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YULIED.PENARANDA.SDA\Desktop\2021\OCTUBRE\Plan de Acción septiembre\PLAN DE ACCIÓN FINAL\"/>
    </mc:Choice>
  </mc:AlternateContent>
  <xr:revisionPtr revIDLastSave="0" documentId="13_ncr:1_{9F9BC829-66EF-4283-B04A-421FE1B4293B}" xr6:coauthVersionLast="47" xr6:coauthVersionMax="47" xr10:uidLastSave="{00000000-0000-0000-0000-000000000000}"/>
  <bookViews>
    <workbookView xWindow="-120" yWindow="-120" windowWidth="20730" windowHeight="11160" firstSheet="1" activeTab="1" xr2:uid="{00000000-000D-0000-FFFF-FFFF00000000}"/>
  </bookViews>
  <sheets>
    <sheet name="Hoja1" sheetId="22" state="hidden" r:id="rId1"/>
    <sheet name="GESTIÓN" sheetId="5" r:id="rId2"/>
    <sheet name="INVERSIÓN" sheetId="6" r:id="rId3"/>
    <sheet name="ACTIVIDADES" sheetId="7" r:id="rId4"/>
    <sheet name="TERRITORIALIZACION" sheetId="23" r:id="rId5"/>
    <sheet name="SPI" sheetId="21" r:id="rId6"/>
    <sheet name="CALCULO ACTIVIDADES" sheetId="15" state="hidden" r:id="rId7"/>
    <sheet name="ACUMULADOS DESCRIPTOR" sheetId="19"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3" hidden="1">ACTIVIDADES!#REF!</definedName>
    <definedName name="_xlnm._FilterDatabase" localSheetId="1" hidden="1">GESTIÓN!$A$12:$FC$12</definedName>
    <definedName name="_xlnm._FilterDatabase" localSheetId="2" hidden="1">INVERSIÓN!$D$9:$F$33</definedName>
    <definedName name="_xlnm.Print_Area" localSheetId="3">ACTIVIDADES!$A$1:$V$6</definedName>
    <definedName name="_xlnm.Print_Area" localSheetId="1">GESTIÓN!$A$1:$FC$13</definedName>
    <definedName name="_xlnm.Print_Area" localSheetId="2">INVERSIÓN!$A$1:$FA$34</definedName>
    <definedName name="CONDICION_POBLACIONAL" localSheetId="6">[1]Variables!$C$1:$C$24</definedName>
    <definedName name="CONDICION_POBLACIONAL" localSheetId="5">[1]Variables!$C$1:$C$24</definedName>
    <definedName name="CONDICION_POBLACIONAL">[2]Variables!$C$1:$C$24</definedName>
    <definedName name="GRUPO_ETAREO" localSheetId="6">[1]Variables!$A$1:$A$8</definedName>
    <definedName name="GRUPO_ETAREO" localSheetId="5">[1]Variables!$A$1:$A$8</definedName>
    <definedName name="GRUPO_ETAREO">[2]Variables!$A$1:$A$8</definedName>
    <definedName name="GRUPO_ETAREOS" localSheetId="6">#REF!</definedName>
    <definedName name="GRUPO_ETAREOS" localSheetId="5">#REF!</definedName>
    <definedName name="GRUPO_ETAREOS">#REF!</definedName>
    <definedName name="GRUPO_ETARIO" localSheetId="6">#REF!</definedName>
    <definedName name="GRUPO_ETARIO" localSheetId="5">#REF!</definedName>
    <definedName name="GRUPO_ETARIO">#REF!</definedName>
    <definedName name="GRUPO_ETNICO" localSheetId="6">#REF!</definedName>
    <definedName name="GRUPO_ETNICO" localSheetId="5">#REF!</definedName>
    <definedName name="GRUPO_ETNICO">#REF!</definedName>
    <definedName name="GRUPOETNICO" localSheetId="5">#REF!</definedName>
    <definedName name="GRUPOETNICO">#REF!</definedName>
    <definedName name="GRUPOS_ETNICOS" localSheetId="6">[1]Variables!$H$1:$H$8</definedName>
    <definedName name="GRUPOS_ETNICOS" localSheetId="5">[1]Variables!$H$1:$H$8</definedName>
    <definedName name="GRUPOS_ETNICOS">[2]Variables!$H$1:$H$8</definedName>
    <definedName name="LOCALIDAD" localSheetId="6">#REF!</definedName>
    <definedName name="LOCALIDAD" localSheetId="5">#REF!</definedName>
    <definedName name="LOCALIDAD">#REF!</definedName>
    <definedName name="LOCALIZACION" localSheetId="6">#REF!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3" i="23" l="1"/>
  <c r="O33" i="23"/>
  <c r="AE32" i="23"/>
  <c r="AD32" i="23"/>
  <c r="AC32" i="23"/>
  <c r="AA32" i="23"/>
  <c r="AA33" i="23" s="1"/>
  <c r="Z32" i="23"/>
  <c r="Z33" i="23" s="1"/>
  <c r="Y32" i="23"/>
  <c r="X32" i="23"/>
  <c r="S32" i="23"/>
  <c r="S33" i="23" s="1"/>
  <c r="R32" i="23"/>
  <c r="R33" i="23" s="1"/>
  <c r="Q32" i="23"/>
  <c r="P32" i="23"/>
  <c r="O32" i="23"/>
  <c r="N32" i="23"/>
  <c r="M32" i="23"/>
  <c r="E32" i="23"/>
  <c r="AE31" i="23"/>
  <c r="AD31" i="23"/>
  <c r="AD33" i="23" s="1"/>
  <c r="AC31" i="23"/>
  <c r="AC33" i="23" s="1"/>
  <c r="AA31" i="23"/>
  <c r="Z31" i="23"/>
  <c r="Y31" i="23"/>
  <c r="Y33" i="23" s="1"/>
  <c r="X31" i="23"/>
  <c r="X33" i="23" s="1"/>
  <c r="T31" i="23"/>
  <c r="S31" i="23"/>
  <c r="R31" i="23"/>
  <c r="Q31" i="23"/>
  <c r="Q33" i="23" s="1"/>
  <c r="P31" i="23"/>
  <c r="P33" i="23" s="1"/>
  <c r="O31" i="23"/>
  <c r="N31" i="23"/>
  <c r="N33" i="23" s="1"/>
  <c r="M31" i="23"/>
  <c r="M33" i="23" s="1"/>
  <c r="V29" i="23"/>
  <c r="U29" i="23"/>
  <c r="T29" i="23"/>
  <c r="O29" i="23"/>
  <c r="AB28" i="23"/>
  <c r="W28" i="23"/>
  <c r="V28" i="23"/>
  <c r="U28" i="23"/>
  <c r="T28" i="23"/>
  <c r="O28" i="23"/>
  <c r="F28" i="23"/>
  <c r="G28" i="23" s="1"/>
  <c r="H28" i="23" s="1"/>
  <c r="E28" i="23"/>
  <c r="AB27" i="23"/>
  <c r="W27" i="23"/>
  <c r="V27" i="23"/>
  <c r="U27" i="23"/>
  <c r="T27" i="23"/>
  <c r="F27" i="23"/>
  <c r="F29" i="23" s="1"/>
  <c r="E27" i="23"/>
  <c r="V26" i="23"/>
  <c r="U26" i="23"/>
  <c r="I26" i="23"/>
  <c r="J26" i="23" s="1"/>
  <c r="K26" i="23" s="1"/>
  <c r="L26" i="23" s="1"/>
  <c r="AB25" i="23"/>
  <c r="AB29" i="23" s="1"/>
  <c r="W25" i="23"/>
  <c r="W29" i="23" s="1"/>
  <c r="V25" i="23"/>
  <c r="U25" i="23"/>
  <c r="T25" i="23"/>
  <c r="G25" i="23"/>
  <c r="F25" i="23"/>
  <c r="E25" i="23"/>
  <c r="E29" i="23" s="1"/>
  <c r="AX24" i="23"/>
  <c r="W24" i="23"/>
  <c r="V24" i="23"/>
  <c r="U24" i="23"/>
  <c r="F24" i="23"/>
  <c r="G24" i="23" s="1"/>
  <c r="H24" i="23" s="1"/>
  <c r="I24" i="23" s="1"/>
  <c r="E24" i="23"/>
  <c r="AB22" i="23"/>
  <c r="W22" i="23"/>
  <c r="V22" i="23"/>
  <c r="U22" i="23"/>
  <c r="O22" i="23"/>
  <c r="AB21" i="23"/>
  <c r="V21" i="23"/>
  <c r="U21" i="23"/>
  <c r="T21" i="23"/>
  <c r="O21" i="23"/>
  <c r="AB20" i="23"/>
  <c r="W20" i="23"/>
  <c r="V20" i="23"/>
  <c r="U20" i="23"/>
  <c r="T20" i="23"/>
  <c r="T22" i="23" s="1"/>
  <c r="E20" i="23"/>
  <c r="F20" i="23" s="1"/>
  <c r="G20" i="23" s="1"/>
  <c r="H20" i="23" s="1"/>
  <c r="I20" i="23" s="1"/>
  <c r="J20" i="23" s="1"/>
  <c r="K20" i="23" s="1"/>
  <c r="V19" i="23"/>
  <c r="U19" i="23"/>
  <c r="I19" i="23"/>
  <c r="J19" i="23" s="1"/>
  <c r="K19" i="23" s="1"/>
  <c r="L19" i="23" s="1"/>
  <c r="AB18" i="23"/>
  <c r="W18" i="23"/>
  <c r="V18" i="23"/>
  <c r="U18" i="23"/>
  <c r="T18" i="23"/>
  <c r="F18" i="23"/>
  <c r="E18" i="23"/>
  <c r="E22" i="23" s="1"/>
  <c r="AX17" i="23"/>
  <c r="AB17" i="23"/>
  <c r="W17" i="23"/>
  <c r="W21" i="23" s="1"/>
  <c r="V17" i="23"/>
  <c r="U17" i="23"/>
  <c r="E17" i="23"/>
  <c r="E21" i="23" s="1"/>
  <c r="W15" i="23"/>
  <c r="V15" i="23"/>
  <c r="U15" i="23"/>
  <c r="O15" i="23"/>
  <c r="AB14" i="23"/>
  <c r="W14" i="23"/>
  <c r="V14" i="23"/>
  <c r="U14" i="23"/>
  <c r="T14" i="23"/>
  <c r="O14" i="23"/>
  <c r="G14" i="23"/>
  <c r="F14" i="23"/>
  <c r="E14" i="23"/>
  <c r="AB13" i="23"/>
  <c r="AB32" i="23" s="1"/>
  <c r="W13" i="23"/>
  <c r="W32" i="23" s="1"/>
  <c r="V13" i="23"/>
  <c r="V32" i="23" s="1"/>
  <c r="U13" i="23"/>
  <c r="U32" i="23" s="1"/>
  <c r="T13" i="23"/>
  <c r="T15" i="23" s="1"/>
  <c r="F13" i="23"/>
  <c r="E13" i="23"/>
  <c r="V12" i="23"/>
  <c r="U12" i="23"/>
  <c r="J12" i="23"/>
  <c r="K12" i="23" s="1"/>
  <c r="L12" i="23" s="1"/>
  <c r="I12" i="23"/>
  <c r="AB11" i="23"/>
  <c r="AB31" i="23" s="1"/>
  <c r="W11" i="23"/>
  <c r="W31" i="23" s="1"/>
  <c r="W33" i="23" s="1"/>
  <c r="V11" i="23"/>
  <c r="V31" i="23" s="1"/>
  <c r="U11" i="23"/>
  <c r="U31" i="23" s="1"/>
  <c r="U33" i="23" s="1"/>
  <c r="F11" i="23"/>
  <c r="F15" i="23" s="1"/>
  <c r="E11" i="23"/>
  <c r="E31" i="23" s="1"/>
  <c r="E33" i="23" s="1"/>
  <c r="AX10" i="23"/>
  <c r="AB10" i="23"/>
  <c r="W10" i="23"/>
  <c r="V10" i="23"/>
  <c r="U10" i="23"/>
  <c r="J10" i="23"/>
  <c r="K10" i="23" s="1"/>
  <c r="G10" i="23"/>
  <c r="H10" i="23" s="1"/>
  <c r="F10" i="23"/>
  <c r="G30" i="6"/>
  <c r="EV30" i="6" s="1"/>
  <c r="G29" i="6"/>
  <c r="EV29" i="6" s="1"/>
  <c r="G28" i="6"/>
  <c r="EV28" i="6" s="1"/>
  <c r="G27" i="6"/>
  <c r="EV27" i="6" s="1"/>
  <c r="G26" i="6"/>
  <c r="G25" i="6"/>
  <c r="G24" i="6"/>
  <c r="G23" i="6"/>
  <c r="EV23" i="6" s="1"/>
  <c r="G22" i="6"/>
  <c r="EV22" i="6" s="1"/>
  <c r="G21" i="6"/>
  <c r="G20" i="6"/>
  <c r="G19" i="6"/>
  <c r="EV19" i="6" s="1"/>
  <c r="G18" i="6"/>
  <c r="EV18" i="6" s="1"/>
  <c r="G17" i="6"/>
  <c r="G12" i="6"/>
  <c r="EV12" i="6" s="1"/>
  <c r="G13" i="6"/>
  <c r="EV13" i="6" s="1"/>
  <c r="G14" i="6"/>
  <c r="G15" i="6"/>
  <c r="G11" i="6"/>
  <c r="G10" i="6"/>
  <c r="ER16" i="6"/>
  <c r="ES16" i="6"/>
  <c r="ET16" i="6"/>
  <c r="EU16" i="6"/>
  <c r="ER17" i="6"/>
  <c r="ES17" i="6"/>
  <c r="ET17" i="6"/>
  <c r="EU17" i="6"/>
  <c r="EV17" i="6"/>
  <c r="ER18" i="6"/>
  <c r="ES18" i="6"/>
  <c r="ET18" i="6"/>
  <c r="EU18" i="6"/>
  <c r="ER19" i="6"/>
  <c r="ES19" i="6"/>
  <c r="ET19" i="6"/>
  <c r="EU19" i="6"/>
  <c r="ER20" i="6"/>
  <c r="ES20" i="6"/>
  <c r="ET20" i="6"/>
  <c r="EU20" i="6"/>
  <c r="EV20" i="6"/>
  <c r="ER21" i="6"/>
  <c r="ES21" i="6"/>
  <c r="ET21" i="6"/>
  <c r="EU21" i="6"/>
  <c r="EV21" i="6"/>
  <c r="ER22" i="6"/>
  <c r="ES22" i="6"/>
  <c r="ET22" i="6"/>
  <c r="EU22" i="6"/>
  <c r="ER23" i="6"/>
  <c r="ES23" i="6"/>
  <c r="ET23" i="6"/>
  <c r="EU23" i="6"/>
  <c r="ER24" i="6"/>
  <c r="ES24" i="6"/>
  <c r="ET24" i="6"/>
  <c r="EU24" i="6"/>
  <c r="EV24" i="6"/>
  <c r="ER25" i="6"/>
  <c r="ES25" i="6"/>
  <c r="ET25" i="6"/>
  <c r="EU25" i="6"/>
  <c r="EV25" i="6"/>
  <c r="ER26" i="6"/>
  <c r="ES26" i="6"/>
  <c r="ET26" i="6"/>
  <c r="EU26" i="6"/>
  <c r="EV26" i="6"/>
  <c r="ER27" i="6"/>
  <c r="ES27" i="6"/>
  <c r="ET27" i="6"/>
  <c r="EU27" i="6"/>
  <c r="ER28" i="6"/>
  <c r="ES28" i="6"/>
  <c r="ET28" i="6"/>
  <c r="EU28" i="6"/>
  <c r="ER29" i="6"/>
  <c r="ES29" i="6"/>
  <c r="ET29" i="6"/>
  <c r="EU29" i="6"/>
  <c r="ER30" i="6"/>
  <c r="ES30" i="6"/>
  <c r="ET30" i="6"/>
  <c r="EU30" i="6"/>
  <c r="ER11" i="6"/>
  <c r="ES11" i="6"/>
  <c r="ET11" i="6"/>
  <c r="EU11" i="6"/>
  <c r="EV11" i="6"/>
  <c r="ER12" i="6"/>
  <c r="ES12" i="6"/>
  <c r="ET12" i="6"/>
  <c r="EU12" i="6"/>
  <c r="ER13" i="6"/>
  <c r="ES13" i="6"/>
  <c r="ET13" i="6"/>
  <c r="EU13" i="6"/>
  <c r="ER14" i="6"/>
  <c r="ES14" i="6"/>
  <c r="ET14" i="6"/>
  <c r="EU14" i="6"/>
  <c r="EV14" i="6"/>
  <c r="ER15" i="6"/>
  <c r="ES15" i="6"/>
  <c r="ET15" i="6"/>
  <c r="EU15" i="6"/>
  <c r="AT15" i="6"/>
  <c r="ER10" i="6"/>
  <c r="ET13" i="5"/>
  <c r="BD21" i="6"/>
  <c r="EX13" i="5"/>
  <c r="BF13" i="5"/>
  <c r="F8" i="22"/>
  <c r="E8" i="22"/>
  <c r="D8" i="22"/>
  <c r="F3" i="22"/>
  <c r="F4" i="22"/>
  <c r="F5" i="22"/>
  <c r="F6" i="22"/>
  <c r="F7" i="22"/>
  <c r="F2" i="22"/>
  <c r="I10" i="23" l="1"/>
  <c r="I14" i="23" s="1"/>
  <c r="J14" i="23" s="1"/>
  <c r="H14" i="23"/>
  <c r="K14" i="23"/>
  <c r="L10" i="23"/>
  <c r="L14" i="23" s="1"/>
  <c r="V33" i="23"/>
  <c r="F32" i="23"/>
  <c r="AB33" i="23"/>
  <c r="F22" i="23"/>
  <c r="L20" i="23"/>
  <c r="L22" i="23" s="1"/>
  <c r="K22" i="23"/>
  <c r="I28" i="23"/>
  <c r="J28" i="23" s="1"/>
  <c r="J24" i="23"/>
  <c r="K24" i="23" s="1"/>
  <c r="H25" i="23"/>
  <c r="G27" i="23"/>
  <c r="H27" i="23" s="1"/>
  <c r="I27" i="23" s="1"/>
  <c r="J27" i="23" s="1"/>
  <c r="K27" i="23" s="1"/>
  <c r="F31" i="23"/>
  <c r="F33" i="23" s="1"/>
  <c r="G11" i="23"/>
  <c r="AB15" i="23"/>
  <c r="G18" i="23"/>
  <c r="T32" i="23"/>
  <c r="T33" i="23" s="1"/>
  <c r="G13" i="23"/>
  <c r="F17" i="23"/>
  <c r="E15" i="23"/>
  <c r="E16" i="21"/>
  <c r="H16" i="21" s="1"/>
  <c r="N107" i="21"/>
  <c r="M107" i="21"/>
  <c r="I107" i="21"/>
  <c r="J107" i="21" s="1"/>
  <c r="N106" i="21"/>
  <c r="M106" i="21"/>
  <c r="I106" i="21"/>
  <c r="J106" i="21" s="1"/>
  <c r="N105" i="21"/>
  <c r="M105" i="21"/>
  <c r="I105" i="21"/>
  <c r="J105" i="21" s="1"/>
  <c r="L27" i="23" l="1"/>
  <c r="L29" i="23" s="1"/>
  <c r="K29" i="23"/>
  <c r="F21" i="23"/>
  <c r="G17" i="23"/>
  <c r="H29" i="23"/>
  <c r="I25" i="23"/>
  <c r="G15" i="23"/>
  <c r="H11" i="23"/>
  <c r="G31" i="23"/>
  <c r="K28" i="23"/>
  <c r="L24" i="23"/>
  <c r="L28" i="23" s="1"/>
  <c r="G29" i="23"/>
  <c r="G32" i="23"/>
  <c r="H13" i="23"/>
  <c r="G22" i="23"/>
  <c r="H18" i="23"/>
  <c r="BE13" i="5"/>
  <c r="BD13" i="5"/>
  <c r="BB24" i="6"/>
  <c r="BC24" i="6"/>
  <c r="BB17" i="6"/>
  <c r="BC17" i="6"/>
  <c r="BE10" i="6"/>
  <c r="H22" i="23" l="1"/>
  <c r="I18" i="23"/>
  <c r="H15" i="23"/>
  <c r="I11" i="23"/>
  <c r="H31" i="23"/>
  <c r="I29" i="23"/>
  <c r="J29" i="23" s="1"/>
  <c r="J25" i="23"/>
  <c r="H17" i="23"/>
  <c r="G21" i="23"/>
  <c r="H32" i="23"/>
  <c r="I13" i="23"/>
  <c r="G33" i="23"/>
  <c r="N15" i="19"/>
  <c r="O15" i="19" s="1"/>
  <c r="N14" i="19"/>
  <c r="O14" i="19" s="1"/>
  <c r="BB10" i="6"/>
  <c r="BC21" i="6"/>
  <c r="AT25" i="6"/>
  <c r="BC25" i="6" s="1"/>
  <c r="AT18" i="6"/>
  <c r="BC18" i="6" s="1"/>
  <c r="BC10" i="6"/>
  <c r="AY12" i="6"/>
  <c r="AS11" i="6"/>
  <c r="AL11" i="6"/>
  <c r="AT11" i="6" s="1"/>
  <c r="I22" i="23" l="1"/>
  <c r="J22" i="23" s="1"/>
  <c r="J18" i="23"/>
  <c r="I17" i="23"/>
  <c r="H21" i="23"/>
  <c r="H33" i="23"/>
  <c r="J11" i="23"/>
  <c r="I31" i="23"/>
  <c r="I15" i="23"/>
  <c r="J15" i="23" s="1"/>
  <c r="I32" i="23"/>
  <c r="J13" i="23"/>
  <c r="EV13" i="5"/>
  <c r="I33" i="23" l="1"/>
  <c r="K11" i="23"/>
  <c r="J31" i="23"/>
  <c r="I21" i="23"/>
  <c r="J21" i="23" s="1"/>
  <c r="J17" i="23"/>
  <c r="K17" i="23" s="1"/>
  <c r="J32" i="23"/>
  <c r="K13" i="23"/>
  <c r="I104" i="21"/>
  <c r="J104" i="21" s="1"/>
  <c r="I103" i="21"/>
  <c r="J103" i="21" s="1"/>
  <c r="I102" i="21"/>
  <c r="J102" i="21" s="1"/>
  <c r="M110" i="21"/>
  <c r="M109" i="21"/>
  <c r="M108" i="21"/>
  <c r="K32" i="23" l="1"/>
  <c r="L13" i="23"/>
  <c r="L32" i="23" s="1"/>
  <c r="K21" i="23"/>
  <c r="L17" i="23"/>
  <c r="L21" i="23" s="1"/>
  <c r="J33" i="23"/>
  <c r="L11" i="23"/>
  <c r="K31" i="23"/>
  <c r="K33" i="23" s="1"/>
  <c r="K15" i="23"/>
  <c r="F262" i="21"/>
  <c r="F263" i="21" s="1"/>
  <c r="AR15" i="6"/>
  <c r="L31" i="23" l="1"/>
  <c r="L33" i="23" s="1"/>
  <c r="L15" i="23"/>
  <c r="AY26" i="6"/>
  <c r="AY19" i="6"/>
  <c r="G261" i="21" l="1"/>
  <c r="G245" i="21"/>
  <c r="G244" i="21"/>
  <c r="G243" i="21"/>
  <c r="M104" i="21"/>
  <c r="M103" i="21"/>
  <c r="M102" i="21"/>
  <c r="N44" i="19" l="1"/>
  <c r="O44" i="19" s="1"/>
  <c r="N43" i="19"/>
  <c r="O43" i="19" s="1"/>
  <c r="N42" i="19"/>
  <c r="O42" i="19" s="1"/>
  <c r="N41" i="19"/>
  <c r="O41" i="19" s="1"/>
  <c r="R41" i="15" l="1"/>
  <c r="Q26" i="15"/>
  <c r="R28" i="15"/>
  <c r="R29" i="15" s="1"/>
  <c r="R26" i="15"/>
  <c r="G233" i="21" l="1"/>
  <c r="G232" i="21"/>
  <c r="G231" i="21"/>
  <c r="N108" i="21"/>
  <c r="N109" i="21"/>
  <c r="N110" i="21"/>
  <c r="J96" i="21"/>
  <c r="M101" i="21"/>
  <c r="M100" i="21"/>
  <c r="M99" i="21"/>
  <c r="M98" i="21"/>
  <c r="J98" i="21"/>
  <c r="M97" i="21"/>
  <c r="J97" i="21"/>
  <c r="M96" i="21"/>
  <c r="H13" i="21"/>
  <c r="H15" i="21"/>
  <c r="H17" i="21"/>
  <c r="H18" i="21"/>
  <c r="H19" i="21"/>
  <c r="H20" i="21"/>
  <c r="BC27" i="6" l="1"/>
  <c r="BB27" i="6"/>
  <c r="BC20" i="6"/>
  <c r="BB20" i="6"/>
  <c r="BC13" i="6"/>
  <c r="BB13" i="6"/>
  <c r="AN28" i="6"/>
  <c r="BC28" i="6" s="1"/>
  <c r="AN26" i="6"/>
  <c r="AP26" i="6" s="1"/>
  <c r="AR26" i="6" s="1"/>
  <c r="AT26" i="6" s="1"/>
  <c r="BC26" i="6" s="1"/>
  <c r="F245" i="21" s="1"/>
  <c r="AN19" i="6"/>
  <c r="AP19" i="6" l="1"/>
  <c r="AR19" i="6" s="1"/>
  <c r="AT19" i="6" s="1"/>
  <c r="BC19" i="6" l="1"/>
  <c r="F244" i="21" s="1"/>
  <c r="F22" i="19"/>
  <c r="G22" i="19"/>
  <c r="H22" i="19"/>
  <c r="I22" i="19"/>
  <c r="J22" i="19"/>
  <c r="K22" i="19"/>
  <c r="L22" i="19"/>
  <c r="M22" i="19"/>
  <c r="E22" i="19"/>
  <c r="N21" i="19" l="1"/>
  <c r="O21" i="19" s="1"/>
  <c r="N20" i="19"/>
  <c r="O20" i="19" l="1"/>
  <c r="N22" i="19"/>
  <c r="N26" i="19"/>
  <c r="N27" i="19"/>
  <c r="N28" i="19"/>
  <c r="N29" i="19"/>
  <c r="N30" i="19"/>
  <c r="O30" i="19" s="1"/>
  <c r="N31" i="19"/>
  <c r="N32" i="19"/>
  <c r="N33" i="19"/>
  <c r="N34" i="19"/>
  <c r="N35" i="19"/>
  <c r="N36" i="19"/>
  <c r="N37" i="19"/>
  <c r="N38" i="19"/>
  <c r="N39" i="19"/>
  <c r="N40" i="19"/>
  <c r="O40" i="19" s="1"/>
  <c r="N25" i="19"/>
  <c r="G17" i="19"/>
  <c r="H17" i="19"/>
  <c r="I17" i="19"/>
  <c r="J17" i="19"/>
  <c r="K17" i="19"/>
  <c r="L17" i="19"/>
  <c r="M17" i="19"/>
  <c r="E17" i="19"/>
  <c r="F17" i="19"/>
  <c r="N16" i="19"/>
  <c r="O16" i="19" s="1"/>
  <c r="N3" i="19"/>
  <c r="N4" i="19"/>
  <c r="N5" i="19"/>
  <c r="N6" i="19"/>
  <c r="N7" i="19"/>
  <c r="N8" i="19"/>
  <c r="N9" i="19"/>
  <c r="N10" i="19"/>
  <c r="N11" i="19"/>
  <c r="N12" i="19"/>
  <c r="N13" i="19"/>
  <c r="N2" i="19"/>
  <c r="G311" i="21"/>
  <c r="G310" i="21"/>
  <c r="G309" i="21"/>
  <c r="G308" i="21"/>
  <c r="G307" i="21"/>
  <c r="G306" i="21"/>
  <c r="G305" i="21"/>
  <c r="G304" i="21"/>
  <c r="G303" i="21"/>
  <c r="G302" i="21"/>
  <c r="G301" i="21"/>
  <c r="G300" i="21"/>
  <c r="G296" i="21"/>
  <c r="G295" i="21"/>
  <c r="G294" i="21"/>
  <c r="G293" i="21"/>
  <c r="G292" i="21"/>
  <c r="G291" i="21"/>
  <c r="G290" i="21"/>
  <c r="G289" i="21"/>
  <c r="G288" i="21"/>
  <c r="G287" i="21"/>
  <c r="G286" i="21"/>
  <c r="G285" i="21"/>
  <c r="G281" i="21"/>
  <c r="G280" i="21"/>
  <c r="G279" i="21"/>
  <c r="G278" i="21"/>
  <c r="G277" i="21"/>
  <c r="G276" i="21"/>
  <c r="G275" i="21"/>
  <c r="G274" i="21"/>
  <c r="G273" i="21"/>
  <c r="G272" i="21"/>
  <c r="G271" i="21"/>
  <c r="G270" i="21"/>
  <c r="G266" i="21"/>
  <c r="G265" i="21"/>
  <c r="G264" i="21"/>
  <c r="G263" i="21"/>
  <c r="G262" i="21"/>
  <c r="G260" i="21"/>
  <c r="G259" i="21"/>
  <c r="G258" i="21"/>
  <c r="G257" i="21"/>
  <c r="F256" i="21"/>
  <c r="G256" i="21" s="1"/>
  <c r="G255" i="21"/>
  <c r="G251" i="21"/>
  <c r="G250" i="21"/>
  <c r="G230" i="21"/>
  <c r="G229" i="21"/>
  <c r="G228" i="21"/>
  <c r="G227" i="21"/>
  <c r="G226" i="21"/>
  <c r="G225" i="21"/>
  <c r="E161" i="21"/>
  <c r="E160" i="21"/>
  <c r="M155" i="21"/>
  <c r="J155" i="21"/>
  <c r="M154" i="21"/>
  <c r="J154" i="21"/>
  <c r="M153" i="21"/>
  <c r="J153" i="21"/>
  <c r="M152" i="21"/>
  <c r="J152" i="21"/>
  <c r="M151" i="21"/>
  <c r="J151" i="21"/>
  <c r="M150" i="21"/>
  <c r="J150" i="21"/>
  <c r="M149" i="21"/>
  <c r="J149" i="21"/>
  <c r="M148" i="21"/>
  <c r="J148" i="21"/>
  <c r="M147" i="21"/>
  <c r="J147" i="21"/>
  <c r="M146" i="21"/>
  <c r="J146" i="21"/>
  <c r="M145" i="21"/>
  <c r="J145" i="21"/>
  <c r="M144" i="21"/>
  <c r="J144" i="21"/>
  <c r="M140" i="21"/>
  <c r="J140" i="21"/>
  <c r="M139" i="21"/>
  <c r="J139" i="21"/>
  <c r="M138" i="21"/>
  <c r="J138" i="21"/>
  <c r="M137" i="21"/>
  <c r="J137" i="21"/>
  <c r="M136" i="21"/>
  <c r="J136" i="21"/>
  <c r="M135" i="21"/>
  <c r="J135" i="21"/>
  <c r="M134" i="21"/>
  <c r="J134" i="21"/>
  <c r="M133" i="21"/>
  <c r="J133" i="21"/>
  <c r="M132" i="21"/>
  <c r="J132" i="21"/>
  <c r="M131" i="21"/>
  <c r="J131" i="21"/>
  <c r="M130" i="21"/>
  <c r="J130" i="21"/>
  <c r="M129" i="21"/>
  <c r="J129" i="21"/>
  <c r="M125" i="21"/>
  <c r="J125" i="21"/>
  <c r="M124" i="21"/>
  <c r="J124" i="21"/>
  <c r="M123" i="21"/>
  <c r="J123" i="21"/>
  <c r="M122" i="21"/>
  <c r="J122" i="21"/>
  <c r="M121" i="21"/>
  <c r="J121" i="21"/>
  <c r="M120" i="21"/>
  <c r="J120" i="21"/>
  <c r="M119" i="21"/>
  <c r="J119" i="21"/>
  <c r="M118" i="21"/>
  <c r="J118" i="21"/>
  <c r="M117" i="21"/>
  <c r="J117" i="21"/>
  <c r="M116" i="21"/>
  <c r="J116" i="21"/>
  <c r="M115" i="21"/>
  <c r="J115" i="21"/>
  <c r="M114" i="21"/>
  <c r="J114" i="21"/>
  <c r="N95" i="21"/>
  <c r="M95" i="21"/>
  <c r="I95" i="21"/>
  <c r="J95" i="21" s="1"/>
  <c r="N94" i="21"/>
  <c r="M94" i="21"/>
  <c r="I94" i="21"/>
  <c r="J94" i="21" s="1"/>
  <c r="N93" i="21"/>
  <c r="M93" i="21"/>
  <c r="I93" i="21"/>
  <c r="J93" i="21" s="1"/>
  <c r="N92" i="21"/>
  <c r="M92" i="21"/>
  <c r="I92" i="21"/>
  <c r="J92" i="21" s="1"/>
  <c r="N91" i="21"/>
  <c r="M91" i="21"/>
  <c r="I91" i="21"/>
  <c r="J91" i="21" s="1"/>
  <c r="N90" i="21"/>
  <c r="M90" i="21"/>
  <c r="J90" i="21"/>
  <c r="M89" i="21"/>
  <c r="J89" i="21"/>
  <c r="M88" i="21"/>
  <c r="J88" i="21"/>
  <c r="M87" i="21"/>
  <c r="J87" i="21"/>
  <c r="M86" i="21"/>
  <c r="J86" i="21"/>
  <c r="M85" i="21"/>
  <c r="J85" i="21"/>
  <c r="M84" i="21"/>
  <c r="J84" i="21"/>
  <c r="H80" i="21"/>
  <c r="H79" i="21"/>
  <c r="H78" i="21"/>
  <c r="H77" i="21"/>
  <c r="H76" i="21"/>
  <c r="H75" i="21"/>
  <c r="H74" i="21"/>
  <c r="H73" i="21"/>
  <c r="H72" i="21"/>
  <c r="H71" i="21"/>
  <c r="H70" i="21"/>
  <c r="H69" i="21"/>
  <c r="H65" i="21"/>
  <c r="H64" i="21"/>
  <c r="H63" i="21"/>
  <c r="H62" i="21"/>
  <c r="H61" i="21"/>
  <c r="H60" i="21"/>
  <c r="H59" i="21"/>
  <c r="H58" i="21"/>
  <c r="H57" i="21"/>
  <c r="H56" i="21"/>
  <c r="H55" i="21"/>
  <c r="H54" i="21"/>
  <c r="H50" i="21"/>
  <c r="H49" i="21"/>
  <c r="H48" i="21"/>
  <c r="H47" i="21"/>
  <c r="H46" i="21"/>
  <c r="H45" i="21"/>
  <c r="H44" i="21"/>
  <c r="H43" i="21"/>
  <c r="H42" i="21"/>
  <c r="H41" i="21"/>
  <c r="H40" i="21"/>
  <c r="H39" i="21"/>
  <c r="H35" i="21"/>
  <c r="H34" i="21"/>
  <c r="H33" i="21"/>
  <c r="H32" i="21"/>
  <c r="H31" i="21"/>
  <c r="H30" i="21"/>
  <c r="H29" i="21"/>
  <c r="H28" i="21"/>
  <c r="H27" i="21"/>
  <c r="H26" i="21"/>
  <c r="H25" i="21"/>
  <c r="H24" i="21"/>
  <c r="H12" i="21"/>
  <c r="E11" i="21"/>
  <c r="H11" i="21" s="1"/>
  <c r="N45" i="19" l="1"/>
  <c r="N17" i="19"/>
  <c r="BE28" i="6"/>
  <c r="BE27" i="6"/>
  <c r="BE26" i="6"/>
  <c r="BE25" i="6"/>
  <c r="BE24" i="6"/>
  <c r="BE21" i="6"/>
  <c r="BE20" i="6"/>
  <c r="BE19" i="6"/>
  <c r="BE18" i="6"/>
  <c r="BE17" i="6"/>
  <c r="I109" i="21" s="1"/>
  <c r="J109" i="21" s="1"/>
  <c r="BE13" i="6"/>
  <c r="I108" i="21"/>
  <c r="J108" i="21" s="1"/>
  <c r="BD27" i="6"/>
  <c r="BD24" i="6"/>
  <c r="BD20" i="6"/>
  <c r="BD17" i="6"/>
  <c r="BD13" i="6"/>
  <c r="BD10" i="6"/>
  <c r="BE29" i="6" l="1"/>
  <c r="I110" i="21"/>
  <c r="J110" i="21" s="1"/>
  <c r="BE22" i="6"/>
  <c r="BE30" i="6"/>
  <c r="BE23" i="6"/>
  <c r="AF41" i="15" l="1"/>
  <c r="Q25" i="15" l="1"/>
  <c r="O26" i="19"/>
  <c r="O27" i="19"/>
  <c r="O28" i="19"/>
  <c r="O29" i="19"/>
  <c r="O31" i="19"/>
  <c r="O32" i="19"/>
  <c r="O33" i="19"/>
  <c r="O34" i="19"/>
  <c r="O35" i="19"/>
  <c r="O36" i="19"/>
  <c r="O37" i="19"/>
  <c r="O38" i="19"/>
  <c r="O39" i="19"/>
  <c r="O25" i="19"/>
  <c r="O3" i="19"/>
  <c r="O4" i="19"/>
  <c r="O5" i="19"/>
  <c r="O6" i="19"/>
  <c r="O7" i="19"/>
  <c r="O8" i="19"/>
  <c r="O9" i="19"/>
  <c r="O10" i="19"/>
  <c r="O11" i="19"/>
  <c r="O12" i="19"/>
  <c r="O13" i="19"/>
  <c r="O2" i="19"/>
  <c r="ES10" i="6" l="1"/>
  <c r="AZ22" i="6"/>
  <c r="U23" i="7"/>
  <c r="T23" i="7"/>
  <c r="G22" i="7"/>
  <c r="S22" i="7" s="1"/>
  <c r="S21" i="7"/>
  <c r="G20" i="7"/>
  <c r="S20" i="7" s="1"/>
  <c r="S19" i="7"/>
  <c r="G18" i="7"/>
  <c r="S18" i="7" s="1"/>
  <c r="S17" i="7"/>
  <c r="G16" i="7"/>
  <c r="S16" i="7" s="1"/>
  <c r="S15" i="7"/>
  <c r="G14" i="7"/>
  <c r="S14" i="7" s="1"/>
  <c r="S13" i="7"/>
  <c r="G12" i="7"/>
  <c r="S12" i="7" s="1"/>
  <c r="S11" i="7"/>
  <c r="G10" i="7"/>
  <c r="S10" i="7" s="1"/>
  <c r="S9" i="7"/>
  <c r="BD29" i="6"/>
  <c r="BD22" i="6" l="1"/>
  <c r="BC30" i="6"/>
  <c r="BC29" i="6"/>
  <c r="BB29" i="6"/>
  <c r="BC23" i="6"/>
  <c r="BC22" i="6"/>
  <c r="BB22" i="6"/>
  <c r="BA27" i="6"/>
  <c r="AE28" i="6"/>
  <c r="AK26" i="6"/>
  <c r="AG28" i="6" l="1"/>
  <c r="AI28" i="6" s="1"/>
  <c r="BA28" i="6" s="1"/>
  <c r="AM26" i="6"/>
  <c r="BA26" i="6" s="1"/>
  <c r="ET10" i="6"/>
  <c r="AF40" i="15" s="1"/>
  <c r="BC15" i="6"/>
  <c r="BD26" i="6" l="1"/>
  <c r="BB26" i="6"/>
  <c r="BD28" i="6"/>
  <c r="BB28" i="6"/>
  <c r="AF42" i="15"/>
  <c r="BA20" i="6"/>
  <c r="AE21" i="6"/>
  <c r="AK19" i="6"/>
  <c r="BA19" i="6" s="1"/>
  <c r="BB19" i="6" l="1"/>
  <c r="BD19" i="6"/>
  <c r="AG21" i="6"/>
  <c r="BA21" i="6" s="1"/>
  <c r="BA13" i="6"/>
  <c r="AG14" i="6"/>
  <c r="AL12" i="6"/>
  <c r="AN12" i="6" l="1"/>
  <c r="AP12" i="6" s="1"/>
  <c r="AR12" i="6" s="1"/>
  <c r="AT12" i="6" s="1"/>
  <c r="AI14" i="6"/>
  <c r="BB14" i="6" s="1"/>
  <c r="BB21" i="6"/>
  <c r="AW11" i="6"/>
  <c r="AM11" i="6"/>
  <c r="AK11" i="6"/>
  <c r="BE12" i="6" l="1"/>
  <c r="BC12" i="6"/>
  <c r="BA14" i="6"/>
  <c r="AL14" i="6"/>
  <c r="BD14" i="6"/>
  <c r="BE11" i="6"/>
  <c r="AO11" i="6"/>
  <c r="AG25" i="6"/>
  <c r="AG18" i="6"/>
  <c r="AI25" i="6" l="1"/>
  <c r="BB25" i="6" s="1"/>
  <c r="AI18" i="6"/>
  <c r="BA18" i="6" s="1"/>
  <c r="AN14" i="6"/>
  <c r="AP14" i="6" s="1"/>
  <c r="AR14" i="6" s="1"/>
  <c r="BE14" i="6" s="1"/>
  <c r="F243" i="21"/>
  <c r="BC11" i="6"/>
  <c r="AG11" i="6"/>
  <c r="AI11" i="6" s="1"/>
  <c r="BA11" i="6" s="1"/>
  <c r="BC14" i="6" l="1"/>
  <c r="BB30" i="6"/>
  <c r="BB11" i="6"/>
  <c r="BD11" i="6"/>
  <c r="BD25" i="6"/>
  <c r="E243" i="21"/>
  <c r="BD18" i="6"/>
  <c r="BB18" i="6"/>
  <c r="DN30" i="6"/>
  <c r="DN29" i="6"/>
  <c r="DN23" i="6"/>
  <c r="DN22" i="6"/>
  <c r="DN16" i="6"/>
  <c r="DN15" i="6"/>
  <c r="CJ30" i="6"/>
  <c r="CJ29" i="6"/>
  <c r="BF30" i="6"/>
  <c r="BF29" i="6"/>
  <c r="CJ23" i="6"/>
  <c r="CJ22" i="6"/>
  <c r="CJ16" i="6"/>
  <c r="CJ15" i="6"/>
  <c r="BF23" i="6"/>
  <c r="BF22" i="6"/>
  <c r="BF16" i="6"/>
  <c r="BF15" i="6"/>
  <c r="BA25" i="6"/>
  <c r="BA24" i="6"/>
  <c r="BD30" i="6" l="1"/>
  <c r="E244" i="21"/>
  <c r="BD23" i="6"/>
  <c r="BB23" i="6"/>
  <c r="E245" i="21"/>
  <c r="AI12" i="6"/>
  <c r="BB12" i="6" l="1"/>
  <c r="BD12" i="6"/>
  <c r="BA12" i="6"/>
  <c r="BA17" i="6"/>
  <c r="BA22" i="6" s="1"/>
  <c r="BA10" i="6"/>
  <c r="BC13" i="5" l="1"/>
  <c r="AE15" i="6"/>
  <c r="AB15" i="6"/>
  <c r="AB16" i="6"/>
  <c r="W25" i="6"/>
  <c r="X25" i="6"/>
  <c r="X30" i="6" s="1"/>
  <c r="Y25" i="6"/>
  <c r="Z25" i="6"/>
  <c r="AA25" i="6"/>
  <c r="AA31" i="6" s="1"/>
  <c r="W26" i="6"/>
  <c r="X26" i="6"/>
  <c r="Y26" i="6"/>
  <c r="Z26" i="6"/>
  <c r="AA26" i="6"/>
  <c r="W27" i="6"/>
  <c r="X27" i="6"/>
  <c r="Y27" i="6"/>
  <c r="Y29" i="6" s="1"/>
  <c r="Z27" i="6"/>
  <c r="AA27" i="6"/>
  <c r="W28" i="6"/>
  <c r="X28" i="6"/>
  <c r="Y28" i="6"/>
  <c r="Y30" i="6" s="1"/>
  <c r="Z28" i="6"/>
  <c r="AA28" i="6"/>
  <c r="AA24" i="6"/>
  <c r="Z24" i="6"/>
  <c r="Z29" i="6" s="1"/>
  <c r="Y24" i="6"/>
  <c r="X24" i="6"/>
  <c r="W24" i="6"/>
  <c r="W18" i="6"/>
  <c r="X18" i="6"/>
  <c r="Y18" i="6"/>
  <c r="Y23" i="6" s="1"/>
  <c r="Z18" i="6"/>
  <c r="Z31" i="6" s="1"/>
  <c r="AA18" i="6"/>
  <c r="W19" i="6"/>
  <c r="X19" i="6"/>
  <c r="Y19" i="6"/>
  <c r="Z19" i="6"/>
  <c r="AA19" i="6"/>
  <c r="W20" i="6"/>
  <c r="X20" i="6"/>
  <c r="X22" i="6" s="1"/>
  <c r="Y20" i="6"/>
  <c r="Z20" i="6"/>
  <c r="AA20" i="6"/>
  <c r="W21" i="6"/>
  <c r="X21" i="6"/>
  <c r="X23" i="6" s="1"/>
  <c r="Y21" i="6"/>
  <c r="Z21" i="6"/>
  <c r="AA21" i="6"/>
  <c r="G32" i="6" s="1"/>
  <c r="AA17" i="6"/>
  <c r="Z17" i="6"/>
  <c r="Z22" i="6" s="1"/>
  <c r="Y17" i="6"/>
  <c r="Y22" i="6" s="1"/>
  <c r="X17" i="6"/>
  <c r="W17" i="6"/>
  <c r="AA11" i="6"/>
  <c r="AA12" i="6"/>
  <c r="AA13" i="6"/>
  <c r="AA14" i="6"/>
  <c r="AA10" i="6"/>
  <c r="Z11" i="6"/>
  <c r="Z12" i="6"/>
  <c r="Z13" i="6"/>
  <c r="Z14" i="6"/>
  <c r="Y11" i="6"/>
  <c r="Y12" i="6"/>
  <c r="Y13" i="6"/>
  <c r="X11" i="6"/>
  <c r="X12" i="6"/>
  <c r="X13" i="6"/>
  <c r="X14" i="6"/>
  <c r="X32" i="6" s="1"/>
  <c r="W11" i="6"/>
  <c r="W12" i="6"/>
  <c r="W13" i="6"/>
  <c r="W15" i="6" s="1"/>
  <c r="W14" i="6"/>
  <c r="Z10" i="6"/>
  <c r="Y10" i="6"/>
  <c r="Y15" i="6" s="1"/>
  <c r="X10" i="6"/>
  <c r="W10" i="6"/>
  <c r="H32" i="6"/>
  <c r="I32" i="6"/>
  <c r="J32" i="6"/>
  <c r="K32" i="6"/>
  <c r="L32" i="6"/>
  <c r="M32" i="6"/>
  <c r="N32" i="6"/>
  <c r="O32" i="6"/>
  <c r="P32" i="6"/>
  <c r="Q32" i="6"/>
  <c r="R32" i="6"/>
  <c r="S32" i="6"/>
  <c r="T32" i="6"/>
  <c r="U32" i="6"/>
  <c r="V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F32" i="6"/>
  <c r="BG32" i="6"/>
  <c r="BH32" i="6"/>
  <c r="BI32" i="6"/>
  <c r="BJ32" i="6"/>
  <c r="BK32" i="6"/>
  <c r="BL32" i="6"/>
  <c r="BM32" i="6"/>
  <c r="BN32" i="6"/>
  <c r="BO32" i="6"/>
  <c r="BP32" i="6"/>
  <c r="BQ32" i="6"/>
  <c r="BR32" i="6"/>
  <c r="BS32" i="6"/>
  <c r="BT32" i="6"/>
  <c r="BU32" i="6"/>
  <c r="BV32" i="6"/>
  <c r="BW32" i="6"/>
  <c r="BX32" i="6"/>
  <c r="BY32" i="6"/>
  <c r="BZ32" i="6"/>
  <c r="CA32" i="6"/>
  <c r="CB32" i="6"/>
  <c r="CC32" i="6"/>
  <c r="CD32" i="6"/>
  <c r="CE32" i="6"/>
  <c r="CF32" i="6"/>
  <c r="CG32" i="6"/>
  <c r="CH32" i="6"/>
  <c r="CI32" i="6"/>
  <c r="CJ32" i="6"/>
  <c r="CK32" i="6"/>
  <c r="CL32" i="6"/>
  <c r="CM32" i="6"/>
  <c r="CN32" i="6"/>
  <c r="CO32" i="6"/>
  <c r="CP32" i="6"/>
  <c r="CQ32" i="6"/>
  <c r="CR32" i="6"/>
  <c r="CS32" i="6"/>
  <c r="CT32" i="6"/>
  <c r="CU32" i="6"/>
  <c r="CV32" i="6"/>
  <c r="CW32" i="6"/>
  <c r="CX32" i="6"/>
  <c r="CY32" i="6"/>
  <c r="CZ32" i="6"/>
  <c r="DA32" i="6"/>
  <c r="DB32" i="6"/>
  <c r="DC32" i="6"/>
  <c r="DD32" i="6"/>
  <c r="DE32" i="6"/>
  <c r="DF32" i="6"/>
  <c r="DG32" i="6"/>
  <c r="DH32" i="6"/>
  <c r="DN32" i="6"/>
  <c r="DO32" i="6"/>
  <c r="DP32" i="6"/>
  <c r="DQ32" i="6"/>
  <c r="DR32" i="6"/>
  <c r="DS32" i="6"/>
  <c r="DT32" i="6"/>
  <c r="DU32" i="6"/>
  <c r="DV32" i="6"/>
  <c r="DW32" i="6"/>
  <c r="DX32" i="6"/>
  <c r="DY32" i="6"/>
  <c r="DZ32" i="6"/>
  <c r="EA32" i="6"/>
  <c r="EB32" i="6"/>
  <c r="EC32" i="6"/>
  <c r="ED32" i="6"/>
  <c r="EE32" i="6"/>
  <c r="EF32" i="6"/>
  <c r="EG32" i="6"/>
  <c r="EH32" i="6"/>
  <c r="EI32" i="6"/>
  <c r="EJ32" i="6"/>
  <c r="EK32" i="6"/>
  <c r="EL32" i="6"/>
  <c r="H31" i="6"/>
  <c r="H33" i="6" s="1"/>
  <c r="I31" i="6"/>
  <c r="J31" i="6"/>
  <c r="J33" i="6" s="1"/>
  <c r="K31" i="6"/>
  <c r="L31" i="6"/>
  <c r="L33" i="6" s="1"/>
  <c r="M31" i="6"/>
  <c r="M33" i="6" s="1"/>
  <c r="N31" i="6"/>
  <c r="N33" i="6" s="1"/>
  <c r="O31" i="6"/>
  <c r="P31" i="6"/>
  <c r="P33" i="6" s="1"/>
  <c r="Q31" i="6"/>
  <c r="R31" i="6"/>
  <c r="R33" i="6" s="1"/>
  <c r="S31" i="6"/>
  <c r="S33" i="6" s="1"/>
  <c r="T31" i="6"/>
  <c r="T33" i="6" s="1"/>
  <c r="U31" i="6"/>
  <c r="U33" i="6" s="1"/>
  <c r="V31" i="6"/>
  <c r="V33" i="6" s="1"/>
  <c r="AB31" i="6"/>
  <c r="AB33" i="6" s="1"/>
  <c r="AC31" i="6"/>
  <c r="AE31" i="6"/>
  <c r="AF31" i="6"/>
  <c r="AG31" i="6"/>
  <c r="AH31" i="6"/>
  <c r="AI31" i="6"/>
  <c r="AJ31" i="6"/>
  <c r="AK31" i="6"/>
  <c r="AL31" i="6"/>
  <c r="AM31" i="6"/>
  <c r="AN31" i="6"/>
  <c r="AO31" i="6"/>
  <c r="AP31" i="6"/>
  <c r="AQ31" i="6"/>
  <c r="AR31" i="6"/>
  <c r="AS31" i="6"/>
  <c r="AT31" i="6"/>
  <c r="AU31" i="6"/>
  <c r="AV31" i="6"/>
  <c r="AW31" i="6"/>
  <c r="AX31" i="6"/>
  <c r="AY31" i="6"/>
  <c r="AZ31" i="6"/>
  <c r="BF31" i="6"/>
  <c r="BG31" i="6"/>
  <c r="BH31" i="6"/>
  <c r="BI31" i="6"/>
  <c r="BJ31" i="6"/>
  <c r="BK31" i="6"/>
  <c r="BL31" i="6"/>
  <c r="BM31" i="6"/>
  <c r="BN31" i="6"/>
  <c r="BN33" i="6" s="1"/>
  <c r="BO31" i="6"/>
  <c r="BP31" i="6"/>
  <c r="BQ31" i="6"/>
  <c r="BR31" i="6"/>
  <c r="BS31" i="6"/>
  <c r="BT31" i="6"/>
  <c r="BU31" i="6"/>
  <c r="BV31" i="6"/>
  <c r="BV33" i="6" s="1"/>
  <c r="BW31" i="6"/>
  <c r="BX31" i="6"/>
  <c r="BY31" i="6"/>
  <c r="BY33" i="6" s="1"/>
  <c r="BZ31" i="6"/>
  <c r="CA31" i="6"/>
  <c r="CB31" i="6"/>
  <c r="CC31" i="6"/>
  <c r="CD31" i="6"/>
  <c r="CD33" i="6" s="1"/>
  <c r="CE31" i="6"/>
  <c r="CF31" i="6"/>
  <c r="CG31" i="6"/>
  <c r="CG33" i="6" s="1"/>
  <c r="CH31" i="6"/>
  <c r="CI31" i="6"/>
  <c r="CJ31" i="6"/>
  <c r="CK31" i="6"/>
  <c r="CL31" i="6"/>
  <c r="CL33" i="6" s="1"/>
  <c r="CM31" i="6"/>
  <c r="CN31" i="6"/>
  <c r="CO31" i="6"/>
  <c r="CP31" i="6"/>
  <c r="CQ31" i="6"/>
  <c r="CR31" i="6"/>
  <c r="CS31" i="6"/>
  <c r="CT31" i="6"/>
  <c r="CT33" i="6" s="1"/>
  <c r="CU31" i="6"/>
  <c r="CV31" i="6"/>
  <c r="CW31" i="6"/>
  <c r="CW33" i="6" s="1"/>
  <c r="CX31" i="6"/>
  <c r="CY31" i="6"/>
  <c r="CZ31" i="6"/>
  <c r="DA31" i="6"/>
  <c r="DB31" i="6"/>
  <c r="DB33" i="6" s="1"/>
  <c r="DC31" i="6"/>
  <c r="DD31" i="6"/>
  <c r="DE31" i="6"/>
  <c r="DE33" i="6" s="1"/>
  <c r="DF31" i="6"/>
  <c r="DG31" i="6"/>
  <c r="DG33" i="6" s="1"/>
  <c r="DH31" i="6"/>
  <c r="DN31" i="6"/>
  <c r="DO31" i="6"/>
  <c r="DO33" i="6" s="1"/>
  <c r="DP31" i="6"/>
  <c r="DQ31" i="6"/>
  <c r="DR31" i="6"/>
  <c r="DS31" i="6"/>
  <c r="DT31" i="6"/>
  <c r="DT33" i="6" s="1"/>
  <c r="DU31" i="6"/>
  <c r="DV31" i="6"/>
  <c r="DW31" i="6"/>
  <c r="DW33" i="6" s="1"/>
  <c r="DX31" i="6"/>
  <c r="DY31" i="6"/>
  <c r="DZ31" i="6"/>
  <c r="EA31" i="6"/>
  <c r="EB31" i="6"/>
  <c r="EB33" i="6" s="1"/>
  <c r="EC31" i="6"/>
  <c r="ED31" i="6"/>
  <c r="EE31" i="6"/>
  <c r="EE33" i="6" s="1"/>
  <c r="EF31" i="6"/>
  <c r="EG31" i="6"/>
  <c r="EH31" i="6"/>
  <c r="EI31" i="6"/>
  <c r="EJ31" i="6"/>
  <c r="EJ33" i="6" s="1"/>
  <c r="EK31" i="6"/>
  <c r="EL31" i="6"/>
  <c r="H30" i="6"/>
  <c r="I30" i="6"/>
  <c r="J30" i="6"/>
  <c r="K30" i="6"/>
  <c r="L30" i="6"/>
  <c r="M30" i="6"/>
  <c r="N30" i="6"/>
  <c r="O30" i="6"/>
  <c r="P30" i="6"/>
  <c r="Q30" i="6"/>
  <c r="R30" i="6"/>
  <c r="S30" i="6"/>
  <c r="T30" i="6"/>
  <c r="U30" i="6"/>
  <c r="V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K30" i="6"/>
  <c r="CL30" i="6"/>
  <c r="CM30" i="6"/>
  <c r="CN30" i="6"/>
  <c r="CO30" i="6"/>
  <c r="CP30" i="6"/>
  <c r="CQ30" i="6"/>
  <c r="CR30" i="6"/>
  <c r="CS30" i="6"/>
  <c r="CT30" i="6"/>
  <c r="CU30" i="6"/>
  <c r="CV30" i="6"/>
  <c r="CW30" i="6"/>
  <c r="CX30" i="6"/>
  <c r="CY30" i="6"/>
  <c r="CZ30" i="6"/>
  <c r="DA30" i="6"/>
  <c r="DB30" i="6"/>
  <c r="DC30" i="6"/>
  <c r="DD30" i="6"/>
  <c r="DE30" i="6"/>
  <c r="DF30" i="6"/>
  <c r="DG30" i="6"/>
  <c r="DH30" i="6"/>
  <c r="DO30" i="6"/>
  <c r="DP30" i="6"/>
  <c r="DQ30" i="6"/>
  <c r="DR30" i="6"/>
  <c r="DS30" i="6"/>
  <c r="DT30" i="6"/>
  <c r="DU30" i="6"/>
  <c r="DV30" i="6"/>
  <c r="DW30" i="6"/>
  <c r="DX30" i="6"/>
  <c r="DY30" i="6"/>
  <c r="DZ30" i="6"/>
  <c r="EA30" i="6"/>
  <c r="EB30" i="6"/>
  <c r="EC30" i="6"/>
  <c r="ED30" i="6"/>
  <c r="EE30" i="6"/>
  <c r="EF30" i="6"/>
  <c r="EG30" i="6"/>
  <c r="EH30" i="6"/>
  <c r="EI30" i="6"/>
  <c r="EJ30" i="6"/>
  <c r="EK30" i="6"/>
  <c r="EL30" i="6"/>
  <c r="H29" i="6"/>
  <c r="I29" i="6"/>
  <c r="J29" i="6"/>
  <c r="K29" i="6"/>
  <c r="L29" i="6"/>
  <c r="M29" i="6"/>
  <c r="N29" i="6"/>
  <c r="O29" i="6"/>
  <c r="P29" i="6"/>
  <c r="Q29" i="6"/>
  <c r="R29" i="6"/>
  <c r="S29" i="6"/>
  <c r="T29" i="6"/>
  <c r="U29" i="6"/>
  <c r="V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G29" i="6"/>
  <c r="BH29" i="6"/>
  <c r="BI29" i="6"/>
  <c r="BJ29" i="6"/>
  <c r="BK29" i="6"/>
  <c r="BL29" i="6"/>
  <c r="BM29" i="6"/>
  <c r="BN29" i="6"/>
  <c r="BO29" i="6"/>
  <c r="BP29" i="6"/>
  <c r="BQ29" i="6"/>
  <c r="BR29" i="6"/>
  <c r="BS29" i="6"/>
  <c r="BT29" i="6"/>
  <c r="BU29" i="6"/>
  <c r="BV29" i="6"/>
  <c r="BW29" i="6"/>
  <c r="BX29" i="6"/>
  <c r="BY29" i="6"/>
  <c r="BZ29" i="6"/>
  <c r="CA29" i="6"/>
  <c r="CB29" i="6"/>
  <c r="CC29" i="6"/>
  <c r="CD29" i="6"/>
  <c r="CE29" i="6"/>
  <c r="CF29" i="6"/>
  <c r="CG29" i="6"/>
  <c r="CH29" i="6"/>
  <c r="CI29" i="6"/>
  <c r="CK29" i="6"/>
  <c r="CL29" i="6"/>
  <c r="CM29" i="6"/>
  <c r="CN29" i="6"/>
  <c r="CO29" i="6"/>
  <c r="CP29" i="6"/>
  <c r="CQ29" i="6"/>
  <c r="CR29" i="6"/>
  <c r="CS29" i="6"/>
  <c r="CT29" i="6"/>
  <c r="CU29" i="6"/>
  <c r="CV29" i="6"/>
  <c r="CW29" i="6"/>
  <c r="CX29" i="6"/>
  <c r="CY29" i="6"/>
  <c r="CZ29" i="6"/>
  <c r="DA29" i="6"/>
  <c r="DB29" i="6"/>
  <c r="DC29" i="6"/>
  <c r="DD29" i="6"/>
  <c r="DE29" i="6"/>
  <c r="DF29" i="6"/>
  <c r="DG29" i="6"/>
  <c r="DH29" i="6"/>
  <c r="DO29" i="6"/>
  <c r="DP29" i="6"/>
  <c r="DQ29" i="6"/>
  <c r="DR29" i="6"/>
  <c r="DS29" i="6"/>
  <c r="DT29" i="6"/>
  <c r="DU29" i="6"/>
  <c r="DV29" i="6"/>
  <c r="DW29" i="6"/>
  <c r="DX29" i="6"/>
  <c r="DY29" i="6"/>
  <c r="DZ29" i="6"/>
  <c r="EA29" i="6"/>
  <c r="EB29" i="6"/>
  <c r="EC29" i="6"/>
  <c r="ED29" i="6"/>
  <c r="EE29" i="6"/>
  <c r="EF29" i="6"/>
  <c r="EG29" i="6"/>
  <c r="EH29" i="6"/>
  <c r="EI29" i="6"/>
  <c r="EJ29" i="6"/>
  <c r="EK29" i="6"/>
  <c r="EL29" i="6"/>
  <c r="I23" i="6"/>
  <c r="J23" i="6"/>
  <c r="K23" i="6"/>
  <c r="L23" i="6"/>
  <c r="M23" i="6"/>
  <c r="N23" i="6"/>
  <c r="O23" i="6"/>
  <c r="P23" i="6"/>
  <c r="Q23" i="6"/>
  <c r="R23" i="6"/>
  <c r="S23" i="6"/>
  <c r="T23" i="6"/>
  <c r="U23" i="6"/>
  <c r="V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G23" i="6"/>
  <c r="BH23" i="6"/>
  <c r="BI23" i="6"/>
  <c r="BJ23" i="6"/>
  <c r="BK23" i="6"/>
  <c r="BL23" i="6"/>
  <c r="BM23" i="6"/>
  <c r="BN23" i="6"/>
  <c r="BO23" i="6"/>
  <c r="BP23" i="6"/>
  <c r="BQ23" i="6"/>
  <c r="BR23" i="6"/>
  <c r="BS23" i="6"/>
  <c r="BT23" i="6"/>
  <c r="BU23" i="6"/>
  <c r="BV23" i="6"/>
  <c r="BW23" i="6"/>
  <c r="BX23" i="6"/>
  <c r="BY23" i="6"/>
  <c r="BZ23" i="6"/>
  <c r="CA23" i="6"/>
  <c r="CB23" i="6"/>
  <c r="CC23" i="6"/>
  <c r="CD23" i="6"/>
  <c r="CE23" i="6"/>
  <c r="CF23" i="6"/>
  <c r="CG23" i="6"/>
  <c r="CH23" i="6"/>
  <c r="CI23" i="6"/>
  <c r="CK23" i="6"/>
  <c r="CL23" i="6"/>
  <c r="CM23" i="6"/>
  <c r="CN23" i="6"/>
  <c r="CO23" i="6"/>
  <c r="CP23" i="6"/>
  <c r="CQ23" i="6"/>
  <c r="CR23" i="6"/>
  <c r="CS23" i="6"/>
  <c r="CT23" i="6"/>
  <c r="CU23" i="6"/>
  <c r="CV23" i="6"/>
  <c r="CW23" i="6"/>
  <c r="CX23" i="6"/>
  <c r="CY23" i="6"/>
  <c r="CZ23" i="6"/>
  <c r="DA23" i="6"/>
  <c r="DB23" i="6"/>
  <c r="DC23" i="6"/>
  <c r="DD23" i="6"/>
  <c r="DE23" i="6"/>
  <c r="DF23" i="6"/>
  <c r="DG23" i="6"/>
  <c r="DH23" i="6"/>
  <c r="DO23" i="6"/>
  <c r="DP23" i="6"/>
  <c r="DQ23" i="6"/>
  <c r="DR23" i="6"/>
  <c r="DS23" i="6"/>
  <c r="DT23" i="6"/>
  <c r="DU23" i="6"/>
  <c r="DV23" i="6"/>
  <c r="DW23" i="6"/>
  <c r="DX23" i="6"/>
  <c r="DY23" i="6"/>
  <c r="DZ23" i="6"/>
  <c r="EA23" i="6"/>
  <c r="EB23" i="6"/>
  <c r="EC23" i="6"/>
  <c r="ED23" i="6"/>
  <c r="EE23" i="6"/>
  <c r="EF23" i="6"/>
  <c r="EG23" i="6"/>
  <c r="EH23" i="6"/>
  <c r="EI23" i="6"/>
  <c r="EJ23" i="6"/>
  <c r="EK23" i="6"/>
  <c r="EL23" i="6"/>
  <c r="H23" i="6"/>
  <c r="H22" i="6"/>
  <c r="I22" i="6"/>
  <c r="J22" i="6"/>
  <c r="K22" i="6"/>
  <c r="L22" i="6"/>
  <c r="M22" i="6"/>
  <c r="N22" i="6"/>
  <c r="O22" i="6"/>
  <c r="P22" i="6"/>
  <c r="Q22" i="6"/>
  <c r="R22" i="6"/>
  <c r="S22" i="6"/>
  <c r="T22" i="6"/>
  <c r="U22" i="6"/>
  <c r="V22" i="6"/>
  <c r="AB22" i="6"/>
  <c r="AC22" i="6"/>
  <c r="AD22" i="6"/>
  <c r="AE22" i="6"/>
  <c r="AF22" i="6"/>
  <c r="AG22" i="6"/>
  <c r="AH22" i="6"/>
  <c r="AI22" i="6"/>
  <c r="AJ22" i="6"/>
  <c r="AK22" i="6"/>
  <c r="AL22" i="6"/>
  <c r="AM22" i="6"/>
  <c r="AN22" i="6"/>
  <c r="AO22" i="6"/>
  <c r="AP22" i="6"/>
  <c r="AQ22" i="6"/>
  <c r="AR22" i="6"/>
  <c r="AS22" i="6"/>
  <c r="AT22" i="6"/>
  <c r="AU22" i="6"/>
  <c r="AV22" i="6"/>
  <c r="AW22" i="6"/>
  <c r="AX22" i="6"/>
  <c r="AY22" i="6"/>
  <c r="BG22" i="6"/>
  <c r="BH22" i="6"/>
  <c r="BI22" i="6"/>
  <c r="BJ22" i="6"/>
  <c r="BK22" i="6"/>
  <c r="BL22" i="6"/>
  <c r="BM22" i="6"/>
  <c r="BN22" i="6"/>
  <c r="BO22" i="6"/>
  <c r="BP22" i="6"/>
  <c r="BQ22" i="6"/>
  <c r="BR22" i="6"/>
  <c r="BS22" i="6"/>
  <c r="BT22" i="6"/>
  <c r="BU22" i="6"/>
  <c r="BV22" i="6"/>
  <c r="BW22" i="6"/>
  <c r="BX22" i="6"/>
  <c r="BY22" i="6"/>
  <c r="BZ22" i="6"/>
  <c r="CA22" i="6"/>
  <c r="CB22" i="6"/>
  <c r="CC22" i="6"/>
  <c r="CD22" i="6"/>
  <c r="CE22" i="6"/>
  <c r="CF22" i="6"/>
  <c r="CG22" i="6"/>
  <c r="CH22" i="6"/>
  <c r="CI22" i="6"/>
  <c r="CK22" i="6"/>
  <c r="CL22" i="6"/>
  <c r="CM22" i="6"/>
  <c r="CN22" i="6"/>
  <c r="CO22" i="6"/>
  <c r="CP22" i="6"/>
  <c r="CQ22" i="6"/>
  <c r="CR22" i="6"/>
  <c r="CS22" i="6"/>
  <c r="CT22" i="6"/>
  <c r="CU22" i="6"/>
  <c r="CV22" i="6"/>
  <c r="CW22" i="6"/>
  <c r="CX22" i="6"/>
  <c r="CY22" i="6"/>
  <c r="CZ22" i="6"/>
  <c r="DA22" i="6"/>
  <c r="DB22" i="6"/>
  <c r="DC22" i="6"/>
  <c r="DD22" i="6"/>
  <c r="DE22" i="6"/>
  <c r="DF22" i="6"/>
  <c r="DG22" i="6"/>
  <c r="DH22" i="6"/>
  <c r="DO22" i="6"/>
  <c r="DP22" i="6"/>
  <c r="DQ22" i="6"/>
  <c r="DR22" i="6"/>
  <c r="DS22" i="6"/>
  <c r="DT22" i="6"/>
  <c r="DU22" i="6"/>
  <c r="DV22" i="6"/>
  <c r="DW22" i="6"/>
  <c r="DX22" i="6"/>
  <c r="DY22" i="6"/>
  <c r="DZ22" i="6"/>
  <c r="EA22" i="6"/>
  <c r="EB22" i="6"/>
  <c r="EC22" i="6"/>
  <c r="ED22" i="6"/>
  <c r="EE22" i="6"/>
  <c r="EF22" i="6"/>
  <c r="EG22" i="6"/>
  <c r="EH22" i="6"/>
  <c r="EI22" i="6"/>
  <c r="EJ22" i="6"/>
  <c r="EK22" i="6"/>
  <c r="EL22" i="6"/>
  <c r="H15" i="6"/>
  <c r="I15" i="6"/>
  <c r="J15" i="6"/>
  <c r="K15" i="6"/>
  <c r="L15" i="6"/>
  <c r="M15" i="6"/>
  <c r="N15" i="6"/>
  <c r="O15" i="6"/>
  <c r="P15" i="6"/>
  <c r="Q15" i="6"/>
  <c r="R15" i="6"/>
  <c r="S15" i="6"/>
  <c r="T15" i="6"/>
  <c r="U15" i="6"/>
  <c r="V15" i="6"/>
  <c r="AC15" i="6"/>
  <c r="AD15" i="6"/>
  <c r="AF15" i="6"/>
  <c r="AG15" i="6"/>
  <c r="AH15" i="6"/>
  <c r="AI15" i="6"/>
  <c r="AJ15" i="6"/>
  <c r="AK15" i="6"/>
  <c r="AL15" i="6"/>
  <c r="AM15" i="6"/>
  <c r="AN15" i="6"/>
  <c r="AO15" i="6"/>
  <c r="AP15" i="6"/>
  <c r="AQ15" i="6"/>
  <c r="AS15" i="6"/>
  <c r="AU15" i="6"/>
  <c r="AV15" i="6"/>
  <c r="AW15" i="6"/>
  <c r="AX15" i="6"/>
  <c r="AY15" i="6"/>
  <c r="AZ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K15" i="6"/>
  <c r="CL15" i="6"/>
  <c r="CM15" i="6"/>
  <c r="CN15" i="6"/>
  <c r="CO15" i="6"/>
  <c r="CP15" i="6"/>
  <c r="CQ15" i="6"/>
  <c r="CR15" i="6"/>
  <c r="CS15" i="6"/>
  <c r="CT15" i="6"/>
  <c r="CU15" i="6"/>
  <c r="CV15" i="6"/>
  <c r="CW15" i="6"/>
  <c r="CX15" i="6"/>
  <c r="CY15" i="6"/>
  <c r="CZ15" i="6"/>
  <c r="DA15" i="6"/>
  <c r="DB15" i="6"/>
  <c r="DC15" i="6"/>
  <c r="DD15" i="6"/>
  <c r="DE15" i="6"/>
  <c r="DF15" i="6"/>
  <c r="DG15" i="6"/>
  <c r="DH15" i="6"/>
  <c r="DO15" i="6"/>
  <c r="DP15" i="6"/>
  <c r="DQ15" i="6"/>
  <c r="DR15" i="6"/>
  <c r="DS15" i="6"/>
  <c r="DT15" i="6"/>
  <c r="DU15" i="6"/>
  <c r="DV15" i="6"/>
  <c r="DW15" i="6"/>
  <c r="DX15" i="6"/>
  <c r="DY15" i="6"/>
  <c r="DZ15" i="6"/>
  <c r="EA15" i="6"/>
  <c r="EB15" i="6"/>
  <c r="EC15" i="6"/>
  <c r="ED15" i="6"/>
  <c r="EE15" i="6"/>
  <c r="EF15" i="6"/>
  <c r="EG15" i="6"/>
  <c r="EH15" i="6"/>
  <c r="EI15" i="6"/>
  <c r="EJ15" i="6"/>
  <c r="EK15" i="6"/>
  <c r="EL15"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K16" i="6"/>
  <c r="CL16" i="6"/>
  <c r="CM16" i="6"/>
  <c r="CN16" i="6"/>
  <c r="CO16" i="6"/>
  <c r="CP16" i="6"/>
  <c r="CQ16" i="6"/>
  <c r="CR16" i="6"/>
  <c r="CS16" i="6"/>
  <c r="CT16" i="6"/>
  <c r="CU16" i="6"/>
  <c r="CV16" i="6"/>
  <c r="CW16" i="6"/>
  <c r="CX16" i="6"/>
  <c r="CY16" i="6"/>
  <c r="CZ16" i="6"/>
  <c r="DA16" i="6"/>
  <c r="DB16" i="6"/>
  <c r="DC16" i="6"/>
  <c r="DD16" i="6"/>
  <c r="DE16" i="6"/>
  <c r="DF16" i="6"/>
  <c r="DG16" i="6"/>
  <c r="DH16" i="6"/>
  <c r="DO16" i="6"/>
  <c r="DP16" i="6"/>
  <c r="DQ16" i="6"/>
  <c r="DR16" i="6"/>
  <c r="DS16" i="6"/>
  <c r="DT16" i="6"/>
  <c r="DU16" i="6"/>
  <c r="DV16" i="6"/>
  <c r="DW16" i="6"/>
  <c r="DX16" i="6"/>
  <c r="DY16" i="6"/>
  <c r="DZ16" i="6"/>
  <c r="EA16" i="6"/>
  <c r="EB16" i="6"/>
  <c r="EC16" i="6"/>
  <c r="ED16" i="6"/>
  <c r="EE16" i="6"/>
  <c r="EF16" i="6"/>
  <c r="EG16" i="6"/>
  <c r="EH16" i="6"/>
  <c r="EI16" i="6"/>
  <c r="EJ16" i="6"/>
  <c r="EK16" i="6"/>
  <c r="EL16" i="6"/>
  <c r="H16" i="6"/>
  <c r="I16" i="6"/>
  <c r="J16" i="6"/>
  <c r="K16" i="6"/>
  <c r="L16" i="6"/>
  <c r="M16" i="6"/>
  <c r="N16" i="6"/>
  <c r="O16" i="6"/>
  <c r="P16" i="6"/>
  <c r="Q16" i="6"/>
  <c r="R16" i="6"/>
  <c r="S16" i="6"/>
  <c r="T16" i="6"/>
  <c r="U16" i="6"/>
  <c r="V16" i="6"/>
  <c r="W16" i="6"/>
  <c r="Y16" i="6"/>
  <c r="Z16" i="6"/>
  <c r="AA16" i="6"/>
  <c r="AC16" i="6"/>
  <c r="AE16" i="6"/>
  <c r="AF16" i="6"/>
  <c r="AG16" i="6"/>
  <c r="AH16" i="6"/>
  <c r="AI16" i="6"/>
  <c r="AJ16" i="6"/>
  <c r="AK16" i="6"/>
  <c r="AL16" i="6"/>
  <c r="AM16" i="6"/>
  <c r="AN16" i="6"/>
  <c r="AO16" i="6"/>
  <c r="AP16" i="6"/>
  <c r="AQ16" i="6"/>
  <c r="AR16" i="6"/>
  <c r="AS16" i="6"/>
  <c r="AT16" i="6"/>
  <c r="AU16" i="6"/>
  <c r="AV16" i="6"/>
  <c r="AW16" i="6"/>
  <c r="AX16" i="6"/>
  <c r="AY16" i="6"/>
  <c r="AZ16" i="6"/>
  <c r="G42" i="15"/>
  <c r="G41" i="15"/>
  <c r="G40" i="15"/>
  <c r="P34" i="15"/>
  <c r="O34" i="15"/>
  <c r="N34" i="15"/>
  <c r="M34" i="15"/>
  <c r="L34" i="15"/>
  <c r="K34" i="15"/>
  <c r="J34" i="15"/>
  <c r="I34" i="15"/>
  <c r="H34" i="15"/>
  <c r="G34" i="15"/>
  <c r="F34" i="15"/>
  <c r="E34" i="15"/>
  <c r="E35" i="15" s="1"/>
  <c r="Q33" i="15"/>
  <c r="P28" i="15"/>
  <c r="P29" i="15" s="1"/>
  <c r="O28" i="15"/>
  <c r="O29" i="15" s="1"/>
  <c r="N28" i="15"/>
  <c r="M28" i="15"/>
  <c r="L28" i="15"/>
  <c r="K28" i="15"/>
  <c r="J28" i="15"/>
  <c r="J29" i="15" s="1"/>
  <c r="I28" i="15"/>
  <c r="H28" i="15"/>
  <c r="H29" i="15" s="1"/>
  <c r="G28" i="15"/>
  <c r="G29" i="15" s="1"/>
  <c r="F28" i="15"/>
  <c r="E28" i="15"/>
  <c r="P26" i="15"/>
  <c r="O26" i="15"/>
  <c r="N26" i="15"/>
  <c r="M26" i="15"/>
  <c r="L26" i="15"/>
  <c r="K26" i="15"/>
  <c r="J26" i="15"/>
  <c r="I26" i="15"/>
  <c r="H26" i="15"/>
  <c r="G26" i="15"/>
  <c r="F26" i="15"/>
  <c r="E26" i="15"/>
  <c r="Q27" i="15"/>
  <c r="E22" i="15"/>
  <c r="Q21" i="15"/>
  <c r="Q19" i="15"/>
  <c r="I13" i="15"/>
  <c r="H13" i="15"/>
  <c r="G13" i="15"/>
  <c r="F13" i="15"/>
  <c r="E13" i="15"/>
  <c r="D13" i="15"/>
  <c r="C13" i="15"/>
  <c r="B13" i="15"/>
  <c r="J12" i="15"/>
  <c r="J11" i="15"/>
  <c r="J10" i="15"/>
  <c r="J9" i="15"/>
  <c r="J8" i="15"/>
  <c r="J7" i="15"/>
  <c r="J6" i="15"/>
  <c r="J5" i="15"/>
  <c r="J3" i="15"/>
  <c r="AC13" i="5"/>
  <c r="AA13" i="5"/>
  <c r="AB13" i="5" s="1"/>
  <c r="Z13" i="5"/>
  <c r="V13" i="5"/>
  <c r="U13" i="5"/>
  <c r="EL33" i="6" l="1"/>
  <c r="ED33" i="6"/>
  <c r="DV33" i="6"/>
  <c r="DA33" i="6"/>
  <c r="CS33" i="6"/>
  <c r="CK33" i="6"/>
  <c r="CC33" i="6"/>
  <c r="BU33" i="6"/>
  <c r="BM33" i="6"/>
  <c r="X29" i="6"/>
  <c r="CY33" i="6"/>
  <c r="CQ33" i="6"/>
  <c r="CI33" i="6"/>
  <c r="CA33" i="6"/>
  <c r="BS33" i="6"/>
  <c r="BK33" i="6"/>
  <c r="EF33" i="6"/>
  <c r="DX33" i="6"/>
  <c r="DP33" i="6"/>
  <c r="DC33" i="6"/>
  <c r="CU33" i="6"/>
  <c r="CM33" i="6"/>
  <c r="CE33" i="6"/>
  <c r="BW33" i="6"/>
  <c r="BO33" i="6"/>
  <c r="BG33" i="6"/>
  <c r="Y32" i="6"/>
  <c r="EK33" i="6"/>
  <c r="EC33" i="6"/>
  <c r="DU33" i="6"/>
  <c r="CB33" i="6"/>
  <c r="BT33" i="6"/>
  <c r="CH33" i="6"/>
  <c r="BZ33" i="6"/>
  <c r="X16" i="6"/>
  <c r="EG33" i="6"/>
  <c r="DY33" i="6"/>
  <c r="DQ33" i="6"/>
  <c r="DD33" i="6"/>
  <c r="CV33" i="6"/>
  <c r="CN33" i="6"/>
  <c r="CF33" i="6"/>
  <c r="BX33" i="6"/>
  <c r="BP33" i="6"/>
  <c r="BH33" i="6"/>
  <c r="Q33" i="6"/>
  <c r="I33" i="6"/>
  <c r="O33" i="6"/>
  <c r="W30" i="6"/>
  <c r="EI33" i="6"/>
  <c r="EA33" i="6"/>
  <c r="DS33" i="6"/>
  <c r="Z15" i="6"/>
  <c r="K33" i="6"/>
  <c r="EH33" i="6"/>
  <c r="DZ33" i="6"/>
  <c r="DR33" i="6"/>
  <c r="DF33" i="6"/>
  <c r="CX33" i="6"/>
  <c r="CP33" i="6"/>
  <c r="BR33" i="6"/>
  <c r="BJ33" i="6"/>
  <c r="AG33" i="6"/>
  <c r="AA23" i="6"/>
  <c r="CO33" i="6"/>
  <c r="BQ33" i="6"/>
  <c r="BI33" i="6"/>
  <c r="Z32" i="6"/>
  <c r="Z30" i="6"/>
  <c r="Y31" i="6"/>
  <c r="Y33" i="6" s="1"/>
  <c r="Z23" i="6"/>
  <c r="W22" i="6"/>
  <c r="AA29" i="6"/>
  <c r="X15" i="6"/>
  <c r="W31" i="6"/>
  <c r="AA22" i="6"/>
  <c r="AA30" i="6"/>
  <c r="AA32" i="6"/>
  <c r="AA33" i="6" s="1"/>
  <c r="EU10" i="6"/>
  <c r="EV15" i="6"/>
  <c r="DH33" i="6"/>
  <c r="CZ33" i="6"/>
  <c r="CR33" i="6"/>
  <c r="BL33" i="6"/>
  <c r="K29" i="15"/>
  <c r="L29" i="15"/>
  <c r="E29" i="15"/>
  <c r="E30" i="15" s="1"/>
  <c r="M29" i="15"/>
  <c r="F29" i="15"/>
  <c r="N29" i="15"/>
  <c r="I29" i="15"/>
  <c r="EW13" i="5"/>
  <c r="F22" i="15"/>
  <c r="E23" i="15"/>
  <c r="H40" i="15" s="1"/>
  <c r="I40" i="15" s="1"/>
  <c r="P20" i="15"/>
  <c r="I18" i="15"/>
  <c r="N18" i="15"/>
  <c r="O18" i="15"/>
  <c r="J18" i="15"/>
  <c r="I20" i="15"/>
  <c r="K18" i="15"/>
  <c r="J20" i="15"/>
  <c r="L18" i="15"/>
  <c r="M18" i="15"/>
  <c r="F35" i="15"/>
  <c r="E36" i="15"/>
  <c r="H42" i="15" s="1"/>
  <c r="I42" i="15" s="1"/>
  <c r="AO33" i="6"/>
  <c r="AW33" i="6"/>
  <c r="AJ33" i="6"/>
  <c r="AE33" i="6"/>
  <c r="AZ33" i="6"/>
  <c r="Q28" i="15"/>
  <c r="Q29" i="15" s="1"/>
  <c r="Q34" i="15"/>
  <c r="J13" i="15"/>
  <c r="J15" i="15" s="1"/>
  <c r="L20" i="15"/>
  <c r="K3" i="15"/>
  <c r="N20" i="15"/>
  <c r="H18" i="15"/>
  <c r="P18" i="15"/>
  <c r="CJ33" i="6"/>
  <c r="DN33" i="6"/>
  <c r="BF33" i="6"/>
  <c r="AL33" i="6"/>
  <c r="AT33" i="6"/>
  <c r="AI33" i="6"/>
  <c r="AC33" i="6"/>
  <c r="AV33" i="6"/>
  <c r="AN33" i="6"/>
  <c r="AU33" i="6"/>
  <c r="AM33" i="6"/>
  <c r="AS33" i="6"/>
  <c r="AR33" i="6"/>
  <c r="AY33" i="6"/>
  <c r="AQ33" i="6"/>
  <c r="AX33" i="6"/>
  <c r="AP33" i="6"/>
  <c r="AK33" i="6"/>
  <c r="AH33" i="6"/>
  <c r="AF33" i="6"/>
  <c r="Z33" i="6"/>
  <c r="X31" i="6"/>
  <c r="X33" i="6" s="1"/>
  <c r="W32" i="6"/>
  <c r="W29" i="6"/>
  <c r="W23" i="6"/>
  <c r="AA15" i="6"/>
  <c r="K20" i="15"/>
  <c r="M20" i="15"/>
  <c r="O20" i="15"/>
  <c r="H20" i="15"/>
  <c r="EU13" i="5"/>
  <c r="BA30" i="6"/>
  <c r="G31" i="6" l="1"/>
  <c r="G33" i="6" s="1"/>
  <c r="G16" i="6"/>
  <c r="EV16" i="6" s="1"/>
  <c r="EV10" i="6"/>
  <c r="W33" i="6"/>
  <c r="Q20" i="15"/>
  <c r="Q18" i="15"/>
  <c r="G22" i="15"/>
  <c r="F23" i="15"/>
  <c r="J40" i="15" s="1"/>
  <c r="K40" i="15" s="1"/>
  <c r="G35" i="15"/>
  <c r="F36" i="15"/>
  <c r="J42" i="15" s="1"/>
  <c r="K42" i="15" s="1"/>
  <c r="F30" i="15"/>
  <c r="E31" i="15"/>
  <c r="H41" i="15" s="1"/>
  <c r="I41" i="15" s="1"/>
  <c r="BA29" i="6"/>
  <c r="BC32" i="6"/>
  <c r="BE32" i="6"/>
  <c r="BA32" i="6"/>
  <c r="BA23" i="6"/>
  <c r="BD32" i="6"/>
  <c r="BB32" i="6"/>
  <c r="BB15" i="6"/>
  <c r="BB31" i="6"/>
  <c r="BB16" i="6"/>
  <c r="BD16" i="6"/>
  <c r="BD31" i="6"/>
  <c r="BD15" i="6"/>
  <c r="BA15" i="6"/>
  <c r="BA31" i="6"/>
  <c r="D21" i="21" s="1"/>
  <c r="BA16" i="6"/>
  <c r="EQ28" i="6"/>
  <c r="EQ30" i="6" s="1"/>
  <c r="EP28" i="6"/>
  <c r="EO28" i="6"/>
  <c r="EN28" i="6"/>
  <c r="EM28" i="6"/>
  <c r="EM30" i="6" s="1"/>
  <c r="EP27" i="6"/>
  <c r="EO27" i="6"/>
  <c r="EN27" i="6"/>
  <c r="EM27" i="6"/>
  <c r="EQ26" i="6"/>
  <c r="EP26" i="6"/>
  <c r="EO26" i="6"/>
  <c r="EN26" i="6"/>
  <c r="EM26" i="6"/>
  <c r="EQ25" i="6"/>
  <c r="EP25" i="6"/>
  <c r="EO25" i="6"/>
  <c r="EN25" i="6"/>
  <c r="EM25" i="6"/>
  <c r="EQ24" i="6"/>
  <c r="EQ29" i="6" s="1"/>
  <c r="EP24" i="6"/>
  <c r="EP29" i="6" s="1"/>
  <c r="EO24" i="6"/>
  <c r="EN24" i="6"/>
  <c r="EM24" i="6"/>
  <c r="EQ21" i="6"/>
  <c r="EP21" i="6"/>
  <c r="EO21" i="6"/>
  <c r="EN21" i="6"/>
  <c r="EM21" i="6"/>
  <c r="EQ20" i="6"/>
  <c r="EP20" i="6"/>
  <c r="EO20" i="6"/>
  <c r="EN20" i="6"/>
  <c r="EM20" i="6"/>
  <c r="EQ19" i="6"/>
  <c r="EP19" i="6"/>
  <c r="EO19" i="6"/>
  <c r="EN19" i="6"/>
  <c r="EM19" i="6"/>
  <c r="EQ18" i="6"/>
  <c r="EP18" i="6"/>
  <c r="EO18" i="6"/>
  <c r="EN18" i="6"/>
  <c r="EM18" i="6"/>
  <c r="EQ17" i="6"/>
  <c r="EQ22" i="6" s="1"/>
  <c r="EP17" i="6"/>
  <c r="EO17" i="6"/>
  <c r="EN17" i="6"/>
  <c r="EM17" i="6"/>
  <c r="EQ14" i="6"/>
  <c r="EP14" i="6"/>
  <c r="EO14" i="6"/>
  <c r="EO32" i="6" s="1"/>
  <c r="EN14" i="6"/>
  <c r="EM14" i="6"/>
  <c r="EP13" i="6"/>
  <c r="EO13" i="6"/>
  <c r="EN13" i="6"/>
  <c r="EQ12" i="6"/>
  <c r="EP12" i="6"/>
  <c r="EO12" i="6"/>
  <c r="EN12" i="6"/>
  <c r="EM12" i="6"/>
  <c r="EQ11" i="6"/>
  <c r="EP11" i="6"/>
  <c r="EO11" i="6"/>
  <c r="EN11" i="6"/>
  <c r="EM11" i="6"/>
  <c r="EO10" i="6"/>
  <c r="EN10" i="6"/>
  <c r="EN15" i="6" s="1"/>
  <c r="EM10" i="6"/>
  <c r="EM15" i="6" s="1"/>
  <c r="DJ10" i="6"/>
  <c r="DI10" i="6"/>
  <c r="DI15" i="6" s="1"/>
  <c r="DK10" i="6"/>
  <c r="DI11" i="6"/>
  <c r="DJ11" i="6"/>
  <c r="DK11" i="6"/>
  <c r="DL11" i="6"/>
  <c r="DM11" i="6"/>
  <c r="DI12" i="6"/>
  <c r="DJ12" i="6"/>
  <c r="DK12" i="6"/>
  <c r="DL12" i="6"/>
  <c r="DM12" i="6"/>
  <c r="DJ13" i="6"/>
  <c r="DK13" i="6"/>
  <c r="DL13" i="6"/>
  <c r="DI14" i="6"/>
  <c r="DJ14" i="6"/>
  <c r="DK14" i="6"/>
  <c r="DL14" i="6"/>
  <c r="DM14" i="6"/>
  <c r="DI17" i="6"/>
  <c r="DI22" i="6" s="1"/>
  <c r="DJ17" i="6"/>
  <c r="DK17" i="6"/>
  <c r="DL17" i="6"/>
  <c r="DM17" i="6"/>
  <c r="DM22" i="6" s="1"/>
  <c r="DI18" i="6"/>
  <c r="DJ18" i="6"/>
  <c r="DK18" i="6"/>
  <c r="DL18" i="6"/>
  <c r="DL23" i="6" s="1"/>
  <c r="DM18" i="6"/>
  <c r="DM23" i="6" s="1"/>
  <c r="DI19" i="6"/>
  <c r="DJ19" i="6"/>
  <c r="DK19" i="6"/>
  <c r="DL19" i="6"/>
  <c r="DM19" i="6"/>
  <c r="DI20" i="6"/>
  <c r="DJ20" i="6"/>
  <c r="DK20" i="6"/>
  <c r="DL20" i="6"/>
  <c r="DM20" i="6"/>
  <c r="DI21" i="6"/>
  <c r="DJ21" i="6"/>
  <c r="DK21" i="6"/>
  <c r="DL21" i="6"/>
  <c r="DM21" i="6"/>
  <c r="DI24" i="6"/>
  <c r="DI29" i="6" s="1"/>
  <c r="DJ24" i="6"/>
  <c r="DK24" i="6"/>
  <c r="DL24" i="6"/>
  <c r="DL29" i="6" s="1"/>
  <c r="DM24" i="6"/>
  <c r="DM29" i="6" s="1"/>
  <c r="DI25" i="6"/>
  <c r="DJ25" i="6"/>
  <c r="DK25" i="6"/>
  <c r="DL25" i="6"/>
  <c r="DM25" i="6"/>
  <c r="DI26" i="6"/>
  <c r="DJ26" i="6"/>
  <c r="DK26" i="6"/>
  <c r="DL26" i="6"/>
  <c r="DM26" i="6"/>
  <c r="DI27" i="6"/>
  <c r="DJ27" i="6"/>
  <c r="DK27" i="6"/>
  <c r="DL27" i="6"/>
  <c r="DI28" i="6"/>
  <c r="DJ28" i="6"/>
  <c r="DK28" i="6"/>
  <c r="DL28" i="6"/>
  <c r="DM28" i="6"/>
  <c r="DM30" i="6" s="1"/>
  <c r="EN30" i="6" l="1"/>
  <c r="DI23" i="6"/>
  <c r="DJ23" i="6"/>
  <c r="DL32" i="6"/>
  <c r="EQ32" i="6"/>
  <c r="EO23" i="6"/>
  <c r="EP30" i="6"/>
  <c r="DJ30" i="6"/>
  <c r="EP22" i="6"/>
  <c r="EO29" i="6"/>
  <c r="EN32" i="6"/>
  <c r="EM22" i="6"/>
  <c r="EP23" i="6"/>
  <c r="DL30" i="6"/>
  <c r="DK23" i="6"/>
  <c r="DM32" i="6"/>
  <c r="EM31" i="6"/>
  <c r="EM16" i="6"/>
  <c r="EP32" i="6"/>
  <c r="EN23" i="6"/>
  <c r="EO30" i="6"/>
  <c r="DJ22" i="6"/>
  <c r="EQ10" i="6"/>
  <c r="EQ15" i="6" s="1"/>
  <c r="EO15" i="6"/>
  <c r="DJ32" i="6"/>
  <c r="EP16" i="6"/>
  <c r="EP31" i="6"/>
  <c r="EP33" i="6" s="1"/>
  <c r="EN22" i="6"/>
  <c r="EQ23" i="6"/>
  <c r="EM29" i="6"/>
  <c r="EM23" i="6"/>
  <c r="DK30" i="6"/>
  <c r="EN31" i="6"/>
  <c r="EN16" i="6"/>
  <c r="DK32" i="6"/>
  <c r="EO16" i="6"/>
  <c r="EO31" i="6"/>
  <c r="EO33" i="6" s="1"/>
  <c r="DI30" i="6"/>
  <c r="DK29" i="6"/>
  <c r="DL22" i="6"/>
  <c r="DI32" i="6"/>
  <c r="DJ15" i="6"/>
  <c r="EQ16" i="6"/>
  <c r="EQ31" i="6"/>
  <c r="EO22" i="6"/>
  <c r="EN29" i="6"/>
  <c r="DJ29" i="6"/>
  <c r="DK22" i="6"/>
  <c r="EM32" i="6"/>
  <c r="H22" i="15"/>
  <c r="G23" i="15"/>
  <c r="L40" i="15" s="1"/>
  <c r="M40" i="15" s="1"/>
  <c r="G30" i="15"/>
  <c r="F31" i="15"/>
  <c r="J41" i="15" s="1"/>
  <c r="H35" i="15"/>
  <c r="G36" i="15"/>
  <c r="L42" i="15" s="1"/>
  <c r="M42" i="15" s="1"/>
  <c r="DI31" i="6"/>
  <c r="DI16" i="6"/>
  <c r="DJ31" i="6"/>
  <c r="DJ16" i="6"/>
  <c r="DM10" i="6"/>
  <c r="DM15" i="6" s="1"/>
  <c r="DK15" i="6"/>
  <c r="DM16" i="6"/>
  <c r="DM31" i="6"/>
  <c r="DL31" i="6"/>
  <c r="DL33" i="6" s="1"/>
  <c r="DL16" i="6"/>
  <c r="DK31" i="6"/>
  <c r="DK16" i="6"/>
  <c r="BA33" i="6"/>
  <c r="BD33" i="6"/>
  <c r="BB33" i="6"/>
  <c r="DL10" i="6"/>
  <c r="DL15" i="6" s="1"/>
  <c r="EP10" i="6"/>
  <c r="EP15" i="6" s="1"/>
  <c r="EQ33" i="6" l="1"/>
  <c r="EN33" i="6"/>
  <c r="DI33" i="6"/>
  <c r="DM33" i="6"/>
  <c r="EM33" i="6"/>
  <c r="DK33" i="6"/>
  <c r="DJ33" i="6"/>
  <c r="R18" i="15"/>
  <c r="I22" i="15"/>
  <c r="H23" i="15"/>
  <c r="N40" i="15" s="1"/>
  <c r="O40" i="15" s="1"/>
  <c r="I35" i="15"/>
  <c r="H36" i="15"/>
  <c r="N42" i="15" s="1"/>
  <c r="O42" i="15" s="1"/>
  <c r="J43" i="15"/>
  <c r="K41" i="15"/>
  <c r="K43" i="15" s="1"/>
  <c r="H30" i="15"/>
  <c r="G31" i="15"/>
  <c r="L41" i="15" s="1"/>
  <c r="J22" i="15" l="1"/>
  <c r="I23" i="15"/>
  <c r="P40" i="15" s="1"/>
  <c r="Q40" i="15" s="1"/>
  <c r="I30" i="15"/>
  <c r="H31" i="15"/>
  <c r="N41" i="15" s="1"/>
  <c r="L43" i="15"/>
  <c r="M41" i="15"/>
  <c r="M43" i="15" s="1"/>
  <c r="J35" i="15"/>
  <c r="I36" i="15"/>
  <c r="P42" i="15" s="1"/>
  <c r="Q42" i="15" s="1"/>
  <c r="K22" i="15" l="1"/>
  <c r="J23" i="15"/>
  <c r="R40" i="15" s="1"/>
  <c r="K35" i="15"/>
  <c r="J36" i="15"/>
  <c r="R42" i="15" s="1"/>
  <c r="N43" i="15"/>
  <c r="O41" i="15"/>
  <c r="O43" i="15" s="1"/>
  <c r="J30" i="15"/>
  <c r="I31" i="15"/>
  <c r="P41" i="15" s="1"/>
  <c r="S42" i="15" l="1"/>
  <c r="AG42" i="15"/>
  <c r="S40" i="15"/>
  <c r="AG40" i="15"/>
  <c r="L22" i="15"/>
  <c r="K23" i="15"/>
  <c r="T40" i="15" s="1"/>
  <c r="U40" i="15" s="1"/>
  <c r="P43" i="15"/>
  <c r="Q41" i="15"/>
  <c r="Q43" i="15" s="1"/>
  <c r="K30" i="15"/>
  <c r="J31" i="15"/>
  <c r="AG41" i="15" s="1"/>
  <c r="L35" i="15"/>
  <c r="K36" i="15"/>
  <c r="T42" i="15" s="1"/>
  <c r="U42" i="15" s="1"/>
  <c r="BE15" i="6"/>
  <c r="AG43" i="15" l="1"/>
  <c r="Q44" i="15"/>
  <c r="L23" i="15"/>
  <c r="V40" i="15" s="1"/>
  <c r="W40" i="15" s="1"/>
  <c r="M22" i="15"/>
  <c r="M35" i="15"/>
  <c r="L36" i="15"/>
  <c r="V42" i="15" s="1"/>
  <c r="W42" i="15" s="1"/>
  <c r="R43" i="15"/>
  <c r="S41" i="15"/>
  <c r="S43" i="15" s="1"/>
  <c r="S44" i="15" s="1"/>
  <c r="L30" i="15"/>
  <c r="K31" i="15"/>
  <c r="T41" i="15" s="1"/>
  <c r="H43" i="15"/>
  <c r="AH43" i="15" l="1"/>
  <c r="N22" i="15"/>
  <c r="M23" i="15"/>
  <c r="X40" i="15" s="1"/>
  <c r="Y40" i="15" s="1"/>
  <c r="T43" i="15"/>
  <c r="U41" i="15"/>
  <c r="U43" i="15" s="1"/>
  <c r="U44" i="15" s="1"/>
  <c r="M30" i="15"/>
  <c r="L31" i="15"/>
  <c r="V41" i="15" s="1"/>
  <c r="N35" i="15"/>
  <c r="M36" i="15"/>
  <c r="X42" i="15" s="1"/>
  <c r="Y42" i="15" s="1"/>
  <c r="I43" i="15"/>
  <c r="BE31" i="6"/>
  <c r="BC31" i="6"/>
  <c r="AD31" i="6"/>
  <c r="AD33" i="6" s="1"/>
  <c r="AD16" i="6"/>
  <c r="BC33" i="6" l="1"/>
  <c r="E21" i="21"/>
  <c r="H21" i="21" s="1"/>
  <c r="BE33" i="6"/>
  <c r="E14" i="21"/>
  <c r="H14" i="21" s="1"/>
  <c r="N23" i="15"/>
  <c r="Z40" i="15" s="1"/>
  <c r="AA40" i="15" s="1"/>
  <c r="O22" i="15"/>
  <c r="V43" i="15"/>
  <c r="W41" i="15"/>
  <c r="W43" i="15" s="1"/>
  <c r="W44" i="15" s="1"/>
  <c r="O35" i="15"/>
  <c r="N36" i="15"/>
  <c r="Z42" i="15" s="1"/>
  <c r="AA42" i="15" s="1"/>
  <c r="N30" i="15"/>
  <c r="M31" i="15"/>
  <c r="X41" i="15" s="1"/>
  <c r="BC16" i="6"/>
  <c r="BE16" i="6"/>
  <c r="O23" i="15" l="1"/>
  <c r="AB40" i="15" s="1"/>
  <c r="AC40" i="15" s="1"/>
  <c r="P22" i="15"/>
  <c r="P23" i="15" s="1"/>
  <c r="AD40" i="15" s="1"/>
  <c r="AE40" i="15" s="1"/>
  <c r="X43" i="15"/>
  <c r="Y41" i="15"/>
  <c r="Y43" i="15" s="1"/>
  <c r="Y44" i="15" s="1"/>
  <c r="O30" i="15"/>
  <c r="N31" i="15"/>
  <c r="Z41" i="15" s="1"/>
  <c r="P35" i="15"/>
  <c r="P36" i="15" s="1"/>
  <c r="AD42" i="15" s="1"/>
  <c r="AE42" i="15" s="1"/>
  <c r="O36" i="15"/>
  <c r="AB42" i="15" s="1"/>
  <c r="AC42" i="15" s="1"/>
  <c r="Z43" i="15" l="1"/>
  <c r="AA41" i="15"/>
  <c r="AA43" i="15" s="1"/>
  <c r="AA44" i="15" s="1"/>
  <c r="P30" i="15"/>
  <c r="P31" i="15" s="1"/>
  <c r="AD41" i="15" s="1"/>
  <c r="O31" i="15"/>
  <c r="AB41" i="15" s="1"/>
  <c r="AB43" i="15" l="1"/>
  <c r="AC41" i="15"/>
  <c r="AC43" i="15" s="1"/>
  <c r="AC44" i="15" s="1"/>
  <c r="AD43" i="15"/>
  <c r="AE41" i="15"/>
  <c r="AE43" i="15" s="1"/>
  <c r="AE4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camil</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T10" authorId="1" shapeId="0" xr:uid="{10E04882-5898-4B3E-B7D9-81122E132709}">
      <text>
        <r>
          <rPr>
            <b/>
            <sz val="9"/>
            <color indexed="81"/>
            <rFont val="Tahoma"/>
            <family val="2"/>
          </rPr>
          <t>camil:</t>
        </r>
        <r>
          <rPr>
            <sz val="9"/>
            <color indexed="81"/>
            <rFont val="Tahoma"/>
            <family val="2"/>
          </rPr>
          <t xml:space="preserve">
Sugiero colocar estas columnas al lado de las programaciones y ejeucciones , se prestaria menos confusión </t>
        </r>
      </text>
    </comment>
    <comment ref="EY10" authorId="0" shapeId="0" xr:uid="{AAD70E45-AE66-4D50-A19E-7DCCD939665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8D06F214-69FA-472A-9C0A-2C0BB5A1DA9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F4B85413-474C-43DD-9E45-999A98EF00E7}">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B97D3DCD-1190-4BD4-89D0-4A222CADA50C}">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C59980F1-20D9-4EA7-AC9F-664AE4DE05B6}">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F79379A9-1BD7-4EA5-9220-0850E173811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E000000}">
      <text>
        <r>
          <rPr>
            <b/>
            <sz val="9"/>
            <color indexed="81"/>
            <rFont val="Tahoma"/>
            <family val="2"/>
          </rPr>
          <t>YULIED.PENARANDA:</t>
        </r>
        <r>
          <rPr>
            <sz val="9"/>
            <color indexed="81"/>
            <rFont val="Tahoma"/>
            <family val="2"/>
          </rPr>
          <t xml:space="preserve">
Año 1</t>
        </r>
      </text>
    </comment>
    <comment ref="BH11" authorId="0" shapeId="0" xr:uid="{00000000-0006-0000-0000-000010000000}">
      <text>
        <r>
          <rPr>
            <b/>
            <sz val="9"/>
            <color indexed="81"/>
            <rFont val="Tahoma"/>
            <family val="2"/>
          </rPr>
          <t>YULIED.PENARANDA:</t>
        </r>
        <r>
          <rPr>
            <sz val="9"/>
            <color indexed="81"/>
            <rFont val="Tahoma"/>
            <family val="2"/>
          </rPr>
          <t xml:space="preserve">
Año 3</t>
        </r>
      </text>
    </comment>
    <comment ref="CL11" authorId="0" shapeId="0" xr:uid="{00000000-0006-0000-0000-000011000000}">
      <text>
        <r>
          <rPr>
            <b/>
            <sz val="9"/>
            <color indexed="81"/>
            <rFont val="Tahoma"/>
            <family val="2"/>
          </rPr>
          <t>YULIED.PENARANDA:</t>
        </r>
        <r>
          <rPr>
            <sz val="9"/>
            <color indexed="81"/>
            <rFont val="Tahoma"/>
            <family val="2"/>
          </rPr>
          <t xml:space="preserve">
Año 4</t>
        </r>
      </text>
    </comment>
    <comment ref="DP11" authorId="0" shapeId="0" xr:uid="{00000000-0006-0000-0000-000012000000}">
      <text>
        <r>
          <rPr>
            <b/>
            <sz val="9"/>
            <color indexed="81"/>
            <rFont val="Tahoma"/>
            <family val="2"/>
          </rPr>
          <t>YULIED.PENARANDA:</t>
        </r>
        <r>
          <rPr>
            <sz val="9"/>
            <color indexed="81"/>
            <rFont val="Tahoma"/>
            <family val="2"/>
          </rPr>
          <t xml:space="preserve">
Año 5</t>
        </r>
      </text>
    </comment>
    <comment ref="A12"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1492D7F6-C9AD-4C2C-85C2-4772FE9CB3EE}">
      <text>
        <r>
          <rPr>
            <b/>
            <sz val="9"/>
            <color indexed="81"/>
            <rFont val="Tahoma"/>
            <family val="2"/>
          </rPr>
          <t>YULIED.PENARANDA:</t>
        </r>
        <r>
          <rPr>
            <sz val="9"/>
            <color indexed="81"/>
            <rFont val="Tahoma"/>
            <family val="2"/>
          </rPr>
          <t xml:space="preserve">
Magnitud física y presupuestal  programada para el inicio del plan de desarrollo.</t>
        </r>
      </text>
    </comment>
    <comment ref="V13" authorId="0" shapeId="0" xr:uid="{785A3139-C557-48F6-82D7-EC83D8014FFE}">
      <text>
        <r>
          <rPr>
            <b/>
            <sz val="9"/>
            <color rgb="FF000000"/>
            <rFont val="Tahoma"/>
            <family val="2"/>
          </rPr>
          <t>YULIED.PENARANDA:</t>
        </r>
        <r>
          <rPr>
            <sz val="9"/>
            <color rgb="FF000000"/>
            <rFont val="Tahoma"/>
            <family val="2"/>
          </rPr>
          <t xml:space="preserve">
</t>
        </r>
        <r>
          <rPr>
            <sz val="9"/>
            <color rgb="FF000000"/>
            <rFont val="Tahoma"/>
            <family val="2"/>
          </rPr>
          <t>Debe ser igual con la columna EE, no es parcial es acumulativo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camil</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29228E38-D347-4AB9-88A2-11619F2CDF72}">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8DC27ADE-65B6-4C6C-88BE-FD75AE2C175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BF8" authorId="0" shapeId="0" xr:uid="{00000000-0006-0000-0100-00000C000000}">
      <text>
        <r>
          <rPr>
            <b/>
            <sz val="9"/>
            <color indexed="81"/>
            <rFont val="Tahoma"/>
            <family val="2"/>
          </rPr>
          <t>YULIED.PENARANDA:</t>
        </r>
        <r>
          <rPr>
            <sz val="9"/>
            <color indexed="81"/>
            <rFont val="Tahoma"/>
            <family val="2"/>
          </rPr>
          <t xml:space="preserve">
Año 3</t>
        </r>
      </text>
    </comment>
    <comment ref="CJ8" authorId="0" shapeId="0" xr:uid="{00000000-0006-0000-0100-00000D000000}">
      <text>
        <r>
          <rPr>
            <b/>
            <sz val="9"/>
            <color indexed="81"/>
            <rFont val="Tahoma"/>
            <family val="2"/>
          </rPr>
          <t>YULIED.PENARANDA:</t>
        </r>
        <r>
          <rPr>
            <sz val="9"/>
            <color indexed="81"/>
            <rFont val="Tahoma"/>
            <family val="2"/>
          </rPr>
          <t xml:space="preserve">
Año 4
</t>
        </r>
      </text>
    </comment>
    <comment ref="DN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79508A4D-9021-4338-8CF5-3C6847870993}">
      <text>
        <r>
          <rPr>
            <b/>
            <sz val="9"/>
            <color indexed="81"/>
            <rFont val="Tahoma"/>
            <family val="2"/>
          </rPr>
          <t>YULIED.PENARANDA:</t>
        </r>
        <r>
          <rPr>
            <sz val="9"/>
            <color indexed="81"/>
            <rFont val="Tahoma"/>
            <family val="2"/>
          </rPr>
          <t xml:space="preserve">
Magnitud física y presupuestal  programada para el inicio del plan de desarrollo.</t>
        </r>
      </text>
    </comment>
    <comment ref="BA11" authorId="1" shapeId="0" xr:uid="{1C49D01E-3489-418D-8AD9-1CFBB7B725A9}">
      <text>
        <r>
          <rPr>
            <b/>
            <sz val="9"/>
            <color indexed="81"/>
            <rFont val="Tahoma"/>
            <family val="2"/>
          </rPr>
          <t>camil:</t>
        </r>
        <r>
          <rPr>
            <sz val="9"/>
            <color indexed="81"/>
            <rFont val="Tahoma"/>
            <family val="2"/>
          </rPr>
          <t xml:space="preserve">
Modificacion presupuestal  interna </t>
        </r>
      </text>
    </comment>
    <comment ref="BA18" authorId="1" shapeId="0" xr:uid="{AD998882-8E70-446A-888A-9027479E0B31}">
      <text>
        <r>
          <rPr>
            <b/>
            <sz val="9"/>
            <color indexed="81"/>
            <rFont val="Tahoma"/>
            <family val="2"/>
          </rPr>
          <t>camil:</t>
        </r>
        <r>
          <rPr>
            <sz val="9"/>
            <color indexed="81"/>
            <rFont val="Tahoma"/>
            <family val="2"/>
          </rPr>
          <t xml:space="preserve">
Modificacion presupiuestal proyectos </t>
        </r>
      </text>
    </comment>
    <comment ref="F24" authorId="0" shapeId="0" xr:uid="{7DE1DDD4-5ECE-43A0-9990-43DEBBECD4C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1F9041D1-BFC0-4E9D-9B2E-DCC0C7A10C7D}">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AB25" authorId="1" shapeId="0" xr:uid="{4632C6F1-9B3C-495A-85B2-9A6D64D1FB19}">
      <text>
        <r>
          <rPr>
            <b/>
            <sz val="9"/>
            <color indexed="81"/>
            <rFont val="Tahoma"/>
            <family val="2"/>
          </rPr>
          <t>camil:</t>
        </r>
        <r>
          <rPr>
            <sz val="9"/>
            <color indexed="81"/>
            <rFont val="Tahoma"/>
            <family val="2"/>
          </rPr>
          <t xml:space="preserve">
Traslado presupuestal $1.076.800</t>
        </r>
      </text>
    </comment>
    <comment ref="BA25" authorId="1" shapeId="0" xr:uid="{C17BEE96-BE62-484D-A8EC-9C1E9FE07433}">
      <text>
        <r>
          <rPr>
            <b/>
            <sz val="9"/>
            <color indexed="81"/>
            <rFont val="Tahoma"/>
            <family val="2"/>
          </rPr>
          <t>camil:</t>
        </r>
        <r>
          <rPr>
            <sz val="9"/>
            <color indexed="81"/>
            <rFont val="Tahoma"/>
            <family val="2"/>
          </rPr>
          <t xml:space="preserve">
Modificacion preupuestal interna y proyectos </t>
        </r>
      </text>
    </comment>
    <comment ref="F26" authorId="0" shapeId="0" xr:uid="{3149B59B-6BAD-4A1D-A7CE-CEBD03D9A176}">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7B2BA495-A8F1-4ABE-B8D5-C9A419238B8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2C1BF4E2-887E-410D-AC75-3084B4015C4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86B3A879-3082-457C-B487-212EB570225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2766DB64-94A3-47E2-A504-CAD7F2BA88F6}">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728087AC-5D2B-44A9-B6C4-D38B717EC4D2}">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3F35C1D0-16C7-4D26-B56F-7A8C6D4E46C8}">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C6311C25-82B4-4AF0-8EF2-9C2EB3842BC5}">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22AF979B-94B7-46C3-930C-DFD2FE0A0C2D}">
      <text>
        <r>
          <rPr>
            <b/>
            <sz val="9"/>
            <color rgb="FF000000"/>
            <rFont val="Tahoma"/>
            <family val="2"/>
          </rPr>
          <t>YULIED.PENARANDA:</t>
        </r>
        <r>
          <rPr>
            <sz val="9"/>
            <color rgb="FF000000"/>
            <rFont val="Tahoma"/>
            <family val="2"/>
          </rPr>
          <t xml:space="preserve">
</t>
        </r>
        <r>
          <rPr>
            <sz val="9"/>
            <color rgb="FF000000"/>
            <rFont val="Tahoma"/>
            <family val="2"/>
          </rPr>
          <t>Se selecciona con “X” si el presupuesto con el que se ejecuta la actividad es con recursos de vigencia y/o de la reserva.</t>
        </r>
      </text>
    </comment>
    <comment ref="F7" authorId="0" shapeId="0" xr:uid="{B59428E2-A4F9-446C-BC4A-F764D6E996CF}">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F019A867-5A0B-41A6-AA1B-BA63A725EB42}">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E7610A9B-9494-469E-AD1D-DD734393984F}">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23CFE7DA-2413-4F83-91B6-E841CE76C56C}">
      <text>
        <r>
          <rPr>
            <b/>
            <sz val="9"/>
            <color rgb="FF000000"/>
            <rFont val="Tahoma"/>
            <family val="2"/>
          </rPr>
          <t>YULIED.PENARANDA:</t>
        </r>
        <r>
          <rPr>
            <sz val="9"/>
            <color rgb="FF000000"/>
            <rFont val="Tahoma"/>
            <family val="2"/>
          </rPr>
          <t xml:space="preserve">
</t>
        </r>
        <r>
          <rPr>
            <sz val="9"/>
            <color rgb="FF000000"/>
            <rFont val="Tahoma"/>
            <family val="2"/>
          </rPr>
          <t xml:space="preserve">Este campo se selecciona con “X” si el presupuesto con el que se ejecuta la actividad es con recursos de vigencia </t>
        </r>
      </text>
    </comment>
    <comment ref="E8" authorId="0" shapeId="0" xr:uid="{0EA48A61-3219-4ADE-9AC9-7AACA1E5F7FE}">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6756F1E6-32AB-495F-AFC6-4513D3764EE8}">
      <text>
        <r>
          <rPr>
            <b/>
            <sz val="9"/>
            <color indexed="81"/>
            <rFont val="Tahoma"/>
            <family val="2"/>
          </rPr>
          <t>YULIED.PENARANDA:</t>
        </r>
        <r>
          <rPr>
            <sz val="9"/>
            <color indexed="81"/>
            <rFont val="Tahoma"/>
            <family val="2"/>
          </rPr>
          <t xml:space="preserve">
Variables: programado y ejecutado</t>
        </r>
      </text>
    </comment>
    <comment ref="G8" authorId="0" shapeId="0" xr:uid="{7F48817A-63D2-494E-A121-E4C1E02E57DE}">
      <text>
        <r>
          <rPr>
            <b/>
            <sz val="9"/>
            <color indexed="81"/>
            <rFont val="Tahoma"/>
            <family val="2"/>
          </rPr>
          <t>YULIED.PENARANDA:</t>
        </r>
        <r>
          <rPr>
            <sz val="9"/>
            <color indexed="81"/>
            <rFont val="Tahoma"/>
            <family val="2"/>
          </rPr>
          <t xml:space="preserve">
Máximo dos decimales</t>
        </r>
      </text>
    </comment>
    <comment ref="H8" authorId="0" shapeId="0" xr:uid="{878FEE1B-C7FE-4E84-BB1D-F48BE946A4D6}">
      <text>
        <r>
          <rPr>
            <b/>
            <sz val="9"/>
            <color indexed="81"/>
            <rFont val="Tahoma"/>
            <family val="2"/>
          </rPr>
          <t>YULIED.PENARANDA:</t>
        </r>
        <r>
          <rPr>
            <sz val="9"/>
            <color indexed="81"/>
            <rFont val="Tahoma"/>
            <family val="2"/>
          </rPr>
          <t xml:space="preserve">
Máximo dos decimales</t>
        </r>
      </text>
    </comment>
    <comment ref="I8" authorId="0" shapeId="0" xr:uid="{FF085361-D1EF-44C7-82EF-F4864EDADFB6}">
      <text>
        <r>
          <rPr>
            <b/>
            <sz val="9"/>
            <color indexed="81"/>
            <rFont val="Tahoma"/>
            <family val="2"/>
          </rPr>
          <t>YULIED.PENARANDA:</t>
        </r>
        <r>
          <rPr>
            <sz val="9"/>
            <color indexed="81"/>
            <rFont val="Tahoma"/>
            <family val="2"/>
          </rPr>
          <t xml:space="preserve">
Máximo dos decimales</t>
        </r>
      </text>
    </comment>
    <comment ref="J8" authorId="0" shapeId="0" xr:uid="{EA667333-49AA-469C-90E9-163FC8FFE992}">
      <text>
        <r>
          <rPr>
            <b/>
            <sz val="9"/>
            <color indexed="81"/>
            <rFont val="Tahoma"/>
            <family val="2"/>
          </rPr>
          <t>YULIED.PENARANDA:</t>
        </r>
        <r>
          <rPr>
            <sz val="9"/>
            <color indexed="81"/>
            <rFont val="Tahoma"/>
            <family val="2"/>
          </rPr>
          <t xml:space="preserve">
Máximo dos decimales</t>
        </r>
      </text>
    </comment>
    <comment ref="K8" authorId="0" shapeId="0" xr:uid="{494C1B56-46F6-44C9-916A-505965F42299}">
      <text>
        <r>
          <rPr>
            <b/>
            <sz val="9"/>
            <color indexed="81"/>
            <rFont val="Tahoma"/>
            <family val="2"/>
          </rPr>
          <t>YULIED.PENARANDA:</t>
        </r>
        <r>
          <rPr>
            <sz val="9"/>
            <color indexed="81"/>
            <rFont val="Tahoma"/>
            <family val="2"/>
          </rPr>
          <t xml:space="preserve">
Máximo dos decimales</t>
        </r>
      </text>
    </comment>
    <comment ref="L8" authorId="0" shapeId="0" xr:uid="{62EBAA20-D8DF-4491-96A7-2C9A75B15AD2}">
      <text>
        <r>
          <rPr>
            <b/>
            <sz val="9"/>
            <color indexed="81"/>
            <rFont val="Tahoma"/>
            <family val="2"/>
          </rPr>
          <t>YULIED.PENARANDA:</t>
        </r>
        <r>
          <rPr>
            <sz val="9"/>
            <color indexed="81"/>
            <rFont val="Tahoma"/>
            <family val="2"/>
          </rPr>
          <t xml:space="preserve">
Máximo dos decimales</t>
        </r>
      </text>
    </comment>
    <comment ref="M8" authorId="0" shapeId="0" xr:uid="{3B5C69CC-9D47-4C88-B4AE-1AD0F31A92C1}">
      <text>
        <r>
          <rPr>
            <b/>
            <sz val="9"/>
            <color indexed="81"/>
            <rFont val="Tahoma"/>
            <family val="2"/>
          </rPr>
          <t>YULIED.PENARANDA:</t>
        </r>
        <r>
          <rPr>
            <sz val="9"/>
            <color indexed="81"/>
            <rFont val="Tahoma"/>
            <family val="2"/>
          </rPr>
          <t xml:space="preserve">
Máximo dos decimales</t>
        </r>
      </text>
    </comment>
    <comment ref="N8" authorId="0" shapeId="0" xr:uid="{2061BA6D-B46E-485A-B7BB-C60401778548}">
      <text>
        <r>
          <rPr>
            <b/>
            <sz val="9"/>
            <color indexed="81"/>
            <rFont val="Tahoma"/>
            <family val="2"/>
          </rPr>
          <t>YULIED.PENARANDA:</t>
        </r>
        <r>
          <rPr>
            <sz val="9"/>
            <color indexed="81"/>
            <rFont val="Tahoma"/>
            <family val="2"/>
          </rPr>
          <t xml:space="preserve">
Máximo dos decimales</t>
        </r>
      </text>
    </comment>
    <comment ref="O8" authorId="0" shapeId="0" xr:uid="{679BE0F4-D1A9-4790-906B-9474873091C3}">
      <text>
        <r>
          <rPr>
            <b/>
            <sz val="9"/>
            <color indexed="81"/>
            <rFont val="Tahoma"/>
            <family val="2"/>
          </rPr>
          <t>YULIED.PENARANDA:</t>
        </r>
        <r>
          <rPr>
            <sz val="9"/>
            <color indexed="81"/>
            <rFont val="Tahoma"/>
            <family val="2"/>
          </rPr>
          <t xml:space="preserve">
Máximo dos decimales</t>
        </r>
      </text>
    </comment>
    <comment ref="P8" authorId="0" shapeId="0" xr:uid="{5E18DC64-8C3D-4A29-995B-F328A69CCF8D}">
      <text>
        <r>
          <rPr>
            <b/>
            <sz val="9"/>
            <color indexed="81"/>
            <rFont val="Tahoma"/>
            <family val="2"/>
          </rPr>
          <t>YULIED.PENARANDA:</t>
        </r>
        <r>
          <rPr>
            <sz val="9"/>
            <color indexed="81"/>
            <rFont val="Tahoma"/>
            <family val="2"/>
          </rPr>
          <t xml:space="preserve">
Máximo dos decimales</t>
        </r>
      </text>
    </comment>
    <comment ref="Q8" authorId="0" shapeId="0" xr:uid="{9887D08E-B69B-4DB1-B619-60D902657614}">
      <text>
        <r>
          <rPr>
            <b/>
            <sz val="9"/>
            <color indexed="81"/>
            <rFont val="Tahoma"/>
            <family val="2"/>
          </rPr>
          <t>YULIED.PENARANDA:</t>
        </r>
        <r>
          <rPr>
            <sz val="9"/>
            <color indexed="81"/>
            <rFont val="Tahoma"/>
            <family val="2"/>
          </rPr>
          <t xml:space="preserve">
Máximo dos decimales</t>
        </r>
      </text>
    </comment>
    <comment ref="R8" authorId="0" shapeId="0" xr:uid="{B33AA3CD-2322-4DE1-86EC-86C256CADC8A}">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S8" authorId="0" shapeId="0" xr:uid="{2CC5AC36-E457-4EDB-8A92-179EE967C65C}">
      <text>
        <r>
          <rPr>
            <b/>
            <sz val="9"/>
            <color rgb="FF000000"/>
            <rFont val="Tahoma"/>
            <family val="2"/>
          </rPr>
          <t>YULIED.PENARANDA:</t>
        </r>
        <r>
          <rPr>
            <sz val="9"/>
            <color rgb="FF000000"/>
            <rFont val="Tahoma"/>
            <family val="2"/>
          </rPr>
          <t xml:space="preserve">
</t>
        </r>
        <r>
          <rPr>
            <sz val="9"/>
            <color rgb="FF000000"/>
            <rFont val="Tahoma"/>
            <family val="2"/>
          </rPr>
          <t xml:space="preserve">La programación y la ejecución de la actividad en los 12 meses, no puede ser superior a 100%.  </t>
        </r>
      </text>
    </comment>
    <comment ref="T8" authorId="0" shapeId="0" xr:uid="{6812F57A-B89A-4403-9419-8B27307BA9B1}">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2EA2D702-D0DD-4681-AF16-1C1D1C451E8B}">
      <text>
        <r>
          <rPr>
            <b/>
            <sz val="9"/>
            <color indexed="81"/>
            <rFont val="Tahoma"/>
            <family val="2"/>
          </rPr>
          <t>YULIED.PENARANDA:</t>
        </r>
        <r>
          <rPr>
            <sz val="9"/>
            <color indexed="81"/>
            <rFont val="Tahoma"/>
            <family val="2"/>
          </rPr>
          <t xml:space="preserve">
Peso porcentual de cada actividad, en función del proyecto de inversión</t>
        </r>
      </text>
    </comment>
    <comment ref="T23" authorId="0" shapeId="0" xr:uid="{5903E310-C56C-4ED5-B891-DC0699E37BF5}">
      <text>
        <r>
          <rPr>
            <b/>
            <sz val="9"/>
            <color indexed="81"/>
            <rFont val="Tahoma"/>
            <family val="2"/>
          </rPr>
          <t>YULIED.PENARANDA:</t>
        </r>
        <r>
          <rPr>
            <sz val="9"/>
            <color indexed="81"/>
            <rFont val="Tahoma"/>
            <family val="2"/>
          </rPr>
          <t xml:space="preserve">
Nos debe dar 100%</t>
        </r>
      </text>
    </comment>
    <comment ref="U23" authorId="0" shapeId="0" xr:uid="{8E5561C1-BBE5-4CC3-B3E1-4088640717EF}">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camil</author>
  </authors>
  <commentList>
    <comment ref="A4" authorId="0" shapeId="0" xr:uid="{4256D546-9244-43DD-B2A1-65B0DAEDAB52}">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4DAC044A-B626-406B-AA29-BC0A8061444D}">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B98C0AD5-809D-458E-9B37-713649D4A72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7EBFEEF6-AAD6-4C23-B2FD-F8582B6E25C3}">
      <text>
        <r>
          <rPr>
            <b/>
            <sz val="9"/>
            <color indexed="81"/>
            <rFont val="Tahoma"/>
            <family val="2"/>
          </rPr>
          <t>YULIED.PENARANDA:</t>
        </r>
        <r>
          <rPr>
            <sz val="9"/>
            <color indexed="81"/>
            <rFont val="Tahoma"/>
            <family val="2"/>
          </rPr>
          <t xml:space="preserve">
Vigencia a reportar</t>
        </r>
      </text>
    </comment>
    <comment ref="C8" authorId="0" shapeId="0" xr:uid="{F856D0B4-C65B-45D8-B508-E294049DF0D9}">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2E21323C-2554-44F0-9B5F-EAED0984EA7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D7DE2412-D65D-41AA-BB54-3921240C4784}">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D41D73C1-6501-4FE0-A6FC-4DA4AF1A64F3}">
      <text>
        <r>
          <rPr>
            <b/>
            <sz val="9"/>
            <color indexed="81"/>
            <rFont val="Tahoma"/>
            <family val="2"/>
          </rPr>
          <t>YULIED.PENARANDA:</t>
        </r>
        <r>
          <rPr>
            <sz val="9"/>
            <color indexed="81"/>
            <rFont val="Tahoma"/>
            <family val="2"/>
          </rPr>
          <t xml:space="preserve">
Corresponde al pago </t>
        </r>
      </text>
    </comment>
    <comment ref="G8" authorId="0" shapeId="0" xr:uid="{D510C658-8B65-4997-A52E-DA5002C3333C}">
      <text>
        <r>
          <rPr>
            <b/>
            <sz val="9"/>
            <color indexed="81"/>
            <rFont val="Tahoma"/>
            <family val="2"/>
          </rPr>
          <t>YULIED.PENARANDA:</t>
        </r>
        <r>
          <rPr>
            <sz val="9"/>
            <color indexed="81"/>
            <rFont val="Tahoma"/>
            <family val="2"/>
          </rPr>
          <t xml:space="preserve">
Extinción de la obligación a cargo de la SDA.</t>
        </r>
      </text>
    </comment>
    <comment ref="A22" authorId="0" shapeId="0" xr:uid="{704E2CFA-C254-43F4-AB60-0E34A1BDC227}">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B1A0547-75E8-4172-8576-86F09A9F67B2}">
      <text>
        <r>
          <rPr>
            <b/>
            <sz val="9"/>
            <color indexed="81"/>
            <rFont val="Tahoma"/>
            <family val="2"/>
          </rPr>
          <t>YULIED.PENARANDA:</t>
        </r>
        <r>
          <rPr>
            <sz val="9"/>
            <color indexed="81"/>
            <rFont val="Tahoma"/>
            <family val="2"/>
          </rPr>
          <t xml:space="preserve">
Vigencia a reportar</t>
        </r>
      </text>
    </comment>
    <comment ref="C23" authorId="0" shapeId="0" xr:uid="{3FD02FFE-6267-4C5F-9455-E6CAC399F52A}">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C0E995AE-94D2-4740-9532-DD19CE7E20C3}">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795735CF-896E-45BE-8245-8817FB2B6882}">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C74FB484-E814-492B-9E2A-D3C68AB8C318}">
      <text>
        <r>
          <rPr>
            <b/>
            <sz val="9"/>
            <color indexed="81"/>
            <rFont val="Tahoma"/>
            <family val="2"/>
          </rPr>
          <t>YULIED.PENARANDA:</t>
        </r>
        <r>
          <rPr>
            <sz val="9"/>
            <color indexed="81"/>
            <rFont val="Tahoma"/>
            <family val="2"/>
          </rPr>
          <t xml:space="preserve">
Corresponde al pago </t>
        </r>
      </text>
    </comment>
    <comment ref="G23" authorId="0" shapeId="0" xr:uid="{52C3AD72-F6AB-4CA1-94F0-AC73AE3A5541}">
      <text>
        <r>
          <rPr>
            <b/>
            <sz val="9"/>
            <color indexed="81"/>
            <rFont val="Tahoma"/>
            <family val="2"/>
          </rPr>
          <t>YULIED.PENARANDA:</t>
        </r>
        <r>
          <rPr>
            <sz val="9"/>
            <color indexed="81"/>
            <rFont val="Tahoma"/>
            <family val="2"/>
          </rPr>
          <t xml:space="preserve">
Extinción de la obligación a cargo de la SDA.</t>
        </r>
      </text>
    </comment>
    <comment ref="A37" authorId="0" shapeId="0" xr:uid="{EC571693-2995-4978-A3A8-2CA748BA3C1C}">
      <text>
        <r>
          <rPr>
            <b/>
            <sz val="9"/>
            <color indexed="81"/>
            <rFont val="Tahoma"/>
            <family val="2"/>
          </rPr>
          <t>YULIED.PENARANDA:</t>
        </r>
        <r>
          <rPr>
            <sz val="9"/>
            <color indexed="81"/>
            <rFont val="Tahoma"/>
            <family val="2"/>
          </rPr>
          <t xml:space="preserve">
Corresponde a la información en firme de cada vigencia fiscal.</t>
        </r>
      </text>
    </comment>
    <comment ref="A38" authorId="0" shapeId="0" xr:uid="{CE626CF2-A59D-4226-96C3-294145848307}">
      <text>
        <r>
          <rPr>
            <b/>
            <sz val="9"/>
            <color indexed="81"/>
            <rFont val="Tahoma"/>
            <family val="2"/>
          </rPr>
          <t>YULIED.PENARANDA:</t>
        </r>
        <r>
          <rPr>
            <sz val="9"/>
            <color indexed="81"/>
            <rFont val="Tahoma"/>
            <family val="2"/>
          </rPr>
          <t xml:space="preserve">
Vigencia a reportar</t>
        </r>
      </text>
    </comment>
    <comment ref="C38" authorId="0" shapeId="0" xr:uid="{24A9C34A-1835-4475-B71B-A5270E6EA13D}">
      <text>
        <r>
          <rPr>
            <b/>
            <sz val="9"/>
            <color indexed="81"/>
            <rFont val="Tahoma"/>
            <family val="2"/>
          </rPr>
          <t>YULIED.PENARANDA:</t>
        </r>
        <r>
          <rPr>
            <sz val="9"/>
            <color indexed="81"/>
            <rFont val="Tahoma"/>
            <family val="2"/>
          </rPr>
          <t xml:space="preserve">
Apropiación inicial acorde con la herramienta oficial de la SDH</t>
        </r>
      </text>
    </comment>
    <comment ref="D38" authorId="0" shapeId="0" xr:uid="{A27E1980-4773-49B1-9794-D278BCAFE97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8" authorId="0" shapeId="0" xr:uid="{0EDD49D7-A4DA-46A9-97AE-80536C75F48B}">
      <text>
        <r>
          <rPr>
            <b/>
            <sz val="9"/>
            <color indexed="81"/>
            <rFont val="Tahoma"/>
            <family val="2"/>
          </rPr>
          <t>YULIED.PENARANDA:</t>
        </r>
        <r>
          <rPr>
            <sz val="9"/>
            <color indexed="81"/>
            <rFont val="Tahoma"/>
            <family val="2"/>
          </rPr>
          <t xml:space="preserve">
Valores contenidos en los Registros Presupuestales de Compromisos</t>
        </r>
      </text>
    </comment>
    <comment ref="F38" authorId="0" shapeId="0" xr:uid="{E23FAE02-8D9B-4629-8C2C-7BEC4DA36BF0}">
      <text>
        <r>
          <rPr>
            <b/>
            <sz val="9"/>
            <color indexed="81"/>
            <rFont val="Tahoma"/>
            <family val="2"/>
          </rPr>
          <t>YULIED.PENARANDA:</t>
        </r>
        <r>
          <rPr>
            <sz val="9"/>
            <color indexed="81"/>
            <rFont val="Tahoma"/>
            <family val="2"/>
          </rPr>
          <t xml:space="preserve">
Corresponde al pago </t>
        </r>
      </text>
    </comment>
    <comment ref="G38" authorId="0" shapeId="0" xr:uid="{96AEE532-495D-4294-8568-D8588712279E}">
      <text>
        <r>
          <rPr>
            <b/>
            <sz val="9"/>
            <color indexed="81"/>
            <rFont val="Tahoma"/>
            <family val="2"/>
          </rPr>
          <t>YULIED.PENARANDA:</t>
        </r>
        <r>
          <rPr>
            <sz val="9"/>
            <color indexed="81"/>
            <rFont val="Tahoma"/>
            <family val="2"/>
          </rPr>
          <t xml:space="preserve">
Extinción de la obligación a cargo de la SDA.</t>
        </r>
      </text>
    </comment>
    <comment ref="A52" authorId="0" shapeId="0" xr:uid="{BAAC434A-9C02-4A39-8256-EE202413428C}">
      <text>
        <r>
          <rPr>
            <b/>
            <sz val="9"/>
            <color indexed="81"/>
            <rFont val="Tahoma"/>
            <family val="2"/>
          </rPr>
          <t>YULIED.PENARANDA:</t>
        </r>
        <r>
          <rPr>
            <sz val="9"/>
            <color indexed="81"/>
            <rFont val="Tahoma"/>
            <family val="2"/>
          </rPr>
          <t xml:space="preserve">
Corresponde a la información en firme de cada vigencia fiscal.</t>
        </r>
      </text>
    </comment>
    <comment ref="A53" authorId="0" shapeId="0" xr:uid="{4B74D268-2AE3-4166-88E2-A2D2126F549B}">
      <text>
        <r>
          <rPr>
            <b/>
            <sz val="9"/>
            <color indexed="81"/>
            <rFont val="Tahoma"/>
            <family val="2"/>
          </rPr>
          <t>YULIED.PENARANDA:</t>
        </r>
        <r>
          <rPr>
            <sz val="9"/>
            <color indexed="81"/>
            <rFont val="Tahoma"/>
            <family val="2"/>
          </rPr>
          <t xml:space="preserve">
Vigencia a reportar</t>
        </r>
      </text>
    </comment>
    <comment ref="C53" authorId="0" shapeId="0" xr:uid="{A496BEC9-B6C1-4C9A-84C9-89A5AE685CE4}">
      <text>
        <r>
          <rPr>
            <b/>
            <sz val="9"/>
            <color indexed="81"/>
            <rFont val="Tahoma"/>
            <family val="2"/>
          </rPr>
          <t>YULIED.PENARANDA:</t>
        </r>
        <r>
          <rPr>
            <sz val="9"/>
            <color indexed="81"/>
            <rFont val="Tahoma"/>
            <family val="2"/>
          </rPr>
          <t xml:space="preserve">
Apropiación inicial acorde con la herramienta oficial de la SDH</t>
        </r>
      </text>
    </comment>
    <comment ref="D53" authorId="0" shapeId="0" xr:uid="{323CFBCB-2878-4517-A025-3DEBB9B33844}">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3" authorId="0" shapeId="0" xr:uid="{64BC0C60-79E8-42AB-ADB1-4274C1997EDE}">
      <text>
        <r>
          <rPr>
            <b/>
            <sz val="9"/>
            <color indexed="81"/>
            <rFont val="Tahoma"/>
            <family val="2"/>
          </rPr>
          <t>YULIED.PENARANDA:</t>
        </r>
        <r>
          <rPr>
            <sz val="9"/>
            <color indexed="81"/>
            <rFont val="Tahoma"/>
            <family val="2"/>
          </rPr>
          <t xml:space="preserve">
Valores contenidos en los Registros Presupuestales de Compromisos</t>
        </r>
      </text>
    </comment>
    <comment ref="F53" authorId="0" shapeId="0" xr:uid="{0F63253E-2243-420F-851B-27D59765C90F}">
      <text>
        <r>
          <rPr>
            <b/>
            <sz val="9"/>
            <color indexed="81"/>
            <rFont val="Tahoma"/>
            <family val="2"/>
          </rPr>
          <t>YULIED.PENARANDA:</t>
        </r>
        <r>
          <rPr>
            <sz val="9"/>
            <color indexed="81"/>
            <rFont val="Tahoma"/>
            <family val="2"/>
          </rPr>
          <t xml:space="preserve">
Corresponde al pago </t>
        </r>
      </text>
    </comment>
    <comment ref="G53" authorId="0" shapeId="0" xr:uid="{00294705-8BEA-4551-9CDB-F16CE173B0B8}">
      <text>
        <r>
          <rPr>
            <b/>
            <sz val="9"/>
            <color indexed="81"/>
            <rFont val="Tahoma"/>
            <family val="2"/>
          </rPr>
          <t>YULIED.PENARANDA:</t>
        </r>
        <r>
          <rPr>
            <sz val="9"/>
            <color indexed="81"/>
            <rFont val="Tahoma"/>
            <family val="2"/>
          </rPr>
          <t xml:space="preserve">
Extinción de la obligación a cargo de la SDA.</t>
        </r>
      </text>
    </comment>
    <comment ref="A67" authorId="0" shapeId="0" xr:uid="{3B53F17D-A100-40CD-82C8-99BBE7620866}">
      <text>
        <r>
          <rPr>
            <b/>
            <sz val="9"/>
            <color indexed="81"/>
            <rFont val="Tahoma"/>
            <family val="2"/>
          </rPr>
          <t>YULIED.PENARANDA:</t>
        </r>
        <r>
          <rPr>
            <sz val="9"/>
            <color indexed="81"/>
            <rFont val="Tahoma"/>
            <family val="2"/>
          </rPr>
          <t xml:space="preserve">
Corresponde a la información en firme de cada vigencia fiscal.</t>
        </r>
      </text>
    </comment>
    <comment ref="A68" authorId="0" shapeId="0" xr:uid="{F402FF97-FBDC-49A5-84FC-FB4A7C9DA52C}">
      <text>
        <r>
          <rPr>
            <b/>
            <sz val="9"/>
            <color indexed="81"/>
            <rFont val="Tahoma"/>
            <family val="2"/>
          </rPr>
          <t>YULIED.PENARANDA:</t>
        </r>
        <r>
          <rPr>
            <sz val="9"/>
            <color indexed="81"/>
            <rFont val="Tahoma"/>
            <family val="2"/>
          </rPr>
          <t xml:space="preserve">
Vigencia a reportar</t>
        </r>
      </text>
    </comment>
    <comment ref="C68" authorId="0" shapeId="0" xr:uid="{0C8A5ECD-521C-4A8C-80C6-02280C3252C0}">
      <text>
        <r>
          <rPr>
            <b/>
            <sz val="9"/>
            <color indexed="81"/>
            <rFont val="Tahoma"/>
            <family val="2"/>
          </rPr>
          <t>YULIED.PENARANDA:</t>
        </r>
        <r>
          <rPr>
            <sz val="9"/>
            <color indexed="81"/>
            <rFont val="Tahoma"/>
            <family val="2"/>
          </rPr>
          <t xml:space="preserve">
Apropiación inicial acorde con la herramienta oficial de la SDH</t>
        </r>
      </text>
    </comment>
    <comment ref="D68" authorId="0" shapeId="0" xr:uid="{3F4EBFB8-4520-4F36-92EB-56C75EC6750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8" authorId="0" shapeId="0" xr:uid="{97D3BA53-7BAF-44C5-89D0-29E831635038}">
      <text>
        <r>
          <rPr>
            <b/>
            <sz val="9"/>
            <color indexed="81"/>
            <rFont val="Tahoma"/>
            <family val="2"/>
          </rPr>
          <t>YULIED.PENARANDA:</t>
        </r>
        <r>
          <rPr>
            <sz val="9"/>
            <color indexed="81"/>
            <rFont val="Tahoma"/>
            <family val="2"/>
          </rPr>
          <t xml:space="preserve">
Valores contenidos en los Registros Presupuestales de Compromisos</t>
        </r>
      </text>
    </comment>
    <comment ref="F68" authorId="0" shapeId="0" xr:uid="{C4CBA002-2496-4CEB-9624-868DA2C7CB08}">
      <text>
        <r>
          <rPr>
            <b/>
            <sz val="9"/>
            <color indexed="81"/>
            <rFont val="Tahoma"/>
            <family val="2"/>
          </rPr>
          <t>YULIED.PENARANDA:</t>
        </r>
        <r>
          <rPr>
            <sz val="9"/>
            <color indexed="81"/>
            <rFont val="Tahoma"/>
            <family val="2"/>
          </rPr>
          <t xml:space="preserve">
Corresponde al pago </t>
        </r>
      </text>
    </comment>
    <comment ref="G68" authorId="0" shapeId="0" xr:uid="{5E7A84E3-2079-4240-8CF3-D2A654D5255C}">
      <text>
        <r>
          <rPr>
            <b/>
            <sz val="9"/>
            <color indexed="81"/>
            <rFont val="Tahoma"/>
            <family val="2"/>
          </rPr>
          <t>YULIED.PENARANDA:</t>
        </r>
        <r>
          <rPr>
            <sz val="9"/>
            <color indexed="81"/>
            <rFont val="Tahoma"/>
            <family val="2"/>
          </rPr>
          <t xml:space="preserve">
Extinción de la obligación a cargo de la SDA.</t>
        </r>
      </text>
    </comment>
    <comment ref="A82" authorId="0" shapeId="0" xr:uid="{78EFF491-A019-4B8D-894D-939C81F61D6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3" authorId="0" shapeId="0" xr:uid="{A23F2BE6-1744-4997-9410-AFA3604D8C80}">
      <text>
        <r>
          <rPr>
            <b/>
            <sz val="9"/>
            <color indexed="81"/>
            <rFont val="Tahoma"/>
            <family val="2"/>
          </rPr>
          <t>YULIED.PENARANDA:</t>
        </r>
        <r>
          <rPr>
            <sz val="9"/>
            <color indexed="81"/>
            <rFont val="Tahoma"/>
            <family val="2"/>
          </rPr>
          <t xml:space="preserve">
Vigencia a reportar</t>
        </r>
      </text>
    </comment>
    <comment ref="B83" authorId="0" shapeId="0" xr:uid="{F77C47A8-DEA5-4CB3-B132-4D5092EDA88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3" authorId="0" shapeId="0" xr:uid="{B84D1CF6-BF88-4910-B2FC-62AB7941EBF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3" authorId="0" shapeId="0" xr:uid="{CE7009A7-EB7D-43ED-9006-458CCA2A01D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3" authorId="0" shapeId="0" xr:uid="{A1C41B56-5339-434F-9DA5-AD0029916681}">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3" authorId="0" shapeId="0" xr:uid="{F6D301F5-100A-46F8-BC8D-3C4B9B288264}">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3" authorId="0" shapeId="0" xr:uid="{853EEDBE-D92A-4883-BBBA-AF97C6848E0C}">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3" authorId="0" shapeId="0" xr:uid="{C7E2440D-2CD4-4586-920C-513998B78C2B}">
      <text>
        <r>
          <rPr>
            <b/>
            <sz val="9"/>
            <color indexed="81"/>
            <rFont val="Tahoma"/>
            <family val="2"/>
          </rPr>
          <t>YULIED.PENARANDA:</t>
        </r>
        <r>
          <rPr>
            <sz val="9"/>
            <color indexed="81"/>
            <rFont val="Tahoma"/>
            <family val="2"/>
          </rPr>
          <t xml:space="preserve">
Descripción concreta del avance, máximo de caracteres 200</t>
        </r>
      </text>
    </comment>
    <comment ref="F96" authorId="1" shapeId="0" xr:uid="{3FECE5A7-CEAA-4954-AD06-57CE1EBF0104}">
      <text>
        <r>
          <rPr>
            <b/>
            <sz val="9"/>
            <color indexed="81"/>
            <rFont val="Tahoma"/>
            <family val="2"/>
          </rPr>
          <t>camil:</t>
        </r>
        <r>
          <rPr>
            <sz val="9"/>
            <color indexed="81"/>
            <rFont val="Tahoma"/>
            <family val="2"/>
          </rPr>
          <t xml:space="preserve">
No suma 100 ( revisar)</t>
        </r>
      </text>
    </comment>
    <comment ref="F102" authorId="1" shapeId="0" xr:uid="{38E7A397-C9D7-4647-A0AE-CD9CC1B4AC53}">
      <text>
        <r>
          <rPr>
            <b/>
            <sz val="9"/>
            <color indexed="81"/>
            <rFont val="Tahoma"/>
            <family val="2"/>
          </rPr>
          <t>camil:</t>
        </r>
        <r>
          <rPr>
            <sz val="9"/>
            <color indexed="81"/>
            <rFont val="Tahoma"/>
            <family val="2"/>
          </rPr>
          <t xml:space="preserve">
No suma 100 ( revisar)</t>
        </r>
      </text>
    </comment>
    <comment ref="F105" authorId="1" shapeId="0" xr:uid="{9EFCB678-87C7-415A-AD25-1772526C9162}">
      <text>
        <r>
          <rPr>
            <b/>
            <sz val="9"/>
            <color indexed="81"/>
            <rFont val="Tahoma"/>
            <family val="2"/>
          </rPr>
          <t>camil:</t>
        </r>
        <r>
          <rPr>
            <sz val="9"/>
            <color indexed="81"/>
            <rFont val="Tahoma"/>
            <family val="2"/>
          </rPr>
          <t xml:space="preserve">
No suma 100 ( revisar)</t>
        </r>
      </text>
    </comment>
    <comment ref="F108" authorId="1" shapeId="0" xr:uid="{71DE6A8D-5F9D-4549-BD7F-544B398C2544}">
      <text>
        <r>
          <rPr>
            <b/>
            <sz val="9"/>
            <color indexed="81"/>
            <rFont val="Tahoma"/>
            <family val="2"/>
          </rPr>
          <t>camil:</t>
        </r>
        <r>
          <rPr>
            <sz val="9"/>
            <color indexed="81"/>
            <rFont val="Tahoma"/>
            <family val="2"/>
          </rPr>
          <t xml:space="preserve">
No suma 100 ( revisar)</t>
        </r>
      </text>
    </comment>
    <comment ref="A112" authorId="0" shapeId="0" xr:uid="{3A8D09EF-EA76-4B07-B075-E78F7D45578C}">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3" authorId="0" shapeId="0" xr:uid="{0232CBDE-75E6-4707-B3CD-706837D39B84}">
      <text>
        <r>
          <rPr>
            <b/>
            <sz val="9"/>
            <color indexed="81"/>
            <rFont val="Tahoma"/>
            <family val="2"/>
          </rPr>
          <t>YULIED.PENARANDA:</t>
        </r>
        <r>
          <rPr>
            <sz val="9"/>
            <color indexed="81"/>
            <rFont val="Tahoma"/>
            <family val="2"/>
          </rPr>
          <t xml:space="preserve">
Vigencia a reportar</t>
        </r>
      </text>
    </comment>
    <comment ref="B113" authorId="0" shapeId="0" xr:uid="{75507D50-0D22-4587-A145-0B31E9497C5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3" authorId="0" shapeId="0" xr:uid="{BC744A31-7BB2-447D-8467-A5F88AB5D52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3" authorId="0" shapeId="0" xr:uid="{AAB59588-7862-444D-8D3E-0F723A2B0F8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3" authorId="0" shapeId="0" xr:uid="{EA78115D-28FD-45F5-986C-882A0C922E4B}">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3" authorId="0" shapeId="0" xr:uid="{632BC00F-52C7-49B1-952A-225E1DBF016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3" authorId="0" shapeId="0" xr:uid="{F7AD471C-B7FE-4409-860C-62A96A3CD49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3" authorId="0" shapeId="0" xr:uid="{C3F9FD5C-B498-4D4F-BE7B-351EEEAA8862}">
      <text>
        <r>
          <rPr>
            <b/>
            <sz val="9"/>
            <color indexed="81"/>
            <rFont val="Tahoma"/>
            <family val="2"/>
          </rPr>
          <t>YULIED.PENARANDA:</t>
        </r>
        <r>
          <rPr>
            <sz val="9"/>
            <color indexed="81"/>
            <rFont val="Tahoma"/>
            <family val="2"/>
          </rPr>
          <t xml:space="preserve">
Descripción concreta del avance, máximo de caracteres 200</t>
        </r>
      </text>
    </comment>
    <comment ref="A127" authorId="0" shapeId="0" xr:uid="{2CB5D822-FEF8-4796-A164-EC41BA60CD13}">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8" authorId="0" shapeId="0" xr:uid="{4DDB3540-9487-426F-A4DA-962D121B7DE3}">
      <text>
        <r>
          <rPr>
            <b/>
            <sz val="9"/>
            <color indexed="81"/>
            <rFont val="Tahoma"/>
            <family val="2"/>
          </rPr>
          <t>YULIED.PENARANDA:</t>
        </r>
        <r>
          <rPr>
            <sz val="9"/>
            <color indexed="81"/>
            <rFont val="Tahoma"/>
            <family val="2"/>
          </rPr>
          <t xml:space="preserve">
Vigencia a reportar</t>
        </r>
      </text>
    </comment>
    <comment ref="B128" authorId="0" shapeId="0" xr:uid="{5E381FDE-4BF8-4D1E-8FC5-811DF160349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8" authorId="0" shapeId="0" xr:uid="{E5E31819-9789-4560-B54B-7076A9FBCF3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8" authorId="0" shapeId="0" xr:uid="{5F409022-1F9B-4BC5-8B91-A7DEB136710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8" authorId="0" shapeId="0" xr:uid="{D7B537C1-52D8-492B-920D-18350B78644D}">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8" authorId="0" shapeId="0" xr:uid="{D3E1A682-0AD4-463C-97D6-394AD5EEF418}">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8" authorId="0" shapeId="0" xr:uid="{4C05B530-A0BD-43E6-A4DC-01038538CDAF}">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8" authorId="0" shapeId="0" xr:uid="{B05452D6-D7F5-4E2B-AD54-13D3C96BE409}">
      <text>
        <r>
          <rPr>
            <b/>
            <sz val="9"/>
            <color indexed="81"/>
            <rFont val="Tahoma"/>
            <family val="2"/>
          </rPr>
          <t>YULIED.PENARANDA:</t>
        </r>
        <r>
          <rPr>
            <sz val="9"/>
            <color indexed="81"/>
            <rFont val="Tahoma"/>
            <family val="2"/>
          </rPr>
          <t xml:space="preserve">
Descripción concreta del avance, máximo de caracteres 200</t>
        </r>
      </text>
    </comment>
    <comment ref="A142" authorId="0" shapeId="0" xr:uid="{EAFF7905-583F-4551-94EE-97E8917ED135}">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3" authorId="0" shapeId="0" xr:uid="{40F541CE-EA76-426C-8D2B-561F11F23DDF}">
      <text>
        <r>
          <rPr>
            <b/>
            <sz val="9"/>
            <color indexed="81"/>
            <rFont val="Tahoma"/>
            <family val="2"/>
          </rPr>
          <t>YULIED.PENARANDA:</t>
        </r>
        <r>
          <rPr>
            <sz val="9"/>
            <color indexed="81"/>
            <rFont val="Tahoma"/>
            <family val="2"/>
          </rPr>
          <t xml:space="preserve">
Vigencia a reportar</t>
        </r>
      </text>
    </comment>
    <comment ref="B143" authorId="0" shapeId="0" xr:uid="{5412C3C7-B005-4DC2-8678-A773A1F1E81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3" authorId="0" shapeId="0" xr:uid="{F42B8724-1B5D-4D47-B52F-619C9DE17A0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3" authorId="0" shapeId="0" xr:uid="{DA93061D-1AE5-4CE8-8FFF-C0144053F73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3" authorId="0" shapeId="0" xr:uid="{939B2D58-9F54-46FC-A7C4-6E2C178830F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3" authorId="0" shapeId="0" xr:uid="{9793E648-B101-445A-8352-F0928D0DCF2A}">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3" authorId="0" shapeId="0" xr:uid="{A17408AF-3E6F-41E1-8AA2-C8A99446C4B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3" authorId="0" shapeId="0" xr:uid="{9A92982D-0A48-473C-B316-BE361D2DB15B}">
      <text>
        <r>
          <rPr>
            <b/>
            <sz val="9"/>
            <color indexed="81"/>
            <rFont val="Tahoma"/>
            <family val="2"/>
          </rPr>
          <t>YULIED.PENARANDA:</t>
        </r>
        <r>
          <rPr>
            <sz val="9"/>
            <color indexed="81"/>
            <rFont val="Tahoma"/>
            <family val="2"/>
          </rPr>
          <t xml:space="preserve">
Descripción concreta del avance, máximo de caracteres 200</t>
        </r>
      </text>
    </comment>
    <comment ref="A158" authorId="0" shapeId="0" xr:uid="{E4578C7D-2DDA-40A9-8778-981EEDEF67FA}">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9" authorId="0" shapeId="0" xr:uid="{6ACA9B9E-D567-4CB5-9A18-D55F998F256D}">
      <text>
        <r>
          <rPr>
            <b/>
            <sz val="9"/>
            <color indexed="81"/>
            <rFont val="Tahoma"/>
            <family val="2"/>
          </rPr>
          <t>YULIED.PENARANDA:</t>
        </r>
        <r>
          <rPr>
            <sz val="9"/>
            <color indexed="81"/>
            <rFont val="Tahoma"/>
            <family val="2"/>
          </rPr>
          <t xml:space="preserve">
Vigencia a reportar</t>
        </r>
      </text>
    </comment>
    <comment ref="B159" authorId="0" shapeId="0" xr:uid="{095B903A-CD8D-4346-AB45-CDDBFF70CEA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9" authorId="0" shapeId="0" xr:uid="{A2B7A669-4BAC-40FD-99F2-8166B753D27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9" authorId="0" shapeId="0" xr:uid="{33E1EBC7-1A55-46E1-8CB1-FBD8AFCA489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9" authorId="0" shapeId="0" xr:uid="{07EB8B28-0920-426F-80EA-6C0E1D1DAB0F}">
      <text>
        <r>
          <rPr>
            <b/>
            <sz val="9"/>
            <color indexed="81"/>
            <rFont val="Tahoma"/>
            <family val="2"/>
          </rPr>
          <t>YULIED.PENARANDA:</t>
        </r>
        <r>
          <rPr>
            <sz val="9"/>
            <color indexed="81"/>
            <rFont val="Tahoma"/>
            <family val="2"/>
          </rPr>
          <t xml:space="preserve">
Descripción concreta del avance, máximo de caracteres 200</t>
        </r>
      </text>
    </comment>
    <comment ref="A166" authorId="0" shapeId="0" xr:uid="{ECD133AA-11E1-4AF7-A3A3-58F1023F7AE5}">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7" authorId="0" shapeId="0" xr:uid="{D7657B24-9CA4-406F-8CF6-A621A33BF4FF}">
      <text>
        <r>
          <rPr>
            <b/>
            <sz val="9"/>
            <color indexed="81"/>
            <rFont val="Tahoma"/>
            <family val="2"/>
          </rPr>
          <t>YULIED.PENARANDA:</t>
        </r>
        <r>
          <rPr>
            <sz val="9"/>
            <color indexed="81"/>
            <rFont val="Tahoma"/>
            <family val="2"/>
          </rPr>
          <t xml:space="preserve">
Vigencia a reportar</t>
        </r>
      </text>
    </comment>
    <comment ref="B167" authorId="0" shapeId="0" xr:uid="{E2254894-C9AA-44EB-96A4-AFEF045D8164}">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7" authorId="0" shapeId="0" xr:uid="{421CA000-21DB-41D0-B026-504E01B95BB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7" authorId="0" shapeId="0" xr:uid="{5126A4EC-4871-4F0E-A9DE-9491BE53E0E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7" authorId="0" shapeId="0" xr:uid="{1ADB7FFF-9DA2-480A-B6E5-6CE5A751CAF4}">
      <text>
        <r>
          <rPr>
            <b/>
            <sz val="9"/>
            <color indexed="81"/>
            <rFont val="Tahoma"/>
            <family val="2"/>
          </rPr>
          <t>YULIED.PENARANDA:</t>
        </r>
        <r>
          <rPr>
            <sz val="9"/>
            <color indexed="81"/>
            <rFont val="Tahoma"/>
            <family val="2"/>
          </rPr>
          <t xml:space="preserve">
Descripción concreta del avance, máximo de caracteres 200</t>
        </r>
      </text>
    </comment>
    <comment ref="A181" authorId="0" shapeId="0" xr:uid="{132840B1-8A82-4391-9364-9865647B155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2" authorId="0" shapeId="0" xr:uid="{4162030C-D249-4A40-BBA9-95B3CFF9B7A5}">
      <text>
        <r>
          <rPr>
            <b/>
            <sz val="9"/>
            <color indexed="81"/>
            <rFont val="Tahoma"/>
            <family val="2"/>
          </rPr>
          <t>YULIED.PENARANDA:</t>
        </r>
        <r>
          <rPr>
            <sz val="9"/>
            <color indexed="81"/>
            <rFont val="Tahoma"/>
            <family val="2"/>
          </rPr>
          <t xml:space="preserve">
Vigencia a reportar</t>
        </r>
      </text>
    </comment>
    <comment ref="B182" authorId="0" shapeId="0" xr:uid="{C7C1F0A1-B64E-41A3-B439-4C7EA9712F12}">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2" authorId="0" shapeId="0" xr:uid="{AF1E3408-EE94-473A-A78A-5894DFCF4FB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2" authorId="0" shapeId="0" xr:uid="{383F8CB7-0899-4259-80BF-D8434998887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2" authorId="0" shapeId="0" xr:uid="{E69664F3-0440-4E7A-8A3B-398EE91EBE57}">
      <text>
        <r>
          <rPr>
            <b/>
            <sz val="9"/>
            <color indexed="81"/>
            <rFont val="Tahoma"/>
            <family val="2"/>
          </rPr>
          <t>YULIED.PENARANDA:</t>
        </r>
        <r>
          <rPr>
            <sz val="9"/>
            <color indexed="81"/>
            <rFont val="Tahoma"/>
            <family val="2"/>
          </rPr>
          <t xml:space="preserve">
Descripción concreta del avance, máximo de caracteres 200</t>
        </r>
      </text>
    </comment>
    <comment ref="A196" authorId="0" shapeId="0" xr:uid="{1CA65B18-3386-4EDE-AC76-E138D8279C61}">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7" authorId="0" shapeId="0" xr:uid="{1857884B-296F-4606-9A0A-563F43419DC8}">
      <text>
        <r>
          <rPr>
            <b/>
            <sz val="9"/>
            <color indexed="81"/>
            <rFont val="Tahoma"/>
            <family val="2"/>
          </rPr>
          <t>YULIED.PENARANDA:</t>
        </r>
        <r>
          <rPr>
            <sz val="9"/>
            <color indexed="81"/>
            <rFont val="Tahoma"/>
            <family val="2"/>
          </rPr>
          <t xml:space="preserve">
Vigencia a reportar</t>
        </r>
      </text>
    </comment>
    <comment ref="B197" authorId="0" shapeId="0" xr:uid="{25E4522A-3987-4116-AA96-A1192257B87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7" authorId="0" shapeId="0" xr:uid="{A7F4BC9A-ABBD-4795-9ED2-5378FC9DCBC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7" authorId="0" shapeId="0" xr:uid="{103C433A-2B4D-413A-97EE-F152C6A1C05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7" authorId="0" shapeId="0" xr:uid="{FAF14273-3046-49C3-BDE4-C752E4EB183A}">
      <text>
        <r>
          <rPr>
            <b/>
            <sz val="9"/>
            <color indexed="81"/>
            <rFont val="Tahoma"/>
            <family val="2"/>
          </rPr>
          <t>YULIED.PENARANDA:</t>
        </r>
        <r>
          <rPr>
            <sz val="9"/>
            <color indexed="81"/>
            <rFont val="Tahoma"/>
            <family val="2"/>
          </rPr>
          <t xml:space="preserve">
Descripción concreta del avance, máximo de caracteres 200</t>
        </r>
      </text>
    </comment>
    <comment ref="A211" authorId="0" shapeId="0" xr:uid="{DB5E73EC-ADF0-42D3-A69C-FEB15DF65028}">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2" authorId="0" shapeId="0" xr:uid="{1BA99C6D-4074-4DA6-BE45-2EA769B7B587}">
      <text>
        <r>
          <rPr>
            <b/>
            <sz val="9"/>
            <color indexed="81"/>
            <rFont val="Tahoma"/>
            <family val="2"/>
          </rPr>
          <t>YULIED.PENARANDA:</t>
        </r>
        <r>
          <rPr>
            <sz val="9"/>
            <color indexed="81"/>
            <rFont val="Tahoma"/>
            <family val="2"/>
          </rPr>
          <t xml:space="preserve">
Vigencia a reportar</t>
        </r>
      </text>
    </comment>
    <comment ref="B212" authorId="0" shapeId="0" xr:uid="{E01328A6-5173-4DD3-A2B5-AA63C313BE5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2" authorId="0" shapeId="0" xr:uid="{090F514F-FBC0-4392-825B-E616A973C9F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2" authorId="0" shapeId="0" xr:uid="{3B204C8B-D5E9-4439-81D5-4BB73B4A972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2" authorId="0" shapeId="0" xr:uid="{CFA20F12-66B2-4E19-BF06-BF6BB26498B3}">
      <text>
        <r>
          <rPr>
            <b/>
            <sz val="9"/>
            <color indexed="81"/>
            <rFont val="Tahoma"/>
            <family val="2"/>
          </rPr>
          <t>YULIED.PENARANDA:</t>
        </r>
        <r>
          <rPr>
            <sz val="9"/>
            <color indexed="81"/>
            <rFont val="Tahoma"/>
            <family val="2"/>
          </rPr>
          <t xml:space="preserve">
Descripción concreta del avance, máximo de caracteres 200</t>
        </r>
      </text>
    </comment>
    <comment ref="A248" authorId="0" shapeId="0" xr:uid="{9B324A89-0FE8-49D4-A43D-2836AF54190F}">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49" authorId="0" shapeId="0" xr:uid="{2F24BCAE-A4F3-48A6-B320-2A16983265D8}">
      <text>
        <r>
          <rPr>
            <b/>
            <sz val="9"/>
            <color indexed="81"/>
            <rFont val="Tahoma"/>
            <family val="2"/>
          </rPr>
          <t>YULIED.PENARANDA:</t>
        </r>
        <r>
          <rPr>
            <sz val="9"/>
            <color indexed="81"/>
            <rFont val="Tahoma"/>
            <family val="2"/>
          </rPr>
          <t xml:space="preserve">
Vigencia a reportar</t>
        </r>
      </text>
    </comment>
    <comment ref="B249" authorId="0" shapeId="0" xr:uid="{25979F2C-4D6B-4C4D-B5C0-A6CEAB302A7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49" authorId="0" shapeId="0" xr:uid="{F74E8781-29B1-49EB-B018-7CAC07F73EA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49" authorId="0" shapeId="0" xr:uid="{47CE3DA5-E60C-41F0-8D5E-7319FDE4885D}">
      <text>
        <r>
          <rPr>
            <b/>
            <sz val="9"/>
            <color indexed="81"/>
            <rFont val="Tahoma"/>
            <family val="2"/>
          </rPr>
          <t>YULIED.PENARANDA:</t>
        </r>
        <r>
          <rPr>
            <sz val="9"/>
            <color indexed="81"/>
            <rFont val="Tahoma"/>
            <family val="2"/>
          </rPr>
          <t xml:space="preserve">
Peso porcentual de acuerdo con la distribución de los indicadores de gestión.</t>
        </r>
      </text>
    </comment>
    <comment ref="H249" authorId="0" shapeId="0" xr:uid="{CC8AC521-F232-46B6-90D1-A5236B923399}">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CA78C1C8-7E59-4C1F-8B3C-F8E889320849}">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4" authorId="0" shapeId="0" xr:uid="{AD83C142-AF8D-4240-869F-C78E60A9FC51}">
      <text>
        <r>
          <rPr>
            <b/>
            <sz val="9"/>
            <color indexed="81"/>
            <rFont val="Tahoma"/>
            <family val="2"/>
          </rPr>
          <t>YULIED.PENARANDA:</t>
        </r>
        <r>
          <rPr>
            <sz val="9"/>
            <color indexed="81"/>
            <rFont val="Tahoma"/>
            <family val="2"/>
          </rPr>
          <t xml:space="preserve">
Vigencia a reportar</t>
        </r>
      </text>
    </comment>
    <comment ref="B254" authorId="0" shapeId="0" xr:uid="{3304EBE1-0E04-4450-90AF-1902FA46457E}">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4" authorId="0" shapeId="0" xr:uid="{4A01259E-FC94-41A1-8540-98E83537494F}">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4" authorId="0" shapeId="0" xr:uid="{3F750076-A436-4DD2-BD4C-5377FFAEB8E7}">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4" authorId="0" shapeId="0" xr:uid="{2648F970-0A4B-477B-BD9F-D9EBBBE20390}">
      <text>
        <r>
          <rPr>
            <b/>
            <sz val="9"/>
            <color indexed="81"/>
            <rFont val="Tahoma"/>
            <family val="2"/>
          </rPr>
          <t>YULIED.PENARANDA:</t>
        </r>
        <r>
          <rPr>
            <sz val="9"/>
            <color indexed="81"/>
            <rFont val="Tahoma"/>
            <family val="2"/>
          </rPr>
          <t xml:space="preserve">
Descripción concreta del avance, máximo de caracteres 200</t>
        </r>
      </text>
    </comment>
    <comment ref="A268" authorId="0" shapeId="0" xr:uid="{FD5B6D7D-F94B-4EBE-BBB5-8DDFECF57D47}">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9" authorId="0" shapeId="0" xr:uid="{94F9C766-3B5F-4D09-A5BE-61BBAAB5993D}">
      <text>
        <r>
          <rPr>
            <b/>
            <sz val="9"/>
            <color indexed="81"/>
            <rFont val="Tahoma"/>
            <family val="2"/>
          </rPr>
          <t>YULIED.PENARANDA:</t>
        </r>
        <r>
          <rPr>
            <sz val="9"/>
            <color indexed="81"/>
            <rFont val="Tahoma"/>
            <family val="2"/>
          </rPr>
          <t xml:space="preserve">
Vigencia a reportar</t>
        </r>
      </text>
    </comment>
    <comment ref="B269" authorId="0" shapeId="0" xr:uid="{D9CB1CD8-78E0-4D1A-93D1-A00C895D128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9" authorId="0" shapeId="0" xr:uid="{860FD5CD-4170-4327-BE63-C7A6E308612D}">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9" authorId="0" shapeId="0" xr:uid="{CDF91B12-4C00-4490-B3D3-B41279FBF5EE}">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9" authorId="0" shapeId="0" xr:uid="{C5C228E1-4DB7-422E-BC1F-2F52442F409F}">
      <text>
        <r>
          <rPr>
            <b/>
            <sz val="9"/>
            <color indexed="81"/>
            <rFont val="Tahoma"/>
            <family val="2"/>
          </rPr>
          <t>YULIED.PENARANDA:</t>
        </r>
        <r>
          <rPr>
            <sz val="9"/>
            <color indexed="81"/>
            <rFont val="Tahoma"/>
            <family val="2"/>
          </rPr>
          <t xml:space="preserve">
Descripción concreta del avance, máximo de caracteres 200</t>
        </r>
      </text>
    </comment>
    <comment ref="A283" authorId="0" shapeId="0" xr:uid="{BC6757D0-6F1C-4A03-B605-B850AB5B4082}">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4" authorId="0" shapeId="0" xr:uid="{8205C38D-AB47-4C84-92BA-94362CEF61E5}">
      <text>
        <r>
          <rPr>
            <b/>
            <sz val="9"/>
            <color indexed="81"/>
            <rFont val="Tahoma"/>
            <family val="2"/>
          </rPr>
          <t>YULIED.PENARANDA:</t>
        </r>
        <r>
          <rPr>
            <sz val="9"/>
            <color indexed="81"/>
            <rFont val="Tahoma"/>
            <family val="2"/>
          </rPr>
          <t xml:space="preserve">
Vigencia a reportar</t>
        </r>
      </text>
    </comment>
    <comment ref="B284" authorId="0" shapeId="0" xr:uid="{7D2FB0DF-962D-4A1A-9EF7-1017271BB14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4" authorId="0" shapeId="0" xr:uid="{43978EC3-DEA8-413C-B694-8105BC8AA7A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4" authorId="0" shapeId="0" xr:uid="{9674BFD3-5E5A-42FA-90F6-4CAB3EE3AC72}">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4" authorId="0" shapeId="0" xr:uid="{C6F235F0-67D5-463E-90D2-5A0335B5AF8E}">
      <text>
        <r>
          <rPr>
            <b/>
            <sz val="9"/>
            <color indexed="81"/>
            <rFont val="Tahoma"/>
            <family val="2"/>
          </rPr>
          <t>YULIED.PENARANDA:</t>
        </r>
        <r>
          <rPr>
            <sz val="9"/>
            <color indexed="81"/>
            <rFont val="Tahoma"/>
            <family val="2"/>
          </rPr>
          <t xml:space="preserve">
Descripción concreta del avance, máximo de caracteres 200</t>
        </r>
      </text>
    </comment>
    <comment ref="A298" authorId="0" shapeId="0" xr:uid="{E574E707-EC46-48A1-B870-BB0D0B518C4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9" authorId="0" shapeId="0" xr:uid="{B06912C0-CD24-41AF-A286-2CB964E28777}">
      <text>
        <r>
          <rPr>
            <b/>
            <sz val="9"/>
            <color indexed="81"/>
            <rFont val="Tahoma"/>
            <family val="2"/>
          </rPr>
          <t>YULIED.PENARANDA:</t>
        </r>
        <r>
          <rPr>
            <sz val="9"/>
            <color indexed="81"/>
            <rFont val="Tahoma"/>
            <family val="2"/>
          </rPr>
          <t xml:space="preserve">
Vigencia a reportar</t>
        </r>
      </text>
    </comment>
    <comment ref="B299" authorId="0" shapeId="0" xr:uid="{E15888E9-F70D-48A7-8E16-A552337D586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9" authorId="0" shapeId="0" xr:uid="{88A75F36-3CE3-43E7-800E-B8AAC29CEEF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9" authorId="0" shapeId="0" xr:uid="{B839C94C-20ED-4472-A7B8-DB4C090784AA}">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9" authorId="0" shapeId="0" xr:uid="{EF9D5746-12F8-490C-9E17-A7C42B064377}">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<sst xmlns="http://schemas.openxmlformats.org/spreadsheetml/2006/main" count="1553" uniqueCount="494">
  <si>
    <t>DEPENDENCIA:</t>
  </si>
  <si>
    <t>Programa Plan de Desarrollo</t>
  </si>
  <si>
    <t>CÓDIGO Y NOMBRE PROYECTO:</t>
  </si>
  <si>
    <t>PRESUPUESTO VIGENCIA</t>
  </si>
  <si>
    <t>RESERVA PRESUPUESTAL</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</si>
  <si>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</si>
  <si>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</si>
  <si>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</si>
  <si>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</si>
  <si>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</si>
  <si>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</si>
  <si>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</si>
  <si>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</si>
  <si>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</si>
  <si>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</si>
  <si>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</si>
  <si>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</si>
  <si>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</si>
  <si>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</si>
  <si>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</si>
  <si>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</si>
  <si>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</si>
  <si>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</si>
  <si>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</si>
  <si>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</si>
  <si>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</si>
  <si>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</si>
  <si>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</si>
  <si>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</si>
  <si>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</si>
  <si>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</si>
  <si>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</si>
  <si>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</si>
  <si>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</si>
  <si>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</si>
  <si>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</si>
  <si>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</si>
  <si>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</si>
  <si>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</si>
  <si>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</si>
  <si>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</si>
  <si>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</si>
  <si>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</si>
  <si>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</si>
  <si>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</si>
  <si>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</si>
  <si>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</si>
  <si>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</si>
  <si>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</si>
  <si>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</si>
  <si>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</si>
  <si>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</si>
  <si>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</si>
  <si>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</si>
  <si>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</si>
  <si>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</si>
  <si>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</si>
  <si>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</si>
  <si>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</si>
  <si>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</si>
  <si>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</si>
  <si>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</si>
  <si>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</si>
  <si>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</si>
  <si>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</si>
  <si>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</si>
  <si>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</si>
  <si>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</si>
  <si>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</si>
  <si>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</si>
  <si>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</si>
  <si>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</si>
  <si>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</si>
  <si>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</si>
  <si>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</si>
  <si>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</si>
  <si>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</si>
  <si>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</si>
  <si>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</si>
  <si>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</si>
  <si>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</si>
  <si>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</si>
  <si>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</si>
  <si>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</si>
  <si>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</si>
  <si>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</si>
  <si>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</si>
  <si>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</si>
  <si>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</si>
  <si>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</si>
  <si>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</si>
  <si>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</si>
  <si>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</si>
  <si>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</si>
  <si>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</si>
  <si>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</si>
  <si>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</si>
  <si>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</si>
  <si>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</si>
  <si>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</si>
  <si>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</si>
  <si>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</si>
  <si>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</si>
  <si>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</si>
  <si>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</si>
  <si>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</si>
  <si>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</si>
  <si>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</si>
  <si>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</si>
  <si>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</si>
  <si>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</si>
  <si>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</si>
  <si>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</si>
  <si>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</si>
  <si>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</si>
  <si>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</si>
  <si>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</si>
  <si>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</si>
  <si>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</si>
  <si>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</si>
  <si>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</si>
  <si>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</si>
  <si>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</si>
  <si>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</si>
  <si>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</si>
  <si>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</si>
  <si>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</si>
  <si>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</si>
  <si>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</si>
  <si>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</si>
  <si>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</si>
  <si>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</si>
  <si>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</si>
  <si>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</si>
  <si>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</si>
  <si>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</si>
  <si>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</si>
  <si>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</si>
  <si>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</si>
  <si>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</si>
  <si>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</si>
  <si>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</si>
  <si>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</si>
  <si>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</si>
  <si>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</si>
  <si>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</si>
  <si>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</si>
  <si>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</si>
  <si>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</si>
  <si>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</si>
  <si>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</si>
  <si>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</si>
  <si>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</si>
  <si>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</si>
  <si>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</si>
  <si>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</si>
  <si>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</si>
  <si>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</si>
  <si>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</si>
  <si>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</si>
  <si>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</si>
  <si>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</si>
  <si>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</si>
  <si>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</si>
  <si>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</si>
  <si>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</si>
  <si>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</si>
  <si>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</si>
  <si>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</si>
  <si>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</si>
  <si>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</si>
  <si>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</si>
  <si>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ACTIVIDAD (SUIFT) META (SEGPLAN)</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</si>
  <si>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</si>
  <si>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</si>
  <si>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</si>
  <si>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</si>
  <si>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</si>
  <si>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</si>
  <si>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</si>
  <si>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</si>
  <si>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</si>
  <si>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</si>
  <si>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</si>
  <si>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</si>
  <si>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</si>
  <si>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</si>
  <si>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</si>
  <si>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</si>
  <si>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</si>
  <si>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</si>
  <si>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</si>
  <si>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</si>
  <si>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</si>
  <si>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</si>
  <si>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</si>
  <si>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</si>
  <si>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</si>
  <si>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</si>
  <si>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5. PROGRAMACIÓN INICIAL AÑO 2021</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</si>
  <si>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</si>
  <si>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</si>
  <si>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</si>
  <si>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</si>
  <si>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</si>
  <si>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</si>
  <si>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</si>
  <si>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</si>
  <si>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</si>
  <si>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</si>
  <si>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</si>
  <si>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</si>
  <si>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</si>
  <si>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</si>
  <si>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</si>
  <si>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</si>
  <si>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</si>
  <si>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</si>
  <si>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</si>
  <si>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</si>
  <si>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</si>
  <si>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</si>
  <si>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</si>
  <si>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</si>
  <si>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</si>
  <si>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</si>
  <si>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</si>
  <si>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</si>
  <si>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</si>
  <si>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</si>
  <si>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</si>
  <si>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</si>
  <si>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</si>
  <si>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</si>
  <si>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</si>
  <si>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</si>
  <si>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</si>
  <si>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</si>
  <si>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</si>
  <si>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</si>
  <si>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</si>
  <si>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</si>
  <si>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</si>
  <si>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</si>
  <si>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</si>
  <si>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</si>
  <si>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</si>
  <si>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</si>
  <si>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</si>
  <si>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</si>
  <si>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</si>
  <si>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</si>
  <si>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</si>
  <si>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</si>
  <si>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</si>
  <si>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</si>
  <si>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</si>
  <si>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</si>
  <si>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</si>
  <si>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</si>
  <si>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</si>
  <si>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</si>
  <si>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</si>
  <si>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</si>
  <si>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</si>
  <si>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</si>
  <si>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</si>
  <si>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</si>
  <si>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</si>
  <si>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</si>
  <si>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</si>
  <si>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</si>
  <si>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</si>
  <si>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</si>
  <si>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</si>
  <si>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</si>
  <si>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</si>
  <si>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</si>
  <si>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</si>
  <si>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</si>
  <si>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</si>
  <si>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</si>
  <si>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</si>
  <si>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</si>
  <si>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</si>
  <si>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</si>
  <si>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</si>
  <si>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</si>
  <si>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Se agregan  en el componente de gestión y de inversión nuevas columnas para establecer más patrones de medición</t>
  </si>
  <si>
    <t xml:space="preserve">Implementar la estrategia que permita el saneamiento de los trámites administrativos ambientales de carácter sancionatorio, en el marco de los principios de eficacia, economía, transparencia y celeridad de la gestión pública </t>
  </si>
  <si>
    <t># de estrategias
implementadas</t>
  </si>
  <si>
    <t xml:space="preserve">Numero </t>
  </si>
  <si>
    <t>Suma</t>
  </si>
  <si>
    <t>REPROGRAMACIÓN VIGENCIA 
(VALOR INICIAL)</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</si>
  <si>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</si>
  <si>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</si>
  <si>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</si>
  <si>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</si>
  <si>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</si>
  <si>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</si>
  <si>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</si>
  <si>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</si>
  <si>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</si>
  <si>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</si>
  <si>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</si>
  <si>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</si>
  <si>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</si>
  <si>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</si>
  <si>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PROGRAMADO ENE.</t>
  </si>
  <si>
    <t>EJECUTADO ENE.</t>
  </si>
  <si>
    <t>PROGRAMADO FEB.</t>
  </si>
  <si>
    <t>EJECUTADO FEB.</t>
  </si>
  <si>
    <t>PROGRAMADO MAR.</t>
  </si>
  <si>
    <t>EJECUTADO MAR.</t>
  </si>
  <si>
    <t>PROGRAMADO ABR.</t>
  </si>
  <si>
    <t>EJECUTADO ABR.</t>
  </si>
  <si>
    <t>PROGRAMADO MAY.</t>
  </si>
  <si>
    <t>EJECUTADO  MAY.</t>
  </si>
  <si>
    <t>0.11</t>
  </si>
  <si>
    <t>El desarrollo de esta meta facilita ejercer de manera eficiente y eficaz la función de vigilancia y control de la Dirección de Control Ambiental para  el cumplimiento de las regulaciones y controles ambientales a los recursos objeto de control y que sean aplicables al Distrito; así como la prestación eficiente y eficaz de los servicios de acceso y consulta de los expedientes del trámite sancionatorio ambiental bajo los principios de transparencia y acceso a la información pública del estado y garantizar el adecuado cumplimiento del procedimiento sancionatorio.</t>
  </si>
  <si>
    <t xml:space="preserve">Sistema de Información Ambiental FOREST 
Archivos de la Dirección de Control Ambiental </t>
  </si>
  <si>
    <t xml:space="preserve">Personal </t>
  </si>
  <si>
    <t xml:space="preserve">liliana </t>
  </si>
  <si>
    <t>david</t>
  </si>
  <si>
    <t xml:space="preserve">Romulo </t>
  </si>
  <si>
    <t xml:space="preserve">Johana </t>
  </si>
  <si>
    <t>Andrea</t>
  </si>
  <si>
    <t xml:space="preserve">Maria </t>
  </si>
  <si>
    <t>Diego</t>
  </si>
  <si>
    <t>Miguel</t>
  </si>
  <si>
    <t>Abril</t>
  </si>
  <si>
    <t>Mayo</t>
  </si>
  <si>
    <t>Junio</t>
  </si>
  <si>
    <t>Julio</t>
  </si>
  <si>
    <t>Agosto</t>
  </si>
  <si>
    <t>Septiembre</t>
  </si>
  <si>
    <t>Octubre</t>
  </si>
  <si>
    <t>Noviembre</t>
  </si>
  <si>
    <t>Diciembre</t>
  </si>
  <si>
    <t>META TOTAL EXPEDIENTES</t>
  </si>
  <si>
    <t>Expedientes deficit</t>
  </si>
  <si>
    <t>MAGNITUD</t>
  </si>
  <si>
    <t xml:space="preserve">ENERO </t>
  </si>
  <si>
    <t xml:space="preserve">FEBRERO </t>
  </si>
  <si>
    <t xml:space="preserve">SANEAR 19.335 EXPEDIENTES SANCIONATORIOS DE CARÁCTER AMBIENTAL </t>
  </si>
  <si>
    <t>2. Realizar el Diagnóstico y clasificación de los expedientes sancionatorios priorizados para la vigencia donde se define el estado jurídico y técnico del expediente (Hoja de Ruta)</t>
  </si>
  <si>
    <t>3. Realizar la intervención jurídica de los expedientes sancionatorios priorizados para la vigencia  a traves de la proyección de las acciones y/o actos administrativos ambientales a que haya lugar</t>
  </si>
  <si>
    <t>ACUMULADO</t>
  </si>
  <si>
    <t>AMPLIAR 100% LA CAPACIDAD TECNOLÓGICA PARA LA GESTIÓN ACCESO Y CONSULTA DE LOS EXPEDIENTES SANCIONATORIOS AMBIENTALES</t>
  </si>
  <si>
    <t>5. Realizar el proceso de  organización y administración de los documentos de archivos y expedientes sancionatorios en el marco del proceso de evaluación seguimiento y control ambiental</t>
  </si>
  <si>
    <t>6. Adelantar acciones estratégicas para la ampliación de la capacidad tecnológica de la DCA en el marco del proceso de evaluación control y seguimiento ambiental</t>
  </si>
  <si>
    <t>ACTUALIZAR E IMPLEMENTAR 100% DE LOS PROCEDIMIENTOS Y LINEAMIENTOS TÈCNICO - JURÍDICOS DEL TRÀMITE SANCIONATORIO AMBIENTAL EN LA SDA</t>
  </si>
  <si>
    <t>7. Realizar seguimiento a la implementación de los lineamientos técnico - jurídicos y procedimientos asociados al trámite sancionatorio ambiental</t>
  </si>
  <si>
    <t>META PDD</t>
  </si>
  <si>
    <t>METAS PI</t>
  </si>
  <si>
    <t xml:space="preserve">Peso metas  </t>
  </si>
  <si>
    <t>Avance meta PDD</t>
  </si>
  <si>
    <t>SANCIONATORIO AMBIENTAL</t>
  </si>
  <si>
    <t>}</t>
  </si>
  <si>
    <t>DIRECCIÓN DE CONTROL AMBIENTAL</t>
  </si>
  <si>
    <t>3-3-1-16-05-56-7820-Fortalecimiento del trámite sancionatorio ambiental en el marco de la función de vigilancia y control de la Secretaría Distrital de Ambiente en Bogotá</t>
  </si>
  <si>
    <t>05 Construir Bogotá Región con gobierno abierto, transparente y ciudadanía consciente</t>
  </si>
  <si>
    <t>56 Gestión Pública Efectiva</t>
  </si>
  <si>
    <t xml:space="preserve">SANEAR 19,335 EXPEDIENTES SANCIONATORIOS DE CARÁCTER AMBIENTAL </t>
  </si>
  <si>
    <t>1. Realizar la Organización, alistamiento y preparación Documental para la intervención de los Expedientes Sancionatorios</t>
  </si>
  <si>
    <t>X</t>
  </si>
  <si>
    <t>3. Realizar la intervención jurídica de los expedientes sancionatorios priorizados para la vigencia  a través de la proyección de las acciones y/o actos administrativos ambientales a que haya lugar</t>
  </si>
  <si>
    <t xml:space="preserve">4. Impulsar y resolver de fondo los tramites administrativos ambientales de carácter sancionatorio que se originen en el marco del proceso de evaluación seguimiento y control ambiental de la SDA </t>
  </si>
  <si>
    <t>TOTAL PONDERACIÓN</t>
  </si>
  <si>
    <r>
      <t xml:space="preserve">5, PONDERACIÓN HORIZONTAL AÑO: </t>
    </r>
    <r>
      <rPr>
        <b/>
        <i/>
        <sz val="11"/>
        <rFont val="Arial"/>
        <family val="2"/>
      </rPr>
      <t>2021</t>
    </r>
  </si>
  <si>
    <t xml:space="preserve">DIRECCIÓN DE CONTROL AMBIENTAL </t>
  </si>
  <si>
    <r>
      <rPr>
        <sz val="12"/>
        <rFont val="Arial"/>
        <family val="2"/>
      </rPr>
      <t xml:space="preserve">PROGRAMACIÓN, ACTUALIZACIÓN Y SEGUIMIENTO DEL PLAN DE ACCIÓN
Actualización y seguimiento a la </t>
    </r>
    <r>
      <rPr>
        <b/>
        <sz val="12"/>
        <rFont val="Arial"/>
        <family val="2"/>
      </rPr>
      <t>Territorialización</t>
    </r>
  </si>
  <si>
    <t>6. POBLACIÓN</t>
  </si>
  <si>
    <t>1.6.REPROGRAMACIÓN VIGENCIA 2021</t>
  </si>
  <si>
    <t>Entidad
Descripción:  MPI 1. Saneamiento de expedientes sancionatorio de carácter ambiental.</t>
  </si>
  <si>
    <t>19 localidades urbanas</t>
  </si>
  <si>
    <t>FUNCIONARIOS  
JV
AD
VJ
H  
M 
CONTRATISTAS 
H 
M 
JV
AD
VJ</t>
  </si>
  <si>
    <t xml:space="preserve">"FUNCIONARIOS  136
H 62
M 74
JV 0H 3M
AD 53 H 63M
VJ" 9H   8M
CONTRATISTAS 1259
H  564
M 695
JV 61H 98M
AD 484H 587M  
VJ 19H 10 M 
</t>
  </si>
  <si>
    <t xml:space="preserve">FUNCIONARIOS  
CONTRATISTAS </t>
  </si>
  <si>
    <t>FUNCIONARIOS  136
CONTRATISTAS 1295</t>
  </si>
  <si>
    <t xml:space="preserve">Entidad
Descripción:  MPI 2. Mejorar la capacidad tecnológica para la gestión, acceso y consulta de la información de los expedientes del trámite sancionatorio ambiental.
</t>
  </si>
  <si>
    <t xml:space="preserve">La inversión realizada tiene una incidencia positiva sobre el territorio distrital por cuanto se garantiza la eficiencia, transparencia y acceso a la información publica a través de la consulta de los expedientes sancionatorios ambientales, disponibles a la ciudadanía del Distrito.
</t>
  </si>
  <si>
    <t>Entidad
1. Descripción:  MPI 3. Avanzar hacia el cumplimiento de los procedimientos y lineamientos técnico - jurídicos para el fortalecimiento del trámite sancionatorio en la SDA.</t>
  </si>
  <si>
    <t xml:space="preserve">La inversión realizada tiene una incidencia positiva sobre el territorio distrital por cuanto los esfuerzos se enfocan en el mejoramiento de los tiempos del tramite sancionatorio ambiental, eliminar los reprocesos y/o cuellos de botella, lo que a su vez permite dar cumplimiento efectivo a las normas ambientales para la protección a los recursos naturales y el mejoramiento de la calidad de vida de la ciudadanía del Distrito.
</t>
  </si>
  <si>
    <t xml:space="preserve">Fortalecimiento del trámite sancionatorio a través de la intervención integral de los expedientes sancionatorios existentes; ejerciendo eficientemente la función de Control y vigilancia al cumplimiento de las normas de protección ambiental y manejo de recursos naturales, emprendiendo las acciones de policía que sean pertinentes al efecto, y en particular adelantar las investigaciones e imponer las sanciones a que haya lugar con el fin de contribuir al mejoramiento de la calidad de vida de los ciudadanos del Distrito Capital. </t>
  </si>
  <si>
    <t xml:space="preserve">Fortalecimiento del trámite sancionatorio a través de la organización, administración y prestación eficiente y eficaz de los servicios de acceso y consulta de los expedientes del trámite sancionatorio ambiental bajo los principios de transparencia y acceso a la información pública del estado y garantizar el adecuado cumplimiento del trámite sancionatorio ambiental. </t>
  </si>
  <si>
    <t>Mejoramiento y fortalecimiento de los lineamientos y procedimientos del trámite sancionatorio ambiental en el marco del ejercicio de la función de control y vigilancia de la Secretaría Distrital de Ambiente.</t>
  </si>
  <si>
    <t>EJECUTADO</t>
  </si>
  <si>
    <t>ACTIVIDAD 5</t>
  </si>
  <si>
    <t xml:space="preserve">ABRIL </t>
  </si>
  <si>
    <t>Auto de Pruebas:</t>
  </si>
  <si>
    <t>Auto de Archivo:</t>
  </si>
  <si>
    <t>Formulación de cargos:</t>
  </si>
  <si>
    <t>Memorando de Archivo:</t>
  </si>
  <si>
    <t>Recurso contra pruebas:</t>
  </si>
  <si>
    <t xml:space="preserve">Amonestación escrita: </t>
  </si>
  <si>
    <t xml:space="preserve">Auto de inicio: </t>
  </si>
  <si>
    <t>CONCATENAR</t>
  </si>
  <si>
    <t xml:space="preserve">Desglose: </t>
  </si>
  <si>
    <t>Apertura:</t>
  </si>
  <si>
    <t>Inserción:</t>
  </si>
  <si>
    <t>Encarpetado de expedientes:</t>
  </si>
  <si>
    <t xml:space="preserve">Consulta de expedientes: </t>
  </si>
  <si>
    <t>Préstamo de expedientes:</t>
  </si>
  <si>
    <t>Ordenación:</t>
  </si>
  <si>
    <t>Fuid:</t>
  </si>
  <si>
    <t>Hoja de control:</t>
  </si>
  <si>
    <t>Levantamiento base de datos inserciones DCA:</t>
  </si>
  <si>
    <t>levantamiento base de datos inserciones protech:</t>
  </si>
  <si>
    <t>Clasificación documental:</t>
  </si>
  <si>
    <t xml:space="preserve">Asociación de Radicados- Forest: </t>
  </si>
  <si>
    <t>EJECUCIÓN</t>
  </si>
  <si>
    <t>La Secretaría Distrital de Ambiente como avance en el proceso de mejora a la capacidad tecnológica para la gestión, acceso y consulta de la información de los expedientes del trámite sancionatorio ambiental, durante el período entre el 01 de enero y 31 de mayo de 2021, ha avanzado en 4,22 que corresponde al 35,14% de lo programado en la vigencia,  con el desarrollo de las siguientes actividades: 
Desglose: 706
Apertura:135
Inserción:1747
Correspondencia:4044
Encarpetado de expedientes:323
Verificación de expedientes: 6560
Consulta de expedientes: 265
Préstamo de expedientes:526
Ordenación:327
Fuid:38
Hoja de control:38
Levantamiento base de datos inserciones DCA:5088
levantamiento base de datos inserciones protech:3234
Clasificación documental:16857
Asociación de Radicados- Forest: 5335</t>
  </si>
  <si>
    <t>Resolución Cesación:</t>
  </si>
  <si>
    <t>Medida Preventiva:</t>
  </si>
  <si>
    <t>Acto de Pérdida Fuerza Ejecutoria:</t>
  </si>
  <si>
    <t>Auto de apertura de Investigación:</t>
  </si>
  <si>
    <t>NOVEMBRE</t>
  </si>
  <si>
    <t xml:space="preserve">Efectuar el saneamiento técnico - jurídico de los expedientes sancionatorios de carácter ambiental
</t>
  </si>
  <si>
    <t>Documentos normativos</t>
  </si>
  <si>
    <t xml:space="preserve">Documentos normativos realizados </t>
  </si>
  <si>
    <t>Numero</t>
  </si>
  <si>
    <t>Mejorar la capacidad tecnológica para la gestión, acceso y consulta de la información de los expedientes del trámite sancionatorio
ambiental</t>
  </si>
  <si>
    <t xml:space="preserve"> Servicios tecnológicos
</t>
  </si>
  <si>
    <t xml:space="preserve">Índice de capacidad en la prestación de servicios de tecnología </t>
  </si>
  <si>
    <t>Porcentaje</t>
  </si>
  <si>
    <t>Avanzar en el cumplimiento de los procedimientos y lineamientos técnico - Jurídicos para el fortalecimiento del trámite sancionatorio en la
SDA</t>
  </si>
  <si>
    <t>Documentos de Planeación</t>
  </si>
  <si>
    <t xml:space="preserve">Documentos de planeación realizados </t>
  </si>
  <si>
    <t xml:space="preserve">Con el objetivo de ejercer eficientemente la función sancionatoria y de vigilancia y control al cumplimiento de las normas de protección  ambiental y manejo de los recursos naturales, durante el período del 01 de enero al 28 de febrero del 2021 se ejecutaron acciones de gestión que no impactan la magnitud de meta directamente, por tanto no se reporta avance. </t>
  </si>
  <si>
    <t>La Secretaría Distrital de Ambiente con el fin de mejorar la capacidad tecnológica para la gestión, acceso y consulta de la información de los expedientes del trámite sancionatorio ambiental, durante el período del 01 de enero  al 28 de feberero de 2021 realizó las siguientes actividades: 
Enero:
Desglose : 43 - Apertura : 135- Inserción : 1159-- Correspondencia: 3942-
Encarpetado de expedientes :189- Verificacion de expedientes: 1418-Consulta de expedientes: 15
Febrero:
Desglose: 85
Clasificación Documental e Inserción: 800
Ordenación: 5
FUID: 5
Hoja de Control: 5
Verificación Fisica de Expedientes: 1028
Correspondencia:102
Se realizaron prestamos a 111 documentos de archivo
Se atendieron 16 consultas de documentos de archivo -</t>
  </si>
  <si>
    <t>La Secretaría Distrital de Ambiente tiene como objetivo avanzar en el mejoramiento y cumplimiento de los procedimientos y lineamientos técnico - jurídicos para el fortalecimiento del trámite sancionatorio, es asi que para el périodo del  01 de enero al 28 de febrero de 2021, se realizaron las siguientes acciones:
Enero 
Se llevo a cabo la identificación de 161 procesos sancionatorios con el proposito de continuar con el  seguimiento a la implementación del proceso sancionatorio ambiental vigente.
Febrero:
Se estableció el plan de trabajo,  en donde se definió la actividad, los responsables, el procentaje de ejecución, los productos esperados y  la cantidad de  procesos sancionatorios a los cuales se le hará seguimiento mes a mes. Este ejercicio, permitirá  generar alertas tempranas, así como idenitificar las posibles demoras  en el desarrollo del proceso sancionatorio ambiental. Lo anterior, en aras de dar cumplimiento con el tiempo establecido  bajo la nueva estructura del procedimiento.  Como resultado, se entregará un informe y matriz la cual contendrá un análisis del comportamiento de los procesos sancionatorios ambientales identificados. 
2. Se realizaron procesos de seguimiento y control a la gestión administrativa, financiera y contractual de la Dirección de Control Ambiental: Gestión Pre-Contractual de 32 procesos. Actualización del Instrumento Plan de Adquisiciones 2021 de la DCA. Seguimiento y reporte de avances al cumplimiento de las metas del proyecto 7820 de la DCA. 
3. Se atendieron 63 PQRS -  Se recibieron y gestionaron 82 PQRS
4. Se gestionaron 3 requerimientos de entes de control
5. Se apoyó la gestión de 2 procesos de Defensa Judicial
6. Gestión de 10 proceso de enlace al concejo
7. Se asignaron 89 registros nuevos en el Aplicativo "Bogotá te escucha" y gestionaron 115 procesos.-</t>
  </si>
  <si>
    <t>Sanear 19.335 expedientes sancionatorios de carácter ambiental</t>
  </si>
  <si>
    <t>Ampliar al 100% la capacidad tecnológica para la gestión, acceso y consulta
de los expedientes sancionatorios ambientales</t>
  </si>
  <si>
    <t>Actualizar e implementar el 100% de los procedimientos y lineamientos
técnico - jurídicos del tramite sancionatorio ambiental en la SDA</t>
  </si>
  <si>
    <t>III ACTIVIDADES SUIFT (PRESUPUESTO) VIGENCIA 2022</t>
  </si>
  <si>
    <t>PRESUPUESTO VIGENCIA SUIFP 2022</t>
  </si>
  <si>
    <t>PRESUPUESTO
OBLIGADO (GIRADO) 2022</t>
  </si>
  <si>
    <t>Informes elaborados para acompañar la toma de decisiones de autoridades ambientales</t>
  </si>
  <si>
    <t xml:space="preserve">Se avanza en la elaboración de los informes de gestión programados </t>
  </si>
  <si>
    <t>ACTIVIDAD 3</t>
  </si>
  <si>
    <t>Auto de desglose:</t>
  </si>
  <si>
    <t>Resolución de caducidad:</t>
  </si>
  <si>
    <t xml:space="preserve">Verificación de expedientes protech: </t>
  </si>
  <si>
    <t xml:space="preserve">Verificación de expedientes DCA: </t>
  </si>
  <si>
    <t>ACTIVIDAD 4</t>
  </si>
  <si>
    <t xml:space="preserve">Impulso Sancionatorio </t>
  </si>
  <si>
    <t xml:space="preserve">Decisión Fondo </t>
  </si>
  <si>
    <t>Durante el período comprendido del 01 de enero al 30 de junio del 2021, se avanzo en un 23,57% de lo programado en la vigencia, lo que representa el diagnostico, clasificación e intervinieron jurídica de 499 expedientes sancionatorios, generando los siguientes actos de saneamiento:
Medida Preventiva:3
Auto de Pruebas:9
Recurso Auto de Pruebas:3
Resolución Cesación:4
Auto de Archivo:137
Resolución de caducidad:115
Formulación de cargos:32
Memorando de Archivo:88
Acto de Pérdida Fuerza Ejecutoria:77
Recurso contra pruebas:1
Auto de apertura de Investigación:26
Amonestación escrita: 1
Auto de inicio: 2
Auto de desglose:1</t>
  </si>
  <si>
    <t>Durante el período comprendido del 01 de enero al 31 de mayo del 2021, se avanzo en un 11,1% de lo programado en la vigencia, lo que representa el diagnostico, clasificación e intervinieron jurídica de 235 expedientes sancionatorios, generando los siguientes actos de saneamiento:
Medida Preventiva:3
Auto de Pruebas:9
Recurso Auto de Pruebas:2
Resolución Cesación:3
Auto de Archivo:52
Tresolución de caducidad:47
Formulación de cargos:29
Memorando de Archivo:29
Acto de Pérdida Fuerza Ejecutoria:33
Recurso contra pruebas:1
Auto de apertura de Investigación:24
Amonestación escrita: 1
Auto de inicio: 2</t>
  </si>
  <si>
    <t xml:space="preserve">En cumplimiento de la actualización e implementación de los procedimientos y lineamientos técnico-jurídicos del trámite sancionatorio ambiental en la SDA, en el periodo comprendido entre el 01 de enero al 31 de mayo de 2021, se ha avanzado en 5.4%, que corresponde al 45% de lo programado en la vigencia 2021, con el desarrollo de las siguientes acciones:
Se identificaron 90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 pendiente en elaboración etapa 2 auto de inicio sancionatorio.
• (29) procesos pendientes en elaboración etapa 3 Formulación cargos.
• (38) procesos pendientes en notificaciones (28 autos de inicio, 9 Formulación de cargo, 1 decreta pruebas).
• (20) procesos pendientes en el reparto: (20 para formulación de cargos)
Es importante resaltar, que el resultado del seguimiento permitió tomar acciones de mejora frente a la operatividad del proceso sancionatorio, las cuales han quedado documentadas en los informes mensuales.
</t>
  </si>
  <si>
    <t>En cumplimiento de la actualización e implementación de los procedimientos y lineamientos técnico-jurídicos del trámite sancionatorio ambiental en la SDA, en el periodo comprendido entre el 01 de enero al 30 de junio de 2021, se ha avanzado en 6,72, que corresponde al 56% de lo programado en la vigencia 2021, con el desarrollo de las siguientes acciones:
Se identificaron 120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(42) procesos pendientes en elaboración etapa 3 Formulación cargos.
• (44) procesos pendientes en notificaciones (34 autos de inicio, 9 Formulación de cargo, 1 decreta pruebas).
• (31) procesos pendientes en el reparto: (29 para formulación de cargos, 2 para pruebas)
Es importante resaltar, que el resultado del seguimiento permitió tomar acciones de mejora frente a la operatividad del proceso sancionatorio, las cuales han quedado documentadas en los informes mensuales.</t>
  </si>
  <si>
    <t xml:space="preserve">PROGRAMACION </t>
  </si>
  <si>
    <t xml:space="preserve">EJECUTADO </t>
  </si>
  <si>
    <t>La Secretaría Distrital de Ambiente como avance en el proceso de mejora a la capacidad tecnológica para la gestión, acceso y consulta de la información de los expedientes del trámite sancionatorio ambiental, durante el período entre el 01 de enero y 30 de junio de 2021, ha avanzado en 5,5 que corresponde al 45,83% de lo programado en la vigencia,  con el desarrollo de las siguientes actividades: 
Desglose: 1018,Apertura:135,Inserción:9633,Encarpetado de expedientes:360,Verificación de expedientes protech: 6862,Verificación de expedientes DCA: 1513,Consulta de expedientes: 560,Préstamo de expedientes:1487,Ordenación:327,Fuid:38,Hoja de control:38,Levantamiento base de datos inserciones DCA:6865
levantamiento base de datos inserciones protech:3534,Clasificación documental:27521,Asociación de Radicados- Forest: 6171,}Apoyo saneamiento jurídico 915
Como parte de las acciones estratégicas para la ampliación de la capacidad tecnológica de la DCA en el marco del proceso de evaluación control y seguimiento ambiental, se diseñó una encuesta que permitirá identificar las brechas entre el hacer del procedimiento sancionatorio y lo escrito en el mismo, de tal manera que se establezcan oportunidades de mejora que redunden en el fortalecimiento del trámite sancionatorio , tanto en su componente procedimental como tecnológico.  
Además se realizo la presentación  de la ruta de trabajo para la digitalización de expedientes, y se da inicio en la estructuración del análisis de mercado; adicionalmente quedo el anexo de ficha técnica de digitalización de  expedientes sancionatorios, para realizar el estudio de mercado de 1`284.708 imágenes aprox para digitalizar y por ultimo se realizo la revisión de la información de licenciamiento en la parte geográfica .</t>
  </si>
  <si>
    <t xml:space="preserve">Contrato nuevo </t>
  </si>
  <si>
    <t>Alistamiento trasferencias documentales DCA:</t>
  </si>
  <si>
    <t>Apoyo saneamiento jurídico:</t>
  </si>
  <si>
    <t>Revisión, depuración, levantamiento base de datos expedientes permisivos DCA:</t>
  </si>
  <si>
    <t>Ubicación física expedientes en estantería:</t>
  </si>
  <si>
    <t>Preparación física entrega expedientes Protech:</t>
  </si>
  <si>
    <t xml:space="preserve">Se avanza en la elaboración de los 3 informes de gestión programados </t>
  </si>
  <si>
    <t>En cumplimiento de la actualización e implementación de los procedimientos y lineamientos técnico-jurídicos del trámite sancionatorio ambiental en la SDA, en el Para el periodo comprendido entre el 01 de enero al 31 de julio de 2021, se ha avanzado en 8,04 que corresponde al 67% de lo programado en la vigencia 2021, con el desarrollo de las siguientes acciones:
Se identificaron 150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(72) procesos pendientes en elaboración etapa 3 Formulación cargos.
• (63) procesos pendientes en notificaciones (38 autos de inicio, 12 Formulación de cargo, 1 pruebas, 1 cesación, 12 pendiente asignar a notificador).
• (6) procesos asignados para etapa Decreta pruebas
• (6) procesos pendientes por asignar para Cargos, pruebas e Informe de Criterios
Es importante resaltar, que el resultado del seguimiento permitió tomar acciones de mejora frente a la operatividad del proceso sancionatorio, las cuales han quedado documentadas en los informes mensuales.</t>
  </si>
  <si>
    <t>Durante el período comprendido del 01 de enero al 31 de julio del 2021, se avanzo en un 36% de lo programado en la vigencia, lo que representa el diagnostico, clasificación e intervinieron jurídica de 763 expedientes sancionatorios, generando los siguientes actos de saneamiento:
Medida Preventiva:3
Auto de Pruebas:10
Recurso Auto de Pruebas:3
Resolución Cesación:4
Auto de Archivo:248
Resolución de caducidad:182
Formulación de cargos:33
Memorando de Archivo:139
Acto de Pérdida Fuerza Ejecutoria:104
Recurso contra pruebas:1
Auto de apertura de Investigación:26
Amonestación escrita: 1
Auto de inicio: 2
Auto de desglose:7
Adicionalmente con el animo de garantizar la atención y saneamiento de los nuevos procesos sancionatorios que se originan y con el fin de evitar el incremento del universo de expedientes sin saneamiento, el grupo de sanemaineto de la DCA, genero 1743 actos administrativos ambientales, de los cuales se realizaron 431 actuaciones de fondo y 1312 actuaciones de impulso para el saneamiento de expedientes sancionatorios.</t>
  </si>
  <si>
    <t>En cumplimiento de la actualización e implementación de los procedimientos y lineamientos técnico-jurídicos del trámite sancionatorio ambiental en la SDA, en el Para el periodo comprendido entre el 01 de enero al 31 de julio de 2021, se ha avanzado en 9,36 que corresponde al 78% de lo programado en la vigencia 2021, con el desarrollo de las siguientes acciones:
Se identificaron 180 procesos, a los cuales se les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los procesos en los siguientes estados:
• 3 Etapa previo sancionatorio
• 128 etapa auto inicio
• 46 etapa Formula cargos
• 3 Etapa decreta pruebas
El resultado del seguimiento permitió tomar acciones de mejora frente a la operatividad del proceso sancionatorio, las cuales han quedado documentadas en los informes mensuales.</t>
  </si>
  <si>
    <t xml:space="preserve">Se avanza en la elaboración de los informes II semestre de gestión programados </t>
  </si>
  <si>
    <t>Durante lo corrido de la vigencia 2021, se a avanzado en un 7% de los 12% programados, lo  que corresponde al 58,33% en la vigencia,  con el desarrollo de las siguientes actividades: 
1. 90.427 actividades archivísticas de los procesos de organización y administración de los expedientes correspondientes a la serie documental " expedientes sancionatorios" así: Desglose: 1332, Apertura:135, Inserción:10990, Encarpetado de expedientes:802, Verificación de expedientes protech: 6862, Verificación de expedientes DCA: 1513, Consulta de expedientes: 560, Préstamo de expedientes:1487, Ordenación:634, Fuid:38, Hoja de control:38, Levantamiento base de datos inserciones DCA:7202, levantamiento base de datos inserciones protech:3973, Clasificación documental:30408, Asociación de Radicados- Forest:7797, Apoyo saneamiento jurídico:1978, Alistamiento trasferencias documentales DCA:1733, Revisión, depuración, levantamiento base de datos expedientes permisivos DCA:2495, Ubicación física expedientes en estantería:10211, Preparación física entrega expedientes Protech:239
2. Elaboración documento diagnóstico del proceso sancionatorio, a partir del análisis de la información recolectada a través de la aplicación de la encuesta; dicho documento, muestra las oportunidades de mejora en el proceso, conclusiones y recomendaciones que permitirán desarrollar acciones estratégicas que redunde en la capacidad tecnológica.
Presentación al Director DCA, la DPSIA y al grupo de sistemas de información geográfica, estrategia de mejora tecnológica de licenciamiento ambiental y consideraciones para la digitalización que enmarca el producto de "documento descriptivo de la gestión de expedientes electrónicos en el sistema Forest". Presentación de estrategia de mejora tecnológica, en la cual se  presentaron beneficios como: posibilidad de trabajar en grupos temáticos, acceso a aplicaciones y publicación de contenido, espacios de participación, incremento en la productividad.</t>
  </si>
  <si>
    <t>Durante el período comprendido del 01 de enero al 31 de agosto del 2021, se avanzo en un 48,5% de lo programado en la vigencia, lo que representa el diagnostico, clasificación e intervinieron jurídica de 1027 expedientes sancionatorios, generando los siguientes actos de saneamiento:
Medida Preventiva:3
Auto de Pruebas:14
Resolución Cesación:6
Auto de Archivo:352
Resolución de caducidad:277
Formulación de cargos:37
Memorando de Archivo:172
Acto de Pérdida Fuerza Ejecutoria:127
Recurso contra pruebas:1
Auto de apertura de Investigación:26
Amonestación escrita: 1
Auto de inicio: 2
Auto de desglose:10
Adicionalmente con el animo de garantizar la atención y saneamiento de los nuevos procesos sancionatorios que se originan y con el fin de evitar el incremento del universo de expedientes sin saneamiento, el grupo de sanemaineto de la DCA, realizo la intervención de 2.252 tramites administrativos ambientales de carácter sancionatorio, de los cuales se realizaron 659  actuaciones de fondo y 1593 actuaciones de impulso para el saneamiento de expedientes sancionatorios.</t>
  </si>
  <si>
    <t>La Secretaría Distrital de Ambiente como avance en el proceso de mejora a la capacidad tecnológica para la gestión, acceso y consulta de la información de los expedientes del trámite sancionatorio ambiental, durante el período del 01 de enero  al 30 de septiembre de 2021 realizó mas de 108.733 actividades archivísticas  en el marco de los procesos de organización y administración de los expedientes correspondientes a la serie documental " expedientes sancionatorios" así:
Desglose: 1879
Apertura:135
Inserción:13559
Encarpetado de expedientes:2332
Verificación de expedientes protech: 7494
Verificación de expedientes DCA: 1513
Consulta de expedientes: 560
Préstamo de expedientes:1487
Ordenación:1181
Fuid:55
Hoja de control:55
Levantamiento base de datos inserciones DCA:8005
levantamiento base de datos inserciones protech:4012
Clasificación documental:31626
Asociación de Radicados- Forest: 10017
Apoyo saneamiento jurídico:2021
Alistamiento trasferencias documentales DCA:4375
Revisión, depuración, levantamiento base de datos expedientes permisivos DCA:2501
Ubicación física expedientes en estantería:15687
Preparación física entrega expedientes Protech:239</t>
  </si>
  <si>
    <t>Memorando Financiera:</t>
  </si>
  <si>
    <t>Resolución Revocatoria</t>
  </si>
  <si>
    <t>Para el periodo acumulado de 01 de enero a 30 de septiembre de la presente vigencia, se avanzo en el diagnostico y clasificación de 1292 expedientes sancionatorios en el cual se definió el estado jurídico y técnico para su posterior intervención.</t>
  </si>
  <si>
    <r>
      <t>Para el periodo comprendido de 01 de enero al 30 de septiembre de la presente vigencia, se intervinieron jurídicamente</t>
    </r>
    <r>
      <rPr>
        <b/>
        <sz val="11"/>
        <color theme="1"/>
        <rFont val="Arial"/>
        <family val="2"/>
      </rPr>
      <t xml:space="preserve"> 1292</t>
    </r>
    <r>
      <rPr>
        <sz val="11"/>
        <color theme="1"/>
        <rFont val="Arial"/>
        <family val="2"/>
      </rPr>
      <t xml:space="preserve"> expedientes sancionatorios priorizados, generando los siguientes actos de saneamiento:
Medida Preventiva:4
Auto de Pruebas:16
Resolución Cesación:6
Auto de Archivo:480
Resolución de caducidad:332
Formulación de cargos:40
Memorando de Archivo:224
Acto de Pérdida Fuerza Ejecutoria:143
Recurso contra pruebas:1
Auto de apertura de Investigación:27
Amonestación escrita: 1
Auto de inicio: 2
Memorando Financiera:2
Resolución Revocatoria3
Auto de desglose:11</t>
    </r>
  </si>
  <si>
    <t>Durante el período comprendido del 01 de enero al 30 de septiembre del 2021, se avanzo en un 61% de lo programado en la vigencia, lo que representa el diagnostico, clasificación e intervinieron jurídica de 1292 expedientes sancionatorios, generando los siguientes actos de saneamiento:
Medida Preventiva:4
Auto de Pruebas:16
Resolución Cesación:6
Auto de Archivo:480
Resolución de caducidad:332
Formulación de cargos:40
Memorando de Archivo:224
Acto de Pérdida Fuerza Ejecutoria:143
Recurso contra pruebas:1
Auto de apertura de Investigación:27
Amonestación escrita: 1
Auto de inicio: 2
Memorando Financiera:2
Resolución Revocatoria3
Auto de desglose:11</t>
  </si>
  <si>
    <t>La inversión realizada tiene una incidencia positiva en el territorio garantizando el ejercicio de la función de vigilancia y control  al cumplimiento de las normas ambientales.
Durante el periodo del 1 de enero al 30 de septiembre de 2021, reporta el diagnostico y clasificación de 1292 expedientes, los cuales fueron objeto de intervención para su saneamiento, con impacto directo en los procesos de evaluación control y seguimiento de la entidad</t>
  </si>
  <si>
    <t>Durante lo corrido de la vigencia 2021, se a avanzado en un 8,7% de los 12% programados, lo  que corresponde al 72,6% en la vigencia,  con el desarrollo de las siguientes actividades: 
1. 100.393 actividades archivísticas de los procesos de organización y administración de los expedientes correspondientes a la serie documental " expedientes sancionatorios" así: Desglose: 1673,Apertura:135,Inserción:12215,Encarpetado de expedientes:1823,Verificación de expedientes protech: 6862,Verificación de expedientes DCA: 1513,Consulta de expedientes: 560,Préstamo de expedientes:1487,Ordenación:975,Fuid:38,Hoja de control:38,Levantamiento base de datos inserciones DCA:7502,levantamiento base de datos inserciones protech:4012,Clasificación documental:31145,Asociación de Radicados- Forest: 9237,Apoyo saneamiento jurídico:1978,Alistamiento trasferencias documentales DCA:2639,Revisión, depuración, levantamiento base de datos expedientes permisivos DCA:2495,Ubicación física expedientes en estantería:13827,Preparación física entrega expedientes Protech:239 
2. Como parte de las acciones estratégicas para la ampliación de la capacidad tecnológica, en el marco del proceso de evaluación control y seguimiento ambiental,  se elaboró un documento de recomendaciones de mejora de los procesos y procedimientos a partir de la información señalada en el documento que contiene la descripción de los proceso de licenciamiento, ademas se presentó al Director de la Dirección de Control Ambiental,  el resultado de estudio de mercado  los alcances y las acciones de manera estrategica que permita organizar los elementos de la digitalizacion para la consulta y perservacion de la documentaciòn.
Se realizo el avance de soporte del proyecto de digitalizacion  e indexacion de expedientes sancionatorios ambientales para  la producción documental que haya sido gestionada por el fondo DAMA y el fondo SDA, y que pertenezca a los Procesos Sancionatorios Ambientales</t>
  </si>
  <si>
    <t xml:space="preserve">MAGNITUD </t>
  </si>
  <si>
    <t xml:space="preserve">RECURSOS </t>
  </si>
  <si>
    <t xml:space="preserve">EJEUCCUION </t>
  </si>
  <si>
    <t>% AVANCE</t>
  </si>
  <si>
    <t>METAS PROYECTO 7820</t>
  </si>
  <si>
    <t xml:space="preserve">TOTAL RECURSOS </t>
  </si>
  <si>
    <t>Durante lo corrido de la vigencia 2021, se ha avanzado en un 10,2% de los 12% programados, lo que corresponde al  85% en la vigencia,  con el desarrollo de las siguientes actividades: 
1. 108.733 actividades archivísticas de los procesos de organización y administración de los expedientes correspondientes a la serie documental " expedientes sancionatorios" así: Desglose: 1879,Apertura:135,Inserción:13559,Encarpetado de expedientes:2332,Verificación de expedientes protech: 7494,Verificación de expedientes DCA: 1513,Consulta de expedientes: 560,Préstamo de expedientes:1487,Ordenación:1181,Fuid:55,Hoja de control:55,Levantamiento base de datos inserciones DCA:8005,levantamiento base de datos inserciones protech:4012,Clasificación documental:31626,Asociación de Radicados- Forest: 10017,Apoyo saneamiento jurídico:2021,Alistamiento trasferencias documentales DCA:4375,Revisión, depuración, levantamiento base de datos expedientes permisivos DCA:2501,Ubicación física expedientes en estantería:15687,Preparación física entrega expedientes Protech:239
2. Como parte de las acciones estratégicas para la ampliación de la capacidad tecnológica,  se desarrollaron las siguientes actividades: Se elaboró un documento con recomendaciones de mejora de los procesos y procedimientos a partir de la información señalada en los documentos que contiene la descripción de los procesos de licenciamiento, notificación y sancionatorio, las cuales serán atendidas con acciones de mejora en pro de contar con información de calidad y oportunidad, Se presento al Subsecretario para su aprobación el proyecto de digitalización, se realizó ajuste a las especificaciones técnicas  del proyecto de digitalización e indexación de expedientes sancionatorios ambientales para  la producción documental, Por ultimo junto con la Dirección de Planeación y Sistemas de Información Ambiental,  se avanza en la ruta de implementación del proyecto de fortalecimiento de la gestión documental</t>
  </si>
  <si>
    <t>"En cumplimiento de la actualización e implementación de los procedimientos y lineamientos técnico-jurídicos del trámite sancionatorio ambiental en la SDA, en el Para el periodo comprendido entre el 01 de enero al 30 de septiembre de 2021, se ha avanzado en 10,68 que corresponde al 89% de lo programado en la vigencia 2021, con el desarrollo de las siguientes acciones:
Se identificaron 210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Aumento del 25% en la gestión del grupo de Notificaciones, al reportar un total de 82% de actos administrativos notificados.
• Aumento en la gestión del 29% del grupo sancionatorio al asignar y avanzar los procesos sancionatorios a la siguiente etapa.
• Cumplimiento de tiempos: el 25% y 24% del total de procesos en etapa 2 Auto inicio y 3 Formula cargos respectivamente, cumplen con los tiempos establecidos. El 100% de los procesos en etapa 4 Decreta pruebas cumple con los tiempos establecidos, al corte.
•El aumento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</si>
  <si>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Durante el 01 al 30 de septiembre del 2021, se adelantaron las siguientes actuaciones administrativas ambientales originadas de los procesos de evaluación control y seguimiento, los cuales podemos categorizar por tipo de actuación así:
2.701 trámites administrativos ambientales de carácter sancionatorio, de los cuales se realizaron 909 actuaciones de fondo y 1792 actuaciones de impulso para el saneamiento de expedientes sancionatorios."</t>
  </si>
  <si>
    <t>Como parte de las acciones estratégicas para la ampliación de la capacidad tecnológica, en el marco del proceso de evaluación control y seguimiento ambiental, se desarrollaron las siguientes actividades:
-Se elaboró un documento con recomendaciones de mejora de los procesos y procedimientos a partir de la información señalada en los documentos que contiene la descripción de los procesos de licenciamiento, notificación y sancionatorio, las cuales serán atendidas con acciones de mejora en pro de contar con información de calidad y oportunidad. 
-Se presento al Subsecretario para su aprobación el proyecto de digitalización y  las acciones que deben hacerse en paralelo.
-Se realizo ajuste a las especificaciones técnicas  del proyecto de digitalización e indexación de expedientes sancionatorios ambientales para  la producción documental.
-Por ultimo junto con la Dirección de Planeación y Sistemas de Información Ambiental,  se avanza en la ruta de implementación del proyecto de fortalecimiento de la gestión documental, sin embargo se evidencian dificultades para su implementaciòn ya que la mayoría de los temas que requieren transformación están  soportados sobre la plataforma Forest , es importante mencionar que este proyecto,  debe acoger todas las necesidades e interoperabilidades del componente Geográfico  y las ventanillas de servicio al ciudadano para los tramites ambientales.</t>
  </si>
  <si>
    <r>
      <t xml:space="preserve">En lo corrido de la vigencia 2021, se ejecutaron las siguientes acciones dentro de los procesos de organización, alistamiento y preparación documental:
1. Levantamiento del Inventario Documental FUID a la totalidad de los expedientes entregados correspondiente a 20.624, conformados por 21.284 carpetas, con procesamiento técnico al 100%, intervención total a 270 ML. Vigencias 1994 a 2021. 
2. Se realizo la organización de las 21.284 carpetas entregadas por Protech Ingeniería en la estantería del Depósito de la DCA (20.624 expedientes). Vigencias 1994 a 2021. 
3. Se clasificaron todas las inserciones recibidas durante el proceso de entrega y cargue de los expedientes por parte de Protech Ingeniería para actualización de los expedientes sancionatorios
4. El proceso de foliación se realizó a la totalidad de los 20.624 expedientes conformados por 21.284 carpetas, con un total de 1.352.771 folios, correspondiente al 100%.
Es importante mencionar que para dar continuidad al proceso de intervención técnica realizado por Protech Ingeniaría se conformó un equipo de trabajo del Grupo de Expedientes para mantener el proceso técnico (organización, actualización, foliación, hoja de control, FUID). </t>
    </r>
    <r>
      <rPr>
        <b/>
        <sz val="11"/>
        <color theme="1"/>
        <rFont val="Arial"/>
        <family val="2"/>
      </rPr>
      <t xml:space="preserve">
</t>
    </r>
    <r>
      <rPr>
        <b/>
        <sz val="9.5500000000000007"/>
        <color theme="1"/>
        <rFont val="Arial"/>
        <family val="2"/>
      </rPr>
      <t>ACTIVIDAD CUMPLIDA 100%</t>
    </r>
  </si>
  <si>
    <t>Durante el 01 al 30 de septiembre del 2021, se adelantaron las siguientes actuaciones administrativas ambientales originadas de los procesos de evaluación control y seguimiento, los cuales podemos categorizar por tipo de actuación así:Durante el 01 al 30 de septiembre del 2021, se adelantaron las siguientes actuaciones administrativas ambientales originadas de los procesos de evaluación control y seguimiento, los cuales podemos categorizar por tipo de actuación así:
2.701 trámites administrativos ambientales de carácter sancionatorio, de los cuales se realizaron 909 actuaciones de fondo y 1792 actuaciones de impulso para el saneamiento de expedientes sancionatorios.</t>
  </si>
  <si>
    <t>En el marco de la implementación de la estrategia, se ha avanzado en el cuatrienio en 29%, de los cuales en el 2020 se desarrolló un 11% y para lo corrido del 2021 un 18%; a continuación, se relaciona las acciones que dan cuenta de la implementación:
SANEAMIENTO EXPEDIENTES SANCIONATORIOS:
Para el 2020 se avanzó en 500 trámites administrativos ambientales de carácter sancionatorio, generando así las actuaciones administrativas de impulso y fondo.
En lo corrido del 2021 se realizó el diagnostico, clasificación de 1292 expedientes, los cuales fueron objeto de intervención para su saneamiento.
CAPACIDAD TECNOLÓGICA:
Para el 2020, se avanzó en la organización y administración de expedientes así: 61.208 expedientes y/o radicados y la atención de consulta y préstamo de expedientes de 2534 expedientes y/o documentos.
En lo corrido del 2021  se realizaron 108.733 actividades archivísticas de los procesos de organización y administración de los expedientes correspondientes a la serie documental "" expedientes sancionatorios"";  Como parte de las acciones estratégicas para la ampliación de la capacidad tecnológica,  se desarrollaron las siguientes actividades: Se elaboró un documento con recomendaciones de mejora de los procesos y procedimientos a partir de la información señalada en los documentos que contiene la descripción de los procesos de licenciamiento, notificación y sancionatorio, las cuales serán atendidas con acciones de mejora en pro de contar con información de calidad y oportunidad, Se presento al Subsecretario para su aprobación el proyecto de digitalización, se realizó ajuste a las especificaciones técnicas  del proyecto de digitalización e indexación de expedientes sancionatorios ambientales para  la producción documental, Por ultimo junto con la Dirección de Planeación y Sistemas de Información Ambiental,  se avanza en la ruta de implementación del proyecto de fortalecimiento de la gestión documental
ACTUALIZACIÓN Y SEGUIMIENTO PROCEDIMIENTOS Y LINEAMIENTOS TÉCNICOS:
Para el 2020 se avanzó en el levantamiento, medición de tiempos y diagramación de las actividades contempladas dentro del procedimiento del trámite sancionatorio ambiental, a través de la aplicación de la metodología ¿PERT¿; además se realizó la aprobación y formalización del nuevo procedimiento sancionatorio ambiental- SIG.
En lo corrido de la vigencia 2021, se identificaron 210 procesos, a los cuales se les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t>
  </si>
  <si>
    <t xml:space="preserve">7, AVANCE CORTE A SEPTIEMBRE AÑO 2021
</t>
  </si>
  <si>
    <t>Radicado No. 2021IE106063 del 31 de mayo del 2021.</t>
  </si>
  <si>
    <t>Versión: 14</t>
  </si>
  <si>
    <t>7820-Fortalecimiento del trámite sancionatorio ambiental en el marco de la función de vigilancia y control de la Secretaría Distrital de Ambiente en Bogotá</t>
  </si>
  <si>
    <t>CORTE A  10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</si>
</sst>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0_ ;\-#,##0\ "/>
    <numFmt numFmtId="182" formatCode="&quot;$&quot;\ #,##0"/>
    <numFmt numFmtId="183" formatCode="0.000"/>
    <numFmt numFmtId="184" formatCode="&quot;$&quot;\ #,##0.00"/>
    <numFmt numFmtId="185" formatCode="#,##0.0"/>
    <numFmt numFmtId="186" formatCode="#,##0.000_ ;\-#,##0.000\ "/>
    <numFmt numFmtId="187" formatCode="_-[$$-240A]\ * #,##0.00_-;\-[$$-240A]\ * #,##0.00_-;_-[$$-240A]\ * &quot;-&quot;??_-;_-@_-"/>
    <numFmt numFmtId="188" formatCode="_([$$-240A]\ * #,##0_);_([$$-240A]\ * \(#,##0\);_([$$-240A]\ * &quot;-&quot;??_);_(@_)"/>
    <numFmt numFmtId="189" formatCode="_-&quot;$&quot;\ * #,##0_-;\-&quot;$&quot;\ * #,##0_-;_-&quot;$&quot;\ * &quot;-&quot;??_-;_-@_-"/>
    <numFmt numFmtId="190" formatCode="_-* #,##0.000\ _€_-;\-* #,##0.000\ _€_-;_-* &quot;-&quot;??\ _€_-;_-@_-"/>
    <numFmt numFmtId="191" formatCode="0.0000"/>
    <numFmt numFmtId="192" formatCode="&quot;$&quot;#,##0"/>
    <numFmt numFmtId="193" formatCode="0.00000"/>
  </numFmts>
  <fonts count="10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30"/>
      <name val="Arial"/>
      <family val="2"/>
    </font>
    <font>
      <sz val="30"/>
      <name val="Arial"/>
      <family val="2"/>
    </font>
    <font>
      <b/>
      <sz val="30"/>
      <name val="Calibri"/>
      <family val="2"/>
      <scheme val="minor"/>
    </font>
    <font>
      <sz val="22"/>
      <name val="Arial"/>
      <family val="2"/>
    </font>
    <font>
      <sz val="11"/>
      <color indexed="8"/>
      <name val="Arial"/>
      <family val="2"/>
    </font>
    <font>
      <b/>
      <sz val="8"/>
      <name val="Arial Narrow"/>
      <family val="2"/>
    </font>
    <font>
      <b/>
      <sz val="12"/>
      <name val="Calibri"/>
      <family val="2"/>
      <scheme val="minor"/>
    </font>
    <font>
      <b/>
      <sz val="12"/>
      <color theme="1"/>
      <name val="Arial"/>
      <family val="2"/>
    </font>
    <font>
      <sz val="8"/>
      <name val="Arial Narrow"/>
      <family val="2"/>
    </font>
    <font>
      <b/>
      <sz val="7"/>
      <name val="Calibri"/>
      <family val="2"/>
      <scheme val="minor"/>
    </font>
    <font>
      <b/>
      <sz val="7"/>
      <name val="Arial"/>
      <family val="2"/>
    </font>
    <font>
      <b/>
      <sz val="7"/>
      <color theme="1"/>
      <name val="Arial"/>
      <family val="2"/>
    </font>
    <font>
      <b/>
      <sz val="11"/>
      <color indexed="8"/>
      <name val="Arial"/>
      <family val="2"/>
    </font>
    <font>
      <b/>
      <i/>
      <sz val="11"/>
      <name val="Arial"/>
      <family val="2"/>
    </font>
    <font>
      <b/>
      <sz val="10"/>
      <color indexed="8"/>
      <name val="Arial"/>
      <family val="2"/>
    </font>
    <font>
      <sz val="10"/>
      <name val="Calibri"/>
      <family val="2"/>
      <scheme val="minor"/>
    </font>
    <font>
      <b/>
      <sz val="10"/>
      <name val="Calibri"/>
      <family val="2"/>
      <scheme val="minor"/>
    </font>
    <font>
      <b/>
      <sz val="14"/>
      <name val="Calibri"/>
      <family val="2"/>
      <scheme val="minor"/>
    </font>
    <font>
      <b/>
      <sz val="10"/>
      <color theme="1"/>
      <name val="Calibri"/>
      <family val="2"/>
      <scheme val="minor"/>
    </font>
    <font>
      <b/>
      <sz val="11"/>
      <color rgb="FFFF0000"/>
      <name val="Calibri"/>
      <family val="2"/>
      <scheme val="minor"/>
    </font>
    <font>
      <sz val="8"/>
      <name val="Calibri"/>
      <family val="2"/>
      <scheme val="minor"/>
    </font>
    <font>
      <sz val="11"/>
      <color rgb="FF000000"/>
      <name val="Calibri"/>
      <family val="2"/>
      <scheme val="minor"/>
    </font>
    <font>
      <b/>
      <sz val="11"/>
      <color rgb="FFFFFF00"/>
      <name val="Calibri"/>
      <family val="2"/>
      <scheme val="minor"/>
    </font>
    <font>
      <sz val="11"/>
      <color rgb="FFFFFF00"/>
      <name val="Calibri"/>
      <family val="2"/>
      <scheme val="minor"/>
    </font>
    <font>
      <sz val="9"/>
      <name val="Calibri"/>
      <family val="2"/>
      <scheme val="minor"/>
    </font>
    <font>
      <b/>
      <sz val="12"/>
      <color theme="1"/>
      <name val="Calibri"/>
      <family val="2"/>
      <scheme val="minor"/>
    </font>
    <font>
      <b/>
      <sz val="9.5500000000000007"/>
      <color theme="1"/>
      <name val="Arial"/>
      <family val="2"/>
    </font>
    <font>
      <b/>
      <sz val="11"/>
      <name val="Calibri"/>
      <family val="2"/>
    </font>
    <font>
      <sz val="14"/>
      <name val="Tahoma"/>
      <family val="2"/>
    </font>
    <font>
      <b/>
      <sz val="14"/>
      <name val="Tahoma"/>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F6ACEA"/>
        <bgColor indexed="64"/>
      </patternFill>
    </fill>
    <fill>
      <patternFill patternType="solid">
        <fgColor theme="9" tint="0.79998168889431442"/>
        <bgColor indexed="64"/>
      </patternFill>
    </fill>
    <fill>
      <patternFill patternType="solid">
        <fgColor rgb="FF9DF907"/>
        <bgColor indexed="64"/>
      </patternFill>
    </fill>
    <fill>
      <patternFill patternType="solid">
        <fgColor theme="5" tint="0.39997558519241921"/>
        <bgColor indexed="64"/>
      </patternFill>
    </fill>
    <fill>
      <patternFill patternType="solid">
        <fgColor rgb="FFFA26D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bgColor indexed="64"/>
      </patternFill>
    </fill>
    <fill>
      <patternFill patternType="solid">
        <fgColor rgb="FFFD91EE"/>
        <bgColor indexed="64"/>
      </patternFill>
    </fill>
    <fill>
      <patternFill patternType="solid">
        <fgColor rgb="FFD9D9D9"/>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thin">
        <color rgb="FF999999"/>
      </left>
      <right style="thin">
        <color rgb="FF999999"/>
      </right>
      <top/>
      <bottom/>
      <diagonal/>
    </border>
    <border>
      <left style="thin">
        <color auto="1"/>
      </left>
      <right/>
      <top/>
      <bottom style="medium">
        <color auto="1"/>
      </bottom>
      <diagonal/>
    </border>
  </borders>
  <cellStyleXfs count="2917">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5" borderId="0" applyNumberFormat="0" applyBorder="0" applyAlignment="0" applyProtection="0"/>
    <xf numFmtId="0" fontId="42" fillId="5" borderId="0" applyNumberFormat="0" applyBorder="0" applyAlignment="0" applyProtection="0"/>
    <xf numFmtId="177" fontId="40" fillId="0" borderId="0" applyFill="0" applyBorder="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0" fontId="41" fillId="2" borderId="0" applyNumberFormat="0" applyBorder="0" applyProtection="0">
      <alignment horizontal="center" vertical="center"/>
    </xf>
    <xf numFmtId="0" fontId="41" fillId="12" borderId="0" applyNumberFormat="0" applyBorder="0" applyProtection="0">
      <alignment horizontal="center" vertical="center" wrapText="1"/>
    </xf>
    <xf numFmtId="0" fontId="40" fillId="12" borderId="0" applyNumberFormat="0" applyBorder="0" applyProtection="0">
      <alignment horizontal="right" vertical="center" wrapText="1"/>
    </xf>
    <xf numFmtId="0" fontId="41" fillId="13" borderId="0" applyNumberFormat="0" applyBorder="0" applyProtection="0">
      <alignment horizontal="center" vertical="center"/>
    </xf>
    <xf numFmtId="0" fontId="41" fillId="14" borderId="0" applyNumberFormat="0" applyBorder="0" applyProtection="0">
      <alignment horizontal="center" vertical="center" wrapText="1"/>
    </xf>
    <xf numFmtId="0" fontId="41" fillId="14" borderId="0" applyNumberFormat="0" applyBorder="0" applyProtection="0">
      <alignment horizontal="righ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3"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5" fillId="9" borderId="0" applyNumberFormat="0" applyBorder="0" applyAlignment="0" applyProtection="0"/>
    <xf numFmtId="0" fontId="20" fillId="0" borderId="0"/>
    <xf numFmtId="0" fontId="4" fillId="0" borderId="0"/>
    <xf numFmtId="0" fontId="43" fillId="0" borderId="0"/>
    <xf numFmtId="0" fontId="37" fillId="0" borderId="0"/>
    <xf numFmtId="0" fontId="37" fillId="0" borderId="0"/>
    <xf numFmtId="0" fontId="43" fillId="0" borderId="0"/>
    <xf numFmtId="0" fontId="4" fillId="0" borderId="0"/>
    <xf numFmtId="0" fontId="20"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0" fontId="38" fillId="0" borderId="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cellStyleXfs>
  <cellXfs count="1030">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5" fillId="0" borderId="0" xfId="0" applyFont="1" applyFill="1" applyAlignment="1">
      <alignment horizontal="center" vertical="center"/>
    </xf>
    <xf numFmtId="0" fontId="30" fillId="0" borderId="0" xfId="0" applyFont="1" applyFill="1"/>
    <xf numFmtId="0" fontId="32" fillId="0" borderId="0" xfId="0" applyFont="1" applyFill="1"/>
    <xf numFmtId="0" fontId="27" fillId="0" borderId="0" xfId="0" applyFont="1" applyFill="1"/>
    <xf numFmtId="0" fontId="0" fillId="0" borderId="1" xfId="0" applyFill="1" applyBorder="1" applyAlignment="1">
      <alignment horizontal="center" vertical="center"/>
    </xf>
    <xf numFmtId="0" fontId="27"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47" fillId="15" borderId="0" xfId="0" applyFont="1" applyFill="1"/>
    <xf numFmtId="4" fontId="47" fillId="15" borderId="0" xfId="0" applyNumberFormat="1" applyFont="1" applyFill="1"/>
    <xf numFmtId="0" fontId="47" fillId="0" borderId="0" xfId="0" applyFont="1"/>
    <xf numFmtId="4" fontId="47" fillId="0" borderId="0" xfId="0" applyNumberFormat="1" applyFont="1"/>
    <xf numFmtId="178" fontId="5" fillId="0" borderId="0" xfId="0" applyNumberFormat="1" applyFont="1" applyAlignment="1">
      <alignment horizontal="center"/>
    </xf>
    <xf numFmtId="3" fontId="2" fillId="0" borderId="1" xfId="0" applyNumberFormat="1" applyFont="1" applyFill="1" applyBorder="1" applyAlignment="1">
      <alignment horizontal="center" vertical="center" wrapText="1"/>
    </xf>
    <xf numFmtId="10" fontId="22" fillId="0" borderId="1" xfId="16" applyNumberFormat="1" applyFont="1" applyFill="1" applyBorder="1" applyAlignment="1">
      <alignment horizontal="center" vertical="center" wrapText="1"/>
    </xf>
    <xf numFmtId="0" fontId="18" fillId="0" borderId="1" xfId="0" applyFont="1" applyFill="1" applyBorder="1" applyAlignment="1">
      <alignment horizontal="center" vertical="center"/>
    </xf>
    <xf numFmtId="182" fontId="27" fillId="0" borderId="0" xfId="0" applyNumberFormat="1" applyFont="1" applyFill="1" applyAlignment="1">
      <alignment horizontal="center" vertical="center"/>
    </xf>
    <xf numFmtId="0" fontId="7" fillId="0" borderId="0" xfId="0" applyFont="1" applyFill="1"/>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7" fillId="4" borderId="1" xfId="0" applyFont="1" applyFill="1" applyBorder="1" applyAlignment="1">
      <alignment horizontal="center" vertical="center"/>
    </xf>
    <xf numFmtId="0" fontId="0" fillId="0" borderId="0" xfId="0" applyAlignment="1">
      <alignment horizontal="center"/>
    </xf>
    <xf numFmtId="4" fontId="4"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47" fillId="15" borderId="0" xfId="0" applyFont="1" applyFill="1" applyAlignment="1">
      <alignment horizontal="center"/>
    </xf>
    <xf numFmtId="0" fontId="59" fillId="17" borderId="18" xfId="0" applyFont="1" applyFill="1" applyBorder="1" applyAlignment="1">
      <alignment horizontal="center" vertical="center"/>
    </xf>
    <xf numFmtId="0" fontId="59" fillId="18" borderId="1" xfId="2867" applyFont="1" applyFill="1" applyBorder="1" applyAlignment="1">
      <alignment horizontal="center" vertical="center" wrapText="1"/>
    </xf>
    <xf numFmtId="0" fontId="59" fillId="18" borderId="11" xfId="2867" applyFont="1" applyFill="1" applyBorder="1" applyAlignment="1">
      <alignment horizontal="center" vertical="center" wrapText="1"/>
    </xf>
    <xf numFmtId="0" fontId="0" fillId="0" borderId="1" xfId="0" applyBorder="1"/>
    <xf numFmtId="0" fontId="0" fillId="0" borderId="11" xfId="0" applyBorder="1"/>
    <xf numFmtId="0" fontId="0" fillId="0" borderId="4" xfId="0" applyBorder="1"/>
    <xf numFmtId="0" fontId="0" fillId="0" borderId="18" xfId="0" applyBorder="1"/>
    <xf numFmtId="0" fontId="0" fillId="0" borderId="62" xfId="0" applyBorder="1"/>
    <xf numFmtId="0" fontId="59" fillId="18" borderId="1" xfId="2867" applyFont="1" applyFill="1" applyBorder="1" applyAlignment="1">
      <alignment horizontal="center" vertical="top" wrapText="1"/>
    </xf>
    <xf numFmtId="0" fontId="0" fillId="0" borderId="12" xfId="0" applyBorder="1"/>
    <xf numFmtId="0" fontId="59" fillId="18" borderId="4" xfId="2867" applyFont="1" applyFill="1" applyBorder="1" applyAlignment="1">
      <alignment horizontal="center" vertical="center" wrapText="1"/>
    </xf>
    <xf numFmtId="0" fontId="59" fillId="18" borderId="12" xfId="2867" applyFont="1" applyFill="1" applyBorder="1" applyAlignment="1">
      <alignment horizontal="center" vertical="center" wrapText="1"/>
    </xf>
    <xf numFmtId="0" fontId="60" fillId="0" borderId="1"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7" fillId="16" borderId="1" xfId="0" applyFont="1" applyFill="1" applyBorder="1" applyAlignment="1">
      <alignment horizontal="center" vertical="center" wrapText="1"/>
    </xf>
    <xf numFmtId="42" fontId="5" fillId="0" borderId="0" xfId="2866" applyFont="1" applyFill="1" applyAlignment="1">
      <alignment horizontal="center"/>
    </xf>
    <xf numFmtId="0" fontId="0" fillId="0" borderId="0" xfId="0" applyAlignment="1">
      <alignment horizontal="center" vertical="center"/>
    </xf>
    <xf numFmtId="10" fontId="22" fillId="0" borderId="2" xfId="16" applyNumberFormat="1" applyFont="1" applyFill="1" applyBorder="1" applyAlignment="1">
      <alignment horizontal="center" vertical="center" wrapText="1"/>
    </xf>
    <xf numFmtId="182" fontId="5" fillId="0" borderId="0" xfId="0" applyNumberFormat="1" applyFont="1" applyFill="1" applyAlignment="1">
      <alignment horizontal="center"/>
    </xf>
    <xf numFmtId="0" fontId="31" fillId="3" borderId="12" xfId="0" applyFont="1" applyFill="1" applyBorder="1" applyAlignment="1">
      <alignment horizontal="center" vertical="top" wrapText="1"/>
    </xf>
    <xf numFmtId="0" fontId="4" fillId="2" borderId="0" xfId="16" applyFill="1" applyAlignment="1">
      <alignment vertical="top"/>
    </xf>
    <xf numFmtId="0" fontId="0" fillId="0" borderId="0" xfId="0" applyAlignment="1">
      <alignment horizontal="center"/>
    </xf>
    <xf numFmtId="0" fontId="10" fillId="0" borderId="29" xfId="0" applyFont="1" applyFill="1" applyBorder="1" applyAlignment="1">
      <alignment horizontal="center" vertical="center" wrapText="1"/>
    </xf>
    <xf numFmtId="0" fontId="0" fillId="0" borderId="0" xfId="0" applyAlignment="1">
      <alignment horizontal="center"/>
    </xf>
    <xf numFmtId="184" fontId="18" fillId="0" borderId="1" xfId="2866" applyNumberFormat="1" applyFont="1" applyFill="1" applyBorder="1" applyAlignment="1">
      <alignment horizontal="center" vertical="center"/>
    </xf>
    <xf numFmtId="184" fontId="0" fillId="0" borderId="0" xfId="0" applyNumberFormat="1" applyFill="1" applyAlignment="1">
      <alignment horizontal="center" vertical="center"/>
    </xf>
    <xf numFmtId="184" fontId="27" fillId="0" borderId="0" xfId="0" applyNumberFormat="1" applyFont="1" applyFill="1" applyAlignment="1">
      <alignment horizontal="center" vertical="center"/>
    </xf>
    <xf numFmtId="184" fontId="0" fillId="0" borderId="0" xfId="0" applyNumberFormat="1" applyFont="1" applyFill="1" applyAlignment="1">
      <alignment horizontal="center" vertical="center"/>
    </xf>
    <xf numFmtId="184" fontId="0" fillId="0" borderId="0" xfId="0" applyNumberFormat="1" applyFill="1" applyAlignment="1">
      <alignment horizontal="center"/>
    </xf>
    <xf numFmtId="4" fontId="47" fillId="15" borderId="0" xfId="0" applyNumberFormat="1" applyFont="1" applyFill="1" applyAlignment="1">
      <alignment horizontal="center"/>
    </xf>
    <xf numFmtId="0" fontId="47" fillId="0" borderId="0" xfId="0" applyFont="1" applyAlignment="1">
      <alignment horizontal="center"/>
    </xf>
    <xf numFmtId="4" fontId="47" fillId="0" borderId="0" xfId="0" applyNumberFormat="1" applyFont="1" applyAlignment="1">
      <alignment horizontal="center"/>
    </xf>
    <xf numFmtId="0" fontId="0" fillId="0" borderId="1" xfId="0" applyFill="1" applyBorder="1"/>
    <xf numFmtId="2" fontId="0" fillId="0" borderId="0" xfId="0" applyNumberFormat="1" applyFill="1" applyAlignment="1">
      <alignment horizontal="center"/>
    </xf>
    <xf numFmtId="2" fontId="0" fillId="0" borderId="0" xfId="0" applyNumberFormat="1" applyAlignment="1">
      <alignment horizontal="center"/>
    </xf>
    <xf numFmtId="43" fontId="62" fillId="0" borderId="0" xfId="0" applyNumberFormat="1" applyFont="1" applyFill="1" applyAlignment="1"/>
    <xf numFmtId="182" fontId="0" fillId="0" borderId="0" xfId="0" applyNumberFormat="1" applyFont="1" applyFill="1" applyAlignment="1">
      <alignment horizontal="center" vertical="center"/>
    </xf>
    <xf numFmtId="41" fontId="0" fillId="0" borderId="0" xfId="0" applyNumberFormat="1" applyFill="1" applyAlignment="1">
      <alignment horizontal="center"/>
    </xf>
    <xf numFmtId="3" fontId="64" fillId="0" borderId="0" xfId="0" applyNumberFormat="1" applyFont="1"/>
    <xf numFmtId="184"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3" fontId="4" fillId="0" borderId="1" xfId="0" applyNumberFormat="1" applyFont="1" applyFill="1" applyBorder="1" applyAlignment="1">
      <alignment horizontal="center" vertical="center" wrapText="1"/>
    </xf>
    <xf numFmtId="43" fontId="5" fillId="0" borderId="0" xfId="0" applyNumberFormat="1" applyFont="1" applyFill="1" applyAlignment="1">
      <alignment horizontal="center"/>
    </xf>
    <xf numFmtId="184"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69" fontId="5" fillId="0" borderId="0" xfId="3" applyFont="1" applyFill="1" applyBorder="1" applyAlignment="1">
      <alignment horizontal="center"/>
    </xf>
    <xf numFmtId="184"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5" fillId="22" borderId="51" xfId="0" applyFont="1" applyFill="1" applyBorder="1" applyAlignment="1">
      <alignment horizontal="center" vertical="center" wrapText="1"/>
    </xf>
    <xf numFmtId="0" fontId="5" fillId="16" borderId="51"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16" borderId="60" xfId="0" applyFont="1" applyFill="1" applyBorder="1" applyAlignment="1">
      <alignment horizontal="center" vertical="center" wrapText="1"/>
    </xf>
    <xf numFmtId="0" fontId="11" fillId="20" borderId="64" xfId="0" applyFont="1" applyFill="1" applyBorder="1" applyAlignment="1">
      <alignment horizontal="center" vertical="center" wrapText="1"/>
    </xf>
    <xf numFmtId="0" fontId="5" fillId="16" borderId="69" xfId="0" applyFont="1" applyFill="1" applyBorder="1" applyAlignment="1">
      <alignment horizontal="center" vertical="center" wrapText="1"/>
    </xf>
    <xf numFmtId="0" fontId="5" fillId="17" borderId="57" xfId="0"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184" fontId="7" fillId="0" borderId="1" xfId="9" applyNumberFormat="1" applyFont="1" applyFill="1" applyBorder="1" applyAlignment="1">
      <alignment horizontal="center" vertical="center"/>
    </xf>
    <xf numFmtId="184" fontId="5" fillId="0" borderId="1" xfId="2866" applyNumberFormat="1" applyFont="1" applyFill="1" applyBorder="1" applyAlignment="1">
      <alignment horizontal="center" vertical="center" wrapText="1"/>
    </xf>
    <xf numFmtId="184" fontId="7" fillId="0" borderId="8" xfId="9"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184" fontId="7" fillId="0" borderId="1" xfId="0" applyNumberFormat="1" applyFont="1" applyFill="1" applyBorder="1" applyAlignment="1">
      <alignment horizontal="center" vertical="center"/>
    </xf>
    <xf numFmtId="182" fontId="7" fillId="0" borderId="1" xfId="9" applyNumberFormat="1" applyFont="1" applyFill="1" applyBorder="1" applyAlignment="1">
      <alignment horizontal="center" vertical="center"/>
    </xf>
    <xf numFmtId="182" fontId="7" fillId="0" borderId="1" xfId="10" applyNumberFormat="1" applyFont="1" applyFill="1" applyBorder="1" applyAlignment="1">
      <alignment horizontal="center" vertical="center"/>
    </xf>
    <xf numFmtId="182" fontId="26" fillId="0" borderId="1" xfId="10" applyNumberFormat="1" applyFont="1" applyFill="1" applyBorder="1" applyAlignment="1">
      <alignment horizontal="center" vertical="center" wrapText="1"/>
    </xf>
    <xf numFmtId="182" fontId="63" fillId="0" borderId="8" xfId="9" applyNumberFormat="1" applyFont="1" applyFill="1" applyBorder="1" applyAlignment="1">
      <alignment horizontal="center" vertical="center"/>
    </xf>
    <xf numFmtId="182" fontId="7" fillId="0" borderId="1" xfId="0" applyNumberFormat="1" applyFont="1" applyFill="1" applyBorder="1" applyAlignment="1">
      <alignment horizontal="center" vertical="center"/>
    </xf>
    <xf numFmtId="184" fontId="26" fillId="0" borderId="0" xfId="0" applyNumberFormat="1" applyFont="1" applyFill="1" applyBorder="1" applyAlignment="1">
      <alignment horizontal="center" vertical="center"/>
    </xf>
    <xf numFmtId="184" fontId="7" fillId="0" borderId="1" xfId="10" applyNumberFormat="1" applyFont="1" applyFill="1" applyBorder="1" applyAlignment="1">
      <alignment horizontal="center" vertical="center"/>
    </xf>
    <xf numFmtId="184" fontId="26" fillId="0" borderId="1" xfId="10" applyNumberFormat="1" applyFont="1" applyFill="1" applyBorder="1" applyAlignment="1">
      <alignment vertical="center" wrapText="1"/>
    </xf>
    <xf numFmtId="37" fontId="7" fillId="0" borderId="1" xfId="9" applyNumberFormat="1" applyFont="1" applyFill="1" applyBorder="1" applyAlignment="1">
      <alignment horizontal="center" vertical="center"/>
    </xf>
    <xf numFmtId="37" fontId="7" fillId="0" borderId="1" xfId="10" applyNumberFormat="1" applyFont="1" applyFill="1" applyBorder="1" applyAlignment="1">
      <alignment horizontal="center" vertical="center"/>
    </xf>
    <xf numFmtId="37" fontId="7" fillId="0" borderId="8" xfId="9" applyNumberFormat="1" applyFont="1" applyFill="1" applyBorder="1" applyAlignment="1">
      <alignment horizontal="center" vertical="center"/>
    </xf>
    <xf numFmtId="3" fontId="5" fillId="0" borderId="5"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37" fontId="7" fillId="0" borderId="5" xfId="9" applyNumberFormat="1" applyFont="1" applyFill="1" applyBorder="1" applyAlignment="1">
      <alignment horizontal="center" vertical="center"/>
    </xf>
    <xf numFmtId="0" fontId="5" fillId="16" borderId="71" xfId="0" applyFont="1" applyFill="1" applyBorder="1" applyAlignment="1">
      <alignment horizontal="center" vertical="center" wrapText="1"/>
    </xf>
    <xf numFmtId="0" fontId="11" fillId="21" borderId="70" xfId="0" applyFont="1" applyFill="1" applyBorder="1" applyAlignment="1">
      <alignment horizontal="center" vertical="center" wrapText="1"/>
    </xf>
    <xf numFmtId="0" fontId="65" fillId="22" borderId="51" xfId="0" applyFont="1" applyFill="1" applyBorder="1" applyAlignment="1">
      <alignment horizontal="center" vertical="center" wrapText="1"/>
    </xf>
    <xf numFmtId="0" fontId="65" fillId="16" borderId="51" xfId="0" applyFont="1" applyFill="1" applyBorder="1" applyAlignment="1">
      <alignment horizontal="center" vertical="center" wrapText="1"/>
    </xf>
    <xf numFmtId="0" fontId="11" fillId="21" borderId="52"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29" xfId="0" applyFont="1" applyFill="1" applyBorder="1" applyAlignment="1">
      <alignment horizontal="left" vertical="center" wrapText="1"/>
    </xf>
    <xf numFmtId="0" fontId="0" fillId="0" borderId="0" xfId="0" applyAlignment="1">
      <alignment horizontal="center"/>
    </xf>
    <xf numFmtId="39" fontId="7" fillId="0" borderId="5" xfId="9" applyNumberFormat="1" applyFont="1" applyFill="1" applyBorder="1" applyAlignment="1">
      <alignment horizontal="center" vertical="center"/>
    </xf>
    <xf numFmtId="179" fontId="7" fillId="0" borderId="5" xfId="9" applyNumberFormat="1" applyFont="1" applyFill="1" applyBorder="1" applyAlignment="1">
      <alignment horizontal="center" vertical="center"/>
    </xf>
    <xf numFmtId="37" fontId="7" fillId="0" borderId="5" xfId="10" applyNumberFormat="1" applyFont="1" applyFill="1" applyBorder="1" applyAlignment="1">
      <alignment horizontal="center" vertical="center"/>
    </xf>
    <xf numFmtId="37" fontId="34" fillId="0" borderId="5" xfId="9" applyNumberFormat="1" applyFont="1" applyFill="1" applyBorder="1" applyAlignment="1">
      <alignment horizontal="center" vertical="center"/>
    </xf>
    <xf numFmtId="37" fontId="63" fillId="0" borderId="2" xfId="9" applyNumberFormat="1" applyFont="1" applyFill="1" applyBorder="1" applyAlignment="1">
      <alignment horizontal="center" vertical="center"/>
    </xf>
    <xf numFmtId="180" fontId="5" fillId="0" borderId="5"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0"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49"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0" fontId="61" fillId="0" borderId="0" xfId="0" applyFont="1" applyFill="1" applyBorder="1" applyAlignment="1">
      <alignment vertical="top" wrapText="1"/>
    </xf>
    <xf numFmtId="0" fontId="29" fillId="0" borderId="0" xfId="0" applyFont="1" applyFill="1" applyBorder="1" applyAlignment="1">
      <alignment horizontal="center" vertical="center" wrapText="1"/>
    </xf>
    <xf numFmtId="0" fontId="51" fillId="0" borderId="0" xfId="0" applyFont="1" applyFill="1" applyBorder="1" applyAlignment="1">
      <alignment horizontal="left" vertical="top" wrapText="1"/>
    </xf>
    <xf numFmtId="0" fontId="51" fillId="0" borderId="0" xfId="0" applyFont="1" applyFill="1" applyBorder="1" applyAlignment="1">
      <alignment horizontal="center" vertical="center" wrapText="1"/>
    </xf>
    <xf numFmtId="185" fontId="65" fillId="0" borderId="0" xfId="0" applyNumberFormat="1" applyFont="1" applyFill="1" applyBorder="1" applyAlignment="1">
      <alignment horizontal="center" vertical="center" wrapText="1"/>
    </xf>
    <xf numFmtId="2" fontId="63" fillId="0" borderId="0" xfId="0" applyNumberFormat="1" applyFont="1" applyFill="1" applyBorder="1" applyAlignment="1">
      <alignment horizontal="center" vertical="center"/>
    </xf>
    <xf numFmtId="9" fontId="67" fillId="0" borderId="0" xfId="21" applyFont="1" applyFill="1" applyBorder="1" applyAlignment="1">
      <alignment horizontal="center" vertical="center"/>
    </xf>
    <xf numFmtId="10" fontId="67" fillId="0" borderId="0" xfId="21" applyNumberFormat="1" applyFont="1" applyFill="1" applyBorder="1" applyAlignment="1">
      <alignment horizontal="center" vertical="center" wrapText="1"/>
    </xf>
    <xf numFmtId="10" fontId="72" fillId="0" borderId="0" xfId="21" applyNumberFormat="1" applyFont="1" applyFill="1" applyBorder="1" applyAlignment="1">
      <alignment horizontal="center" vertical="center" wrapText="1"/>
    </xf>
    <xf numFmtId="0" fontId="65" fillId="16" borderId="71" xfId="0" applyFont="1" applyFill="1" applyBorder="1" applyAlignment="1">
      <alignment horizontal="center" vertical="center" wrapText="1"/>
    </xf>
    <xf numFmtId="0" fontId="11" fillId="20" borderId="50" xfId="0" applyFont="1" applyFill="1" applyBorder="1" applyAlignment="1">
      <alignment horizontal="center" vertical="center" wrapText="1"/>
    </xf>
    <xf numFmtId="0" fontId="11" fillId="16" borderId="50"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11" fillId="22" borderId="50" xfId="0" applyFont="1" applyFill="1" applyBorder="1" applyAlignment="1">
      <alignment horizontal="center" vertical="center" wrapText="1"/>
    </xf>
    <xf numFmtId="0" fontId="11" fillId="21" borderId="50" xfId="0" applyFont="1" applyFill="1" applyBorder="1" applyAlignment="1">
      <alignment horizontal="center" vertical="center" wrapText="1"/>
    </xf>
    <xf numFmtId="4" fontId="10" fillId="0" borderId="5" xfId="0" applyNumberFormat="1" applyFont="1" applyFill="1" applyBorder="1" applyAlignment="1">
      <alignment horizontal="center" vertical="center" wrapText="1"/>
    </xf>
    <xf numFmtId="3" fontId="11" fillId="0" borderId="55" xfId="10" applyNumberFormat="1" applyFont="1" applyFill="1" applyBorder="1" applyAlignment="1">
      <alignment horizontal="center" vertical="center" wrapText="1"/>
    </xf>
    <xf numFmtId="184" fontId="5" fillId="23" borderId="57" xfId="10" applyNumberFormat="1" applyFont="1" applyFill="1" applyBorder="1" applyAlignment="1">
      <alignment horizontal="center" vertical="center" wrapText="1"/>
    </xf>
    <xf numFmtId="184" fontId="7" fillId="23" borderId="57" xfId="9" applyNumberFormat="1" applyFont="1" applyFill="1" applyBorder="1" applyAlignment="1">
      <alignment horizontal="center" vertical="center"/>
    </xf>
    <xf numFmtId="184" fontId="11" fillId="23" borderId="34" xfId="0" applyNumberFormat="1" applyFont="1" applyFill="1" applyBorder="1" applyAlignment="1">
      <alignment horizontal="center" vertical="center" wrapText="1"/>
    </xf>
    <xf numFmtId="0" fontId="17" fillId="16" borderId="63" xfId="0" applyFont="1" applyFill="1" applyBorder="1" applyAlignment="1" applyProtection="1">
      <alignment horizontal="left" vertical="center" wrapText="1"/>
      <protection locked="0"/>
    </xf>
    <xf numFmtId="184" fontId="17" fillId="17" borderId="65" xfId="0" applyNumberFormat="1" applyFont="1" applyFill="1" applyBorder="1" applyAlignment="1" applyProtection="1">
      <alignment horizontal="center" vertical="center" wrapText="1"/>
      <protection locked="0"/>
    </xf>
    <xf numFmtId="184" fontId="4" fillId="21" borderId="65" xfId="0" applyNumberFormat="1" applyFont="1" applyFill="1" applyBorder="1" applyAlignment="1" applyProtection="1">
      <alignment horizontal="center" vertical="center" wrapText="1"/>
      <protection locked="0"/>
    </xf>
    <xf numFmtId="0" fontId="17" fillId="16" borderId="65" xfId="0" applyFont="1" applyFill="1" applyBorder="1" applyAlignment="1" applyProtection="1">
      <alignment horizontal="left" vertical="center" wrapText="1"/>
      <protection locked="0"/>
    </xf>
    <xf numFmtId="184" fontId="17" fillId="17" borderId="65" xfId="0" applyNumberFormat="1" applyFont="1" applyFill="1" applyBorder="1" applyAlignment="1" applyProtection="1">
      <alignment horizontal="left" vertical="center" wrapText="1"/>
      <protection locked="0"/>
    </xf>
    <xf numFmtId="184" fontId="17" fillId="17" borderId="73" xfId="0" applyNumberFormat="1" applyFont="1" applyFill="1" applyBorder="1" applyAlignment="1" applyProtection="1">
      <alignment horizontal="left" vertical="center" wrapText="1"/>
      <protection locked="0"/>
    </xf>
    <xf numFmtId="184" fontId="17" fillId="16" borderId="72" xfId="0" applyNumberFormat="1" applyFont="1" applyFill="1" applyBorder="1" applyAlignment="1" applyProtection="1">
      <alignment horizontal="center" vertical="top" wrapText="1"/>
      <protection locked="0"/>
    </xf>
    <xf numFmtId="184" fontId="17" fillId="17" borderId="65" xfId="0" applyNumberFormat="1" applyFont="1" applyFill="1" applyBorder="1" applyAlignment="1" applyProtection="1">
      <alignment horizontal="center" vertical="top" wrapText="1"/>
      <protection locked="0"/>
    </xf>
    <xf numFmtId="184" fontId="17" fillId="16" borderId="67" xfId="0" applyNumberFormat="1" applyFont="1" applyFill="1" applyBorder="1" applyAlignment="1" applyProtection="1">
      <alignment horizontal="center" vertical="top" wrapText="1"/>
      <protection locked="0"/>
    </xf>
    <xf numFmtId="0" fontId="17" fillId="16" borderId="72" xfId="0" applyFont="1" applyFill="1" applyBorder="1" applyAlignment="1" applyProtection="1">
      <alignment horizontal="left" vertical="center" wrapText="1"/>
      <protection locked="0"/>
    </xf>
    <xf numFmtId="0" fontId="5" fillId="16" borderId="57" xfId="0" applyFont="1" applyFill="1" applyBorder="1" applyAlignment="1">
      <alignment horizontal="center" vertical="center" wrapText="1"/>
    </xf>
    <xf numFmtId="0" fontId="10" fillId="16" borderId="51" xfId="0" applyFont="1" applyFill="1" applyBorder="1" applyAlignment="1">
      <alignment horizontal="center" vertical="center" wrapText="1"/>
    </xf>
    <xf numFmtId="0" fontId="11" fillId="16" borderId="51" xfId="0" applyFont="1" applyFill="1" applyBorder="1" applyAlignment="1">
      <alignment horizontal="center" vertical="center" wrapText="1"/>
    </xf>
    <xf numFmtId="0" fontId="5" fillId="21" borderId="70" xfId="0"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63" fillId="0" borderId="0" xfId="0" applyFont="1"/>
    <xf numFmtId="0" fontId="7" fillId="0" borderId="1" xfId="24" applyNumberFormat="1" applyFont="1" applyFill="1" applyBorder="1" applyAlignment="1">
      <alignment horizontal="center" vertical="center"/>
    </xf>
    <xf numFmtId="169" fontId="7" fillId="0" borderId="1" xfId="5" applyFont="1" applyFill="1" applyBorder="1" applyAlignment="1">
      <alignment horizontal="center" vertical="center"/>
    </xf>
    <xf numFmtId="169" fontId="7" fillId="0" borderId="1" xfId="5" applyFont="1" applyFill="1" applyBorder="1" applyAlignment="1">
      <alignment horizontal="left" vertical="center"/>
    </xf>
    <xf numFmtId="0" fontId="11" fillId="22" borderId="35" xfId="0" applyFont="1" applyFill="1" applyBorder="1" applyAlignment="1">
      <alignment horizontal="center" vertical="center" wrapText="1"/>
    </xf>
    <xf numFmtId="0" fontId="11" fillId="16" borderId="35" xfId="0" applyFont="1" applyFill="1" applyBorder="1" applyAlignment="1">
      <alignment horizontal="center" vertical="center" wrapText="1"/>
    </xf>
    <xf numFmtId="0" fontId="11" fillId="16" borderId="64" xfId="0" applyFont="1" applyFill="1" applyBorder="1" applyAlignment="1">
      <alignment horizontal="center" vertical="center" wrapText="1"/>
    </xf>
    <xf numFmtId="181" fontId="66" fillId="0" borderId="1" xfId="3" applyNumberFormat="1" applyFont="1" applyFill="1" applyBorder="1" applyAlignment="1">
      <alignment horizontal="center" vertical="center"/>
    </xf>
    <xf numFmtId="2" fontId="7" fillId="0" borderId="1" xfId="5" applyNumberFormat="1" applyFont="1" applyFill="1" applyBorder="1" applyAlignment="1">
      <alignment horizontal="center" vertical="center"/>
    </xf>
    <xf numFmtId="169" fontId="66" fillId="0" borderId="1" xfId="3" applyNumberFormat="1" applyFont="1" applyFill="1" applyBorder="1" applyAlignment="1">
      <alignment horizontal="center" vertical="center"/>
    </xf>
    <xf numFmtId="2" fontId="66" fillId="0" borderId="1" xfId="5" applyNumberFormat="1" applyFont="1" applyFill="1" applyBorder="1" applyAlignment="1">
      <alignment horizontal="center" vertical="center"/>
    </xf>
    <xf numFmtId="0" fontId="11" fillId="20" borderId="38" xfId="0" applyFont="1" applyFill="1" applyBorder="1" applyAlignment="1">
      <alignment horizontal="center" vertical="center" wrapText="1"/>
    </xf>
    <xf numFmtId="0" fontId="11" fillId="16" borderId="13" xfId="0" applyFont="1" applyFill="1" applyBorder="1" applyAlignment="1">
      <alignment vertical="center" wrapText="1"/>
    </xf>
    <xf numFmtId="0" fontId="11" fillId="16" borderId="35" xfId="0" applyFont="1" applyFill="1" applyBorder="1" applyAlignment="1">
      <alignment vertical="center" wrapText="1"/>
    </xf>
    <xf numFmtId="0" fontId="11" fillId="17" borderId="60" xfId="0" applyFont="1" applyFill="1" applyBorder="1" applyAlignment="1">
      <alignment horizontal="center" vertical="center" wrapText="1"/>
    </xf>
    <xf numFmtId="0" fontId="11" fillId="17" borderId="25"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17" borderId="13" xfId="0" applyFont="1" applyFill="1" applyBorder="1" applyAlignment="1">
      <alignment horizontal="center" vertical="center" wrapText="1"/>
    </xf>
    <xf numFmtId="178" fontId="66" fillId="0" borderId="1" xfId="3" applyNumberFormat="1" applyFont="1" applyFill="1" applyBorder="1" applyAlignment="1">
      <alignment horizontal="center" vertical="center"/>
    </xf>
    <xf numFmtId="186" fontId="66" fillId="0" borderId="1" xfId="3" applyNumberFormat="1" applyFont="1" applyFill="1" applyBorder="1" applyAlignment="1">
      <alignment horizontal="center" vertical="center"/>
    </xf>
    <xf numFmtId="169" fontId="7" fillId="0" borderId="1" xfId="3" applyNumberFormat="1" applyFont="1" applyFill="1" applyBorder="1" applyAlignment="1">
      <alignment vertical="center"/>
    </xf>
    <xf numFmtId="0" fontId="2" fillId="2" borderId="2" xfId="16" applyFont="1" applyFill="1" applyBorder="1" applyAlignment="1">
      <alignment horizontal="center" vertical="center" wrapText="1"/>
    </xf>
    <xf numFmtId="0" fontId="2" fillId="2" borderId="1" xfId="16" applyFont="1" applyFill="1" applyBorder="1" applyAlignment="1">
      <alignment horizontal="center" vertical="center" textRotation="90"/>
    </xf>
    <xf numFmtId="0" fontId="2" fillId="2" borderId="2" xfId="16" applyFont="1" applyFill="1" applyBorder="1" applyAlignment="1">
      <alignment horizontal="center" vertical="center" textRotation="90"/>
    </xf>
    <xf numFmtId="0" fontId="2" fillId="2" borderId="5" xfId="16" applyFont="1" applyFill="1" applyBorder="1" applyAlignment="1">
      <alignment horizontal="center" vertical="center" wrapText="1"/>
    </xf>
    <xf numFmtId="0" fontId="2" fillId="2" borderId="1" xfId="16" applyFont="1" applyFill="1" applyBorder="1" applyAlignment="1">
      <alignment horizontal="center" vertical="center"/>
    </xf>
    <xf numFmtId="0" fontId="2" fillId="2" borderId="5" xfId="16" applyFont="1" applyFill="1" applyBorder="1" applyAlignment="1">
      <alignment horizontal="center" vertical="center" textRotation="90"/>
    </xf>
    <xf numFmtId="0" fontId="4" fillId="26" borderId="1" xfId="16" applyFill="1" applyBorder="1" applyAlignment="1">
      <alignment horizontal="center" vertical="center"/>
    </xf>
    <xf numFmtId="0" fontId="4" fillId="2" borderId="1" xfId="16" applyFill="1" applyBorder="1" applyAlignment="1">
      <alignment horizontal="center" vertical="center"/>
    </xf>
    <xf numFmtId="0" fontId="4" fillId="0" borderId="1" xfId="16" applyBorder="1" applyAlignment="1">
      <alignment horizontal="center" vertical="center"/>
    </xf>
    <xf numFmtId="10" fontId="0" fillId="0" borderId="0" xfId="24" applyNumberFormat="1" applyFont="1"/>
    <xf numFmtId="0" fontId="4" fillId="24" borderId="1" xfId="16" applyFill="1" applyBorder="1" applyAlignment="1">
      <alignment horizontal="center" vertical="center"/>
    </xf>
    <xf numFmtId="0" fontId="4" fillId="25" borderId="1" xfId="16" applyFill="1" applyBorder="1" applyAlignment="1">
      <alignment horizontal="center" vertical="center"/>
    </xf>
    <xf numFmtId="17" fontId="2" fillId="2" borderId="2" xfId="16" applyNumberFormat="1" applyFont="1" applyFill="1" applyBorder="1" applyAlignment="1">
      <alignment horizontal="center" vertical="center"/>
    </xf>
    <xf numFmtId="0" fontId="4" fillId="27" borderId="2" xfId="16" applyFill="1" applyBorder="1" applyAlignment="1">
      <alignment horizontal="center" vertical="center"/>
    </xf>
    <xf numFmtId="0" fontId="2" fillId="28" borderId="69" xfId="16" applyFont="1" applyFill="1" applyBorder="1" applyAlignment="1">
      <alignment horizontal="center" vertical="center"/>
    </xf>
    <xf numFmtId="0" fontId="2" fillId="28" borderId="51" xfId="16" applyFont="1" applyFill="1" applyBorder="1" applyAlignment="1">
      <alignment horizontal="center" vertical="center"/>
    </xf>
    <xf numFmtId="0" fontId="2" fillId="28" borderId="52" xfId="16" applyFont="1" applyFill="1" applyBorder="1" applyAlignment="1">
      <alignment horizontal="center" vertical="center"/>
    </xf>
    <xf numFmtId="0" fontId="2" fillId="2" borderId="0" xfId="16" applyFont="1" applyFill="1" applyAlignment="1">
      <alignment horizontal="center" vertical="center"/>
    </xf>
    <xf numFmtId="0" fontId="2" fillId="2" borderId="0" xfId="16" applyFont="1" applyFill="1" applyAlignment="1">
      <alignment vertical="center"/>
    </xf>
    <xf numFmtId="0" fontId="4" fillId="29" borderId="0" xfId="16" applyFill="1" applyAlignment="1">
      <alignment horizontal="center" vertical="center"/>
    </xf>
    <xf numFmtId="0" fontId="27" fillId="0" borderId="0" xfId="0" applyFont="1" applyAlignment="1">
      <alignment horizontal="center" vertical="center"/>
    </xf>
    <xf numFmtId="0" fontId="82" fillId="0" borderId="1" xfId="16" applyFont="1" applyBorder="1" applyAlignment="1">
      <alignment horizontal="left" vertical="top"/>
    </xf>
    <xf numFmtId="0" fontId="12" fillId="0" borderId="0" xfId="16" applyFont="1" applyAlignment="1">
      <alignment horizontal="center" wrapText="1"/>
    </xf>
    <xf numFmtId="0" fontId="79" fillId="0" borderId="0" xfId="16" applyFont="1" applyAlignment="1">
      <alignment horizontal="center" vertical="center" wrapText="1"/>
    </xf>
    <xf numFmtId="0" fontId="15" fillId="0" borderId="0" xfId="16" applyFont="1" applyAlignment="1">
      <alignment horizontal="center" wrapText="1"/>
    </xf>
    <xf numFmtId="169" fontId="85" fillId="0" borderId="1" xfId="16" applyNumberFormat="1" applyFont="1" applyBorder="1" applyAlignment="1">
      <alignment horizontal="center" vertical="center" wrapText="1"/>
    </xf>
    <xf numFmtId="169" fontId="85" fillId="0" borderId="0" xfId="16" applyNumberFormat="1" applyFont="1" applyAlignment="1">
      <alignment horizontal="center" vertical="center" wrapText="1"/>
    </xf>
    <xf numFmtId="0" fontId="79" fillId="0" borderId="5" xfId="16" applyFont="1" applyBorder="1" applyAlignment="1">
      <alignment horizontal="center" wrapText="1"/>
    </xf>
    <xf numFmtId="0" fontId="82" fillId="0" borderId="3" xfId="16" applyFont="1" applyBorder="1" applyAlignment="1">
      <alignment horizontal="center" vertical="center" wrapText="1"/>
    </xf>
    <xf numFmtId="183" fontId="0" fillId="0" borderId="0" xfId="0" applyNumberFormat="1" applyAlignment="1">
      <alignment horizontal="center" vertical="center"/>
    </xf>
    <xf numFmtId="175" fontId="78" fillId="0" borderId="3" xfId="3" applyNumberFormat="1" applyFont="1" applyFill="1" applyBorder="1" applyAlignment="1">
      <alignment horizontal="center" vertical="center"/>
    </xf>
    <xf numFmtId="37" fontId="78" fillId="0" borderId="3" xfId="9" applyNumberFormat="1" applyFont="1" applyFill="1" applyBorder="1" applyAlignment="1">
      <alignment horizontal="center" vertical="center"/>
    </xf>
    <xf numFmtId="184" fontId="78" fillId="0" borderId="1" xfId="2866" applyNumberFormat="1" applyFont="1" applyFill="1" applyBorder="1" applyAlignment="1">
      <alignment horizontal="center" vertical="center"/>
    </xf>
    <xf numFmtId="3" fontId="3" fillId="0" borderId="1" xfId="0" applyNumberFormat="1" applyFont="1" applyBorder="1" applyAlignment="1">
      <alignment horizontal="center" vertical="center" wrapText="1"/>
    </xf>
    <xf numFmtId="0" fontId="78" fillId="0" borderId="1" xfId="0" applyFont="1" applyFill="1" applyBorder="1" applyAlignment="1">
      <alignment horizontal="center" vertical="center"/>
    </xf>
    <xf numFmtId="184" fontId="78" fillId="0" borderId="1" xfId="0" applyNumberFormat="1" applyFont="1" applyFill="1" applyBorder="1" applyAlignment="1">
      <alignment horizontal="center" vertical="center"/>
    </xf>
    <xf numFmtId="182" fontId="5" fillId="0" borderId="1" xfId="2866" applyNumberFormat="1" applyFont="1" applyFill="1" applyBorder="1" applyAlignment="1">
      <alignment horizontal="center" vertical="center" wrapText="1"/>
    </xf>
    <xf numFmtId="184" fontId="86" fillId="4" borderId="57" xfId="10" applyNumberFormat="1" applyFont="1" applyFill="1" applyBorder="1" applyAlignment="1">
      <alignment horizontal="center" vertical="center"/>
    </xf>
    <xf numFmtId="184" fontId="63" fillId="4" borderId="51" xfId="9" applyNumberFormat="1" applyFont="1" applyFill="1" applyBorder="1" applyAlignment="1">
      <alignment horizontal="center" vertical="center"/>
    </xf>
    <xf numFmtId="182" fontId="63" fillId="4" borderId="57" xfId="10" applyNumberFormat="1" applyFont="1" applyFill="1" applyBorder="1" applyAlignment="1">
      <alignment horizontal="center" vertical="center"/>
    </xf>
    <xf numFmtId="175" fontId="78" fillId="0" borderId="1" xfId="3" applyNumberFormat="1" applyFont="1" applyFill="1" applyBorder="1" applyAlignment="1">
      <alignment horizontal="center" vertical="center"/>
    </xf>
    <xf numFmtId="3" fontId="11" fillId="0" borderId="1" xfId="10" applyNumberFormat="1" applyFont="1" applyFill="1" applyBorder="1" applyAlignment="1">
      <alignment horizontal="center" vertical="center" wrapText="1"/>
    </xf>
    <xf numFmtId="37" fontId="63" fillId="0" borderId="1" xfId="9" applyNumberFormat="1" applyFont="1" applyFill="1" applyBorder="1" applyAlignment="1">
      <alignment horizontal="center" vertical="center"/>
    </xf>
    <xf numFmtId="37" fontId="18" fillId="0" borderId="22" xfId="10" applyNumberFormat="1" applyFont="1" applyFill="1" applyBorder="1" applyAlignment="1">
      <alignment horizontal="right" vertical="center"/>
    </xf>
    <xf numFmtId="42" fontId="18" fillId="0" borderId="1" xfId="2866" applyFont="1" applyFill="1" applyBorder="1" applyAlignment="1">
      <alignment horizontal="right" vertical="center"/>
    </xf>
    <xf numFmtId="184" fontId="18" fillId="0" borderId="22" xfId="10" applyNumberFormat="1" applyFont="1" applyFill="1" applyBorder="1" applyAlignment="1">
      <alignment horizontal="center" vertical="center"/>
    </xf>
    <xf numFmtId="3" fontId="17" fillId="0" borderId="1" xfId="0" applyNumberFormat="1" applyFont="1" applyFill="1" applyBorder="1" applyAlignment="1">
      <alignment horizontal="center" vertical="center" wrapText="1"/>
    </xf>
    <xf numFmtId="3" fontId="48" fillId="0" borderId="1" xfId="0" applyNumberFormat="1" applyFont="1" applyBorder="1" applyAlignment="1">
      <alignment horizontal="center" vertical="center"/>
    </xf>
    <xf numFmtId="3" fontId="2" fillId="0" borderId="5" xfId="0" applyNumberFormat="1" applyFont="1" applyFill="1" applyBorder="1" applyAlignment="1">
      <alignment horizontal="center" vertical="center" wrapText="1"/>
    </xf>
    <xf numFmtId="9" fontId="0" fillId="0" borderId="0" xfId="21" applyFont="1"/>
    <xf numFmtId="0" fontId="50" fillId="16" borderId="2" xfId="16" applyFont="1" applyFill="1" applyBorder="1" applyAlignment="1">
      <alignment horizontal="center" vertical="center" textRotation="90" wrapText="1"/>
    </xf>
    <xf numFmtId="0" fontId="50" fillId="16" borderId="4" xfId="16" applyFont="1" applyFill="1" applyBorder="1" applyAlignment="1">
      <alignment horizontal="center" vertical="center" textRotation="90" wrapText="1"/>
    </xf>
    <xf numFmtId="10" fontId="3" fillId="16" borderId="4" xfId="16" applyNumberFormat="1" applyFont="1" applyFill="1" applyBorder="1" applyAlignment="1">
      <alignment horizontal="center" vertical="center" wrapText="1"/>
    </xf>
    <xf numFmtId="0" fontId="50" fillId="16" borderId="4" xfId="16" applyFont="1" applyFill="1" applyBorder="1" applyAlignment="1">
      <alignment horizontal="center" vertical="center" wrapText="1"/>
    </xf>
    <xf numFmtId="0" fontId="50" fillId="16" borderId="2" xfId="16" applyFont="1" applyFill="1" applyBorder="1" applyAlignment="1">
      <alignment horizontal="center" vertical="center" wrapText="1"/>
    </xf>
    <xf numFmtId="10" fontId="29" fillId="0" borderId="1" xfId="0" applyNumberFormat="1" applyFont="1" applyBorder="1" applyAlignment="1">
      <alignment horizontal="center" vertical="center"/>
    </xf>
    <xf numFmtId="0" fontId="21" fillId="3" borderId="0" xfId="0" applyFont="1" applyFill="1"/>
    <xf numFmtId="3" fontId="2" fillId="0" borderId="1" xfId="0" applyNumberFormat="1" applyFont="1" applyBorder="1" applyAlignment="1">
      <alignment horizontal="center" vertical="center" wrapText="1"/>
    </xf>
    <xf numFmtId="188" fontId="28" fillId="0" borderId="1" xfId="1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189" fontId="4" fillId="0" borderId="1" xfId="246" applyNumberFormat="1" applyFont="1" applyFill="1" applyBorder="1" applyAlignment="1">
      <alignment horizontal="center" vertical="center" wrapText="1"/>
    </xf>
    <xf numFmtId="3" fontId="19"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84" fontId="17" fillId="0" borderId="1" xfId="0" applyNumberFormat="1" applyFont="1" applyBorder="1" applyAlignment="1">
      <alignment horizontal="center" vertical="center" wrapText="1"/>
    </xf>
    <xf numFmtId="184"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188" fontId="88" fillId="0" borderId="1" xfId="10" applyNumberFormat="1" applyFont="1" applyFill="1" applyBorder="1" applyAlignment="1">
      <alignment horizontal="center" vertical="center" wrapText="1"/>
    </xf>
    <xf numFmtId="4" fontId="2" fillId="0" borderId="1" xfId="0" applyNumberFormat="1" applyFont="1" applyBorder="1" applyAlignment="1">
      <alignment horizontal="center" vertical="center" wrapText="1"/>
    </xf>
    <xf numFmtId="189" fontId="4" fillId="0" borderId="1" xfId="246" applyNumberFormat="1" applyFont="1" applyFill="1" applyBorder="1" applyAlignment="1">
      <alignment horizontal="center" vertical="center"/>
    </xf>
    <xf numFmtId="180" fontId="19" fillId="0" borderId="1" xfId="0" applyNumberFormat="1" applyFont="1" applyBorder="1" applyAlignment="1">
      <alignment horizontal="center" vertical="center"/>
    </xf>
    <xf numFmtId="184" fontId="4" fillId="0" borderId="1" xfId="0" applyNumberFormat="1" applyFont="1" applyBorder="1" applyAlignment="1">
      <alignment horizontal="center" vertical="center"/>
    </xf>
    <xf numFmtId="42" fontId="19" fillId="0" borderId="1" xfId="0" applyNumberFormat="1" applyFont="1" applyBorder="1" applyAlignment="1">
      <alignment horizontal="center" vertical="center" wrapText="1"/>
    </xf>
    <xf numFmtId="1" fontId="47" fillId="15" borderId="0" xfId="0" applyNumberFormat="1" applyFont="1" applyFill="1" applyAlignment="1">
      <alignment horizontal="center"/>
    </xf>
    <xf numFmtId="1" fontId="47" fillId="0" borderId="0" xfId="0" applyNumberFormat="1" applyFont="1" applyAlignment="1">
      <alignment horizontal="center"/>
    </xf>
    <xf numFmtId="42" fontId="19" fillId="0" borderId="0" xfId="0" applyNumberFormat="1" applyFont="1" applyAlignment="1">
      <alignment horizontal="center" vertical="center" wrapText="1"/>
    </xf>
    <xf numFmtId="1" fontId="0" fillId="0" borderId="0" xfId="0" applyNumberFormat="1" applyAlignment="1">
      <alignment horizontal="center"/>
    </xf>
    <xf numFmtId="0" fontId="18" fillId="0" borderId="1" xfId="0" applyFont="1" applyFill="1" applyBorder="1" applyAlignment="1">
      <alignment horizontal="right" vertical="center"/>
    </xf>
    <xf numFmtId="3" fontId="17" fillId="0" borderId="1" xfId="0" applyNumberFormat="1" applyFont="1" applyFill="1" applyBorder="1" applyAlignment="1">
      <alignment horizontal="right" vertical="center" wrapText="1"/>
    </xf>
    <xf numFmtId="187" fontId="60" fillId="0" borderId="5" xfId="10" applyNumberFormat="1" applyFont="1" applyFill="1" applyBorder="1" applyAlignment="1">
      <alignment horizontal="center" vertical="center"/>
    </xf>
    <xf numFmtId="3" fontId="60"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82" fontId="11" fillId="0" borderId="1" xfId="2866" applyNumberFormat="1" applyFont="1" applyFill="1" applyBorder="1" applyAlignment="1">
      <alignment horizontal="center" vertical="center" wrapText="1"/>
    </xf>
    <xf numFmtId="184" fontId="5" fillId="0" borderId="57" xfId="10" applyNumberFormat="1" applyFont="1" applyFill="1" applyBorder="1" applyAlignment="1">
      <alignment horizontal="center" vertical="center" wrapText="1"/>
    </xf>
    <xf numFmtId="184" fontId="7" fillId="0" borderId="57" xfId="9" applyNumberFormat="1" applyFont="1" applyFill="1" applyBorder="1" applyAlignment="1">
      <alignment horizontal="center" vertical="center"/>
    </xf>
    <xf numFmtId="184" fontId="11" fillId="0" borderId="34" xfId="0" applyNumberFormat="1" applyFont="1" applyFill="1" applyBorder="1" applyAlignment="1">
      <alignment horizontal="center" vertical="center" wrapText="1"/>
    </xf>
    <xf numFmtId="185" fontId="2" fillId="0" borderId="3" xfId="0" applyNumberFormat="1" applyFont="1" applyFill="1" applyBorder="1" applyAlignment="1">
      <alignment horizontal="center" vertical="center" wrapText="1"/>
    </xf>
    <xf numFmtId="185" fontId="2" fillId="0" borderId="16"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185" fontId="2" fillId="0" borderId="17" xfId="0" applyNumberFormat="1" applyFont="1" applyFill="1" applyBorder="1" applyAlignment="1">
      <alignment horizontal="center" vertical="center" wrapText="1"/>
    </xf>
    <xf numFmtId="185" fontId="2" fillId="0" borderId="10" xfId="0" applyNumberFormat="1" applyFont="1" applyFill="1" applyBorder="1" applyAlignment="1">
      <alignment horizontal="center" vertical="center" wrapText="1"/>
    </xf>
    <xf numFmtId="9" fontId="59" fillId="0" borderId="5" xfId="21" applyFont="1" applyFill="1" applyBorder="1" applyAlignment="1">
      <alignment horizontal="center" vertical="center"/>
    </xf>
    <xf numFmtId="10" fontId="59" fillId="0" borderId="5" xfId="21" applyNumberFormat="1" applyFont="1" applyFill="1" applyBorder="1" applyAlignment="1">
      <alignment horizontal="center" vertical="center" wrapText="1"/>
    </xf>
    <xf numFmtId="10" fontId="59" fillId="0" borderId="21" xfId="21" applyNumberFormat="1" applyFont="1" applyFill="1" applyBorder="1" applyAlignment="1">
      <alignment horizontal="center" vertical="center" wrapText="1"/>
    </xf>
    <xf numFmtId="182" fontId="2" fillId="0" borderId="65" xfId="9" applyNumberFormat="1" applyFont="1" applyFill="1" applyBorder="1" applyAlignment="1">
      <alignment horizontal="center" vertical="center"/>
    </xf>
    <xf numFmtId="42" fontId="2" fillId="0" borderId="1" xfId="2866" applyFont="1" applyFill="1" applyBorder="1" applyAlignment="1">
      <alignment horizontal="center" vertical="center" wrapText="1"/>
    </xf>
    <xf numFmtId="42" fontId="2" fillId="0" borderId="8" xfId="2866" applyFont="1" applyFill="1" applyBorder="1" applyAlignment="1">
      <alignment horizontal="center" vertical="center" wrapText="1"/>
    </xf>
    <xf numFmtId="3" fontId="2" fillId="0" borderId="65" xfId="0" applyNumberFormat="1" applyFont="1" applyFill="1" applyBorder="1" applyAlignment="1">
      <alignment horizontal="center" vertical="center" wrapText="1"/>
    </xf>
    <xf numFmtId="42" fontId="2" fillId="0" borderId="65" xfId="2866" applyFont="1" applyFill="1" applyBorder="1" applyAlignment="1">
      <alignment horizontal="center" vertical="center" wrapText="1"/>
    </xf>
    <xf numFmtId="184" fontId="88" fillId="0" borderId="1" xfId="9" applyNumberFormat="1" applyFont="1" applyFill="1" applyBorder="1" applyAlignment="1">
      <alignment horizontal="center" vertical="center"/>
    </xf>
    <xf numFmtId="3" fontId="2" fillId="0" borderId="8" xfId="0" applyNumberFormat="1" applyFont="1" applyFill="1" applyBorder="1" applyAlignment="1">
      <alignment horizontal="center" vertical="center" wrapText="1"/>
    </xf>
    <xf numFmtId="42" fontId="2" fillId="0" borderId="18" xfId="2866" applyFont="1" applyFill="1" applyBorder="1" applyAlignment="1">
      <alignment horizontal="center" vertical="center" wrapText="1"/>
    </xf>
    <xf numFmtId="182" fontId="2" fillId="0" borderId="11" xfId="9" applyNumberFormat="1" applyFont="1" applyFill="1" applyBorder="1" applyAlignment="1">
      <alignment horizontal="center" vertical="center"/>
    </xf>
    <xf numFmtId="1" fontId="2" fillId="0" borderId="65" xfId="0" applyNumberFormat="1" applyFont="1" applyFill="1" applyBorder="1" applyAlignment="1">
      <alignment horizontal="center" vertical="center"/>
    </xf>
    <xf numFmtId="0" fontId="88" fillId="0" borderId="1" xfId="0" applyFont="1" applyFill="1" applyBorder="1" applyAlignment="1">
      <alignment horizontal="center" vertical="center"/>
    </xf>
    <xf numFmtId="1" fontId="88" fillId="0" borderId="1" xfId="0" applyNumberFormat="1" applyFont="1" applyFill="1" applyBorder="1" applyAlignment="1">
      <alignment horizontal="center" vertical="center"/>
    </xf>
    <xf numFmtId="3" fontId="88" fillId="0" borderId="1" xfId="0" applyNumberFormat="1" applyFont="1" applyFill="1" applyBorder="1" applyAlignment="1">
      <alignment horizontal="center" vertical="center"/>
    </xf>
    <xf numFmtId="1" fontId="88" fillId="0" borderId="8" xfId="0" applyNumberFormat="1" applyFont="1" applyFill="1" applyBorder="1" applyAlignment="1">
      <alignment horizontal="center" vertical="center"/>
    </xf>
    <xf numFmtId="1" fontId="88" fillId="0" borderId="65" xfId="0" applyNumberFormat="1" applyFont="1" applyFill="1" applyBorder="1" applyAlignment="1">
      <alignment horizontal="center" vertical="center"/>
    </xf>
    <xf numFmtId="185" fontId="2" fillId="0" borderId="65" xfId="10" applyNumberFormat="1" applyFont="1" applyFill="1" applyBorder="1" applyAlignment="1">
      <alignment horizontal="center" vertical="center" wrapText="1"/>
    </xf>
    <xf numFmtId="185" fontId="2" fillId="0" borderId="18" xfId="10" applyNumberFormat="1" applyFont="1" applyFill="1" applyBorder="1" applyAlignment="1">
      <alignment horizontal="center" vertical="center" wrapText="1"/>
    </xf>
    <xf numFmtId="185" fontId="2" fillId="0" borderId="1" xfId="10" applyNumberFormat="1" applyFont="1" applyFill="1" applyBorder="1" applyAlignment="1">
      <alignment horizontal="center" vertical="center" wrapText="1"/>
    </xf>
    <xf numFmtId="1" fontId="2" fillId="0" borderId="11" xfId="0" applyNumberFormat="1" applyFont="1" applyFill="1" applyBorder="1" applyAlignment="1">
      <alignment horizontal="center" vertical="center"/>
    </xf>
    <xf numFmtId="182" fontId="2" fillId="0" borderId="65" xfId="0" applyNumberFormat="1" applyFont="1" applyFill="1" applyBorder="1" applyAlignment="1">
      <alignment horizontal="center" vertical="center"/>
    </xf>
    <xf numFmtId="184" fontId="88" fillId="0" borderId="1" xfId="0" applyNumberFormat="1" applyFont="1" applyFill="1" applyBorder="1" applyAlignment="1">
      <alignment horizontal="center" vertical="center"/>
    </xf>
    <xf numFmtId="182" fontId="2" fillId="0" borderId="1" xfId="0" applyNumberFormat="1" applyFont="1" applyFill="1" applyBorder="1" applyAlignment="1">
      <alignment horizontal="center" vertical="center"/>
    </xf>
    <xf numFmtId="3" fontId="2" fillId="0" borderId="43" xfId="0" applyNumberFormat="1" applyFont="1" applyFill="1" applyBorder="1" applyAlignment="1">
      <alignment horizontal="center" vertical="center" wrapText="1"/>
    </xf>
    <xf numFmtId="3" fontId="2" fillId="0" borderId="21" xfId="0" applyNumberFormat="1" applyFont="1" applyFill="1" applyBorder="1" applyAlignment="1">
      <alignment horizontal="center" vertical="center" wrapText="1"/>
    </xf>
    <xf numFmtId="1" fontId="2" fillId="0" borderId="5" xfId="2866" applyNumberFormat="1" applyFont="1" applyFill="1" applyBorder="1" applyAlignment="1">
      <alignment horizontal="center" vertical="center" wrapText="1"/>
    </xf>
    <xf numFmtId="182" fontId="2" fillId="0" borderId="1" xfId="9" applyNumberFormat="1" applyFont="1" applyFill="1" applyBorder="1" applyAlignment="1">
      <alignment horizontal="center" vertical="center"/>
    </xf>
    <xf numFmtId="182" fontId="88" fillId="0" borderId="7" xfId="9" applyNumberFormat="1" applyFont="1" applyFill="1" applyBorder="1" applyAlignment="1">
      <alignment horizontal="center" vertical="center"/>
    </xf>
    <xf numFmtId="182" fontId="88" fillId="0" borderId="1" xfId="9" applyNumberFormat="1" applyFont="1" applyFill="1" applyBorder="1" applyAlignment="1">
      <alignment horizontal="center" vertical="center"/>
    </xf>
    <xf numFmtId="182" fontId="88" fillId="0" borderId="8" xfId="9" applyNumberFormat="1" applyFont="1" applyFill="1" applyBorder="1" applyAlignment="1">
      <alignment horizontal="center" vertical="center"/>
    </xf>
    <xf numFmtId="182" fontId="2" fillId="0" borderId="65" xfId="2866" applyNumberFormat="1" applyFont="1" applyFill="1" applyBorder="1" applyAlignment="1">
      <alignment horizontal="center" vertical="center" wrapText="1"/>
    </xf>
    <xf numFmtId="3" fontId="2" fillId="0" borderId="11" xfId="0" applyNumberFormat="1" applyFont="1" applyFill="1" applyBorder="1" applyAlignment="1">
      <alignment horizontal="center" vertical="center" wrapText="1"/>
    </xf>
    <xf numFmtId="182" fontId="2" fillId="0" borderId="7" xfId="9" applyNumberFormat="1" applyFont="1" applyFill="1" applyBorder="1" applyAlignment="1">
      <alignment horizontal="center" vertical="center"/>
    </xf>
    <xf numFmtId="182" fontId="2" fillId="0" borderId="1" xfId="2866"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88" fillId="0" borderId="7" xfId="0" applyFont="1" applyFill="1" applyBorder="1" applyAlignment="1">
      <alignment horizontal="center" vertical="center"/>
    </xf>
    <xf numFmtId="169" fontId="88" fillId="0" borderId="1" xfId="3" applyNumberFormat="1" applyFont="1" applyFill="1" applyBorder="1" applyAlignment="1">
      <alignment horizontal="center" vertical="center"/>
    </xf>
    <xf numFmtId="0" fontId="88" fillId="0" borderId="8" xfId="0" applyFont="1" applyFill="1" applyBorder="1" applyAlignment="1">
      <alignment horizontal="center" vertical="center"/>
    </xf>
    <xf numFmtId="4" fontId="2" fillId="0" borderId="65" xfId="0" applyNumberFormat="1" applyFont="1" applyFill="1" applyBorder="1" applyAlignment="1">
      <alignment horizontal="center" vertical="center" wrapText="1"/>
    </xf>
    <xf numFmtId="169" fontId="2" fillId="0" borderId="65" xfId="3" applyFont="1" applyFill="1" applyBorder="1" applyAlignment="1">
      <alignment horizontal="center" vertical="center"/>
    </xf>
    <xf numFmtId="169" fontId="2" fillId="0" borderId="65" xfId="3" applyNumberFormat="1" applyFont="1" applyFill="1" applyBorder="1" applyAlignment="1">
      <alignment horizontal="center" vertical="center"/>
    </xf>
    <xf numFmtId="1" fontId="2" fillId="0" borderId="65" xfId="2866" applyNumberFormat="1" applyFont="1" applyFill="1" applyBorder="1" applyAlignment="1">
      <alignment horizontal="center" vertical="center" wrapText="1"/>
    </xf>
    <xf numFmtId="4" fontId="2" fillId="0" borderId="72" xfId="0" applyNumberFormat="1" applyFont="1" applyFill="1" applyBorder="1" applyAlignment="1">
      <alignment horizontal="center" vertical="center" wrapText="1"/>
    </xf>
    <xf numFmtId="4" fontId="2" fillId="0" borderId="11" xfId="0" applyNumberFormat="1" applyFont="1" applyFill="1" applyBorder="1" applyAlignment="1">
      <alignment horizontal="center" vertical="center" wrapText="1"/>
    </xf>
    <xf numFmtId="169" fontId="2" fillId="0" borderId="7" xfId="3" applyFont="1" applyFill="1" applyBorder="1" applyAlignment="1">
      <alignment horizontal="center" vertical="center"/>
    </xf>
    <xf numFmtId="169" fontId="2" fillId="0" borderId="1" xfId="3" applyNumberFormat="1" applyFont="1" applyFill="1" applyBorder="1" applyAlignment="1">
      <alignment horizontal="center" vertical="center"/>
    </xf>
    <xf numFmtId="1" fontId="2" fillId="0" borderId="1" xfId="2866" applyNumberFormat="1" applyFont="1" applyFill="1" applyBorder="1" applyAlignment="1">
      <alignment horizontal="center" vertical="center" wrapText="1"/>
    </xf>
    <xf numFmtId="4" fontId="2" fillId="0" borderId="21" xfId="0" applyNumberFormat="1" applyFont="1" applyFill="1" applyBorder="1" applyAlignment="1">
      <alignment horizontal="center" vertical="center" wrapText="1"/>
    </xf>
    <xf numFmtId="0" fontId="2" fillId="0" borderId="65" xfId="0" applyFont="1" applyFill="1" applyBorder="1" applyAlignment="1">
      <alignment horizontal="center" vertical="center"/>
    </xf>
    <xf numFmtId="184" fontId="88" fillId="0" borderId="8" xfId="9" applyNumberFormat="1" applyFont="1" applyFill="1" applyBorder="1" applyAlignment="1">
      <alignment horizontal="center" vertical="center"/>
    </xf>
    <xf numFmtId="184" fontId="88" fillId="0" borderId="7" xfId="9" applyNumberFormat="1"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55" xfId="10" applyNumberFormat="1" applyFont="1" applyFill="1" applyBorder="1" applyAlignment="1">
      <alignment horizontal="center" vertical="center" wrapText="1"/>
    </xf>
    <xf numFmtId="37" fontId="88" fillId="0" borderId="2" xfId="9" applyNumberFormat="1" applyFont="1" applyFill="1" applyBorder="1" applyAlignment="1">
      <alignment horizontal="center" vertical="center"/>
    </xf>
    <xf numFmtId="37" fontId="88" fillId="0" borderId="5" xfId="9" applyNumberFormat="1" applyFont="1" applyFill="1" applyBorder="1" applyAlignment="1">
      <alignment horizontal="center" vertical="center"/>
    </xf>
    <xf numFmtId="184" fontId="2" fillId="0" borderId="65" xfId="2866" applyNumberFormat="1" applyFont="1" applyFill="1" applyBorder="1" applyAlignment="1">
      <alignment horizontal="center" vertical="center" wrapText="1"/>
    </xf>
    <xf numFmtId="37" fontId="88" fillId="0" borderId="1" xfId="9" applyNumberFormat="1" applyFont="1" applyFill="1" applyBorder="1" applyAlignment="1">
      <alignment horizontal="center" vertical="center"/>
    </xf>
    <xf numFmtId="37" fontId="88" fillId="0" borderId="8" xfId="9" applyNumberFormat="1" applyFont="1" applyFill="1" applyBorder="1" applyAlignment="1">
      <alignment horizontal="center" vertical="center"/>
    </xf>
    <xf numFmtId="37" fontId="88" fillId="0" borderId="7" xfId="9" applyNumberFormat="1" applyFont="1" applyFill="1" applyBorder="1" applyAlignment="1">
      <alignment horizontal="center" vertical="center"/>
    </xf>
    <xf numFmtId="0" fontId="2" fillId="0" borderId="11" xfId="0" applyFont="1" applyFill="1" applyBorder="1" applyAlignment="1">
      <alignment horizontal="center" vertical="center"/>
    </xf>
    <xf numFmtId="169" fontId="80" fillId="0" borderId="0" xfId="5" applyFont="1" applyFill="1" applyBorder="1" applyAlignment="1">
      <alignment horizontal="center" vertical="center" wrapText="1"/>
    </xf>
    <xf numFmtId="169" fontId="80" fillId="0" borderId="9" xfId="5" applyFont="1" applyFill="1" applyBorder="1" applyAlignment="1">
      <alignment horizontal="center" vertical="center" wrapText="1"/>
    </xf>
    <xf numFmtId="9" fontId="81" fillId="0" borderId="1" xfId="21" applyFont="1" applyBorder="1" applyAlignment="1">
      <alignment horizontal="center" vertical="center" wrapText="1"/>
    </xf>
    <xf numFmtId="183" fontId="0" fillId="0" borderId="0" xfId="0" applyNumberFormat="1"/>
    <xf numFmtId="172" fontId="91" fillId="0" borderId="1" xfId="21" applyNumberFormat="1" applyFont="1" applyFill="1" applyBorder="1" applyAlignment="1">
      <alignment horizontal="center" vertical="center"/>
    </xf>
    <xf numFmtId="9" fontId="91" fillId="0" borderId="1" xfId="21" applyFont="1" applyFill="1" applyBorder="1" applyAlignment="1">
      <alignment horizontal="center" vertical="center"/>
    </xf>
    <xf numFmtId="169" fontId="7" fillId="0" borderId="1" xfId="3" applyNumberFormat="1" applyFont="1" applyFill="1" applyBorder="1" applyAlignment="1">
      <alignment horizontal="center" vertical="center"/>
    </xf>
    <xf numFmtId="10" fontId="0" fillId="31" borderId="1" xfId="0" applyNumberFormat="1" applyFill="1" applyBorder="1" applyAlignment="1">
      <alignment horizontal="center" vertical="center"/>
    </xf>
    <xf numFmtId="10" fontId="0" fillId="31" borderId="1" xfId="21" applyNumberFormat="1" applyFont="1" applyFill="1" applyBorder="1" applyAlignment="1">
      <alignment horizontal="center" vertical="center"/>
    </xf>
    <xf numFmtId="0" fontId="0" fillId="31" borderId="0" xfId="0" applyFill="1"/>
    <xf numFmtId="190" fontId="7" fillId="0" borderId="1" xfId="3" applyNumberFormat="1" applyFont="1" applyFill="1" applyBorder="1" applyAlignment="1">
      <alignment vertical="center"/>
    </xf>
    <xf numFmtId="0" fontId="92" fillId="32" borderId="1" xfId="0" applyFont="1" applyFill="1" applyBorder="1" applyAlignment="1">
      <alignment horizontal="center" vertical="center" wrapText="1"/>
    </xf>
    <xf numFmtId="0" fontId="21" fillId="32" borderId="1" xfId="0" applyFont="1" applyFill="1" applyBorder="1" applyAlignment="1">
      <alignment horizontal="center" vertical="center"/>
    </xf>
    <xf numFmtId="169" fontId="21" fillId="32" borderId="0" xfId="0" applyNumberFormat="1" applyFont="1" applyFill="1"/>
    <xf numFmtId="183" fontId="21" fillId="32" borderId="1" xfId="0" applyNumberFormat="1" applyFont="1" applyFill="1" applyBorder="1" applyAlignment="1">
      <alignment horizontal="center" vertical="center"/>
    </xf>
    <xf numFmtId="169" fontId="21" fillId="32" borderId="1" xfId="24" applyNumberFormat="1" applyFont="1" applyFill="1" applyBorder="1" applyAlignment="1">
      <alignment horizontal="center" vertical="center"/>
    </xf>
    <xf numFmtId="10" fontId="21" fillId="32" borderId="1" xfId="24" applyNumberFormat="1" applyFont="1" applyFill="1" applyBorder="1" applyAlignment="1">
      <alignment horizontal="center" vertical="center"/>
    </xf>
    <xf numFmtId="0" fontId="21" fillId="32" borderId="0" xfId="0" applyFont="1" applyFill="1"/>
    <xf numFmtId="0" fontId="92" fillId="32" borderId="0" xfId="0" applyFont="1" applyFill="1" applyAlignment="1">
      <alignment horizontal="center" vertical="center"/>
    </xf>
    <xf numFmtId="2" fontId="92" fillId="32" borderId="0" xfId="0" applyNumberFormat="1" applyFont="1" applyFill="1" applyAlignment="1">
      <alignment horizontal="center" vertical="center"/>
    </xf>
    <xf numFmtId="183" fontId="92" fillId="32" borderId="0" xfId="0" applyNumberFormat="1" applyFont="1" applyFill="1" applyAlignment="1">
      <alignment horizontal="center" vertical="center"/>
    </xf>
    <xf numFmtId="0" fontId="0" fillId="32" borderId="0" xfId="0" applyFill="1"/>
    <xf numFmtId="183" fontId="0" fillId="32" borderId="0" xfId="0" applyNumberFormat="1" applyFill="1" applyAlignment="1">
      <alignment horizontal="center" vertical="center"/>
    </xf>
    <xf numFmtId="183" fontId="0" fillId="32" borderId="0" xfId="0" applyNumberFormat="1" applyFill="1"/>
    <xf numFmtId="0" fontId="12" fillId="0" borderId="1" xfId="16" applyFont="1" applyFill="1" applyBorder="1" applyAlignment="1">
      <alignment horizontal="left" vertical="top"/>
    </xf>
    <xf numFmtId="172" fontId="23" fillId="0" borderId="37" xfId="0" applyNumberFormat="1" applyFont="1" applyFill="1" applyBorder="1" applyAlignment="1">
      <alignment horizontal="center" vertical="center"/>
    </xf>
    <xf numFmtId="9" fontId="0" fillId="0" borderId="0" xfId="0" applyNumberFormat="1" applyFill="1"/>
    <xf numFmtId="10" fontId="22" fillId="0" borderId="1" xfId="24" applyNumberFormat="1" applyFont="1" applyFill="1" applyBorder="1" applyAlignment="1">
      <alignment horizontal="center" vertical="center" wrapText="1"/>
    </xf>
    <xf numFmtId="169" fontId="22" fillId="0" borderId="1" xfId="5" applyFont="1" applyFill="1" applyBorder="1" applyAlignment="1">
      <alignment horizontal="center" vertical="center" wrapText="1"/>
    </xf>
    <xf numFmtId="175" fontId="22" fillId="0" borderId="1" xfId="5" applyNumberFormat="1" applyFont="1" applyFill="1" applyBorder="1" applyAlignment="1">
      <alignment horizontal="center" vertical="center" wrapText="1"/>
    </xf>
    <xf numFmtId="175" fontId="22" fillId="0" borderId="1" xfId="5" applyNumberFormat="1" applyFont="1" applyFill="1" applyBorder="1" applyAlignment="1">
      <alignment vertical="center" wrapText="1"/>
    </xf>
    <xf numFmtId="175" fontId="23" fillId="0" borderId="3" xfId="5" applyNumberFormat="1" applyFont="1" applyFill="1" applyBorder="1" applyAlignment="1">
      <alignment vertical="center"/>
    </xf>
    <xf numFmtId="169" fontId="81" fillId="33" borderId="1" xfId="16" applyNumberFormat="1" applyFont="1" applyFill="1" applyBorder="1" applyAlignment="1">
      <alignment horizontal="center" vertical="center" wrapText="1"/>
    </xf>
    <xf numFmtId="175" fontId="81" fillId="33" borderId="1" xfId="16" applyNumberFormat="1" applyFont="1" applyFill="1" applyBorder="1" applyAlignment="1">
      <alignment horizontal="center" vertical="center" wrapText="1"/>
    </xf>
    <xf numFmtId="175" fontId="81" fillId="33" borderId="0" xfId="16" applyNumberFormat="1" applyFont="1" applyFill="1" applyAlignment="1">
      <alignment horizontal="center" vertical="center" wrapText="1"/>
    </xf>
    <xf numFmtId="10" fontId="59" fillId="33" borderId="1" xfId="21" applyNumberFormat="1" applyFont="1" applyFill="1" applyBorder="1" applyAlignment="1">
      <alignment horizontal="center" vertical="center" wrapText="1"/>
    </xf>
    <xf numFmtId="0" fontId="0" fillId="33" borderId="0" xfId="0" applyFill="1"/>
    <xf numFmtId="172" fontId="83" fillId="0" borderId="3" xfId="0" applyNumberFormat="1" applyFont="1" applyFill="1" applyBorder="1" applyAlignment="1">
      <alignment horizontal="center" vertical="center" wrapText="1"/>
    </xf>
    <xf numFmtId="175" fontId="83" fillId="0" borderId="1" xfId="5" applyNumberFormat="1" applyFont="1" applyFill="1" applyBorder="1" applyAlignment="1">
      <alignment horizontal="center" vertical="center"/>
    </xf>
    <xf numFmtId="172" fontId="83" fillId="0" borderId="3" xfId="0" applyNumberFormat="1" applyFont="1" applyFill="1" applyBorder="1" applyAlignment="1">
      <alignment horizontal="center" vertical="center"/>
    </xf>
    <xf numFmtId="172" fontId="83" fillId="0" borderId="35" xfId="0" applyNumberFormat="1" applyFont="1" applyFill="1" applyBorder="1" applyAlignment="1">
      <alignment horizontal="center" vertical="center"/>
    </xf>
    <xf numFmtId="169" fontId="22" fillId="0" borderId="1" xfId="5" applyFont="1" applyFill="1" applyBorder="1" applyAlignment="1">
      <alignment wrapText="1"/>
    </xf>
    <xf numFmtId="169" fontId="83" fillId="0" borderId="1" xfId="5" applyFont="1" applyFill="1" applyBorder="1" applyAlignment="1">
      <alignment horizontal="center" vertical="center"/>
    </xf>
    <xf numFmtId="169" fontId="26" fillId="0" borderId="1" xfId="16" applyNumberFormat="1" applyFont="1" applyFill="1" applyBorder="1" applyAlignment="1">
      <alignment horizontal="center" vertical="center" wrapText="1"/>
    </xf>
    <xf numFmtId="169" fontId="81" fillId="33" borderId="0" xfId="16" applyNumberFormat="1" applyFont="1" applyFill="1" applyAlignment="1">
      <alignment horizontal="center" vertical="center" wrapText="1"/>
    </xf>
    <xf numFmtId="10" fontId="81" fillId="33" borderId="1" xfId="21" applyNumberFormat="1" applyFont="1" applyFill="1" applyBorder="1" applyAlignment="1">
      <alignment horizontal="center" vertical="center" wrapText="1"/>
    </xf>
    <xf numFmtId="175" fontId="23" fillId="0" borderId="5" xfId="5" applyNumberFormat="1" applyFont="1" applyFill="1" applyBorder="1" applyAlignment="1">
      <alignment vertical="center"/>
    </xf>
    <xf numFmtId="9" fontId="81" fillId="33" borderId="1" xfId="21" applyFont="1" applyFill="1" applyBorder="1" applyAlignment="1">
      <alignment horizontal="center" vertical="center" wrapText="1"/>
    </xf>
    <xf numFmtId="0" fontId="63" fillId="0" borderId="0" xfId="0" applyFont="1" applyFill="1" applyAlignment="1">
      <alignment horizontal="center" vertical="center"/>
    </xf>
    <xf numFmtId="175" fontId="22" fillId="0" borderId="59" xfId="5" applyNumberFormat="1" applyFont="1" applyFill="1" applyBorder="1" applyAlignment="1">
      <alignment horizontal="center" vertical="center" wrapText="1"/>
    </xf>
    <xf numFmtId="3" fontId="5" fillId="0" borderId="1" xfId="10" applyNumberFormat="1" applyFont="1" applyFill="1" applyBorder="1" applyAlignment="1">
      <alignment horizontal="center" vertical="center" wrapText="1"/>
    </xf>
    <xf numFmtId="3" fontId="5" fillId="0" borderId="55" xfId="10" applyNumberFormat="1" applyFont="1" applyFill="1" applyBorder="1" applyAlignment="1">
      <alignment horizontal="center" vertical="center" wrapText="1"/>
    </xf>
    <xf numFmtId="4" fontId="5" fillId="0" borderId="55" xfId="10" applyNumberFormat="1" applyFont="1" applyFill="1" applyBorder="1" applyAlignment="1">
      <alignment horizontal="center" vertical="center" wrapText="1"/>
    </xf>
    <xf numFmtId="3" fontId="4" fillId="0" borderId="55" xfId="10" applyNumberFormat="1" applyFont="1" applyFill="1" applyBorder="1" applyAlignment="1">
      <alignment horizontal="center" vertical="center" wrapText="1"/>
    </xf>
    <xf numFmtId="37" fontId="28" fillId="0" borderId="2" xfId="9" applyNumberFormat="1" applyFont="1" applyFill="1" applyBorder="1" applyAlignment="1">
      <alignment horizontal="center" vertical="center"/>
    </xf>
    <xf numFmtId="191" fontId="92" fillId="32" borderId="0" xfId="0" applyNumberFormat="1" applyFont="1" applyFill="1" applyAlignment="1">
      <alignment horizontal="center" vertical="center"/>
    </xf>
    <xf numFmtId="42" fontId="19" fillId="0" borderId="1" xfId="0" applyNumberFormat="1" applyFont="1" applyFill="1" applyBorder="1" applyAlignment="1">
      <alignment horizontal="center" vertical="center" wrapText="1"/>
    </xf>
    <xf numFmtId="169" fontId="22" fillId="0" borderId="59" xfId="3" applyFont="1" applyFill="1" applyBorder="1" applyAlignment="1">
      <alignment horizontal="center" vertical="center" wrapText="1"/>
    </xf>
    <xf numFmtId="10" fontId="59" fillId="0" borderId="43" xfId="21" applyNumberFormat="1" applyFont="1" applyFill="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60" fillId="0" borderId="1" xfId="0" applyFont="1" applyBorder="1" applyAlignment="1">
      <alignment horizontal="center" vertical="center"/>
    </xf>
    <xf numFmtId="9" fontId="7" fillId="0" borderId="0" xfId="21" applyFont="1" applyFill="1" applyBorder="1" applyAlignment="1">
      <alignment horizontal="center" vertical="center"/>
    </xf>
    <xf numFmtId="192" fontId="0" fillId="0" borderId="1" xfId="0" applyNumberFormat="1" applyBorder="1" applyAlignment="1">
      <alignment horizontal="center" vertical="center"/>
    </xf>
    <xf numFmtId="9" fontId="0" fillId="0" borderId="1" xfId="24" applyFont="1" applyBorder="1" applyAlignment="1">
      <alignment horizontal="center" vertical="center"/>
    </xf>
    <xf numFmtId="9" fontId="0" fillId="0" borderId="1" xfId="24" applyFont="1" applyFill="1" applyBorder="1" applyAlignment="1">
      <alignment horizontal="center" vertical="center"/>
    </xf>
    <xf numFmtId="0" fontId="0" fillId="0" borderId="1" xfId="0" applyBorder="1" applyAlignment="1">
      <alignment vertical="center" wrapText="1"/>
    </xf>
    <xf numFmtId="10" fontId="0" fillId="0" borderId="1" xfId="0" applyNumberFormat="1"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left" vertical="center" wrapText="1"/>
    </xf>
    <xf numFmtId="0" fontId="24" fillId="0" borderId="11" xfId="0" applyFont="1" applyBorder="1" applyAlignment="1">
      <alignment horizontal="justify" vertical="center" wrapText="1"/>
    </xf>
    <xf numFmtId="4" fontId="0" fillId="0" borderId="1" xfId="0" applyNumberFormat="1" applyBorder="1" applyAlignment="1">
      <alignment horizontal="center" vertical="center"/>
    </xf>
    <xf numFmtId="0" fontId="60" fillId="0" borderId="5" xfId="0" applyFont="1" applyBorder="1" applyAlignment="1">
      <alignment horizontal="justify" vertical="center" wrapText="1"/>
    </xf>
    <xf numFmtId="184" fontId="60" fillId="0" borderId="5" xfId="10" applyNumberFormat="1" applyFont="1" applyBorder="1" applyAlignment="1">
      <alignment horizontal="center" vertical="center"/>
    </xf>
    <xf numFmtId="0" fontId="60" fillId="0" borderId="5" xfId="0" applyFont="1" applyBorder="1" applyAlignment="1">
      <alignment horizontal="center" vertical="center"/>
    </xf>
    <xf numFmtId="0" fontId="0" fillId="0" borderId="11" xfId="0" applyBorder="1" applyAlignment="1">
      <alignment horizontal="center" vertical="center"/>
    </xf>
    <xf numFmtId="0" fontId="24" fillId="0" borderId="11" xfId="0" applyFont="1" applyBorder="1" applyAlignment="1">
      <alignment vertical="center" wrapText="1"/>
    </xf>
    <xf numFmtId="0" fontId="24" fillId="0" borderId="11" xfId="0" applyFont="1" applyBorder="1" applyAlignment="1">
      <alignment horizontal="left" vertical="center" wrapText="1"/>
    </xf>
    <xf numFmtId="187" fontId="60" fillId="0" borderId="5" xfId="10" applyNumberFormat="1" applyFont="1" applyBorder="1" applyAlignment="1">
      <alignment horizontal="center" vertical="center"/>
    </xf>
    <xf numFmtId="0" fontId="60" fillId="0" borderId="1" xfId="0" applyFont="1" applyBorder="1" applyAlignment="1">
      <alignment horizontal="justify" vertical="center" wrapText="1"/>
    </xf>
    <xf numFmtId="184" fontId="60" fillId="0" borderId="1" xfId="10" applyNumberFormat="1" applyFont="1" applyBorder="1" applyAlignment="1">
      <alignment horizontal="center" vertical="center"/>
    </xf>
    <xf numFmtId="187" fontId="60" fillId="0" borderId="1" xfId="10" applyNumberFormat="1"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57" fillId="0" borderId="18" xfId="0" applyFont="1" applyBorder="1" applyAlignment="1">
      <alignment horizontal="center" vertical="center"/>
    </xf>
    <xf numFmtId="0" fontId="60" fillId="0" borderId="1" xfId="0" applyFont="1" applyBorder="1" applyAlignment="1">
      <alignment vertical="center" wrapText="1"/>
    </xf>
    <xf numFmtId="2" fontId="60" fillId="0" borderId="1" xfId="0" applyNumberFormat="1" applyFont="1" applyBorder="1" applyAlignment="1">
      <alignment horizontal="center" vertical="center"/>
    </xf>
    <xf numFmtId="9" fontId="60" fillId="0" borderId="1" xfId="24" applyFont="1" applyBorder="1" applyAlignment="1">
      <alignment horizontal="center" vertical="center"/>
    </xf>
    <xf numFmtId="0" fontId="60" fillId="0" borderId="11" xfId="0" applyFont="1" applyBorder="1" applyAlignment="1">
      <alignment horizontal="justify" vertical="center" wrapText="1"/>
    </xf>
    <xf numFmtId="0" fontId="48" fillId="0" borderId="11" xfId="0" applyFont="1" applyBorder="1" applyAlignment="1">
      <alignment horizontal="justify" vertical="center" wrapText="1"/>
    </xf>
    <xf numFmtId="0" fontId="27" fillId="4" borderId="1" xfId="0" applyFont="1" applyFill="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27" fillId="4" borderId="1" xfId="0" applyFont="1" applyFill="1" applyBorder="1" applyAlignment="1">
      <alignment horizontal="center"/>
    </xf>
    <xf numFmtId="0" fontId="27" fillId="4" borderId="1" xfId="0" applyFont="1" applyFill="1" applyBorder="1"/>
    <xf numFmtId="0" fontId="96" fillId="34" borderId="1" xfId="0" applyFont="1" applyFill="1" applyBorder="1" applyAlignment="1">
      <alignment horizontal="center" vertical="center"/>
    </xf>
    <xf numFmtId="0" fontId="96" fillId="34" borderId="1" xfId="0" applyFont="1" applyFill="1" applyBorder="1" applyAlignment="1">
      <alignment horizontal="center"/>
    </xf>
    <xf numFmtId="0" fontId="96" fillId="34" borderId="0" xfId="0" applyFont="1" applyFill="1" applyAlignment="1">
      <alignment horizontal="center" vertical="center"/>
    </xf>
    <xf numFmtId="0" fontId="96" fillId="34" borderId="0" xfId="0" applyFont="1" applyFill="1"/>
    <xf numFmtId="0" fontId="97" fillId="34" borderId="0" xfId="0" applyFont="1" applyFill="1"/>
    <xf numFmtId="0" fontId="27" fillId="0" borderId="1" xfId="0" applyFont="1" applyBorder="1" applyAlignment="1">
      <alignment horizontal="center" vertical="center"/>
    </xf>
    <xf numFmtId="0" fontId="0" fillId="4" borderId="1" xfId="0" applyFill="1" applyBorder="1" applyAlignment="1">
      <alignment horizontal="center"/>
    </xf>
    <xf numFmtId="0" fontId="0" fillId="4" borderId="1" xfId="0" applyFill="1" applyBorder="1"/>
    <xf numFmtId="0" fontId="97" fillId="34" borderId="0" xfId="0" applyFont="1" applyFill="1" applyAlignment="1">
      <alignment horizontal="center" vertical="center"/>
    </xf>
    <xf numFmtId="0" fontId="95" fillId="0" borderId="1" xfId="0" applyFont="1" applyFill="1" applyBorder="1"/>
    <xf numFmtId="39" fontId="63" fillId="0" borderId="2" xfId="9" applyNumberFormat="1" applyFont="1" applyFill="1" applyBorder="1" applyAlignment="1">
      <alignment horizontal="center" vertical="center"/>
    </xf>
    <xf numFmtId="2" fontId="0" fillId="0" borderId="0" xfId="0" applyNumberFormat="1"/>
    <xf numFmtId="2" fontId="27" fillId="31" borderId="1" xfId="0" applyNumberFormat="1" applyFont="1" applyFill="1" applyBorder="1" applyAlignment="1">
      <alignment horizontal="center" vertical="center"/>
    </xf>
    <xf numFmtId="187" fontId="4" fillId="0" borderId="1" xfId="10" applyNumberFormat="1" applyFont="1" applyFill="1" applyBorder="1" applyAlignment="1">
      <alignment horizontal="center" vertical="center" wrapText="1"/>
    </xf>
    <xf numFmtId="0" fontId="98" fillId="0" borderId="11" xfId="0" applyFont="1" applyFill="1" applyBorder="1" applyAlignment="1">
      <alignment horizontal="center" vertical="center" wrapText="1"/>
    </xf>
    <xf numFmtId="0" fontId="98" fillId="0" borderId="11" xfId="0" applyFont="1" applyFill="1" applyBorder="1" applyAlignment="1">
      <alignment horizontal="justify" vertical="center" wrapText="1"/>
    </xf>
    <xf numFmtId="169" fontId="26" fillId="19" borderId="1" xfId="16" applyNumberFormat="1" applyFont="1" applyFill="1" applyBorder="1" applyAlignment="1">
      <alignment horizontal="center" vertical="center" wrapText="1"/>
    </xf>
    <xf numFmtId="169" fontId="81" fillId="19" borderId="1" xfId="16" applyNumberFormat="1" applyFont="1" applyFill="1" applyBorder="1" applyAlignment="1">
      <alignment horizontal="center" vertical="center" wrapText="1"/>
    </xf>
    <xf numFmtId="169" fontId="81" fillId="19" borderId="0" xfId="16" applyNumberFormat="1" applyFont="1" applyFill="1" applyAlignment="1">
      <alignment horizontal="center" vertical="center" wrapText="1"/>
    </xf>
    <xf numFmtId="10" fontId="22" fillId="19" borderId="2" xfId="16" applyNumberFormat="1" applyFont="1" applyFill="1" applyBorder="1" applyAlignment="1">
      <alignment horizontal="center" vertical="center" wrapText="1"/>
    </xf>
    <xf numFmtId="169" fontId="99" fillId="27" borderId="1" xfId="16" applyNumberFormat="1" applyFont="1" applyFill="1" applyBorder="1" applyAlignment="1">
      <alignment horizontal="center" vertical="center" wrapText="1"/>
    </xf>
    <xf numFmtId="10" fontId="99" fillId="27" borderId="1" xfId="21" applyNumberFormat="1" applyFont="1" applyFill="1" applyBorder="1" applyAlignment="1">
      <alignment horizontal="center" vertical="center" wrapText="1"/>
    </xf>
    <xf numFmtId="10" fontId="99" fillId="27" borderId="1" xfId="16" applyNumberFormat="1" applyFont="1" applyFill="1" applyBorder="1" applyAlignment="1">
      <alignment horizontal="center" vertical="center" wrapText="1"/>
    </xf>
    <xf numFmtId="10" fontId="99" fillId="27" borderId="2" xfId="16" applyNumberFormat="1" applyFont="1" applyFill="1" applyBorder="1" applyAlignment="1">
      <alignment horizontal="center" vertical="center" wrapText="1"/>
    </xf>
    <xf numFmtId="0" fontId="99" fillId="27" borderId="0" xfId="0" applyFont="1" applyFill="1" applyAlignment="1">
      <alignment horizontal="center" vertical="center"/>
    </xf>
    <xf numFmtId="0" fontId="43" fillId="27" borderId="0" xfId="0" applyFont="1" applyFill="1" applyAlignment="1">
      <alignment horizontal="center"/>
    </xf>
    <xf numFmtId="0" fontId="99" fillId="27" borderId="0" xfId="0" applyFont="1" applyFill="1" applyAlignment="1">
      <alignment horizontal="center"/>
    </xf>
    <xf numFmtId="169" fontId="99" fillId="27" borderId="1" xfId="5" applyFont="1" applyFill="1" applyBorder="1" applyAlignment="1">
      <alignment horizontal="center" wrapText="1"/>
    </xf>
    <xf numFmtId="169" fontId="99" fillId="30" borderId="1" xfId="16" applyNumberFormat="1" applyFont="1" applyFill="1" applyBorder="1" applyAlignment="1">
      <alignment horizontal="center" vertical="center" wrapText="1"/>
    </xf>
    <xf numFmtId="193" fontId="0" fillId="32" borderId="0" xfId="0" applyNumberFormat="1" applyFill="1"/>
    <xf numFmtId="9" fontId="57" fillId="0" borderId="1" xfId="24" applyFont="1" applyBorder="1" applyAlignment="1">
      <alignment horizontal="center" vertical="center"/>
    </xf>
    <xf numFmtId="9" fontId="27" fillId="0" borderId="1" xfId="21" applyFont="1" applyBorder="1" applyAlignment="1">
      <alignment horizontal="center" vertical="center"/>
    </xf>
    <xf numFmtId="10" fontId="91" fillId="0" borderId="1" xfId="21"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182" fontId="7" fillId="0" borderId="0" xfId="0" applyNumberFormat="1" applyFont="1" applyFill="1" applyBorder="1" applyAlignment="1">
      <alignment horizontal="center" vertical="center"/>
    </xf>
    <xf numFmtId="0" fontId="27" fillId="0" borderId="1" xfId="0" applyFont="1" applyFill="1" applyBorder="1" applyAlignment="1">
      <alignment horizontal="center" vertical="center"/>
    </xf>
    <xf numFmtId="180" fontId="65"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60" fillId="0" borderId="1" xfId="0" applyFont="1" applyFill="1" applyBorder="1" applyAlignment="1">
      <alignment horizontal="justify" vertical="center" wrapText="1"/>
    </xf>
    <xf numFmtId="184" fontId="60" fillId="0" borderId="1" xfId="10" applyNumberFormat="1" applyFont="1" applyFill="1" applyBorder="1" applyAlignment="1">
      <alignment horizontal="center" vertical="center"/>
    </xf>
    <xf numFmtId="0" fontId="57" fillId="0" borderId="18" xfId="0" applyFont="1" applyFill="1" applyBorder="1" applyAlignment="1">
      <alignment horizontal="center" vertical="center"/>
    </xf>
    <xf numFmtId="0" fontId="60" fillId="0" borderId="1" xfId="0" applyFont="1" applyFill="1" applyBorder="1" applyAlignment="1">
      <alignment horizontal="center" vertical="center"/>
    </xf>
    <xf numFmtId="9" fontId="27" fillId="0" borderId="1" xfId="21" applyFont="1" applyFill="1" applyBorder="1" applyAlignment="1">
      <alignment horizontal="center" vertical="center"/>
    </xf>
    <xf numFmtId="0" fontId="48" fillId="0" borderId="11" xfId="0" applyFont="1" applyFill="1" applyBorder="1" applyAlignment="1">
      <alignment horizontal="justify"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175" fontId="81" fillId="35" borderId="1" xfId="16" applyNumberFormat="1" applyFont="1" applyFill="1" applyBorder="1" applyAlignment="1">
      <alignment horizontal="center" vertical="center" wrapText="1"/>
    </xf>
    <xf numFmtId="0" fontId="27" fillId="35" borderId="1" xfId="0" applyFont="1" applyFill="1" applyBorder="1"/>
    <xf numFmtId="175" fontId="0" fillId="35" borderId="0" xfId="3" applyNumberFormat="1" applyFont="1" applyFill="1" applyAlignment="1">
      <alignment horizontal="center" vertical="center"/>
    </xf>
    <xf numFmtId="0" fontId="27" fillId="35" borderId="1" xfId="0" applyFont="1" applyFill="1" applyBorder="1" applyAlignment="1">
      <alignment horizontal="center" vertical="center"/>
    </xf>
    <xf numFmtId="0" fontId="60" fillId="0" borderId="1" xfId="0" applyFont="1" applyFill="1" applyBorder="1"/>
    <xf numFmtId="187" fontId="60" fillId="0" borderId="1" xfId="10" applyNumberFormat="1" applyFont="1" applyFill="1" applyBorder="1" applyAlignment="1">
      <alignment horizontal="center" vertical="center" wrapText="1"/>
    </xf>
    <xf numFmtId="0" fontId="0" fillId="0" borderId="1" xfId="0" applyBorder="1" applyAlignment="1">
      <alignment wrapText="1"/>
    </xf>
    <xf numFmtId="4" fontId="5" fillId="0" borderId="16" xfId="0" applyNumberFormat="1" applyFont="1" applyFill="1" applyBorder="1" applyAlignment="1">
      <alignment horizontal="center" vertical="center" wrapText="1"/>
    </xf>
    <xf numFmtId="4" fontId="11" fillId="0" borderId="42" xfId="0" applyNumberFormat="1" applyFont="1" applyFill="1" applyBorder="1" applyAlignment="1">
      <alignment horizontal="center" vertical="center" wrapText="1"/>
    </xf>
    <xf numFmtId="39" fontId="63" fillId="0" borderId="42" xfId="9" applyNumberFormat="1" applyFont="1" applyFill="1" applyBorder="1" applyAlignment="1">
      <alignment horizontal="center" vertical="center"/>
    </xf>
    <xf numFmtId="0" fontId="0" fillId="0" borderId="1" xfId="0" applyFill="1" applyBorder="1" applyAlignment="1">
      <alignment horizontal="center" vertical="center"/>
    </xf>
    <xf numFmtId="3" fontId="2" fillId="0" borderId="1"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7" fillId="0" borderId="8" xfId="0" applyFont="1" applyFill="1" applyBorder="1" applyAlignment="1">
      <alignment horizontal="center" vertical="center"/>
    </xf>
    <xf numFmtId="184" fontId="7" fillId="0" borderId="1" xfId="0" applyNumberFormat="1" applyFont="1" applyFill="1" applyBorder="1" applyAlignment="1">
      <alignment horizontal="center" vertical="center"/>
    </xf>
    <xf numFmtId="184" fontId="7" fillId="0" borderId="8" xfId="0" applyNumberFormat="1" applyFont="1" applyFill="1" applyBorder="1" applyAlignment="1">
      <alignment horizontal="center" vertical="center"/>
    </xf>
    <xf numFmtId="0" fontId="63" fillId="0" borderId="8" xfId="0" applyFont="1" applyFill="1" applyBorder="1" applyAlignment="1">
      <alignment horizontal="center" vertical="center"/>
    </xf>
    <xf numFmtId="0" fontId="7" fillId="0" borderId="1" xfId="0" applyFont="1" applyFill="1" applyBorder="1" applyAlignment="1">
      <alignment horizontal="center" vertical="center"/>
    </xf>
    <xf numFmtId="184" fontId="5" fillId="23" borderId="57" xfId="10" applyNumberFormat="1" applyFont="1" applyFill="1" applyBorder="1" applyAlignment="1">
      <alignment horizontal="center" vertical="center" wrapText="1"/>
    </xf>
    <xf numFmtId="187" fontId="60" fillId="0" borderId="1" xfId="10"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185" fontId="2" fillId="0" borderId="63" xfId="0" applyNumberFormat="1" applyFont="1" applyFill="1" applyBorder="1" applyAlignment="1">
      <alignment horizontal="center" vertical="center" wrapText="1"/>
    </xf>
    <xf numFmtId="3" fontId="5" fillId="0" borderId="55" xfId="10" applyNumberFormat="1" applyFont="1" applyFill="1" applyBorder="1" applyAlignment="1">
      <alignment horizontal="center" vertical="center" wrapText="1"/>
    </xf>
    <xf numFmtId="9" fontId="0" fillId="0" borderId="1" xfId="24" applyFont="1" applyFill="1" applyBorder="1" applyAlignment="1">
      <alignment horizontal="center" vertical="center"/>
    </xf>
    <xf numFmtId="3" fontId="2" fillId="0" borderId="63" xfId="0" applyNumberFormat="1" applyFont="1" applyFill="1" applyBorder="1" applyAlignment="1">
      <alignment horizontal="center" vertical="center" wrapText="1"/>
    </xf>
    <xf numFmtId="4" fontId="2" fillId="0" borderId="63" xfId="0" applyNumberFormat="1" applyFont="1" applyFill="1" applyBorder="1" applyAlignment="1">
      <alignment horizontal="center" vertical="center" wrapText="1"/>
    </xf>
    <xf numFmtId="184" fontId="60" fillId="0" borderId="1" xfId="10" applyNumberFormat="1" applyFont="1" applyFill="1" applyBorder="1" applyAlignment="1">
      <alignment horizontal="center" vertical="center"/>
    </xf>
    <xf numFmtId="0" fontId="48" fillId="0" borderId="11" xfId="0" applyFont="1" applyFill="1" applyBorder="1" applyAlignment="1">
      <alignment horizontal="justify"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74" xfId="0" applyBorder="1"/>
    <xf numFmtId="0" fontId="98" fillId="0" borderId="11" xfId="0" applyFont="1" applyBorder="1" applyAlignment="1">
      <alignment horizontal="center" wrapText="1"/>
    </xf>
    <xf numFmtId="0" fontId="98" fillId="0" borderId="11" xfId="0" applyFont="1" applyBorder="1" applyAlignment="1">
      <alignment horizontal="justify" vertical="center" wrapText="1"/>
    </xf>
    <xf numFmtId="9" fontId="0" fillId="0" borderId="0" xfId="21" applyFont="1" applyFill="1"/>
    <xf numFmtId="189" fontId="2" fillId="0" borderId="1" xfId="246" applyNumberFormat="1" applyFont="1" applyFill="1" applyBorder="1" applyAlignment="1">
      <alignment horizontal="center" vertical="center" wrapText="1"/>
    </xf>
    <xf numFmtId="189" fontId="2" fillId="0" borderId="1" xfId="246" applyNumberFormat="1" applyFont="1" applyFill="1" applyBorder="1" applyAlignment="1">
      <alignment horizontal="center" vertical="center"/>
    </xf>
    <xf numFmtId="0" fontId="0" fillId="0" borderId="8" xfId="0" applyBorder="1" applyAlignment="1">
      <alignment horizontal="center" vertical="center"/>
    </xf>
    <xf numFmtId="187" fontId="4" fillId="0" borderId="1" xfId="9" applyNumberFormat="1" applyFont="1" applyFill="1" applyBorder="1" applyAlignment="1">
      <alignment horizontal="center" vertical="center" wrapText="1"/>
    </xf>
    <xf numFmtId="0" fontId="0" fillId="0" borderId="53" xfId="0" applyBorder="1" applyAlignment="1">
      <alignment horizontal="center" vertical="center"/>
    </xf>
    <xf numFmtId="187" fontId="4" fillId="0" borderId="2" xfId="9" applyNumberFormat="1" applyFont="1" applyFill="1" applyBorder="1" applyAlignment="1">
      <alignment horizontal="center" vertical="center" wrapText="1"/>
    </xf>
    <xf numFmtId="9" fontId="27" fillId="0" borderId="2" xfId="21" applyFont="1" applyBorder="1" applyAlignment="1">
      <alignment horizontal="center" vertical="center"/>
    </xf>
    <xf numFmtId="0" fontId="99" fillId="32" borderId="47" xfId="0" applyFont="1" applyFill="1" applyBorder="1" applyAlignment="1">
      <alignment horizontal="center" vertical="center"/>
    </xf>
    <xf numFmtId="0" fontId="99" fillId="32" borderId="48" xfId="0" applyFont="1" applyFill="1" applyBorder="1"/>
    <xf numFmtId="187" fontId="99" fillId="32" borderId="48" xfId="0" applyNumberFormat="1" applyFont="1" applyFill="1" applyBorder="1"/>
    <xf numFmtId="9" fontId="99" fillId="32" borderId="49" xfId="21" applyFont="1" applyFill="1" applyBorder="1" applyAlignment="1">
      <alignment horizontal="center" vertical="center"/>
    </xf>
    <xf numFmtId="0" fontId="0" fillId="0" borderId="42" xfId="0" applyBorder="1" applyAlignment="1">
      <alignment horizontal="center" vertical="center"/>
    </xf>
    <xf numFmtId="3" fontId="4" fillId="0" borderId="5" xfId="0" applyNumberFormat="1" applyFont="1" applyFill="1" applyBorder="1" applyAlignment="1">
      <alignment horizontal="center" vertical="center" wrapText="1"/>
    </xf>
    <xf numFmtId="9" fontId="27" fillId="0" borderId="5" xfId="21" applyFont="1" applyBorder="1" applyAlignment="1">
      <alignment horizontal="center" vertical="center"/>
    </xf>
    <xf numFmtId="0" fontId="27" fillId="32" borderId="47" xfId="0" applyFont="1" applyFill="1" applyBorder="1" applyAlignment="1">
      <alignment horizontal="center" vertical="center"/>
    </xf>
    <xf numFmtId="0" fontId="0" fillId="32" borderId="48" xfId="0" applyFill="1" applyBorder="1"/>
    <xf numFmtId="0" fontId="27" fillId="32" borderId="48" xfId="0" applyFont="1" applyFill="1" applyBorder="1"/>
    <xf numFmtId="0" fontId="27" fillId="32" borderId="49" xfId="0" applyFont="1" applyFill="1" applyBorder="1"/>
    <xf numFmtId="0" fontId="0" fillId="32" borderId="1" xfId="0" applyFill="1" applyBorder="1" applyAlignment="1">
      <alignment vertical="center" wrapText="1"/>
    </xf>
    <xf numFmtId="0" fontId="0" fillId="32" borderId="1" xfId="0" applyFill="1" applyBorder="1" applyAlignment="1">
      <alignment horizontal="center" vertical="center" wrapText="1"/>
    </xf>
    <xf numFmtId="0" fontId="0" fillId="32" borderId="1" xfId="0" applyFill="1" applyBorder="1" applyAlignment="1">
      <alignment horizontal="center" vertical="center"/>
    </xf>
    <xf numFmtId="10" fontId="29" fillId="32" borderId="1" xfId="0" applyNumberFormat="1" applyFont="1" applyFill="1" applyBorder="1" applyAlignment="1">
      <alignment horizontal="center" vertical="center"/>
    </xf>
    <xf numFmtId="4" fontId="0" fillId="32" borderId="1" xfId="0" applyNumberFormat="1" applyFill="1" applyBorder="1" applyAlignment="1">
      <alignment horizontal="center" vertical="center"/>
    </xf>
    <xf numFmtId="9" fontId="0" fillId="32" borderId="1" xfId="24" applyFont="1" applyFill="1" applyBorder="1" applyAlignment="1">
      <alignment horizontal="center" vertical="center"/>
    </xf>
    <xf numFmtId="0" fontId="98" fillId="32" borderId="11" xfId="0" applyFont="1" applyFill="1" applyBorder="1" applyAlignment="1">
      <alignment horizontal="center" wrapText="1"/>
    </xf>
    <xf numFmtId="0" fontId="98" fillId="32" borderId="11" xfId="0" applyFont="1" applyFill="1" applyBorder="1" applyAlignment="1">
      <alignment horizontal="justify" vertical="center" wrapText="1"/>
    </xf>
    <xf numFmtId="0" fontId="57" fillId="32" borderId="1" xfId="0" applyFont="1" applyFill="1" applyBorder="1"/>
    <xf numFmtId="0" fontId="27" fillId="32" borderId="1" xfId="0" applyFont="1" applyFill="1" applyBorder="1" applyAlignment="1">
      <alignment horizontal="center" vertical="center"/>
    </xf>
    <xf numFmtId="42" fontId="19" fillId="32" borderId="1" xfId="0" applyNumberFormat="1" applyFont="1" applyFill="1" applyBorder="1" applyAlignment="1">
      <alignment horizontal="center" vertical="center" wrapText="1"/>
    </xf>
    <xf numFmtId="9" fontId="27" fillId="32" borderId="1" xfId="24" applyFont="1" applyFill="1" applyBorder="1" applyAlignment="1">
      <alignment horizontal="center" vertical="center"/>
    </xf>
    <xf numFmtId="0" fontId="60" fillId="32" borderId="1" xfId="0" applyFont="1" applyFill="1" applyBorder="1" applyAlignment="1">
      <alignment horizontal="justify" vertical="center" wrapText="1"/>
    </xf>
    <xf numFmtId="184" fontId="60" fillId="32" borderId="1" xfId="10" applyNumberFormat="1" applyFont="1" applyFill="1" applyBorder="1" applyAlignment="1">
      <alignment horizontal="center" vertical="center"/>
    </xf>
    <xf numFmtId="187" fontId="60" fillId="32" borderId="1" xfId="10" applyNumberFormat="1" applyFont="1" applyFill="1" applyBorder="1" applyAlignment="1">
      <alignment horizontal="center" vertical="center"/>
    </xf>
    <xf numFmtId="0" fontId="24" fillId="32" borderId="1" xfId="0" applyFont="1" applyFill="1" applyBorder="1" applyAlignment="1">
      <alignment vertical="center" wrapText="1"/>
    </xf>
    <xf numFmtId="0" fontId="24" fillId="32" borderId="1" xfId="0" applyFont="1" applyFill="1" applyBorder="1" applyAlignment="1">
      <alignment horizontal="left" vertical="center" wrapText="1"/>
    </xf>
    <xf numFmtId="2" fontId="0" fillId="32" borderId="1" xfId="0" applyNumberFormat="1" applyFill="1" applyBorder="1" applyAlignment="1">
      <alignment horizontal="center" vertical="center"/>
    </xf>
    <xf numFmtId="10" fontId="60" fillId="0" borderId="1" xfId="16" applyNumberFormat="1" applyFont="1" applyFill="1" applyBorder="1" applyAlignment="1">
      <alignment horizontal="center" vertical="center" wrapText="1"/>
    </xf>
    <xf numFmtId="10" fontId="3" fillId="0" borderId="1" xfId="16" applyNumberFormat="1" applyFont="1" applyFill="1" applyBorder="1" applyAlignment="1">
      <alignment horizontal="center" vertical="center" wrapText="1"/>
    </xf>
    <xf numFmtId="0" fontId="27" fillId="4" borderId="1" xfId="0" applyFont="1" applyFill="1" applyBorder="1" applyAlignment="1">
      <alignment horizontal="center" vertical="center"/>
    </xf>
    <xf numFmtId="3" fontId="19"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0" fontId="0" fillId="0" borderId="0" xfId="0" applyAlignment="1">
      <alignment horizontal="center"/>
    </xf>
    <xf numFmtId="3" fontId="17"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4" fontId="1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4" fontId="65"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85" fontId="10" fillId="0" borderId="1" xfId="0" applyNumberFormat="1" applyFont="1" applyFill="1" applyBorder="1" applyAlignment="1">
      <alignment horizontal="center" vertical="center" wrapText="1"/>
    </xf>
    <xf numFmtId="169" fontId="34" fillId="0" borderId="1" xfId="3" applyFont="1" applyFill="1" applyBorder="1" applyAlignment="1">
      <alignment horizontal="center" vertical="center"/>
    </xf>
    <xf numFmtId="185" fontId="6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8" fillId="0" borderId="1" xfId="0" applyFont="1" applyFill="1" applyBorder="1" applyAlignment="1">
      <alignment horizontal="center" vertical="center" wrapText="1"/>
    </xf>
    <xf numFmtId="184" fontId="88" fillId="0" borderId="3" xfId="9" applyNumberFormat="1" applyFont="1" applyFill="1" applyBorder="1" applyAlignment="1">
      <alignment horizontal="center" vertical="center"/>
    </xf>
    <xf numFmtId="3" fontId="2" fillId="0" borderId="42" xfId="0" applyNumberFormat="1" applyFont="1" applyFill="1" applyBorder="1" applyAlignment="1">
      <alignment horizontal="center" vertical="center" wrapText="1"/>
    </xf>
    <xf numFmtId="3" fontId="2" fillId="0" borderId="72" xfId="0" applyNumberFormat="1" applyFont="1" applyFill="1" applyBorder="1" applyAlignment="1">
      <alignment horizontal="center" vertical="center" wrapText="1"/>
    </xf>
    <xf numFmtId="1" fontId="2" fillId="0" borderId="72" xfId="2866" applyNumberFormat="1" applyFont="1" applyFill="1" applyBorder="1" applyAlignment="1">
      <alignment horizontal="center" vertical="center" wrapText="1"/>
    </xf>
    <xf numFmtId="39" fontId="88" fillId="0" borderId="5" xfId="9" applyNumberFormat="1" applyFont="1" applyFill="1" applyBorder="1" applyAlignment="1">
      <alignment horizontal="center" vertical="center"/>
    </xf>
    <xf numFmtId="37" fontId="88" fillId="0" borderId="42" xfId="9" applyNumberFormat="1" applyFont="1" applyFill="1" applyBorder="1" applyAlignment="1">
      <alignment horizontal="center" vertical="center"/>
    </xf>
    <xf numFmtId="37" fontId="88" fillId="0" borderId="43" xfId="9" applyNumberFormat="1" applyFont="1" applyFill="1" applyBorder="1" applyAlignment="1">
      <alignment horizontal="center" vertical="center"/>
    </xf>
    <xf numFmtId="184" fontId="86" fillId="4" borderId="48" xfId="10" applyNumberFormat="1" applyFont="1" applyFill="1" applyBorder="1" applyAlignment="1">
      <alignment horizontal="center" vertical="center"/>
    </xf>
    <xf numFmtId="10" fontId="59" fillId="0" borderId="9" xfId="21" applyNumberFormat="1" applyFont="1" applyFill="1" applyBorder="1" applyAlignment="1">
      <alignment horizontal="center" vertical="center"/>
    </xf>
    <xf numFmtId="9" fontId="59" fillId="0" borderId="22" xfId="21" applyFont="1" applyFill="1" applyBorder="1" applyAlignment="1">
      <alignment horizontal="center" vertical="center"/>
    </xf>
    <xf numFmtId="10" fontId="59" fillId="0" borderId="22" xfId="21" applyNumberFormat="1" applyFont="1" applyFill="1" applyBorder="1" applyAlignment="1">
      <alignment horizontal="center" vertical="center" wrapText="1"/>
    </xf>
    <xf numFmtId="10" fontId="59" fillId="0" borderId="61" xfId="21" applyNumberFormat="1" applyFont="1" applyFill="1" applyBorder="1" applyAlignment="1">
      <alignment horizontal="center" vertical="center" wrapText="1"/>
    </xf>
    <xf numFmtId="10" fontId="59" fillId="4" borderId="69" xfId="21" applyNumberFormat="1" applyFont="1" applyFill="1" applyBorder="1" applyAlignment="1">
      <alignment horizontal="center" vertical="center"/>
    </xf>
    <xf numFmtId="9" fontId="59" fillId="4" borderId="51" xfId="21" applyFont="1" applyFill="1" applyBorder="1" applyAlignment="1">
      <alignment horizontal="center" vertical="center"/>
    </xf>
    <xf numFmtId="10" fontId="59" fillId="4" borderId="51" xfId="21" applyNumberFormat="1" applyFont="1" applyFill="1" applyBorder="1" applyAlignment="1">
      <alignment horizontal="center" vertical="center" wrapText="1"/>
    </xf>
    <xf numFmtId="10" fontId="59" fillId="4" borderId="52" xfId="21" applyNumberFormat="1" applyFont="1" applyFill="1" applyBorder="1" applyAlignment="1">
      <alignment horizontal="center" vertical="center" wrapText="1"/>
    </xf>
    <xf numFmtId="9" fontId="68" fillId="16" borderId="0" xfId="21" applyFont="1" applyFill="1" applyBorder="1" applyAlignment="1">
      <alignment horizontal="center" wrapText="1"/>
    </xf>
    <xf numFmtId="184" fontId="68" fillId="16" borderId="0" xfId="0" applyNumberFormat="1" applyFont="1" applyFill="1" applyBorder="1" applyAlignment="1">
      <alignment horizontal="center" wrapText="1"/>
    </xf>
    <xf numFmtId="184" fontId="68" fillId="16" borderId="0" xfId="0" applyNumberFormat="1" applyFont="1" applyFill="1" applyBorder="1" applyAlignment="1">
      <alignment wrapText="1"/>
    </xf>
    <xf numFmtId="184" fontId="24" fillId="16" borderId="0" xfId="0" applyNumberFormat="1" applyFont="1" applyFill="1" applyBorder="1" applyAlignment="1">
      <alignment wrapText="1"/>
    </xf>
    <xf numFmtId="184" fontId="24" fillId="16" borderId="9" xfId="0" applyNumberFormat="1" applyFont="1" applyFill="1" applyBorder="1" applyAlignment="1">
      <alignment wrapText="1"/>
    </xf>
    <xf numFmtId="184" fontId="68" fillId="16" borderId="29" xfId="0" applyNumberFormat="1" applyFont="1" applyFill="1" applyBorder="1" applyAlignment="1">
      <alignment horizontal="center" wrapText="1"/>
    </xf>
    <xf numFmtId="184" fontId="68" fillId="16" borderId="29" xfId="0" applyNumberFormat="1" applyFont="1" applyFill="1" applyBorder="1" applyAlignment="1">
      <alignment wrapText="1"/>
    </xf>
    <xf numFmtId="184" fontId="24" fillId="16" borderId="29" xfId="0" applyNumberFormat="1" applyFont="1" applyFill="1" applyBorder="1" applyAlignment="1">
      <alignment wrapText="1"/>
    </xf>
    <xf numFmtId="184" fontId="24" fillId="16" borderId="34" xfId="0" applyNumberFormat="1" applyFont="1" applyFill="1" applyBorder="1" applyAlignment="1">
      <alignment wrapText="1"/>
    </xf>
    <xf numFmtId="10" fontId="3" fillId="0" borderId="1" xfId="16" applyNumberFormat="1" applyFont="1" applyFill="1" applyBorder="1" applyAlignment="1">
      <alignment horizontal="center" vertical="center"/>
    </xf>
    <xf numFmtId="10" fontId="60" fillId="0" borderId="3" xfId="16" applyNumberFormat="1" applyFont="1" applyFill="1" applyBorder="1" applyAlignment="1">
      <alignment horizontal="center" vertical="center" wrapText="1"/>
    </xf>
    <xf numFmtId="172" fontId="29" fillId="16" borderId="3" xfId="0" applyNumberFormat="1" applyFont="1" applyFill="1" applyBorder="1" applyAlignment="1">
      <alignment vertical="center"/>
    </xf>
    <xf numFmtId="172" fontId="29" fillId="17" borderId="1" xfId="0" applyNumberFormat="1" applyFont="1" applyFill="1" applyBorder="1" applyAlignment="1">
      <alignment vertical="center"/>
    </xf>
    <xf numFmtId="9" fontId="60" fillId="16" borderId="1" xfId="16" applyNumberFormat="1" applyFont="1" applyFill="1" applyBorder="1" applyAlignment="1">
      <alignment horizontal="center" vertical="center" wrapText="1"/>
    </xf>
    <xf numFmtId="9" fontId="29" fillId="17" borderId="1" xfId="0" applyNumberFormat="1" applyFont="1" applyFill="1" applyBorder="1" applyAlignment="1">
      <alignment horizontal="center" vertical="center"/>
    </xf>
    <xf numFmtId="10" fontId="2" fillId="16" borderId="36" xfId="16" applyNumberFormat="1" applyFont="1" applyFill="1" applyBorder="1" applyAlignment="1">
      <alignment horizontal="center" vertical="center" wrapText="1"/>
    </xf>
    <xf numFmtId="0" fontId="2" fillId="16" borderId="46" xfId="16" applyFont="1" applyFill="1" applyBorder="1" applyAlignment="1">
      <alignment horizontal="center" vertical="center" wrapText="1"/>
    </xf>
    <xf numFmtId="0" fontId="2" fillId="16" borderId="18"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6" borderId="1" xfId="19" applyFont="1" applyFill="1" applyBorder="1" applyAlignment="1">
      <alignment horizontal="center" vertical="center" wrapText="1"/>
    </xf>
    <xf numFmtId="10" fontId="4" fillId="16" borderId="1" xfId="16" applyNumberFormat="1" applyFill="1" applyBorder="1" applyAlignment="1">
      <alignment horizontal="center" vertical="center" wrapText="1"/>
    </xf>
    <xf numFmtId="0" fontId="4" fillId="16" borderId="1" xfId="0" applyFont="1" applyFill="1" applyBorder="1" applyAlignment="1">
      <alignment horizontal="center" vertical="center" wrapText="1"/>
    </xf>
    <xf numFmtId="0" fontId="2" fillId="16" borderId="1" xfId="0" applyFont="1" applyFill="1" applyBorder="1" applyAlignment="1">
      <alignment horizontal="center" vertical="top" wrapText="1"/>
    </xf>
    <xf numFmtId="1" fontId="2" fillId="16" borderId="1" xfId="0" applyNumberFormat="1" applyFont="1" applyFill="1" applyBorder="1" applyAlignment="1">
      <alignment horizontal="center" vertical="top" wrapText="1"/>
    </xf>
    <xf numFmtId="0" fontId="16" fillId="0" borderId="1" xfId="0" applyFont="1" applyBorder="1" applyAlignment="1" applyProtection="1">
      <alignment horizontal="left" vertical="center" wrapText="1"/>
      <protection locked="0"/>
    </xf>
    <xf numFmtId="1" fontId="0" fillId="0" borderId="1" xfId="0" applyNumberFormat="1" applyBorder="1" applyAlignment="1">
      <alignment horizontal="center" vertical="center" wrapText="1"/>
    </xf>
    <xf numFmtId="4" fontId="19"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87" fontId="2" fillId="0" borderId="1" xfId="10" applyNumberFormat="1" applyFont="1" applyFill="1" applyBorder="1" applyAlignment="1">
      <alignment horizontal="center" vertical="center" wrapText="1"/>
    </xf>
    <xf numFmtId="3" fontId="19"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185" fontId="4" fillId="0" borderId="1" xfId="0" applyNumberFormat="1" applyFont="1" applyBorder="1" applyAlignment="1">
      <alignment horizontal="center" vertical="center" wrapText="1"/>
    </xf>
    <xf numFmtId="18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 fontId="4" fillId="0" borderId="1" xfId="0" applyNumberFormat="1" applyFont="1" applyBorder="1" applyAlignment="1">
      <alignment horizontal="center" vertical="center"/>
    </xf>
    <xf numFmtId="4" fontId="19" fillId="0" borderId="1" xfId="0" applyNumberFormat="1" applyFont="1" applyBorder="1" applyAlignment="1">
      <alignment horizontal="center" vertical="center"/>
    </xf>
    <xf numFmtId="0" fontId="19" fillId="16" borderId="16" xfId="0" applyFont="1" applyFill="1" applyBorder="1" applyAlignment="1">
      <alignment horizontal="left" vertical="center" wrapText="1"/>
    </xf>
    <xf numFmtId="42" fontId="19" fillId="16" borderId="17" xfId="0" applyNumberFormat="1" applyFont="1" applyFill="1" applyBorder="1" applyAlignment="1">
      <alignment horizontal="center" vertical="center" wrapText="1"/>
    </xf>
    <xf numFmtId="0" fontId="19" fillId="16" borderId="8" xfId="0" applyFont="1" applyFill="1" applyBorder="1" applyAlignment="1">
      <alignment horizontal="left" vertical="center" wrapText="1"/>
    </xf>
    <xf numFmtId="42" fontId="19" fillId="16" borderId="18" xfId="0" applyNumberFormat="1" applyFont="1" applyFill="1" applyBorder="1" applyAlignment="1">
      <alignment horizontal="center" vertical="center" wrapText="1"/>
    </xf>
    <xf numFmtId="0" fontId="19" fillId="16" borderId="66" xfId="0" applyFont="1" applyFill="1" applyBorder="1" applyAlignment="1">
      <alignment horizontal="left" vertical="center" wrapText="1"/>
    </xf>
    <xf numFmtId="42" fontId="19" fillId="16" borderId="62" xfId="0" applyNumberFormat="1" applyFont="1" applyFill="1" applyBorder="1" applyAlignment="1">
      <alignment horizontal="center" vertical="center" wrapText="1"/>
    </xf>
    <xf numFmtId="0" fontId="101" fillId="15" borderId="0" xfId="0" applyFont="1" applyFill="1"/>
    <xf numFmtId="0" fontId="102" fillId="15" borderId="0" xfId="0" applyFont="1" applyFill="1" applyAlignment="1" applyProtection="1">
      <alignment horizontal="center"/>
      <protection locked="0"/>
    </xf>
    <xf numFmtId="0" fontId="102" fillId="15" borderId="0" xfId="0" applyFont="1" applyFill="1" applyProtection="1">
      <protection locked="0"/>
    </xf>
    <xf numFmtId="0" fontId="103" fillId="15" borderId="0" xfId="0" applyFont="1" applyFill="1" applyAlignment="1" applyProtection="1">
      <alignment horizontal="center"/>
      <protection locked="0"/>
    </xf>
    <xf numFmtId="1" fontId="103" fillId="15" borderId="0" xfId="0" applyNumberFormat="1" applyFont="1" applyFill="1" applyAlignment="1" applyProtection="1">
      <alignment horizontal="center"/>
      <protection locked="0"/>
    </xf>
    <xf numFmtId="0" fontId="101" fillId="36" borderId="1" xfId="0" applyFont="1" applyFill="1" applyBorder="1" applyAlignment="1">
      <alignment horizontal="center" vertical="center"/>
    </xf>
    <xf numFmtId="1" fontId="102" fillId="15" borderId="0" xfId="0" applyNumberFormat="1" applyFont="1" applyFill="1" applyAlignment="1" applyProtection="1">
      <alignment horizontal="center"/>
      <protection locked="0"/>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3" fontId="33" fillId="0" borderId="26"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0" fillId="17" borderId="50" xfId="0" applyFont="1" applyFill="1" applyBorder="1" applyAlignment="1">
      <alignment horizontal="center" vertical="center" wrapText="1"/>
    </xf>
    <xf numFmtId="0" fontId="10" fillId="17" borderId="58" xfId="0" applyFont="1" applyFill="1" applyBorder="1" applyAlignment="1">
      <alignment horizontal="center" vertical="center" wrapText="1"/>
    </xf>
    <xf numFmtId="0" fontId="11" fillId="21" borderId="50" xfId="0" applyFont="1" applyFill="1" applyBorder="1" applyAlignment="1">
      <alignment horizontal="center" vertical="center" wrapText="1"/>
    </xf>
    <xf numFmtId="0" fontId="11" fillId="21" borderId="58"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7"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69" fillId="21" borderId="47" xfId="0" applyFont="1" applyFill="1" applyBorder="1" applyAlignment="1">
      <alignment horizontal="center" vertical="center"/>
    </xf>
    <xf numFmtId="0" fontId="69" fillId="21" borderId="48" xfId="0" applyFont="1" applyFill="1" applyBorder="1" applyAlignment="1">
      <alignment horizontal="center" vertical="center"/>
    </xf>
    <xf numFmtId="0" fontId="69" fillId="21" borderId="49" xfId="0" applyFont="1" applyFill="1" applyBorder="1" applyAlignment="1">
      <alignment horizontal="center" vertical="center"/>
    </xf>
    <xf numFmtId="0" fontId="69" fillId="16" borderId="47" xfId="0" applyFont="1" applyFill="1" applyBorder="1" applyAlignment="1">
      <alignment horizontal="center" vertical="center" wrapText="1"/>
    </xf>
    <xf numFmtId="0" fontId="69" fillId="16" borderId="48" xfId="0" applyFont="1" applyFill="1" applyBorder="1" applyAlignment="1">
      <alignment horizontal="center" vertical="center" wrapText="1"/>
    </xf>
    <xf numFmtId="0" fontId="69" fillId="16" borderId="49" xfId="0" applyFont="1" applyFill="1" applyBorder="1" applyAlignment="1">
      <alignment horizontal="center" vertical="center" wrapText="1"/>
    </xf>
    <xf numFmtId="0" fontId="10" fillId="16" borderId="41"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1" fillId="16" borderId="3"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32" fillId="0" borderId="23" xfId="0" applyFont="1" applyFill="1" applyBorder="1" applyAlignment="1">
      <alignment horizontal="center"/>
    </xf>
    <xf numFmtId="0" fontId="32" fillId="0" borderId="24" xfId="0" applyFont="1" applyFill="1" applyBorder="1" applyAlignment="1">
      <alignment horizontal="center"/>
    </xf>
    <xf numFmtId="0" fontId="32" fillId="0" borderId="38" xfId="0" applyFont="1" applyFill="1" applyBorder="1" applyAlignment="1">
      <alignment horizontal="center"/>
    </xf>
    <xf numFmtId="0" fontId="32" fillId="0" borderId="26" xfId="0" applyFont="1" applyFill="1" applyBorder="1" applyAlignment="1">
      <alignment horizontal="center"/>
    </xf>
    <xf numFmtId="0" fontId="32" fillId="0" borderId="0" xfId="0" applyFont="1" applyFill="1" applyBorder="1" applyAlignment="1">
      <alignment horizontal="center"/>
    </xf>
    <xf numFmtId="0" fontId="32" fillId="0" borderId="27" xfId="0" applyFont="1" applyFill="1" applyBorder="1" applyAlignment="1">
      <alignment horizontal="center"/>
    </xf>
    <xf numFmtId="0" fontId="32" fillId="0" borderId="28" xfId="0" applyFont="1" applyFill="1" applyBorder="1" applyAlignment="1">
      <alignment horizontal="center"/>
    </xf>
    <xf numFmtId="0" fontId="32" fillId="0" borderId="29" xfId="0" applyFont="1" applyFill="1" applyBorder="1" applyAlignment="1">
      <alignment horizontal="center"/>
    </xf>
    <xf numFmtId="0" fontId="32" fillId="0" borderId="39" xfId="0" applyFont="1" applyFill="1" applyBorder="1" applyAlignment="1">
      <alignment horizontal="center"/>
    </xf>
    <xf numFmtId="0" fontId="74" fillId="16" borderId="32" xfId="0" applyFont="1" applyFill="1" applyBorder="1" applyAlignment="1">
      <alignment horizontal="center" vertical="center" wrapText="1"/>
    </xf>
    <xf numFmtId="0" fontId="74" fillId="16" borderId="33" xfId="0" applyFont="1" applyFill="1" applyBorder="1" applyAlignment="1">
      <alignment horizontal="center" vertical="center" wrapText="1"/>
    </xf>
    <xf numFmtId="0" fontId="76" fillId="16" borderId="30" xfId="0" applyFont="1" applyFill="1" applyBorder="1" applyAlignment="1">
      <alignment horizontal="center"/>
    </xf>
    <xf numFmtId="0" fontId="31" fillId="3" borderId="48" xfId="0" applyFont="1" applyFill="1" applyBorder="1" applyAlignment="1">
      <alignment vertical="center" wrapText="1"/>
    </xf>
    <xf numFmtId="0" fontId="31" fillId="3" borderId="47" xfId="0" applyFont="1" applyFill="1" applyBorder="1" applyAlignment="1">
      <alignment horizontal="left" vertical="center" wrapText="1"/>
    </xf>
    <xf numFmtId="0" fontId="31" fillId="3" borderId="48" xfId="0" applyFont="1" applyFill="1" applyBorder="1" applyAlignment="1">
      <alignment horizontal="left" vertical="center" wrapText="1"/>
    </xf>
    <xf numFmtId="0" fontId="31" fillId="3" borderId="49" xfId="0" applyFont="1" applyFill="1" applyBorder="1" applyAlignment="1">
      <alignment horizontal="left" vertical="center" wrapText="1"/>
    </xf>
    <xf numFmtId="0" fontId="11" fillId="16" borderId="10" xfId="0" applyFont="1" applyFill="1" applyBorder="1" applyAlignment="1">
      <alignment horizontal="center" vertical="center" wrapText="1"/>
    </xf>
    <xf numFmtId="0" fontId="11" fillId="16" borderId="11" xfId="0" applyFont="1" applyFill="1" applyBorder="1" applyAlignment="1">
      <alignment horizontal="center" vertical="center" wrapText="1"/>
    </xf>
    <xf numFmtId="0" fontId="11" fillId="16" borderId="19" xfId="0" applyFont="1" applyFill="1" applyBorder="1" applyAlignment="1">
      <alignment horizontal="center" vertical="center" wrapText="1"/>
    </xf>
    <xf numFmtId="0" fontId="11" fillId="16" borderId="37"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55"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27" fillId="4" borderId="8"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8"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0" borderId="0" xfId="0" applyFont="1" applyFill="1" applyBorder="1" applyAlignment="1">
      <alignment horizontal="center" vertical="center" wrapText="1"/>
    </xf>
    <xf numFmtId="184" fontId="0" fillId="0" borderId="0" xfId="0" applyNumberFormat="1" applyFill="1" applyBorder="1" applyAlignment="1">
      <alignment horizontal="left" vertical="center"/>
    </xf>
    <xf numFmtId="0" fontId="0" fillId="0" borderId="0" xfId="0" applyFill="1" applyBorder="1" applyAlignment="1">
      <alignment horizontal="left" vertical="center"/>
    </xf>
    <xf numFmtId="184" fontId="3" fillId="16" borderId="26" xfId="0" applyNumberFormat="1" applyFont="1" applyFill="1" applyBorder="1" applyAlignment="1" applyProtection="1">
      <alignment horizontal="center" vertical="center" wrapText="1"/>
      <protection locked="0"/>
    </xf>
    <xf numFmtId="184" fontId="3" fillId="16" borderId="0" xfId="0" applyNumberFormat="1" applyFont="1" applyFill="1" applyBorder="1" applyAlignment="1" applyProtection="1">
      <alignment horizontal="center" vertical="center" wrapText="1"/>
      <protection locked="0"/>
    </xf>
    <xf numFmtId="184" fontId="3" fillId="16" borderId="28" xfId="0" applyNumberFormat="1" applyFont="1" applyFill="1" applyBorder="1" applyAlignment="1" applyProtection="1">
      <alignment horizontal="center" vertical="center" wrapText="1"/>
      <protection locked="0"/>
    </xf>
    <xf numFmtId="184" fontId="3" fillId="16" borderId="29" xfId="0" applyNumberFormat="1" applyFont="1" applyFill="1" applyBorder="1" applyAlignment="1" applyProtection="1">
      <alignment horizontal="center" vertical="center" wrapText="1"/>
      <protection locked="0"/>
    </xf>
    <xf numFmtId="3" fontId="10" fillId="0" borderId="58" xfId="0" applyNumberFormat="1" applyFont="1" applyFill="1" applyBorder="1" applyAlignment="1">
      <alignment horizontal="center" vertical="center" wrapText="1"/>
    </xf>
    <xf numFmtId="3" fontId="10" fillId="0" borderId="68" xfId="0" applyNumberFormat="1" applyFont="1" applyFill="1" applyBorder="1" applyAlignment="1">
      <alignment horizontal="center" vertical="center" wrapText="1"/>
    </xf>
    <xf numFmtId="0" fontId="65" fillId="0" borderId="42" xfId="0" applyFont="1" applyFill="1" applyBorder="1" applyAlignment="1">
      <alignment horizontal="center" vertical="center" wrapText="1"/>
    </xf>
    <xf numFmtId="0" fontId="65" fillId="0" borderId="8" xfId="0" applyFont="1" applyFill="1" applyBorder="1" applyAlignment="1">
      <alignment horizontal="center" vertical="center" wrapText="1"/>
    </xf>
    <xf numFmtId="0" fontId="21" fillId="0" borderId="35" xfId="0" applyFont="1" applyFill="1" applyBorder="1" applyAlignment="1">
      <alignment horizontal="justify" vertical="center" wrapText="1"/>
    </xf>
    <xf numFmtId="0" fontId="21" fillId="0" borderId="22" xfId="0" applyFont="1" applyFill="1" applyBorder="1" applyAlignment="1">
      <alignment horizontal="justify" vertical="center" wrapText="1"/>
    </xf>
    <xf numFmtId="0" fontId="21" fillId="0" borderId="36" xfId="0" applyFont="1" applyFill="1" applyBorder="1" applyAlignment="1">
      <alignment horizontal="justify" vertical="center" wrapText="1"/>
    </xf>
    <xf numFmtId="0" fontId="89" fillId="0" borderId="35" xfId="0" applyFont="1" applyFill="1" applyBorder="1" applyAlignment="1">
      <alignment horizontal="center" vertical="center" wrapText="1"/>
    </xf>
    <xf numFmtId="0" fontId="89" fillId="0" borderId="22" xfId="0" applyFont="1" applyFill="1" applyBorder="1" applyAlignment="1">
      <alignment horizontal="center" vertical="center" wrapText="1"/>
    </xf>
    <xf numFmtId="0" fontId="89" fillId="0" borderId="36"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89" fillId="0" borderId="13" xfId="0" applyFont="1" applyFill="1" applyBorder="1" applyAlignment="1">
      <alignment horizontal="center" vertical="center" wrapText="1"/>
    </xf>
    <xf numFmtId="0" fontId="89" fillId="0" borderId="14" xfId="0" applyFont="1" applyFill="1" applyBorder="1" applyAlignment="1">
      <alignment horizontal="center" vertical="center" wrapText="1"/>
    </xf>
    <xf numFmtId="0" fontId="89" fillId="0" borderId="15" xfId="0" applyFont="1" applyFill="1" applyBorder="1" applyAlignment="1">
      <alignment horizontal="center" vertical="center" wrapText="1"/>
    </xf>
    <xf numFmtId="0" fontId="65" fillId="0" borderId="63" xfId="0" applyFont="1" applyFill="1" applyBorder="1" applyAlignment="1">
      <alignment horizontal="center" vertical="center" wrapText="1"/>
    </xf>
    <xf numFmtId="0" fontId="65" fillId="0" borderId="65" xfId="0" applyFont="1" applyFill="1" applyBorder="1" applyAlignment="1">
      <alignment horizontal="center" vertical="center" wrapText="1"/>
    </xf>
    <xf numFmtId="0" fontId="65" fillId="0" borderId="67"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6" borderId="47" xfId="0" applyFont="1" applyFill="1" applyBorder="1" applyAlignment="1">
      <alignment horizontal="center" vertical="center" wrapText="1"/>
    </xf>
    <xf numFmtId="0" fontId="10" fillId="16" borderId="48" xfId="0" applyFont="1" applyFill="1" applyBorder="1" applyAlignment="1">
      <alignment horizontal="center" vertical="center" wrapText="1"/>
    </xf>
    <xf numFmtId="0" fontId="10" fillId="16" borderId="49" xfId="0" applyFont="1" applyFill="1" applyBorder="1" applyAlignment="1">
      <alignment horizontal="center" vertical="center" wrapText="1"/>
    </xf>
    <xf numFmtId="0" fontId="69" fillId="16" borderId="23" xfId="0" applyFont="1" applyFill="1" applyBorder="1" applyAlignment="1">
      <alignment horizontal="center" vertical="center" wrapText="1"/>
    </xf>
    <xf numFmtId="0" fontId="69" fillId="16" borderId="24" xfId="0" applyFont="1" applyFill="1" applyBorder="1" applyAlignment="1">
      <alignment horizontal="center" vertical="center" wrapText="1"/>
    </xf>
    <xf numFmtId="0" fontId="69" fillId="16" borderId="38" xfId="0" applyFont="1" applyFill="1" applyBorder="1" applyAlignment="1">
      <alignment horizontal="center" vertical="center" wrapText="1"/>
    </xf>
    <xf numFmtId="0" fontId="69" fillId="16" borderId="28" xfId="0" applyFont="1" applyFill="1" applyBorder="1" applyAlignment="1">
      <alignment horizontal="center" vertical="center" wrapText="1"/>
    </xf>
    <xf numFmtId="0" fontId="69" fillId="16" borderId="29" xfId="0" applyFont="1" applyFill="1" applyBorder="1" applyAlignment="1">
      <alignment horizontal="center" vertical="center" wrapText="1"/>
    </xf>
    <xf numFmtId="0" fontId="69" fillId="16" borderId="39" xfId="0" applyFont="1" applyFill="1" applyBorder="1" applyAlignment="1">
      <alignment horizontal="center" vertical="center" wrapText="1"/>
    </xf>
    <xf numFmtId="0" fontId="75" fillId="16" borderId="6" xfId="0" applyFont="1" applyFill="1" applyBorder="1" applyAlignment="1">
      <alignment horizontal="center" vertical="center" wrapText="1"/>
    </xf>
    <xf numFmtId="0" fontId="75" fillId="16" borderId="54" xfId="0" applyFont="1" applyFill="1" applyBorder="1" applyAlignment="1">
      <alignment horizontal="center" vertical="center" wrapText="1"/>
    </xf>
    <xf numFmtId="0" fontId="75" fillId="16" borderId="56" xfId="0" applyFont="1" applyFill="1" applyBorder="1" applyAlignment="1">
      <alignment horizontal="center" vertical="center" wrapText="1"/>
    </xf>
    <xf numFmtId="0" fontId="31" fillId="0" borderId="47" xfId="0" applyFont="1" applyFill="1" applyBorder="1" applyAlignment="1">
      <alignment horizontal="left" vertical="center"/>
    </xf>
    <xf numFmtId="0" fontId="31" fillId="0" borderId="48" xfId="0" applyFont="1" applyFill="1" applyBorder="1" applyAlignment="1">
      <alignment horizontal="left" vertical="center"/>
    </xf>
    <xf numFmtId="0" fontId="69" fillId="16" borderId="24" xfId="0" applyFont="1" applyFill="1" applyBorder="1" applyAlignment="1">
      <alignment horizontal="center" vertical="center"/>
    </xf>
    <xf numFmtId="0" fontId="69" fillId="16" borderId="48" xfId="0" applyFont="1" applyFill="1" applyBorder="1" applyAlignment="1">
      <alignment horizontal="center" vertical="center"/>
    </xf>
    <xf numFmtId="0" fontId="31" fillId="0" borderId="49" xfId="0" applyFont="1" applyFill="1" applyBorder="1" applyAlignment="1">
      <alignment horizontal="left" vertical="center"/>
    </xf>
    <xf numFmtId="0" fontId="11" fillId="16" borderId="12"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10" fillId="17" borderId="68" xfId="0" applyFont="1" applyFill="1" applyBorder="1" applyAlignment="1">
      <alignment horizontal="center" vertical="center" wrapText="1"/>
    </xf>
    <xf numFmtId="0" fontId="69" fillId="21" borderId="40" xfId="0" applyFont="1" applyFill="1" applyBorder="1" applyAlignment="1">
      <alignment horizontal="center" vertical="center"/>
    </xf>
    <xf numFmtId="0" fontId="69" fillId="21" borderId="43" xfId="0" applyFont="1" applyFill="1" applyBorder="1" applyAlignment="1">
      <alignment horizontal="center" vertical="center"/>
    </xf>
    <xf numFmtId="0" fontId="69" fillId="21" borderId="5" xfId="0" applyFont="1" applyFill="1" applyBorder="1" applyAlignment="1">
      <alignment horizontal="center" vertical="center"/>
    </xf>
    <xf numFmtId="0" fontId="11" fillId="16" borderId="17"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62" xfId="0" applyFont="1" applyFill="1" applyBorder="1" applyAlignment="1">
      <alignment horizontal="center" vertical="center" wrapText="1"/>
    </xf>
    <xf numFmtId="0" fontId="89" fillId="0" borderId="60" xfId="0" applyFont="1" applyFill="1" applyBorder="1" applyAlignment="1">
      <alignment horizontal="center" vertical="center" wrapText="1"/>
    </xf>
    <xf numFmtId="0" fontId="89" fillId="0" borderId="61" xfId="0" applyFont="1" applyFill="1" applyBorder="1" applyAlignment="1">
      <alignment horizontal="center" vertical="center" wrapText="1"/>
    </xf>
    <xf numFmtId="0" fontId="89" fillId="0" borderId="46" xfId="0" applyFont="1" applyFill="1" applyBorder="1" applyAlignment="1">
      <alignment horizontal="center" vertical="center" wrapText="1"/>
    </xf>
    <xf numFmtId="0" fontId="89" fillId="0" borderId="13" xfId="0" applyFont="1" applyFill="1" applyBorder="1" applyAlignment="1">
      <alignment horizontal="left" vertical="top" wrapText="1"/>
    </xf>
    <xf numFmtId="0" fontId="89" fillId="0" borderId="14" xfId="0" applyFont="1" applyFill="1" applyBorder="1" applyAlignment="1">
      <alignment horizontal="left" vertical="top" wrapText="1"/>
    </xf>
    <xf numFmtId="0" fontId="89" fillId="0" borderId="15" xfId="0" applyFont="1" applyFill="1" applyBorder="1" applyAlignment="1">
      <alignment horizontal="left" vertical="top" wrapText="1"/>
    </xf>
    <xf numFmtId="0" fontId="27" fillId="3" borderId="26" xfId="0" applyFont="1" applyFill="1" applyBorder="1" applyAlignment="1">
      <alignment horizontal="center" vertical="center"/>
    </xf>
    <xf numFmtId="0" fontId="29" fillId="0" borderId="4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50" fillId="16" borderId="3" xfId="16" applyFont="1" applyFill="1" applyBorder="1" applyAlignment="1">
      <alignment horizontal="center" vertical="center" wrapText="1"/>
    </xf>
    <xf numFmtId="0" fontId="50" fillId="16" borderId="4" xfId="16" applyFont="1" applyFill="1" applyBorder="1" applyAlignment="1">
      <alignment horizontal="center" vertical="center" wrapText="1"/>
    </xf>
    <xf numFmtId="0" fontId="50" fillId="16" borderId="35" xfId="16" applyFont="1" applyFill="1" applyBorder="1" applyAlignment="1">
      <alignment horizontal="center" vertical="center" wrapText="1"/>
    </xf>
    <xf numFmtId="0" fontId="50" fillId="16" borderId="22" xfId="16" applyFont="1" applyFill="1" applyBorder="1" applyAlignment="1">
      <alignment horizontal="center" vertical="center" wrapText="1"/>
    </xf>
    <xf numFmtId="0" fontId="50" fillId="16" borderId="16" xfId="16" applyFont="1" applyFill="1" applyBorder="1" applyAlignment="1">
      <alignment horizontal="center" vertical="center" wrapText="1"/>
    </xf>
    <xf numFmtId="0" fontId="50" fillId="16" borderId="37" xfId="16" applyFont="1" applyFill="1" applyBorder="1" applyAlignment="1">
      <alignment horizontal="center" vertical="center" wrapText="1"/>
    </xf>
    <xf numFmtId="10" fontId="3" fillId="0" borderId="2" xfId="0" applyNumberFormat="1" applyFont="1" applyFill="1" applyBorder="1" applyAlignment="1" applyProtection="1">
      <alignment horizontal="center" vertical="center" wrapText="1"/>
      <protection locked="0"/>
    </xf>
    <xf numFmtId="10" fontId="3" fillId="0" borderId="5" xfId="0" applyNumberFormat="1" applyFont="1" applyFill="1" applyBorder="1" applyAlignment="1" applyProtection="1">
      <alignment horizontal="center" vertical="center" wrapText="1"/>
      <protection locked="0"/>
    </xf>
    <xf numFmtId="0" fontId="2" fillId="16" borderId="15" xfId="16" applyFont="1" applyFill="1" applyBorder="1" applyAlignment="1">
      <alignment horizontal="center" vertical="center" wrapText="1"/>
    </xf>
    <xf numFmtId="0" fontId="2" fillId="16" borderId="36" xfId="16" applyFont="1" applyFill="1" applyBorder="1" applyAlignment="1">
      <alignment horizontal="center" vertical="center" wrapText="1"/>
    </xf>
    <xf numFmtId="0" fontId="3" fillId="0" borderId="1" xfId="16" applyFont="1" applyFill="1" applyBorder="1" applyAlignment="1">
      <alignment horizontal="center" vertical="center" wrapText="1"/>
    </xf>
    <xf numFmtId="0" fontId="3" fillId="0" borderId="1" xfId="16" applyFont="1" applyFill="1" applyBorder="1" applyAlignment="1">
      <alignment horizontal="center" vertical="top" wrapText="1"/>
    </xf>
    <xf numFmtId="0" fontId="60" fillId="0" borderId="1" xfId="16" applyFont="1" applyFill="1" applyBorder="1" applyAlignment="1">
      <alignment horizontal="center" vertical="center" wrapText="1"/>
    </xf>
    <xf numFmtId="10" fontId="3" fillId="0" borderId="1" xfId="0" applyNumberFormat="1" applyFont="1" applyFill="1" applyBorder="1" applyAlignment="1" applyProtection="1">
      <alignment horizontal="center" vertical="center" wrapText="1"/>
      <protection locked="0"/>
    </xf>
    <xf numFmtId="0" fontId="60" fillId="0" borderId="19" xfId="16" applyFont="1" applyFill="1" applyBorder="1" applyAlignment="1">
      <alignment horizontal="center" vertical="center" wrapText="1"/>
    </xf>
    <xf numFmtId="0" fontId="60" fillId="0" borderId="21" xfId="16" applyFont="1" applyFill="1" applyBorder="1" applyAlignment="1">
      <alignment horizontal="center" vertical="center" wrapText="1"/>
    </xf>
    <xf numFmtId="0" fontId="50" fillId="16" borderId="23" xfId="16" applyFont="1" applyFill="1" applyBorder="1" applyAlignment="1">
      <alignment horizontal="center" vertical="center" wrapText="1"/>
    </xf>
    <xf numFmtId="0" fontId="50" fillId="16" borderId="26" xfId="16" applyFont="1" applyFill="1" applyBorder="1" applyAlignment="1">
      <alignment horizontal="center" vertical="center" wrapText="1"/>
    </xf>
    <xf numFmtId="0" fontId="73" fillId="16" borderId="17" xfId="0" applyFont="1" applyFill="1" applyBorder="1" applyAlignment="1">
      <alignment horizontal="center" vertical="center" wrapText="1"/>
    </xf>
    <xf numFmtId="0" fontId="73" fillId="16" borderId="3" xfId="0" applyFont="1" applyFill="1" applyBorder="1" applyAlignment="1">
      <alignment horizontal="center" vertical="center" wrapText="1"/>
    </xf>
    <xf numFmtId="0" fontId="73" fillId="16" borderId="10" xfId="0" applyFont="1" applyFill="1" applyBorder="1" applyAlignment="1">
      <alignment horizontal="center" vertical="center" wrapText="1"/>
    </xf>
    <xf numFmtId="0" fontId="77" fillId="16" borderId="18" xfId="0" applyFont="1" applyFill="1" applyBorder="1" applyAlignment="1">
      <alignment horizontal="left" vertical="center" wrapText="1"/>
    </xf>
    <xf numFmtId="0" fontId="77" fillId="16" borderId="1" xfId="0" applyFont="1" applyFill="1" applyBorder="1" applyAlignment="1">
      <alignment horizontal="left" vertical="center" wrapText="1"/>
    </xf>
    <xf numFmtId="0" fontId="77" fillId="16" borderId="11" xfId="0" applyFont="1" applyFill="1" applyBorder="1" applyAlignment="1">
      <alignment horizontal="left" vertical="center" wrapText="1"/>
    </xf>
    <xf numFmtId="0" fontId="10" fillId="16" borderId="44" xfId="0" applyFont="1" applyFill="1" applyBorder="1" applyAlignment="1">
      <alignment horizontal="left" vertical="center" wrapText="1"/>
    </xf>
    <xf numFmtId="0" fontId="10" fillId="16" borderId="30"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31" fillId="3" borderId="44" xfId="0" applyFont="1" applyFill="1" applyBorder="1" applyAlignment="1">
      <alignment horizontal="left" vertical="center" wrapText="1"/>
    </xf>
    <xf numFmtId="0" fontId="31" fillId="3" borderId="30" xfId="0" applyFont="1" applyFill="1" applyBorder="1" applyAlignment="1">
      <alignment horizontal="left" vertical="center" wrapText="1"/>
    </xf>
    <xf numFmtId="0" fontId="31" fillId="3" borderId="45" xfId="0" applyFont="1" applyFill="1" applyBorder="1" applyAlignment="1">
      <alignment horizontal="left" vertical="center" wrapText="1"/>
    </xf>
    <xf numFmtId="0" fontId="10" fillId="0" borderId="4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50" fillId="0" borderId="1" xfId="0" applyFont="1" applyFill="1" applyBorder="1" applyAlignment="1" applyProtection="1">
      <alignment horizontal="center" vertical="center" wrapText="1"/>
      <protection locked="0"/>
    </xf>
    <xf numFmtId="0" fontId="4" fillId="2" borderId="26" xfId="16" applyFill="1" applyBorder="1" applyAlignment="1">
      <alignment horizontal="center" vertical="center"/>
    </xf>
    <xf numFmtId="0" fontId="50" fillId="16" borderId="10" xfId="16" applyFont="1" applyFill="1" applyBorder="1" applyAlignment="1">
      <alignment horizontal="center" vertical="center" wrapText="1"/>
    </xf>
    <xf numFmtId="0" fontId="50" fillId="16" borderId="12" xfId="16" applyFont="1" applyFill="1" applyBorder="1" applyAlignment="1">
      <alignment horizontal="center" vertical="center" wrapText="1"/>
    </xf>
    <xf numFmtId="0" fontId="3" fillId="0" borderId="3" xfId="16" applyFont="1" applyFill="1" applyBorder="1" applyAlignment="1">
      <alignment horizontal="center" vertical="center" wrapText="1"/>
    </xf>
    <xf numFmtId="0" fontId="3" fillId="0" borderId="5" xfId="16" applyFont="1" applyFill="1" applyBorder="1" applyAlignment="1">
      <alignment horizontal="center" vertical="center" wrapText="1"/>
    </xf>
    <xf numFmtId="10" fontId="50" fillId="0" borderId="35" xfId="0" applyNumberFormat="1" applyFont="1" applyFill="1" applyBorder="1" applyAlignment="1" applyProtection="1">
      <alignment horizontal="center" vertical="center" wrapText="1"/>
      <protection locked="0"/>
    </xf>
    <xf numFmtId="10" fontId="50" fillId="0" borderId="22" xfId="0" applyNumberFormat="1" applyFont="1" applyFill="1" applyBorder="1" applyAlignment="1" applyProtection="1">
      <alignment horizontal="center" vertical="center" wrapText="1"/>
      <protection locked="0"/>
    </xf>
    <xf numFmtId="10" fontId="50" fillId="0" borderId="5" xfId="0" applyNumberFormat="1" applyFont="1" applyFill="1" applyBorder="1" applyAlignment="1" applyProtection="1">
      <alignment horizontal="center" vertical="center" wrapText="1"/>
      <protection locked="0"/>
    </xf>
    <xf numFmtId="0" fontId="60" fillId="0" borderId="60" xfId="16" applyFont="1" applyFill="1" applyBorder="1" applyAlignment="1">
      <alignment horizontal="center" vertical="center" wrapText="1"/>
    </xf>
    <xf numFmtId="0" fontId="4" fillId="2" borderId="59" xfId="16" applyFill="1" applyBorder="1" applyAlignment="1">
      <alignment horizontal="center" vertical="center"/>
    </xf>
    <xf numFmtId="10" fontId="50" fillId="0" borderId="2" xfId="0" applyNumberFormat="1" applyFont="1" applyFill="1" applyBorder="1" applyAlignment="1" applyProtection="1">
      <alignment horizontal="center" vertical="center" wrapText="1"/>
      <protection locked="0"/>
    </xf>
    <xf numFmtId="0" fontId="60" fillId="0" borderId="19" xfId="16" applyFont="1" applyFill="1" applyBorder="1" applyAlignment="1">
      <alignment horizontal="center" vertical="top" wrapText="1"/>
    </xf>
    <xf numFmtId="0" fontId="60" fillId="0" borderId="21" xfId="16" applyFont="1" applyFill="1" applyBorder="1" applyAlignment="1">
      <alignment horizontal="center" vertical="top"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7" fillId="16"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0" fillId="16" borderId="47" xfId="0" applyFont="1" applyFill="1" applyBorder="1" applyAlignment="1">
      <alignment horizontal="left" vertical="center"/>
    </xf>
    <xf numFmtId="0" fontId="10" fillId="16" borderId="48" xfId="0" applyFont="1" applyFill="1" applyBorder="1" applyAlignment="1">
      <alignment horizontal="left" vertical="center"/>
    </xf>
    <xf numFmtId="0" fontId="10" fillId="16" borderId="49" xfId="0" applyFont="1" applyFill="1" applyBorder="1" applyAlignment="1">
      <alignment horizontal="left" vertical="center"/>
    </xf>
    <xf numFmtId="0" fontId="10" fillId="16" borderId="57" xfId="0" applyFont="1" applyFill="1" applyBorder="1" applyAlignment="1">
      <alignment horizontal="left" vertical="center"/>
    </xf>
    <xf numFmtId="0" fontId="10" fillId="16" borderId="51" xfId="0" applyFont="1" applyFill="1" applyBorder="1" applyAlignment="1">
      <alignment horizontal="left" vertical="center"/>
    </xf>
    <xf numFmtId="0" fontId="10" fillId="16" borderId="52" xfId="0" applyFont="1" applyFill="1" applyBorder="1" applyAlignment="1">
      <alignment horizontal="left" vertical="center"/>
    </xf>
    <xf numFmtId="0" fontId="10" fillId="16" borderId="47" xfId="0" applyFont="1" applyFill="1" applyBorder="1" applyAlignment="1">
      <alignment horizontal="left" vertical="center" wrapText="1"/>
    </xf>
    <xf numFmtId="0" fontId="10" fillId="16" borderId="48" xfId="0" applyFont="1" applyFill="1" applyBorder="1" applyAlignment="1">
      <alignment horizontal="left" vertical="center" wrapText="1"/>
    </xf>
    <xf numFmtId="0" fontId="10" fillId="16" borderId="49" xfId="0" applyFont="1" applyFill="1" applyBorder="1" applyAlignment="1">
      <alignment horizontal="left" vertical="center" wrapText="1"/>
    </xf>
    <xf numFmtId="0" fontId="10" fillId="16" borderId="57" xfId="0" applyFont="1" applyFill="1" applyBorder="1" applyAlignment="1">
      <alignment horizontal="left" vertical="center" wrapText="1"/>
    </xf>
    <xf numFmtId="0" fontId="10" fillId="16" borderId="51" xfId="0" applyFont="1" applyFill="1" applyBorder="1" applyAlignment="1">
      <alignment horizontal="left" vertical="center" wrapText="1"/>
    </xf>
    <xf numFmtId="0" fontId="10" fillId="16" borderId="52" xfId="0" applyFont="1" applyFill="1" applyBorder="1" applyAlignment="1">
      <alignment horizontal="left" vertical="center" wrapText="1"/>
    </xf>
    <xf numFmtId="0" fontId="34" fillId="16" borderId="28" xfId="19" applyFont="1" applyFill="1" applyBorder="1" applyAlignment="1">
      <alignment horizontal="left" vertical="center" wrapText="1"/>
    </xf>
    <xf numFmtId="0" fontId="34" fillId="16" borderId="29" xfId="19" applyFont="1" applyFill="1" applyBorder="1" applyAlignment="1">
      <alignment horizontal="left" vertical="center" wrapText="1"/>
    </xf>
    <xf numFmtId="0" fontId="34" fillId="16" borderId="39" xfId="19" applyFont="1" applyFill="1" applyBorder="1" applyAlignment="1">
      <alignment horizontal="left" vertical="center" wrapText="1"/>
    </xf>
    <xf numFmtId="0" fontId="11" fillId="16" borderId="57" xfId="0" applyFont="1" applyFill="1" applyBorder="1" applyAlignment="1">
      <alignment horizontal="left" vertical="center" wrapText="1"/>
    </xf>
    <xf numFmtId="0" fontId="11" fillId="16" borderId="51" xfId="0" applyFont="1" applyFill="1" applyBorder="1" applyAlignment="1">
      <alignment horizontal="left" vertical="center" wrapText="1"/>
    </xf>
    <xf numFmtId="0" fontId="11" fillId="16" borderId="52" xfId="0" applyFont="1" applyFill="1" applyBorder="1" applyAlignment="1">
      <alignment horizontal="left" vertical="center" wrapText="1"/>
    </xf>
    <xf numFmtId="0" fontId="34" fillId="0" borderId="23" xfId="19" applyFont="1" applyBorder="1" applyAlignment="1">
      <alignment horizontal="center" vertical="center" wrapText="1"/>
    </xf>
    <xf numFmtId="0" fontId="34" fillId="0" borderId="24" xfId="19" applyFont="1" applyBorder="1" applyAlignment="1">
      <alignment horizontal="center" vertical="center" wrapText="1"/>
    </xf>
    <xf numFmtId="0" fontId="34" fillId="0" borderId="38" xfId="19" applyFont="1" applyBorder="1" applyAlignment="1">
      <alignment horizontal="center" vertical="center" wrapText="1"/>
    </xf>
    <xf numFmtId="0" fontId="2" fillId="16" borderId="17" xfId="0" applyFont="1" applyFill="1" applyBorder="1" applyAlignment="1">
      <alignment horizontal="center" vertical="center" wrapText="1"/>
    </xf>
    <xf numFmtId="0" fontId="2" fillId="16" borderId="3" xfId="0" applyFont="1" applyFill="1" applyBorder="1" applyAlignment="1">
      <alignment horizontal="center" vertical="center" wrapText="1"/>
    </xf>
    <xf numFmtId="175"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75" fontId="17" fillId="0" borderId="1" xfId="5" applyNumberFormat="1"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8"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175"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0" fillId="0" borderId="11" xfId="0" applyBorder="1" applyAlignment="1">
      <alignment horizontal="center" vertical="center"/>
    </xf>
    <xf numFmtId="0" fontId="16" fillId="0" borderId="1" xfId="0" applyFont="1" applyBorder="1" applyAlignment="1" applyProtection="1">
      <alignment horizontal="left" vertical="center" wrapText="1"/>
      <protection locked="0"/>
    </xf>
    <xf numFmtId="0" fontId="8" fillId="0" borderId="1" xfId="0" applyFont="1" applyBorder="1" applyAlignment="1">
      <alignment horizontal="center" vertical="center" wrapText="1"/>
    </xf>
    <xf numFmtId="0" fontId="21" fillId="0" borderId="1" xfId="0" applyFont="1" applyBorder="1" applyAlignment="1">
      <alignment horizontal="center" wrapText="1"/>
    </xf>
    <xf numFmtId="0" fontId="21" fillId="0" borderId="1" xfId="0" applyFont="1" applyBorder="1" applyAlignment="1">
      <alignment horizontal="center"/>
    </xf>
    <xf numFmtId="0" fontId="37" fillId="0" borderId="1" xfId="0" applyFont="1" applyBorder="1" applyAlignment="1">
      <alignment horizontal="center" vertical="center" wrapText="1"/>
    </xf>
    <xf numFmtId="0" fontId="28" fillId="0" borderId="1" xfId="0" applyFont="1" applyBorder="1" applyAlignment="1">
      <alignment horizontal="justify" vertical="center" wrapText="1"/>
    </xf>
    <xf numFmtId="4" fontId="17" fillId="0" borderId="1" xfId="0" applyNumberFormat="1" applyFont="1" applyBorder="1" applyAlignment="1">
      <alignment horizontal="center" vertical="center"/>
    </xf>
    <xf numFmtId="0" fontId="0" fillId="0" borderId="1" xfId="0" applyBorder="1" applyAlignment="1">
      <alignment horizontal="center" vertical="center" wrapText="1"/>
    </xf>
    <xf numFmtId="4" fontId="17" fillId="0" borderId="1" xfId="0" applyNumberFormat="1" applyFont="1" applyBorder="1" applyAlignment="1">
      <alignment horizontal="center" vertical="center" wrapText="1"/>
    </xf>
    <xf numFmtId="3" fontId="19" fillId="0" borderId="1" xfId="0" applyNumberFormat="1" applyFont="1" applyBorder="1" applyAlignment="1">
      <alignment horizontal="center" vertical="center" wrapText="1"/>
    </xf>
    <xf numFmtId="37" fontId="18" fillId="0" borderId="1" xfId="10" applyNumberFormat="1" applyFont="1" applyFill="1" applyBorder="1" applyAlignment="1">
      <alignment horizontal="center" vertical="center"/>
    </xf>
    <xf numFmtId="0" fontId="16" fillId="0" borderId="62" xfId="0" applyFont="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28" fillId="0" borderId="4" xfId="0" applyFont="1" applyBorder="1" applyAlignment="1">
      <alignment horizontal="center" vertical="center" wrapText="1"/>
    </xf>
    <xf numFmtId="3" fontId="17" fillId="0" borderId="4" xfId="0" applyNumberFormat="1" applyFont="1" applyBorder="1" applyAlignment="1">
      <alignment horizontal="center" vertical="center" wrapText="1"/>
    </xf>
    <xf numFmtId="4" fontId="17" fillId="0" borderId="4"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7" fillId="0" borderId="4" xfId="0" applyNumberFormat="1" applyFont="1" applyBorder="1" applyAlignment="1">
      <alignment horizontal="center" vertical="center"/>
    </xf>
    <xf numFmtId="0" fontId="37" fillId="0" borderId="4" xfId="0" applyFont="1" applyBorder="1" applyAlignment="1">
      <alignment horizontal="center" vertical="center" wrapText="1"/>
    </xf>
    <xf numFmtId="0" fontId="28" fillId="0" borderId="4" xfId="0" applyFont="1" applyBorder="1" applyAlignment="1">
      <alignment horizontal="justify" vertical="center" wrapText="1"/>
    </xf>
    <xf numFmtId="175" fontId="19" fillId="0" borderId="4" xfId="0" applyNumberFormat="1" applyFont="1" applyBorder="1" applyAlignment="1">
      <alignment horizontal="center" vertical="center" wrapText="1"/>
    </xf>
    <xf numFmtId="0" fontId="0" fillId="0" borderId="12" xfId="0" applyBorder="1" applyAlignment="1">
      <alignment horizontal="center" vertical="center"/>
    </xf>
    <xf numFmtId="0" fontId="16" fillId="0" borderId="4" xfId="0" applyFont="1" applyBorder="1" applyAlignment="1" applyProtection="1">
      <alignment horizontal="left" vertical="center" wrapText="1"/>
      <protection locked="0"/>
    </xf>
    <xf numFmtId="1" fontId="12" fillId="0" borderId="4" xfId="0" applyNumberFormat="1" applyFont="1" applyBorder="1" applyAlignment="1">
      <alignment horizontal="center" vertical="center" wrapText="1"/>
    </xf>
    <xf numFmtId="0" fontId="21" fillId="0" borderId="4" xfId="0" applyFont="1" applyBorder="1" applyAlignment="1">
      <alignment horizontal="center"/>
    </xf>
    <xf numFmtId="175" fontId="17" fillId="0" borderId="4" xfId="0" applyNumberFormat="1" applyFont="1" applyBorder="1" applyAlignment="1">
      <alignment horizontal="center" vertical="center" wrapText="1"/>
    </xf>
    <xf numFmtId="175" fontId="17" fillId="0" borderId="4" xfId="5" applyNumberFormat="1" applyFont="1" applyFill="1" applyBorder="1" applyAlignment="1">
      <alignment horizontal="center" vertical="center" wrapText="1"/>
    </xf>
    <xf numFmtId="0" fontId="8" fillId="0" borderId="4" xfId="0" applyFont="1" applyBorder="1" applyAlignment="1">
      <alignment horizontal="center" vertical="center" wrapText="1"/>
    </xf>
    <xf numFmtId="3" fontId="0" fillId="16" borderId="64" xfId="0" applyNumberFormat="1" applyFill="1" applyBorder="1" applyAlignment="1">
      <alignment horizontal="center" vertical="center" wrapText="1"/>
    </xf>
    <xf numFmtId="3" fontId="0" fillId="16" borderId="24" xfId="0" applyNumberFormat="1" applyFill="1" applyBorder="1" applyAlignment="1">
      <alignment horizontal="center" vertical="center" wrapText="1"/>
    </xf>
    <xf numFmtId="3" fontId="0" fillId="16" borderId="38" xfId="0" applyNumberFormat="1" applyFill="1" applyBorder="1" applyAlignment="1">
      <alignment horizontal="center" vertical="center" wrapText="1"/>
    </xf>
    <xf numFmtId="3" fontId="0" fillId="16" borderId="59" xfId="0" applyNumberFormat="1" applyFill="1" applyBorder="1" applyAlignment="1">
      <alignment horizontal="center" vertical="center" wrapText="1"/>
    </xf>
    <xf numFmtId="3" fontId="0" fillId="16" borderId="0" xfId="0" applyNumberFormat="1" applyFill="1" applyAlignment="1">
      <alignment horizontal="center" vertical="center" wrapText="1"/>
    </xf>
    <xf numFmtId="3" fontId="0" fillId="16" borderId="27" xfId="0" applyNumberFormat="1" applyFill="1" applyBorder="1" applyAlignment="1">
      <alignment horizontal="center" vertical="center" wrapText="1"/>
    </xf>
    <xf numFmtId="3" fontId="0" fillId="16" borderId="75" xfId="0" applyNumberFormat="1" applyFill="1" applyBorder="1" applyAlignment="1">
      <alignment horizontal="center" vertical="center" wrapText="1"/>
    </xf>
    <xf numFmtId="3" fontId="0" fillId="16" borderId="29" xfId="0" applyNumberFormat="1" applyFill="1" applyBorder="1" applyAlignment="1">
      <alignment horizontal="center" vertical="center" wrapText="1"/>
    </xf>
    <xf numFmtId="3" fontId="0" fillId="16" borderId="39" xfId="0" applyNumberFormat="1" applyFill="1" applyBorder="1" applyAlignment="1">
      <alignment horizontal="center" vertical="center" wrapText="1"/>
    </xf>
    <xf numFmtId="0" fontId="101" fillId="36" borderId="8" xfId="0" applyFont="1" applyFill="1" applyBorder="1" applyAlignment="1">
      <alignment horizontal="center" vertical="center"/>
    </xf>
    <xf numFmtId="0" fontId="101" fillId="36" borderId="6" xfId="0" applyFont="1" applyFill="1" applyBorder="1" applyAlignment="1">
      <alignment horizontal="center" vertical="center"/>
    </xf>
    <xf numFmtId="0" fontId="101" fillId="36" borderId="7" xfId="0" applyFont="1" applyFill="1" applyBorder="1" applyAlignment="1">
      <alignment horizontal="center" vertical="center"/>
    </xf>
    <xf numFmtId="0" fontId="101" fillId="36" borderId="1" xfId="0" applyFont="1" applyFill="1" applyBorder="1" applyAlignment="1">
      <alignment horizontal="center" vertical="center" wrapText="1"/>
    </xf>
    <xf numFmtId="3" fontId="19" fillId="0" borderId="1" xfId="0" applyNumberFormat="1" applyFont="1" applyBorder="1" applyAlignment="1">
      <alignment horizontal="center" vertical="center"/>
    </xf>
    <xf numFmtId="3" fontId="19" fillId="0" borderId="4" xfId="0" applyNumberFormat="1" applyFont="1" applyBorder="1" applyAlignment="1">
      <alignment horizontal="center" vertical="center"/>
    </xf>
    <xf numFmtId="0" fontId="15" fillId="16" borderId="17" xfId="0"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62"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58" fillId="17" borderId="41" xfId="0" applyFont="1" applyFill="1" applyBorder="1" applyAlignment="1">
      <alignment horizontal="center" vertical="center"/>
    </xf>
    <xf numFmtId="0" fontId="58" fillId="17" borderId="32" xfId="0" applyFont="1" applyFill="1" applyBorder="1" applyAlignment="1">
      <alignment horizontal="center" vertical="center"/>
    </xf>
    <xf numFmtId="0" fontId="58" fillId="17" borderId="33" xfId="0" applyFont="1" applyFill="1" applyBorder="1" applyAlignment="1">
      <alignment horizontal="center" vertical="center"/>
    </xf>
    <xf numFmtId="0" fontId="57" fillId="20" borderId="20" xfId="0" applyFont="1" applyFill="1" applyBorder="1" applyAlignment="1">
      <alignment horizontal="center" vertical="center"/>
    </xf>
    <xf numFmtId="0" fontId="57" fillId="20" borderId="14" xfId="0" applyFont="1" applyFill="1" applyBorder="1" applyAlignment="1">
      <alignment horizontal="center" vertical="center"/>
    </xf>
    <xf numFmtId="0" fontId="58" fillId="17" borderId="41" xfId="0" applyFont="1" applyFill="1" applyBorder="1" applyAlignment="1">
      <alignment horizontal="center"/>
    </xf>
    <xf numFmtId="0" fontId="58" fillId="17" borderId="32" xfId="0" applyFont="1" applyFill="1" applyBorder="1" applyAlignment="1">
      <alignment horizontal="center"/>
    </xf>
    <xf numFmtId="0" fontId="58" fillId="17" borderId="33" xfId="0" applyFont="1" applyFill="1" applyBorder="1" applyAlignment="1">
      <alignment horizontal="center"/>
    </xf>
    <xf numFmtId="0" fontId="58" fillId="17" borderId="17" xfId="0" applyFont="1" applyFill="1" applyBorder="1" applyAlignment="1">
      <alignment horizontal="center" vertical="center"/>
    </xf>
    <xf numFmtId="0" fontId="58" fillId="17" borderId="3" xfId="0" applyFont="1" applyFill="1" applyBorder="1" applyAlignment="1">
      <alignment horizontal="center" vertical="center"/>
    </xf>
    <xf numFmtId="0" fontId="58" fillId="17" borderId="10" xfId="0" applyFont="1" applyFill="1" applyBorder="1" applyAlignment="1">
      <alignment horizontal="center" vertical="center"/>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4" fillId="16" borderId="17" xfId="0" applyFont="1" applyFill="1" applyBorder="1" applyAlignment="1">
      <alignment horizontal="center" vertical="center"/>
    </xf>
    <xf numFmtId="0" fontId="54" fillId="16" borderId="3" xfId="0" applyFont="1" applyFill="1" applyBorder="1" applyAlignment="1">
      <alignment horizontal="center" vertical="center"/>
    </xf>
    <xf numFmtId="0" fontId="54" fillId="16" borderId="10" xfId="0" applyFont="1" applyFill="1" applyBorder="1" applyAlignment="1">
      <alignment horizontal="center" vertical="center"/>
    </xf>
    <xf numFmtId="0" fontId="55" fillId="16" borderId="18" xfId="0" applyFont="1" applyFill="1" applyBorder="1" applyAlignment="1">
      <alignment horizontal="center" vertical="center" wrapText="1"/>
    </xf>
    <xf numFmtId="0" fontId="55" fillId="16" borderId="1" xfId="0" applyFont="1" applyFill="1" applyBorder="1" applyAlignment="1">
      <alignment horizontal="center" vertical="center"/>
    </xf>
    <xf numFmtId="0" fontId="55" fillId="16" borderId="2" xfId="0" applyFont="1" applyFill="1" applyBorder="1" applyAlignment="1">
      <alignment horizontal="center" vertical="center"/>
    </xf>
    <xf numFmtId="0" fontId="55" fillId="16" borderId="19" xfId="0" applyFont="1" applyFill="1" applyBorder="1" applyAlignment="1">
      <alignment horizontal="center" vertical="center"/>
    </xf>
    <xf numFmtId="0" fontId="56" fillId="0" borderId="44" xfId="0" applyFont="1" applyBorder="1" applyAlignment="1">
      <alignment horizontal="center"/>
    </xf>
    <xf numFmtId="0" fontId="56" fillId="0" borderId="30" xfId="0" applyFont="1" applyBorder="1" applyAlignment="1">
      <alignment horizontal="center"/>
    </xf>
    <xf numFmtId="0" fontId="55" fillId="0" borderId="47" xfId="0" applyFont="1" applyBorder="1" applyAlignment="1">
      <alignment horizontal="center"/>
    </xf>
    <xf numFmtId="0" fontId="55" fillId="0" borderId="48" xfId="0" applyFont="1" applyBorder="1" applyAlignment="1">
      <alignment horizontal="center"/>
    </xf>
    <xf numFmtId="0" fontId="55" fillId="0" borderId="49" xfId="0" applyFont="1" applyBorder="1" applyAlignment="1">
      <alignment horizontal="center"/>
    </xf>
    <xf numFmtId="0" fontId="57" fillId="16" borderId="23" xfId="0" applyFont="1" applyFill="1" applyBorder="1" applyAlignment="1">
      <alignment horizontal="left" vertical="center"/>
    </xf>
    <xf numFmtId="0" fontId="57" fillId="16" borderId="38" xfId="0" applyFont="1" applyFill="1" applyBorder="1" applyAlignment="1">
      <alignment horizontal="left" vertical="center"/>
    </xf>
    <xf numFmtId="0" fontId="27" fillId="0" borderId="48" xfId="0" applyFont="1" applyBorder="1" applyAlignment="1">
      <alignment horizontal="left" vertical="center"/>
    </xf>
    <xf numFmtId="0" fontId="27" fillId="0" borderId="49" xfId="0" applyFont="1" applyBorder="1" applyAlignment="1">
      <alignment horizontal="left" vertical="center"/>
    </xf>
    <xf numFmtId="0" fontId="57" fillId="16" borderId="47" xfId="0" applyFont="1" applyFill="1" applyBorder="1" applyAlignment="1">
      <alignment horizontal="left" vertical="center"/>
    </xf>
    <xf numFmtId="0" fontId="57" fillId="16" borderId="49" xfId="0" applyFont="1" applyFill="1" applyBorder="1" applyAlignment="1">
      <alignment horizontal="left" vertical="center"/>
    </xf>
    <xf numFmtId="0" fontId="27" fillId="0" borderId="29" xfId="0" applyFont="1" applyBorder="1" applyAlignment="1">
      <alignment horizontal="left" vertical="center"/>
    </xf>
    <xf numFmtId="0" fontId="27" fillId="0" borderId="39" xfId="0" applyFont="1" applyBorder="1" applyAlignment="1">
      <alignment horizontal="left" vertical="center"/>
    </xf>
    <xf numFmtId="0" fontId="57" fillId="0" borderId="20" xfId="0" applyFont="1" applyBorder="1" applyAlignment="1">
      <alignment horizontal="center" vertical="center"/>
    </xf>
    <xf numFmtId="0" fontId="57" fillId="0" borderId="14" xfId="0" applyFont="1" applyBorder="1" applyAlignment="1">
      <alignment horizontal="center" vertical="center"/>
    </xf>
    <xf numFmtId="0" fontId="57" fillId="0" borderId="40" xfId="0" applyFont="1"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57" fillId="0" borderId="15" xfId="0" applyFont="1" applyBorder="1" applyAlignment="1">
      <alignment horizontal="center" vertical="center"/>
    </xf>
    <xf numFmtId="0" fontId="0" fillId="0" borderId="36" xfId="0" applyBorder="1" applyAlignment="1">
      <alignment horizontal="center" vertical="center" wrapText="1"/>
    </xf>
    <xf numFmtId="0" fontId="0" fillId="0" borderId="2"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36" xfId="0" applyFill="1" applyBorder="1" applyAlignment="1">
      <alignment horizontal="center" vertical="center" wrapText="1"/>
    </xf>
    <xf numFmtId="0" fontId="57" fillId="32" borderId="20" xfId="0" applyFont="1" applyFill="1" applyBorder="1" applyAlignment="1">
      <alignment horizontal="center" vertical="center"/>
    </xf>
    <xf numFmtId="0" fontId="57" fillId="32" borderId="14" xfId="0" applyFont="1" applyFill="1" applyBorder="1" applyAlignment="1">
      <alignment horizontal="center" vertical="center"/>
    </xf>
    <xf numFmtId="0" fontId="57" fillId="32" borderId="15" xfId="0" applyFont="1" applyFill="1" applyBorder="1" applyAlignment="1">
      <alignment horizontal="center" vertical="center"/>
    </xf>
    <xf numFmtId="0" fontId="0" fillId="32" borderId="2" xfId="0" applyFill="1" applyBorder="1" applyAlignment="1">
      <alignment horizontal="center" vertical="center" wrapText="1"/>
    </xf>
    <xf numFmtId="0" fontId="0" fillId="32" borderId="22" xfId="0" applyFill="1" applyBorder="1" applyAlignment="1">
      <alignment horizontal="center" vertical="center" wrapText="1"/>
    </xf>
    <xf numFmtId="0" fontId="0" fillId="32" borderId="36" xfId="0" applyFill="1" applyBorder="1" applyAlignment="1">
      <alignment horizontal="center" vertical="center" wrapText="1"/>
    </xf>
    <xf numFmtId="0" fontId="79" fillId="0" borderId="1" xfId="16" applyFont="1" applyFill="1" applyBorder="1" applyAlignment="1">
      <alignment horizontal="center" vertical="center" wrapText="1"/>
    </xf>
    <xf numFmtId="169" fontId="80" fillId="33" borderId="0" xfId="5" applyFont="1" applyFill="1" applyBorder="1" applyAlignment="1">
      <alignment horizontal="center" vertical="center"/>
    </xf>
    <xf numFmtId="169" fontId="80" fillId="33" borderId="9" xfId="5" applyFont="1" applyFill="1" applyBorder="1" applyAlignment="1">
      <alignment horizontal="center" vertical="center"/>
    </xf>
    <xf numFmtId="0" fontId="79" fillId="0" borderId="54" xfId="16" applyFont="1" applyBorder="1" applyAlignment="1">
      <alignment horizontal="center" vertical="center" wrapText="1"/>
    </xf>
    <xf numFmtId="0" fontId="79" fillId="0" borderId="0" xfId="16" applyFont="1" applyBorder="1" applyAlignment="1">
      <alignment horizontal="center" vertical="center" wrapText="1"/>
    </xf>
    <xf numFmtId="0" fontId="79" fillId="0" borderId="0" xfId="16" applyFont="1" applyAlignment="1">
      <alignment horizontal="center" vertical="center" wrapText="1"/>
    </xf>
    <xf numFmtId="9" fontId="84" fillId="0" borderId="1" xfId="16" applyNumberFormat="1" applyFont="1" applyFill="1" applyBorder="1" applyAlignment="1">
      <alignment horizontal="center" vertical="center" wrapText="1"/>
    </xf>
    <xf numFmtId="169" fontId="61" fillId="19" borderId="0" xfId="5" applyFont="1" applyFill="1" applyBorder="1" applyAlignment="1">
      <alignment horizontal="center" vertical="center"/>
    </xf>
    <xf numFmtId="169" fontId="61" fillId="19" borderId="9" xfId="5" applyFont="1" applyFill="1" applyBorder="1" applyAlignment="1">
      <alignment horizontal="center" vertical="center"/>
    </xf>
    <xf numFmtId="169" fontId="80" fillId="33" borderId="0" xfId="5" applyFont="1" applyFill="1" applyBorder="1" applyAlignment="1">
      <alignment horizontal="center" vertical="center" wrapText="1"/>
    </xf>
    <xf numFmtId="169" fontId="80" fillId="33" borderId="9" xfId="5" applyFont="1" applyFill="1" applyBorder="1" applyAlignment="1">
      <alignment horizontal="center" vertical="center" wrapText="1"/>
    </xf>
    <xf numFmtId="169" fontId="90" fillId="33" borderId="0" xfId="5" applyFont="1" applyFill="1" applyBorder="1" applyAlignment="1">
      <alignment horizontal="center" vertical="center" wrapText="1"/>
    </xf>
    <xf numFmtId="169" fontId="90" fillId="33" borderId="9" xfId="5" applyFont="1" applyFill="1" applyBorder="1" applyAlignment="1">
      <alignment horizontal="center" vertical="center" wrapText="1"/>
    </xf>
    <xf numFmtId="0" fontId="92" fillId="32" borderId="1" xfId="0" applyFont="1" applyFill="1" applyBorder="1" applyAlignment="1">
      <alignment horizontal="center" vertical="center" wrapText="1"/>
    </xf>
    <xf numFmtId="0" fontId="21" fillId="32" borderId="1" xfId="0" applyFont="1" applyFill="1" applyBorder="1" applyAlignment="1">
      <alignment horizontal="center" vertical="center" wrapText="1"/>
    </xf>
    <xf numFmtId="169" fontId="80" fillId="19" borderId="0" xfId="5" applyFont="1" applyFill="1" applyBorder="1" applyAlignment="1">
      <alignment horizontal="center" vertical="center"/>
    </xf>
    <xf numFmtId="169" fontId="80" fillId="19" borderId="9" xfId="5" applyFont="1" applyFill="1" applyBorder="1" applyAlignment="1">
      <alignment horizontal="center" vertical="center"/>
    </xf>
    <xf numFmtId="9" fontId="61" fillId="0" borderId="0" xfId="24" applyFont="1" applyFill="1" applyBorder="1" applyAlignment="1">
      <alignment horizontal="center" vertical="center"/>
    </xf>
    <xf numFmtId="9" fontId="61" fillId="0" borderId="9" xfId="24" applyFont="1" applyFill="1" applyBorder="1" applyAlignment="1">
      <alignment horizontal="center" vertical="center"/>
    </xf>
    <xf numFmtId="0" fontId="92" fillId="32" borderId="1" xfId="0" applyFont="1" applyFill="1" applyBorder="1" applyAlignment="1">
      <alignment horizontal="center" vertical="center"/>
    </xf>
    <xf numFmtId="169" fontId="80" fillId="0" borderId="0" xfId="5" applyFont="1" applyFill="1" applyBorder="1" applyAlignment="1">
      <alignment horizontal="center" vertical="center"/>
    </xf>
    <xf numFmtId="169" fontId="80" fillId="0" borderId="9" xfId="5" applyFont="1" applyFill="1" applyBorder="1" applyAlignment="1">
      <alignment horizontal="center" vertical="center"/>
    </xf>
    <xf numFmtId="0" fontId="92" fillId="31" borderId="59" xfId="0" applyFont="1" applyFill="1" applyBorder="1" applyAlignment="1">
      <alignment horizontal="center" vertical="center" wrapText="1"/>
    </xf>
    <xf numFmtId="0" fontId="92" fillId="31" borderId="0" xfId="0" applyFont="1" applyFill="1" applyBorder="1" applyAlignment="1">
      <alignment horizontal="center" vertical="center" wrapText="1"/>
    </xf>
    <xf numFmtId="175" fontId="99" fillId="27" borderId="2" xfId="5" applyNumberFormat="1" applyFont="1" applyFill="1" applyBorder="1" applyAlignment="1">
      <alignment horizontal="center" vertical="center" wrapText="1"/>
    </xf>
    <xf numFmtId="175" fontId="99" fillId="27" borderId="5" xfId="5" applyNumberFormat="1" applyFont="1" applyFill="1" applyBorder="1" applyAlignment="1">
      <alignment horizontal="center" vertical="center" wrapText="1"/>
    </xf>
    <xf numFmtId="10" fontId="99" fillId="30" borderId="53" xfId="24" applyNumberFormat="1" applyFont="1" applyFill="1" applyBorder="1" applyAlignment="1">
      <alignment horizontal="center" vertical="center" wrapText="1"/>
    </xf>
    <xf numFmtId="10" fontId="99" fillId="30" borderId="42" xfId="24" applyNumberFormat="1" applyFont="1" applyFill="1" applyBorder="1" applyAlignment="1">
      <alignment horizontal="center" vertical="center" wrapText="1"/>
    </xf>
    <xf numFmtId="183" fontId="27" fillId="31" borderId="54" xfId="0" applyNumberFormat="1" applyFont="1" applyFill="1" applyBorder="1" applyAlignment="1">
      <alignment horizontal="center" vertical="center"/>
    </xf>
    <xf numFmtId="183" fontId="27" fillId="31" borderId="0" xfId="0" applyNumberFormat="1" applyFont="1" applyFill="1" applyAlignment="1">
      <alignment horizontal="center" vertical="center"/>
    </xf>
    <xf numFmtId="2" fontId="93" fillId="0" borderId="0" xfId="0" applyNumberFormat="1" applyFont="1" applyAlignment="1">
      <alignment horizontal="center"/>
    </xf>
  </cellXfs>
  <cellStyles count="2917">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3" xr:uid="{D2A62C2C-83A2-4BC3-86F3-738E92BF90CC}"/>
    <cellStyle name="Comma [0] 2 2 3" xfId="2872" xr:uid="{91382E61-1FB2-4F03-83E8-5A9CA5488F02}"/>
    <cellStyle name="Comma [0] 2 3" xfId="74" xr:uid="{00000000-0005-0000-0000-000030000000}"/>
    <cellStyle name="Comma [0] 2 3 2" xfId="2874" xr:uid="{956B2FF9-8DB0-4ED1-A7BE-E9049F08F68B}"/>
    <cellStyle name="Comma [0] 2 4" xfId="2871" xr:uid="{C64CCDE8-80FD-4DB5-A199-6EB8B3FE0216}"/>
    <cellStyle name="Comma [0] 3" xfId="75" xr:uid="{00000000-0005-0000-0000-000031000000}"/>
    <cellStyle name="Comma [0] 3 2" xfId="2875" xr:uid="{2C39F585-0B34-493F-B414-91765F46F463}"/>
    <cellStyle name="Comma [0] 4" xfId="2870" xr:uid="{A29521E2-F7AA-44F3-8101-88613F9AC619}"/>
    <cellStyle name="Comma 2" xfId="76" xr:uid="{00000000-0005-0000-0000-000032000000}"/>
    <cellStyle name="Comma 2 2" xfId="77" xr:uid="{00000000-0005-0000-0000-000033000000}"/>
    <cellStyle name="Comma 2 2 2" xfId="78" xr:uid="{00000000-0005-0000-0000-000034000000}"/>
    <cellStyle name="Comma 2 2 2 2" xfId="2878" xr:uid="{6DD6BC2A-2365-456C-B4EB-9CBC7C080BCF}"/>
    <cellStyle name="Comma 2 2 3" xfId="2877" xr:uid="{CBF3F6F4-5265-4D72-89D4-351C30DA9E17}"/>
    <cellStyle name="Comma 2 3" xfId="79" xr:uid="{00000000-0005-0000-0000-000035000000}"/>
    <cellStyle name="Comma 2 3 2" xfId="2879" xr:uid="{D93973BA-7E33-4EDB-865A-720DAE1DE78A}"/>
    <cellStyle name="Comma 2 4" xfId="2876" xr:uid="{9C40CB8C-BFB1-483B-A92C-EDDC6E84E0FE}"/>
    <cellStyle name="Comma 3" xfId="80" xr:uid="{00000000-0005-0000-0000-000036000000}"/>
    <cellStyle name="Comma 3 2" xfId="2880" xr:uid="{7906DACC-C93E-426A-97FA-C9376A03C472}"/>
    <cellStyle name="Comma 4" xfId="81" xr:uid="{00000000-0005-0000-0000-000037000000}"/>
    <cellStyle name="Comma 4 2" xfId="2881" xr:uid="{E8608F4E-FBF6-4C51-AA63-11E4A4DB2279}"/>
    <cellStyle name="Comma 5" xfId="82" xr:uid="{00000000-0005-0000-0000-000038000000}"/>
    <cellStyle name="Comma 5 2" xfId="2882" xr:uid="{27CB50BE-C63A-45A3-A9A3-7453886CB056}"/>
    <cellStyle name="Comma 6" xfId="2869" xr:uid="{E2FE56C1-92F7-408C-8C27-4B1F7689B59E}"/>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10" xfId="210" xr:uid="{00000000-0005-0000-0000-0000BA000000}"/>
    <cellStyle name="Millares 10 2" xfId="211" xr:uid="{00000000-0005-0000-0000-0000BB000000}"/>
    <cellStyle name="Millares 10 2 2" xfId="2884" xr:uid="{688634E6-1D44-4A53-91A3-0A00A788E8B6}"/>
    <cellStyle name="Millares 10 3" xfId="2883" xr:uid="{C4DAD4CA-9AAD-458B-9912-9DAD40DBF8AF}"/>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2 2 2" xfId="2887" xr:uid="{330D365E-3F59-483E-9F85-A02251731ACB}"/>
    <cellStyle name="Millares 2 3 2 3" xfId="2886" xr:uid="{AFDE8D95-725F-42BF-B36B-5DAFFF0EB533}"/>
    <cellStyle name="Millares 2 3 3" xfId="216" xr:uid="{00000000-0005-0000-0000-0000C2000000}"/>
    <cellStyle name="Millares 2 3 3 2" xfId="2888" xr:uid="{A05DB586-40FB-4CD2-8868-10CB8A1C8821}"/>
    <cellStyle name="Millares 2 3 4" xfId="217" xr:uid="{00000000-0005-0000-0000-0000C3000000}"/>
    <cellStyle name="Millares 2 3 4 2" xfId="2889" xr:uid="{2C391127-2C67-4775-8A94-72DB2EEBEC3A}"/>
    <cellStyle name="Millares 2 3 5" xfId="2885" xr:uid="{CF7FFF04-C609-4E5D-962A-FD2A80FED212}"/>
    <cellStyle name="Millares 2 4" xfId="218" xr:uid="{00000000-0005-0000-0000-0000C4000000}"/>
    <cellStyle name="Millares 2 4 2" xfId="219" xr:uid="{00000000-0005-0000-0000-0000C5000000}"/>
    <cellStyle name="Millares 2 4 2 2" xfId="2891" xr:uid="{C32A3220-B5AF-4DDC-A97C-3AEFC5BEEFC1}"/>
    <cellStyle name="Millares 2 4 3" xfId="220" xr:uid="{00000000-0005-0000-0000-0000C6000000}"/>
    <cellStyle name="Millares 2 4 3 2" xfId="2892" xr:uid="{DA29B357-350D-423C-AEBE-13D1D796942E}"/>
    <cellStyle name="Millares 2 4 4" xfId="2890" xr:uid="{6FEA0764-DE22-4BEB-A2E4-A39CC52BEDCB}"/>
    <cellStyle name="Millares 2 5" xfId="221" xr:uid="{00000000-0005-0000-0000-0000C7000000}"/>
    <cellStyle name="Millares 2 5 2" xfId="222" xr:uid="{00000000-0005-0000-0000-0000C8000000}"/>
    <cellStyle name="Millares 2 5 2 2" xfId="2894" xr:uid="{149CEA15-C1D6-4ED0-B000-2CC6253E800A}"/>
    <cellStyle name="Millares 2 5 3" xfId="2893" xr:uid="{921932D9-26B9-48D3-9F6B-59124EEC6255}"/>
    <cellStyle name="Millares 2 6" xfId="223" xr:uid="{00000000-0005-0000-0000-0000C9000000}"/>
    <cellStyle name="Millares 2 6 2" xfId="224" xr:uid="{00000000-0005-0000-0000-0000CA000000}"/>
    <cellStyle name="Millares 2 6 2 2" xfId="2896" xr:uid="{04E49B46-B65D-45C3-B5EC-DEE31484533C}"/>
    <cellStyle name="Millares 2 6 3" xfId="2895" xr:uid="{76FC4068-99B4-463C-8F3E-C0143E252F5C}"/>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3 2 2" xfId="2898" xr:uid="{F7652DDE-C9EA-4F60-94F2-7A75640057B8}"/>
    <cellStyle name="Millares 3 3 3" xfId="2897" xr:uid="{21D3DDB6-78DE-4F1D-966D-9D1EE097CEEF}"/>
    <cellStyle name="Millares 3 4" xfId="227" xr:uid="{00000000-0005-0000-0000-0000CF000000}"/>
    <cellStyle name="Millares 3 4 2" xfId="2899" xr:uid="{3F441823-0218-449F-A3CC-CFD0917F932E}"/>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4 2" xfId="2900" xr:uid="{E50E26A1-AE75-4937-BD1F-0CFB7E65EBCF}"/>
    <cellStyle name="Millares 5 5" xfId="233" xr:uid="{00000000-0005-0000-0000-0000D6000000}"/>
    <cellStyle name="Millares 5 5 2" xfId="2901" xr:uid="{3D0FE63A-31D9-401A-889D-AB5365369E24}"/>
    <cellStyle name="Millares 6" xfId="234" xr:uid="{00000000-0005-0000-0000-0000D7000000}"/>
    <cellStyle name="Millares 6 2" xfId="235" xr:uid="{00000000-0005-0000-0000-0000D8000000}"/>
    <cellStyle name="Millares 6 2 2" xfId="236" xr:uid="{00000000-0005-0000-0000-0000D9000000}"/>
    <cellStyle name="Millares 6 2 2 2" xfId="2904" xr:uid="{DBB532F2-A2B5-4C0B-B4A6-AB8AEA05D4EE}"/>
    <cellStyle name="Millares 6 2 3" xfId="2903" xr:uid="{97ACEA5E-654B-43C7-8228-DFE25448A4F6}"/>
    <cellStyle name="Millares 6 3" xfId="237" xr:uid="{00000000-0005-0000-0000-0000DA000000}"/>
    <cellStyle name="Millares 6 3 2" xfId="238" xr:uid="{00000000-0005-0000-0000-0000DB000000}"/>
    <cellStyle name="Millares 6 3 2 2" xfId="2906" xr:uid="{8A82B152-9DD4-49BA-BFE2-9DF52049F7C0}"/>
    <cellStyle name="Millares 6 3 3" xfId="2905" xr:uid="{8B7FAEB1-61F0-4787-B708-29DC7E646331}"/>
    <cellStyle name="Millares 6 4" xfId="239" xr:uid="{00000000-0005-0000-0000-0000DC000000}"/>
    <cellStyle name="Millares 6 5" xfId="2902" xr:uid="{17FB932E-5BAB-4146-94A6-EA9085A6421A}"/>
    <cellStyle name="Millares 7" xfId="240" xr:uid="{00000000-0005-0000-0000-0000DD000000}"/>
    <cellStyle name="Millares 7 2" xfId="241" xr:uid="{00000000-0005-0000-0000-0000DE000000}"/>
    <cellStyle name="Millares 7 2 2" xfId="2908" xr:uid="{C27CBBB5-9FB2-4C75-AE07-29E0924F73C7}"/>
    <cellStyle name="Millares 7 3" xfId="2907" xr:uid="{0C6593D0-7190-4F0B-BA71-CEC38054246C}"/>
    <cellStyle name="Millares 8" xfId="242" xr:uid="{00000000-0005-0000-0000-0000DF000000}"/>
    <cellStyle name="Millares 8 2" xfId="243" xr:uid="{00000000-0005-0000-0000-0000E0000000}"/>
    <cellStyle name="Millares 8 2 2" xfId="2910" xr:uid="{2B439D27-2687-4056-BA8B-50F246F03C14}"/>
    <cellStyle name="Millares 8 3" xfId="2909" xr:uid="{D6B7DFC1-75DC-4327-AF7F-1EB78AD57368}"/>
    <cellStyle name="Millares 9" xfId="244" xr:uid="{00000000-0005-0000-0000-0000E1000000}"/>
    <cellStyle name="Millares 9 2" xfId="245" xr:uid="{00000000-0005-0000-0000-0000E2000000}"/>
    <cellStyle name="Millares 9 2 2" xfId="2912" xr:uid="{67C75F55-52A0-49D7-9B29-8CDD5BAC6C95}"/>
    <cellStyle name="Millares 9 3" xfId="2911" xr:uid="{821A5AA6-613E-46A0-87E2-50600E71B3AC}"/>
    <cellStyle name="Moneda" xfId="9" builtinId="4"/>
    <cellStyle name="Moneda [0]" xfId="2866" builtinId="7"/>
    <cellStyle name="Moneda [0] 10" xfId="2916" xr:uid="{DF77EEA2-E4C5-48ED-954F-1860BB9C85F7}"/>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3 8" xfId="2913" xr:uid="{19CE3A2E-27EA-4D90-9FBF-B356FC9C7EFC}"/>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5 4" xfId="2914" xr:uid="{7DB15A1E-650D-41AC-A439-B710B1DC6F06}"/>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5 9" xfId="2915" xr:uid="{6D8C0414-A1EF-40B3-BD7E-D8BE2956A927}"/>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53" xfId="2868" xr:uid="{DF5039A5-141E-4C42-A36D-887F5D39BF78}"/>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_CADENA DE VALOR" xfId="27" xr:uid="{00000000-0005-0000-0000-0000170B0000}"/>
    <cellStyle name="Normal 4" xfId="2845" xr:uid="{00000000-0005-0000-0000-0000180B0000}"/>
    <cellStyle name="Normal 4 2" xfId="20" xr:uid="{00000000-0005-0000-0000-0000190B0000}"/>
    <cellStyle name="Normal 5" xfId="2846" xr:uid="{00000000-0005-0000-0000-00001A0B0000}"/>
    <cellStyle name="Normal 6 2" xfId="2847" xr:uid="{00000000-0005-0000-0000-00001B0B0000}"/>
    <cellStyle name="Normal_CADENA DE VALOR" xfId="2867" xr:uid="{00000000-0005-0000-0000-00001C0B0000}"/>
    <cellStyle name="Numeric" xfId="2848" xr:uid="{00000000-0005-0000-0000-00001D0B0000}"/>
    <cellStyle name="NumericWithBorder" xfId="2849" xr:uid="{00000000-0005-0000-0000-00001E0B0000}"/>
    <cellStyle name="NumericWithBorder 2" xfId="2850" xr:uid="{00000000-0005-0000-0000-00001F0B0000}"/>
    <cellStyle name="NumericWithBorder 2 2" xfId="2851" xr:uid="{00000000-0005-0000-0000-0000200B0000}"/>
    <cellStyle name="NumericWithBorder 2 3" xfId="2852" xr:uid="{00000000-0005-0000-0000-0000210B0000}"/>
    <cellStyle name="NumericWithBorder 2 4" xfId="2853" xr:uid="{00000000-0005-0000-0000-0000220B0000}"/>
    <cellStyle name="NumericWithBorder 3" xfId="2854" xr:uid="{00000000-0005-0000-0000-0000230B0000}"/>
    <cellStyle name="NumericWithBorder 4" xfId="2855" xr:uid="{00000000-0005-0000-0000-0000240B0000}"/>
    <cellStyle name="NumericWithBorder 5" xfId="2856" xr:uid="{00000000-0005-0000-0000-0000250B0000}"/>
    <cellStyle name="Percent" xfId="2857" xr:uid="{00000000-0005-0000-0000-0000260B0000}"/>
    <cellStyle name="Percent 2" xfId="2858" xr:uid="{00000000-0005-0000-0000-0000270B0000}"/>
    <cellStyle name="Percent 2 2" xfId="2859" xr:uid="{00000000-0005-0000-0000-0000280B0000}"/>
    <cellStyle name="Porcentaje" xfId="21" builtinId="5"/>
    <cellStyle name="Porcentaje 2" xfId="24" xr:uid="{00000000-0005-0000-0000-00002A0B0000}"/>
    <cellStyle name="Porcentaje 2 2" xfId="2860" xr:uid="{00000000-0005-0000-0000-00002B0B0000}"/>
    <cellStyle name="Porcentaje 3" xfId="25" xr:uid="{00000000-0005-0000-0000-00002C0B0000}"/>
    <cellStyle name="Porcentaje 3 2" xfId="2861"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2" xr:uid="{00000000-0005-0000-0000-0000310B0000}"/>
    <cellStyle name="Porcentual 2 3" xfId="2863" xr:uid="{00000000-0005-0000-0000-0000320B0000}"/>
    <cellStyle name="Porcentual 2 3 2" xfId="2864" xr:uid="{00000000-0005-0000-0000-0000330B0000}"/>
    <cellStyle name="Porcentual 3" xfId="2865" xr:uid="{00000000-0005-0000-0000-0000340B0000}"/>
  </cellStyles>
  <dxfs count="0"/>
  <tableStyles count="0" defaultTableStyle="TableStyleMedium9" defaultPivotStyle="PivotStyleLight16"/>
  <colors>
    <mruColors>
      <color rgb="FF0066FF"/>
      <color rgb="FF75DBFF"/>
      <color rgb="FFFD91EE"/>
      <color rgb="FFFA26DC"/>
      <color rgb="FF00FF00"/>
      <color rgb="FF669900"/>
      <color rgb="FF7BB8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33422</xdr:colOff>
      <xdr:row>2</xdr:row>
      <xdr:rowOff>505447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39917"/>
          <a:ext cx="4040286" cy="850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262113</xdr:colOff>
      <xdr:row>0</xdr:row>
      <xdr:rowOff>207818</xdr:rowOff>
    </xdr:from>
    <xdr:to>
      <xdr:col>3</xdr:col>
      <xdr:colOff>745051</xdr:colOff>
      <xdr:row>1</xdr:row>
      <xdr:rowOff>663806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068" y="207818"/>
          <a:ext cx="2605281" cy="865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68990</xdr:colOff>
      <xdr:row>0</xdr:row>
      <xdr:rowOff>116162</xdr:rowOff>
    </xdr:from>
    <xdr:to>
      <xdr:col>2</xdr:col>
      <xdr:colOff>519545</xdr:colOff>
      <xdr:row>2</xdr:row>
      <xdr:rowOff>325003</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990" y="116162"/>
          <a:ext cx="2485441" cy="1392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430581</xdr:colOff>
      <xdr:row>0</xdr:row>
      <xdr:rowOff>39143</xdr:rowOff>
    </xdr:from>
    <xdr:ext cx="2723252" cy="1104859"/>
    <xdr:pic>
      <xdr:nvPicPr>
        <xdr:cNvPr id="2" name="Imagen 1">
          <a:extLst>
            <a:ext uri="{FF2B5EF4-FFF2-40B4-BE49-F238E27FC236}">
              <a16:creationId xmlns:a16="http://schemas.microsoft.com/office/drawing/2014/main" id="{B7AAB816-3E2E-42FF-9B07-61B3C318035E}"/>
            </a:ext>
          </a:extLst>
        </xdr:cNvPr>
        <xdr:cNvPicPr>
          <a:picLocks noChangeAspect="1"/>
        </xdr:cNvPicPr>
      </xdr:nvPicPr>
      <xdr:blipFill>
        <a:blip xmlns:r="http://schemas.openxmlformats.org/officeDocument/2006/relationships" r:embed="rId1"/>
        <a:stretch>
          <a:fillRect/>
        </a:stretch>
      </xdr:blipFill>
      <xdr:spPr>
        <a:xfrm>
          <a:off x="430581" y="39143"/>
          <a:ext cx="2723252" cy="110485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9526</xdr:colOff>
      <xdr:row>0</xdr:row>
      <xdr:rowOff>200025</xdr:rowOff>
    </xdr:from>
    <xdr:to>
      <xdr:col>0</xdr:col>
      <xdr:colOff>396876</xdr:colOff>
      <xdr:row>2</xdr:row>
      <xdr:rowOff>247650</xdr:rowOff>
    </xdr:to>
    <xdr:pic>
      <xdr:nvPicPr>
        <xdr:cNvPr id="2" name="Imagen 1">
          <a:extLst>
            <a:ext uri="{FF2B5EF4-FFF2-40B4-BE49-F238E27FC236}">
              <a16:creationId xmlns:a16="http://schemas.microsoft.com/office/drawing/2014/main" id="{BC6FBBF3-156B-4021-A50E-6200BD48374E}"/>
            </a:ext>
          </a:extLst>
        </xdr:cNvPr>
        <xdr:cNvPicPr>
          <a:picLocks noChangeAspect="1"/>
        </xdr:cNvPicPr>
      </xdr:nvPicPr>
      <xdr:blipFill>
        <a:blip xmlns:r="http://schemas.openxmlformats.org/officeDocument/2006/relationships" r:embed="rId1"/>
        <a:stretch>
          <a:fillRect/>
        </a:stretch>
      </xdr:blipFill>
      <xdr:spPr>
        <a:xfrm>
          <a:off x="9526" y="200025"/>
          <a:ext cx="387350"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hsn-my.sharepoint.com/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l/OneDrive/Escritorio/Contratos%20SDA/Contrato%20No%20SDA-CPS-20210736/MAYO/Anexos/Anexo%202%20plan%20de%20acci&#243;n%20proyecto%207820/PLan%20de%20acci&#243;n%2030%20de%20abril%20de%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UARIOS\Documents\0810-2021\Octubre\FormatosCargadosParaPublicar\PA-7820-SEPT-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365hsn-my.sharepoint.com/personal/angelicaricaurte_365hsn_onmicrosoft_com/Documents/CONTRATO%20SDA/2021/REPORTE%20SEGPLAN%202021/DCA/REPORTE%20ENERO_2021/7820_SEGPLAN_DICIEMBRE_2020.%20VF_ENERO_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mil/OneDrive/Escritorio/Contratos%20SDA/Contrato%20No%20SDA-CPS-20210736/Septiembre/Anexos/Anexo%205%20Remisi&#243;n%20y%20soportes%20plan%20de%20acci&#243;n%20proyecto%207820/PLAN%20DE%20ACCI&#211;N%207820%2031-08-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mil/OneDrive/Escritorio/Contratos%20SDA/Contrato%20No%20SDA-CPS-20210736/Agosto/Anexos/Ver%20anexo%203%20Remisi&#243;n%20y%20soportes%20plan%20de%20acci&#243;n%20proyecto%207820/PLAN%20DE%20ACCI&#211;N%207820%2031-07-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ACTIVIDADES"/>
      <sheetName val="GESTIÓN"/>
      <sheetName val="INVERSIÓN"/>
      <sheetName val="ACTIVIDADES"/>
      <sheetName val="TERRITORIALIZACIÓN "/>
      <sheetName val="SPI"/>
    </sheetNames>
    <sheetDataSet>
      <sheetData sheetId="0" refreshError="1"/>
      <sheetData sheetId="1" refreshError="1"/>
      <sheetData sheetId="2" refreshError="1">
        <row r="10">
          <cell r="AC10">
            <v>2117</v>
          </cell>
          <cell r="DS10">
            <v>0</v>
          </cell>
          <cell r="DT10">
            <v>0</v>
          </cell>
          <cell r="DU10">
            <v>33</v>
          </cell>
          <cell r="EF10" t="str">
            <v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v>
          </cell>
        </row>
        <row r="11">
          <cell r="V11">
            <v>1690702000</v>
          </cell>
          <cell r="DS11">
            <v>47879667</v>
          </cell>
          <cell r="DT11">
            <v>897439667</v>
          </cell>
          <cell r="DU11">
            <v>1159543667</v>
          </cell>
        </row>
        <row r="13">
          <cell r="DS13">
            <v>0</v>
          </cell>
          <cell r="DT13">
            <v>0</v>
          </cell>
        </row>
        <row r="14">
          <cell r="W14">
            <v>819957380</v>
          </cell>
          <cell r="X14">
            <v>62826934</v>
          </cell>
          <cell r="AT14">
            <v>309510380</v>
          </cell>
          <cell r="DS14">
            <v>109025922</v>
          </cell>
          <cell r="DT14">
            <v>161160380</v>
          </cell>
        </row>
        <row r="15">
          <cell r="DS15">
            <v>0</v>
          </cell>
          <cell r="DT15">
            <v>0</v>
          </cell>
        </row>
        <row r="16">
          <cell r="DS16">
            <v>156905589</v>
          </cell>
          <cell r="DT16">
            <v>1058600047</v>
          </cell>
        </row>
        <row r="17">
          <cell r="DS17">
            <v>0.54</v>
          </cell>
          <cell r="DT17">
            <v>1.52</v>
          </cell>
          <cell r="DU17">
            <v>2.72</v>
          </cell>
          <cell r="EF17" t="str">
            <v>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v>
          </cell>
        </row>
        <row r="18">
          <cell r="W18">
            <v>273987000</v>
          </cell>
          <cell r="DS18">
            <v>147922000</v>
          </cell>
          <cell r="DT18">
            <v>190321000</v>
          </cell>
          <cell r="DU18">
            <v>260113000</v>
          </cell>
        </row>
        <row r="20">
          <cell r="DS20">
            <v>0</v>
          </cell>
        </row>
        <row r="21">
          <cell r="X21">
            <v>15615200</v>
          </cell>
          <cell r="DS21">
            <v>31258667</v>
          </cell>
          <cell r="DT21">
            <v>35245334</v>
          </cell>
          <cell r="DU21">
            <v>35245334</v>
          </cell>
        </row>
        <row r="22">
          <cell r="DS22">
            <v>0.54</v>
          </cell>
          <cell r="DT22">
            <v>1.52</v>
          </cell>
        </row>
        <row r="23">
          <cell r="DS23">
            <v>179180667</v>
          </cell>
          <cell r="DT23">
            <v>225566334</v>
          </cell>
        </row>
        <row r="24">
          <cell r="DS24">
            <v>1.44</v>
          </cell>
          <cell r="DT24">
            <v>2.76</v>
          </cell>
          <cell r="DU24">
            <v>4.08</v>
          </cell>
          <cell r="EF24" t="str">
            <v>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v>
          </cell>
        </row>
        <row r="25">
          <cell r="DS25">
            <v>426816000</v>
          </cell>
          <cell r="DT25">
            <v>778986000</v>
          </cell>
          <cell r="DU25">
            <v>778986000</v>
          </cell>
        </row>
        <row r="27">
          <cell r="DS27">
            <v>0</v>
          </cell>
          <cell r="DT27">
            <v>0</v>
          </cell>
        </row>
        <row r="28">
          <cell r="W28">
            <v>107609660</v>
          </cell>
          <cell r="X28">
            <v>22862100</v>
          </cell>
          <cell r="DS28">
            <v>76899533</v>
          </cell>
          <cell r="DT28">
            <v>100187533</v>
          </cell>
          <cell r="DU28">
            <v>105758900</v>
          </cell>
        </row>
        <row r="29">
          <cell r="DS29">
            <v>1.44</v>
          </cell>
          <cell r="DT29">
            <v>2.76</v>
          </cell>
        </row>
        <row r="30">
          <cell r="DS30">
            <v>503715533</v>
          </cell>
          <cell r="DT30">
            <v>879173533</v>
          </cell>
        </row>
        <row r="31">
          <cell r="AB31">
            <v>1866746667</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ESTIÓN"/>
      <sheetName val="INVERSIÓN"/>
      <sheetName val="ACTIVIDADES"/>
      <sheetName val="SPI"/>
      <sheetName val="CALCULO ACTIVIDADES"/>
      <sheetName val="ACUMULADOS DESCRIPTOR"/>
    </sheetNames>
    <sheetDataSet>
      <sheetData sheetId="0" refreshError="1"/>
      <sheetData sheetId="1" refreshError="1"/>
      <sheetData sheetId="2" refreshError="1">
        <row r="10">
          <cell r="BC10">
            <v>1292</v>
          </cell>
        </row>
        <row r="11">
          <cell r="BA11">
            <v>1594149766</v>
          </cell>
          <cell r="BC11">
            <v>1508062000</v>
          </cell>
        </row>
        <row r="14">
          <cell r="BC14">
            <v>735560380</v>
          </cell>
        </row>
        <row r="17">
          <cell r="BC17">
            <v>10.220000000000001</v>
          </cell>
        </row>
        <row r="18">
          <cell r="BA18">
            <v>305050767</v>
          </cell>
          <cell r="BC18">
            <v>260975767</v>
          </cell>
        </row>
        <row r="21">
          <cell r="BA21">
            <v>35245334</v>
          </cell>
        </row>
        <row r="25">
          <cell r="BA25">
            <v>870463467</v>
          </cell>
          <cell r="BC25">
            <v>782226867</v>
          </cell>
        </row>
        <row r="28">
          <cell r="BC28">
            <v>107609660</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GESTIÓN"/>
      <sheetName val="Hoja3 (2)"/>
      <sheetName val="Hoja2"/>
      <sheetName val="Hoja1"/>
      <sheetName val="INVERSIÓN"/>
      <sheetName val="ACTIVIDADES"/>
      <sheetName val="TERRITORIALIZACIÓN"/>
      <sheetName val="SPI"/>
      <sheetName val="% MPD"/>
      <sheetName val="REPORTE GIROS"/>
      <sheetName val="GRAFICOS"/>
    </sheetNames>
    <sheetDataSet>
      <sheetData sheetId="0" refreshError="1"/>
      <sheetData sheetId="1" refreshError="1"/>
      <sheetData sheetId="2" refreshError="1"/>
      <sheetData sheetId="3" refreshError="1"/>
      <sheetData sheetId="4" refreshError="1"/>
      <sheetData sheetId="5" refreshError="1">
        <row r="11">
          <cell r="V11">
            <v>1690702000</v>
          </cell>
        </row>
        <row r="16">
          <cell r="V16">
            <v>12</v>
          </cell>
        </row>
        <row r="17">
          <cell r="V17">
            <v>273987000</v>
          </cell>
        </row>
        <row r="19">
          <cell r="V19">
            <v>35245334</v>
          </cell>
        </row>
        <row r="22">
          <cell r="V22">
            <v>12</v>
          </cell>
        </row>
        <row r="23">
          <cell r="V23">
            <v>781475000</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s>
    <sheetDataSet>
      <sheetData sheetId="0"/>
      <sheetData sheetId="1">
        <row r="10">
          <cell r="BE10">
            <v>1027</v>
          </cell>
          <cell r="EW10" t="str">
            <v>Durante el período comprendido del 01 de enero al 31 de agosto del 2021, se avanzo en un 48,5% de lo programado en la vigencia, lo que representa el diagnostico, clasificación e intervinieron jurídica de 1027 expedientes sancionatorios, generando los siguientes actos de saneamiento:
Medida Preventiva:3
Auto de Pruebas:14
Resolución Cesación:6
Auto de Archivo:352
Resolución de caducidad:277
Formulación de cargos:37
Memorando de Archivo:172
Acto de Pérdida Fuerza Ejecutoria:127
Recurso contra pruebas:1
Auto de apertura de Investigación:26
Amonestación escrita: 1
Auto de inicio: 2
Auto de desglose:10
Adicionalmente con el animo de garantizar la atención y saneamiento de los nuevos procesos sancionatorios que se originan y con el fin de evitar el incremento del universo de expedientes sin saneamiento, el grupo de sanemaineto de la DCA, realizo la intervención de 2.252 tramites administrativos ambientales de carácter sancionatorio, de los cuales se realizaron 659  actuaciones de fondo y 1593 actuaciones de impulso para el saneamiento de expedientes sancionatorios.</v>
          </cell>
        </row>
        <row r="17">
          <cell r="BE17">
            <v>8.7200000000000006</v>
          </cell>
          <cell r="EW17" t="str">
            <v>Durante lo corrido de la vigencia 2021, se a avanzado en un 8,7% de los 12% programados, lo  que corresponde al 72,6% en la vigencia,  con el desarrollo de las siguientes actividades: 
1. 100.393 actividades archivísticas de los procesos de organización y administración de los expedientes correspondientes a la serie documental " expedientes sancionatorios" así: Desglose: 1673,Apertura:135,Inserción:12215,Encarpetado de expedientes:1823,Verificación de expedientes protech: 6862,Verificación de expedientes DCA: 1513,Consulta de expedientes: 560,Préstamo de expedientes:1487,Ordenación:975,Fuid:38,Hoja de control:38,Levantamiento base de datos inserciones DCA:7502,levantamiento base de datos inserciones protech:4012,Clasificación documental:31145,Asociación de Radicados- Forest: 9237,Apoyo saneamiento jurídico:1978,Alistamiento trasferencias documentales DCA:2639,Revisión, depuración, levantamiento base de datos expedientes permisivos DCA:2495,Ubicación física expedientes en estantería:13827,Preparación física entrega expedientes Protech:239 
2. Como parte de las acciones estratégicas para la ampliación de la capacidad tecnológica, en el marco del proceso de evaluación control y seguimiento ambiental,  se elaboró un documento de recomendaciones de mejora de los procesos y procedimientos a partir de la información señalada en el documento que contiene la descripción de los proceso de licenciamiento, ademas se presentó al Director de la Dirección de Control Ambiental,  el resultado de estudio de mercado  los alcances y las acciones de manera estrategica que permita organizar los elementos de la digitalizacion para la consulta y perservacion de la documentaciòn.
Se realizo el avance de soporte del proyecto de digitalizacion  e indexacion de expedientes sancionatorios ambientales para  la producción documental que haya sido gestionada por el fondo DAMA y el fondo SDA, y que pertenezca a los Procesos Sancionatorios Ambientales</v>
          </cell>
        </row>
        <row r="24">
          <cell r="BE24">
            <v>9.3600000000000012</v>
          </cell>
          <cell r="EW24" t="str">
            <v>En cumplimiento de la actualización e implementación de los procedimientos y lineamientos técnico-jurídicos del trámite sancionatorio ambiental en la SDA, en el Para el periodo comprendido entre el 01 de enero al 31 de julio de 2021, se ha avanzado en 9,36 que corresponde al 78% de lo programado en la vigencia 2021, con el desarrollo de las siguientes acciones:
Se identificaron 180 procesos, a los cuales se les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los procesos en los siguientes estados:
• 3 Etapa previo sancionatorio
• 128 etapa auto inicio
• 46 etapa Formula cargos
• 3 Etapa decreta pruebas
El resultado del seguimiento permitió tomar acciones de mejora frente a la operatividad del proceso sancionatorio, las cuales han quedado documentadas en los informes mensuales.</v>
          </cell>
        </row>
        <row r="31">
          <cell r="BC31">
            <v>2473028800</v>
          </cell>
        </row>
      </sheetData>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s>
    <sheetDataSet>
      <sheetData sheetId="0" refreshError="1"/>
      <sheetData sheetId="1">
        <row r="10">
          <cell r="BE10">
            <v>763</v>
          </cell>
        </row>
        <row r="17">
          <cell r="BE17">
            <v>7.2200000000000006</v>
          </cell>
        </row>
        <row r="24">
          <cell r="BE24">
            <v>8.0400000000000009</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F62EB-48B5-43B5-A903-54738C5E47CC}">
  <dimension ref="A1:F8"/>
  <sheetViews>
    <sheetView workbookViewId="0">
      <selection activeCell="D8" sqref="D8"/>
    </sheetView>
  </sheetViews>
  <sheetFormatPr baseColWidth="10" defaultRowHeight="15" x14ac:dyDescent="0.25"/>
  <cols>
    <col min="1" max="1" width="4" bestFit="1" customWidth="1"/>
    <col min="2" max="2" width="37.140625" customWidth="1"/>
    <col min="4" max="5" width="19" bestFit="1" customWidth="1"/>
    <col min="6" max="6" width="11" bestFit="1" customWidth="1"/>
  </cols>
  <sheetData>
    <row r="1" spans="1:6" ht="15.75" thickBot="1" x14ac:dyDescent="0.3">
      <c r="B1" s="560" t="s">
        <v>480</v>
      </c>
      <c r="C1" s="561"/>
      <c r="D1" s="562" t="s">
        <v>452</v>
      </c>
      <c r="E1" s="562" t="s">
        <v>478</v>
      </c>
      <c r="F1" s="563" t="s">
        <v>479</v>
      </c>
    </row>
    <row r="2" spans="1:6" ht="14.45" customHeight="1" x14ac:dyDescent="0.25">
      <c r="A2" s="670">
        <v>1</v>
      </c>
      <c r="B2" s="667" t="s">
        <v>344</v>
      </c>
      <c r="C2" s="557" t="s">
        <v>476</v>
      </c>
      <c r="D2" s="558">
        <v>2117</v>
      </c>
      <c r="E2" s="60">
        <v>1292</v>
      </c>
      <c r="F2" s="559">
        <f>+E2/D2</f>
        <v>0.61029759093056213</v>
      </c>
    </row>
    <row r="3" spans="1:6" ht="14.45" customHeight="1" x14ac:dyDescent="0.25">
      <c r="A3" s="670"/>
      <c r="B3" s="668"/>
      <c r="C3" s="548" t="s">
        <v>477</v>
      </c>
      <c r="D3" s="549">
        <v>1594149766</v>
      </c>
      <c r="E3" s="549">
        <v>1508062000</v>
      </c>
      <c r="F3" s="493">
        <f t="shared" ref="F3:F7" si="0">+E3/D3</f>
        <v>0.94599769241505505</v>
      </c>
    </row>
    <row r="4" spans="1:6" ht="14.45" customHeight="1" x14ac:dyDescent="0.25">
      <c r="A4" s="670">
        <v>2</v>
      </c>
      <c r="B4" s="668" t="s">
        <v>348</v>
      </c>
      <c r="C4" s="548" t="s">
        <v>476</v>
      </c>
      <c r="D4" s="49">
        <v>12</v>
      </c>
      <c r="E4" s="49">
        <v>10.220000000000001</v>
      </c>
      <c r="F4" s="493">
        <f t="shared" si="0"/>
        <v>0.85166666666666668</v>
      </c>
    </row>
    <row r="5" spans="1:6" ht="14.45" customHeight="1" x14ac:dyDescent="0.25">
      <c r="A5" s="670"/>
      <c r="B5" s="668"/>
      <c r="C5" s="548" t="s">
        <v>477</v>
      </c>
      <c r="D5" s="549">
        <v>305050767</v>
      </c>
      <c r="E5" s="549">
        <v>260975767</v>
      </c>
      <c r="F5" s="493">
        <f t="shared" si="0"/>
        <v>0.85551585254660256</v>
      </c>
    </row>
    <row r="6" spans="1:6" ht="14.45" customHeight="1" x14ac:dyDescent="0.25">
      <c r="A6" s="670">
        <v>3</v>
      </c>
      <c r="B6" s="668" t="s">
        <v>351</v>
      </c>
      <c r="C6" s="548" t="s">
        <v>476</v>
      </c>
      <c r="D6" s="49">
        <v>12</v>
      </c>
      <c r="E6" s="49">
        <v>10.680000000000001</v>
      </c>
      <c r="F6" s="493">
        <f t="shared" si="0"/>
        <v>0.89000000000000012</v>
      </c>
    </row>
    <row r="7" spans="1:6" ht="14.45" customHeight="1" thickBot="1" x14ac:dyDescent="0.3">
      <c r="A7" s="670"/>
      <c r="B7" s="669"/>
      <c r="C7" s="550" t="s">
        <v>477</v>
      </c>
      <c r="D7" s="551">
        <v>870463467</v>
      </c>
      <c r="E7" s="551">
        <v>782226867</v>
      </c>
      <c r="F7" s="552">
        <f t="shared" si="0"/>
        <v>0.89863262118960363</v>
      </c>
    </row>
    <row r="8" spans="1:6" ht="16.5" thickBot="1" x14ac:dyDescent="0.3">
      <c r="B8" s="553" t="s">
        <v>481</v>
      </c>
      <c r="C8" s="554"/>
      <c r="D8" s="555">
        <f>+D7+D5+D3</f>
        <v>2769664000</v>
      </c>
      <c r="E8" s="555">
        <f t="shared" ref="E8" si="1">+E7+E5+E3</f>
        <v>2551264634</v>
      </c>
      <c r="F8" s="556">
        <f>+E8/D8</f>
        <v>0.92114589856386908</v>
      </c>
    </row>
  </sheetData>
  <mergeCells count="6">
    <mergeCell ref="B2:B3"/>
    <mergeCell ref="B4:B5"/>
    <mergeCell ref="B6:B7"/>
    <mergeCell ref="A2:A3"/>
    <mergeCell ref="A4:A5"/>
    <mergeCell ref="A6:A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4"/>
  <sheetViews>
    <sheetView showGridLines="0" tabSelected="1" zoomScale="66" zoomScaleNormal="66" zoomScaleSheetLayoutView="70" zoomScalePageLayoutView="60" workbookViewId="0">
      <selection activeCell="A13" sqref="A13"/>
    </sheetView>
  </sheetViews>
  <sheetFormatPr baseColWidth="10" defaultColWidth="10.85546875" defaultRowHeight="15" x14ac:dyDescent="0.25"/>
  <cols>
    <col min="1" max="1" width="12.140625" style="1" customWidth="1"/>
    <col min="2" max="2" width="13.28515625" style="1" customWidth="1"/>
    <col min="3" max="3" width="8.85546875" style="1" customWidth="1"/>
    <col min="4" max="4" width="26.28515625" style="1" customWidth="1"/>
    <col min="5" max="5" width="7.42578125" style="1" customWidth="1"/>
    <col min="6" max="6" width="17" style="1" customWidth="1"/>
    <col min="7" max="7" width="12.140625" style="1" bestFit="1" customWidth="1"/>
    <col min="8" max="8" width="18.7109375" style="1" bestFit="1" customWidth="1"/>
    <col min="9" max="9" width="16.28515625" style="13" customWidth="1"/>
    <col min="10" max="10" width="19.7109375" style="17" hidden="1" customWidth="1"/>
    <col min="11" max="24" width="10.7109375" style="17" hidden="1" customWidth="1"/>
    <col min="25" max="25" width="17.85546875" style="17" hidden="1" customWidth="1"/>
    <col min="26" max="26" width="16.5703125" style="17" hidden="1" customWidth="1"/>
    <col min="27" max="27" width="17.28515625" style="17" hidden="1" customWidth="1"/>
    <col min="28" max="28" width="15" style="17" hidden="1" customWidth="1"/>
    <col min="29" max="29" width="14.85546875" style="17" customWidth="1"/>
    <col min="30" max="30" width="15.7109375" style="17" customWidth="1"/>
    <col min="31" max="48" width="10.7109375" style="17" customWidth="1"/>
    <col min="49" max="49" width="15.7109375" style="17" customWidth="1"/>
    <col min="50" max="52" width="10.7109375" style="17" customWidth="1"/>
    <col min="53" max="53" width="15.140625" style="17" customWidth="1"/>
    <col min="54" max="54" width="10.7109375" style="17" customWidth="1"/>
    <col min="55" max="55" width="16" style="17" bestFit="1" customWidth="1"/>
    <col min="56" max="56" width="14.42578125" style="17" customWidth="1"/>
    <col min="57" max="58" width="15" style="17" bestFit="1" customWidth="1"/>
    <col min="59" max="59" width="15" style="17" customWidth="1"/>
    <col min="60" max="60" width="12.7109375" style="17" customWidth="1"/>
    <col min="61" max="84" width="10.7109375" style="17" hidden="1" customWidth="1"/>
    <col min="85" max="85" width="15" style="17" hidden="1" customWidth="1"/>
    <col min="86" max="86" width="14.7109375" style="17" hidden="1" customWidth="1"/>
    <col min="87" max="87" width="15.42578125" style="17" hidden="1" customWidth="1"/>
    <col min="88" max="88" width="15" style="17" hidden="1" customWidth="1"/>
    <col min="89" max="89" width="15.42578125" style="17" hidden="1" customWidth="1"/>
    <col min="90" max="90" width="12.7109375" style="17" customWidth="1"/>
    <col min="91" max="114" width="10.7109375" style="17" hidden="1" customWidth="1"/>
    <col min="115" max="115" width="15" style="17" hidden="1" customWidth="1"/>
    <col min="116" max="116" width="14.7109375" style="17" hidden="1" customWidth="1"/>
    <col min="117" max="117" width="15.42578125" style="17" hidden="1" customWidth="1"/>
    <col min="118" max="118" width="15" style="17" hidden="1" customWidth="1"/>
    <col min="119" max="119" width="15.42578125" style="17" hidden="1" customWidth="1"/>
    <col min="120" max="120" width="12.7109375" style="17" customWidth="1"/>
    <col min="121" max="129" width="10.7109375" style="17" hidden="1" customWidth="1"/>
    <col min="130" max="149" width="15.42578125" style="17" hidden="1" customWidth="1"/>
    <col min="150" max="150" width="22.42578125" style="1" customWidth="1"/>
    <col min="151" max="151" width="20.85546875" style="1" customWidth="1"/>
    <col min="152" max="152" width="24.28515625" style="1" customWidth="1"/>
    <col min="153" max="153" width="21.42578125" style="1" customWidth="1"/>
    <col min="154" max="154" width="18.42578125" style="1" customWidth="1"/>
    <col min="155" max="155" width="91.28515625" style="1" customWidth="1"/>
    <col min="156" max="156" width="16.28515625" style="1" customWidth="1"/>
    <col min="157" max="157" width="24.7109375" style="1" customWidth="1"/>
    <col min="158" max="158" width="32.42578125" style="1" customWidth="1"/>
    <col min="159" max="159" width="16.42578125" style="1" customWidth="1"/>
    <col min="160" max="16384" width="10.85546875" style="1"/>
  </cols>
  <sheetData>
    <row r="1" spans="1:160" ht="15.75" thickBot="1" x14ac:dyDescent="0.3">
      <c r="C1" s="3"/>
      <c r="D1" s="3"/>
      <c r="E1" s="3"/>
      <c r="F1" s="3"/>
      <c r="G1" s="3"/>
      <c r="H1" s="3"/>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3"/>
      <c r="EU1" s="3"/>
      <c r="EV1" s="3"/>
      <c r="EW1" s="3"/>
      <c r="EX1" s="3"/>
      <c r="EY1" s="3"/>
      <c r="EZ1" s="3"/>
      <c r="FA1" s="3"/>
      <c r="FB1" s="3"/>
      <c r="FC1" s="3"/>
    </row>
    <row r="2" spans="1:160" s="20" customFormat="1" ht="37.5" x14ac:dyDescent="0.5">
      <c r="A2" s="698"/>
      <c r="B2" s="699"/>
      <c r="C2" s="699"/>
      <c r="D2" s="699"/>
      <c r="E2" s="699"/>
      <c r="F2" s="700"/>
      <c r="G2" s="707" t="s">
        <v>38</v>
      </c>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707"/>
      <c r="AU2" s="707"/>
      <c r="AV2" s="707"/>
      <c r="AW2" s="707"/>
      <c r="AX2" s="707"/>
      <c r="AY2" s="707"/>
      <c r="AZ2" s="707"/>
      <c r="BA2" s="707"/>
      <c r="BB2" s="707"/>
      <c r="BC2" s="707"/>
      <c r="BD2" s="707"/>
      <c r="BE2" s="707"/>
      <c r="BF2" s="707"/>
      <c r="BG2" s="707"/>
      <c r="BH2" s="707"/>
      <c r="BI2" s="707"/>
      <c r="BJ2" s="707"/>
      <c r="BK2" s="707"/>
      <c r="BL2" s="707"/>
      <c r="BM2" s="707"/>
      <c r="BN2" s="707"/>
      <c r="BO2" s="707"/>
      <c r="BP2" s="707"/>
      <c r="BQ2" s="707"/>
      <c r="BR2" s="707"/>
      <c r="BS2" s="707"/>
      <c r="BT2" s="707"/>
      <c r="BU2" s="707"/>
      <c r="BV2" s="707"/>
      <c r="BW2" s="707"/>
      <c r="BX2" s="707"/>
      <c r="BY2" s="707"/>
      <c r="BZ2" s="707"/>
      <c r="CA2" s="707"/>
      <c r="CB2" s="707"/>
      <c r="CC2" s="707"/>
      <c r="CD2" s="707"/>
      <c r="CE2" s="707"/>
      <c r="CF2" s="707"/>
      <c r="CG2" s="707"/>
      <c r="CH2" s="707"/>
      <c r="CI2" s="707"/>
      <c r="CJ2" s="707"/>
      <c r="CK2" s="707"/>
      <c r="CL2" s="707"/>
      <c r="CM2" s="707"/>
      <c r="CN2" s="707"/>
      <c r="CO2" s="707"/>
      <c r="CP2" s="707"/>
      <c r="CQ2" s="707"/>
      <c r="CR2" s="707"/>
      <c r="CS2" s="707"/>
      <c r="CT2" s="707"/>
      <c r="CU2" s="707"/>
      <c r="CV2" s="707"/>
      <c r="CW2" s="707"/>
      <c r="CX2" s="707"/>
      <c r="CY2" s="707"/>
      <c r="CZ2" s="707"/>
      <c r="DA2" s="707"/>
      <c r="DB2" s="707"/>
      <c r="DC2" s="707"/>
      <c r="DD2" s="707"/>
      <c r="DE2" s="707"/>
      <c r="DF2" s="707"/>
      <c r="DG2" s="707"/>
      <c r="DH2" s="707"/>
      <c r="DI2" s="707"/>
      <c r="DJ2" s="707"/>
      <c r="DK2" s="707"/>
      <c r="DL2" s="707"/>
      <c r="DM2" s="707"/>
      <c r="DN2" s="707"/>
      <c r="DO2" s="707"/>
      <c r="DP2" s="707"/>
      <c r="DQ2" s="707"/>
      <c r="DR2" s="707"/>
      <c r="DS2" s="707"/>
      <c r="DT2" s="707"/>
      <c r="DU2" s="707"/>
      <c r="DV2" s="707"/>
      <c r="DW2" s="707"/>
      <c r="DX2" s="707"/>
      <c r="DY2" s="707"/>
      <c r="DZ2" s="707"/>
      <c r="EA2" s="707"/>
      <c r="EB2" s="707"/>
      <c r="EC2" s="707"/>
      <c r="ED2" s="707"/>
      <c r="EE2" s="707"/>
      <c r="EF2" s="707"/>
      <c r="EG2" s="707"/>
      <c r="EH2" s="707"/>
      <c r="EI2" s="707"/>
      <c r="EJ2" s="707"/>
      <c r="EK2" s="707"/>
      <c r="EL2" s="707"/>
      <c r="EM2" s="707"/>
      <c r="EN2" s="707"/>
      <c r="EO2" s="707"/>
      <c r="EP2" s="707"/>
      <c r="EQ2" s="707"/>
      <c r="ER2" s="707"/>
      <c r="ES2" s="707"/>
      <c r="ET2" s="707"/>
      <c r="EU2" s="707"/>
      <c r="EV2" s="707"/>
      <c r="EW2" s="707"/>
      <c r="EX2" s="707"/>
      <c r="EY2" s="707"/>
      <c r="EZ2" s="707"/>
      <c r="FA2" s="707"/>
      <c r="FB2" s="707"/>
      <c r="FC2" s="708"/>
    </row>
    <row r="3" spans="1:160" s="20" customFormat="1" ht="60" customHeight="1" thickBot="1" x14ac:dyDescent="0.65">
      <c r="A3" s="701"/>
      <c r="B3" s="702"/>
      <c r="C3" s="702"/>
      <c r="D3" s="702"/>
      <c r="E3" s="702"/>
      <c r="F3" s="703"/>
      <c r="G3" s="709" t="s">
        <v>284</v>
      </c>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c r="BI3" s="709"/>
      <c r="BJ3" s="709"/>
      <c r="BK3" s="709"/>
      <c r="BL3" s="709"/>
      <c r="BM3" s="709"/>
      <c r="BN3" s="709"/>
      <c r="BO3" s="709"/>
      <c r="BP3" s="709"/>
      <c r="BQ3" s="709"/>
      <c r="BR3" s="709"/>
      <c r="BS3" s="709"/>
      <c r="BT3" s="709"/>
      <c r="BU3" s="709"/>
      <c r="BV3" s="709"/>
      <c r="BW3" s="709"/>
      <c r="BX3" s="709"/>
      <c r="BY3" s="709"/>
      <c r="BZ3" s="709"/>
      <c r="CA3" s="709"/>
      <c r="CB3" s="709"/>
      <c r="CC3" s="709"/>
      <c r="CD3" s="709"/>
      <c r="CE3" s="709"/>
      <c r="CF3" s="709"/>
      <c r="CG3" s="709"/>
      <c r="CH3" s="709"/>
      <c r="CI3" s="709"/>
      <c r="CJ3" s="709"/>
      <c r="CK3" s="709"/>
      <c r="CL3" s="709"/>
      <c r="CM3" s="709"/>
      <c r="CN3" s="709"/>
      <c r="CO3" s="709"/>
      <c r="CP3" s="709"/>
      <c r="CQ3" s="709"/>
      <c r="CR3" s="709"/>
      <c r="CS3" s="709"/>
      <c r="CT3" s="709"/>
      <c r="CU3" s="709"/>
      <c r="CV3" s="709"/>
      <c r="CW3" s="709"/>
      <c r="CX3" s="709"/>
      <c r="CY3" s="709"/>
      <c r="CZ3" s="709"/>
      <c r="DA3" s="709"/>
      <c r="DB3" s="709"/>
      <c r="DC3" s="709"/>
      <c r="DD3" s="709"/>
      <c r="DE3" s="709"/>
      <c r="DF3" s="709"/>
      <c r="DG3" s="709"/>
      <c r="DH3" s="709"/>
      <c r="DI3" s="709"/>
      <c r="DJ3" s="709"/>
      <c r="DK3" s="709"/>
      <c r="DL3" s="709"/>
      <c r="DM3" s="709"/>
      <c r="DN3" s="709"/>
      <c r="DO3" s="709"/>
      <c r="DP3" s="709"/>
      <c r="DQ3" s="709"/>
      <c r="DR3" s="709"/>
      <c r="DS3" s="709"/>
      <c r="DT3" s="709"/>
      <c r="DU3" s="709"/>
      <c r="DV3" s="709"/>
      <c r="DW3" s="709"/>
      <c r="DX3" s="709"/>
      <c r="DY3" s="709"/>
      <c r="DZ3" s="709"/>
      <c r="EA3" s="709"/>
      <c r="EB3" s="709"/>
      <c r="EC3" s="709"/>
      <c r="ED3" s="709"/>
      <c r="EE3" s="709"/>
      <c r="EF3" s="709"/>
      <c r="EG3" s="709"/>
      <c r="EH3" s="709"/>
      <c r="EI3" s="709"/>
      <c r="EJ3" s="709"/>
      <c r="EK3" s="709"/>
      <c r="EL3" s="709"/>
      <c r="EM3" s="709"/>
      <c r="EN3" s="709"/>
      <c r="EO3" s="709"/>
      <c r="EP3" s="709"/>
      <c r="EQ3" s="709"/>
      <c r="ER3" s="709"/>
      <c r="ES3" s="709"/>
      <c r="ET3" s="709"/>
      <c r="EU3" s="709"/>
      <c r="EV3" s="709"/>
      <c r="EW3" s="709"/>
      <c r="EX3" s="709"/>
      <c r="EY3" s="709"/>
      <c r="EZ3" s="709"/>
      <c r="FA3" s="709"/>
      <c r="FB3" s="709"/>
      <c r="FC3" s="709"/>
    </row>
    <row r="4" spans="1:160" s="19" customFormat="1" ht="27" thickBot="1" x14ac:dyDescent="0.45">
      <c r="A4" s="704"/>
      <c r="B4" s="705"/>
      <c r="C4" s="705"/>
      <c r="D4" s="705"/>
      <c r="E4" s="705"/>
      <c r="F4" s="706"/>
      <c r="G4" s="710" t="s">
        <v>47</v>
      </c>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0"/>
      <c r="BM4" s="710"/>
      <c r="BN4" s="710"/>
      <c r="BO4" s="710"/>
      <c r="BP4" s="710"/>
      <c r="BQ4" s="710"/>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0"/>
      <c r="ED4" s="710"/>
      <c r="EE4" s="710"/>
      <c r="EF4" s="710"/>
      <c r="EG4" s="710"/>
      <c r="EH4" s="710"/>
      <c r="EI4" s="710"/>
      <c r="EJ4" s="710"/>
      <c r="EK4" s="710"/>
      <c r="EL4" s="710"/>
      <c r="EM4" s="710"/>
      <c r="EN4" s="710"/>
      <c r="EO4" s="710"/>
      <c r="EP4" s="710"/>
      <c r="EQ4" s="710"/>
      <c r="ER4" s="710"/>
      <c r="ES4" s="710"/>
      <c r="ET4" s="711" t="s">
        <v>266</v>
      </c>
      <c r="EU4" s="712"/>
      <c r="EV4" s="712"/>
      <c r="EW4" s="712"/>
      <c r="EX4" s="712"/>
      <c r="EY4" s="712"/>
      <c r="EZ4" s="712"/>
      <c r="FA4" s="712"/>
      <c r="FB4" s="712"/>
      <c r="FC4" s="713"/>
    </row>
    <row r="5" spans="1:160" ht="40.5" customHeight="1" thickBot="1" x14ac:dyDescent="0.3">
      <c r="A5" s="687" t="s">
        <v>0</v>
      </c>
      <c r="B5" s="688"/>
      <c r="C5" s="688"/>
      <c r="D5" s="688"/>
      <c r="E5" s="688"/>
      <c r="F5" s="688"/>
      <c r="G5" s="689" t="s">
        <v>359</v>
      </c>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90"/>
      <c r="AZ5" s="690"/>
      <c r="BA5" s="690"/>
      <c r="BB5" s="690"/>
      <c r="BC5" s="690"/>
      <c r="BD5" s="690"/>
      <c r="BE5" s="690"/>
      <c r="BF5" s="690"/>
      <c r="BG5" s="690"/>
      <c r="BH5" s="690"/>
      <c r="BI5" s="690"/>
      <c r="BJ5" s="690"/>
      <c r="BK5" s="690"/>
      <c r="BL5" s="690"/>
      <c r="BM5" s="690"/>
      <c r="BN5" s="690"/>
      <c r="BO5" s="690"/>
      <c r="BP5" s="690"/>
      <c r="BQ5" s="690"/>
      <c r="BR5" s="690"/>
      <c r="BS5" s="690"/>
      <c r="BT5" s="690"/>
      <c r="BU5" s="690"/>
      <c r="BV5" s="690"/>
      <c r="BW5" s="690"/>
      <c r="BX5" s="690"/>
      <c r="BY5" s="690"/>
      <c r="BZ5" s="690"/>
      <c r="CA5" s="690"/>
      <c r="CB5" s="690"/>
      <c r="CC5" s="690"/>
      <c r="CD5" s="690"/>
      <c r="CE5" s="690"/>
      <c r="CF5" s="690"/>
      <c r="CG5" s="690"/>
      <c r="CH5" s="690"/>
      <c r="CI5" s="690"/>
      <c r="CJ5" s="690"/>
      <c r="CK5" s="690"/>
      <c r="CL5" s="690"/>
      <c r="CM5" s="690"/>
      <c r="CN5" s="690"/>
      <c r="CO5" s="690"/>
      <c r="CP5" s="690"/>
      <c r="CQ5" s="690"/>
      <c r="CR5" s="690"/>
      <c r="CS5" s="690"/>
      <c r="CT5" s="690"/>
      <c r="CU5" s="690"/>
      <c r="CV5" s="690"/>
      <c r="CW5" s="690"/>
      <c r="CX5" s="690"/>
      <c r="CY5" s="690"/>
      <c r="CZ5" s="690"/>
      <c r="DA5" s="690"/>
      <c r="DB5" s="690"/>
      <c r="DC5" s="690"/>
      <c r="DD5" s="690"/>
      <c r="DE5" s="690"/>
      <c r="DF5" s="690"/>
      <c r="DG5" s="690"/>
      <c r="DH5" s="690"/>
      <c r="DI5" s="690"/>
      <c r="DJ5" s="690"/>
      <c r="DK5" s="690"/>
      <c r="DL5" s="690"/>
      <c r="DM5" s="690"/>
      <c r="DN5" s="690"/>
      <c r="DO5" s="690"/>
      <c r="DP5" s="690"/>
      <c r="DQ5" s="690"/>
      <c r="DR5" s="690"/>
      <c r="DS5" s="690"/>
      <c r="DT5" s="690"/>
      <c r="DU5" s="690"/>
      <c r="DV5" s="690"/>
      <c r="DW5" s="690"/>
      <c r="DX5" s="690"/>
      <c r="DY5" s="690"/>
      <c r="DZ5" s="690"/>
      <c r="EA5" s="690"/>
      <c r="EB5" s="690"/>
      <c r="EC5" s="690"/>
      <c r="ED5" s="690"/>
      <c r="EE5" s="690"/>
      <c r="EF5" s="690"/>
      <c r="EG5" s="690"/>
      <c r="EH5" s="690"/>
      <c r="EI5" s="690"/>
      <c r="EJ5" s="690"/>
      <c r="EK5" s="690"/>
      <c r="EL5" s="690"/>
      <c r="EM5" s="690"/>
      <c r="EN5" s="690"/>
      <c r="EO5" s="690"/>
      <c r="EP5" s="690"/>
      <c r="EQ5" s="690"/>
      <c r="ER5" s="690"/>
      <c r="ES5" s="690"/>
      <c r="ET5" s="690"/>
      <c r="EU5" s="690"/>
      <c r="EV5" s="690"/>
      <c r="EW5" s="690"/>
      <c r="EX5" s="690"/>
      <c r="EY5" s="690"/>
      <c r="EZ5" s="690"/>
      <c r="FA5" s="690"/>
      <c r="FB5" s="690"/>
      <c r="FC5" s="691"/>
    </row>
    <row r="6" spans="1:160" ht="33" customHeight="1" thickBot="1" x14ac:dyDescent="0.3">
      <c r="A6" s="687" t="s">
        <v>2</v>
      </c>
      <c r="B6" s="688"/>
      <c r="C6" s="688"/>
      <c r="D6" s="688"/>
      <c r="E6" s="688"/>
      <c r="F6" s="688"/>
      <c r="G6" s="689" t="s">
        <v>360</v>
      </c>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90"/>
      <c r="AZ6" s="690"/>
      <c r="BA6" s="690"/>
      <c r="BB6" s="690"/>
      <c r="BC6" s="690"/>
      <c r="BD6" s="690"/>
      <c r="BE6" s="690"/>
      <c r="BF6" s="690"/>
      <c r="BG6" s="690"/>
      <c r="BH6" s="690"/>
      <c r="BI6" s="690"/>
      <c r="BJ6" s="690"/>
      <c r="BK6" s="690"/>
      <c r="BL6" s="690"/>
      <c r="BM6" s="690"/>
      <c r="BN6" s="690"/>
      <c r="BO6" s="690"/>
      <c r="BP6" s="690"/>
      <c r="BQ6" s="690"/>
      <c r="BR6" s="690"/>
      <c r="BS6" s="690"/>
      <c r="BT6" s="690"/>
      <c r="BU6" s="690"/>
      <c r="BV6" s="690"/>
      <c r="BW6" s="690"/>
      <c r="BX6" s="690"/>
      <c r="BY6" s="690"/>
      <c r="BZ6" s="690"/>
      <c r="CA6" s="690"/>
      <c r="CB6" s="690"/>
      <c r="CC6" s="690"/>
      <c r="CD6" s="690"/>
      <c r="CE6" s="690"/>
      <c r="CF6" s="690"/>
      <c r="CG6" s="690"/>
      <c r="CH6" s="690"/>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c r="DP6" s="690"/>
      <c r="DQ6" s="690"/>
      <c r="DR6" s="690"/>
      <c r="DS6" s="690"/>
      <c r="DT6" s="690"/>
      <c r="DU6" s="690"/>
      <c r="DV6" s="690"/>
      <c r="DW6" s="690"/>
      <c r="DX6" s="690"/>
      <c r="DY6" s="690"/>
      <c r="DZ6" s="690"/>
      <c r="EA6" s="690"/>
      <c r="EB6" s="690"/>
      <c r="EC6" s="690"/>
      <c r="ED6" s="690"/>
      <c r="EE6" s="690"/>
      <c r="EF6" s="690"/>
      <c r="EG6" s="690"/>
      <c r="EH6" s="690"/>
      <c r="EI6" s="690"/>
      <c r="EJ6" s="690"/>
      <c r="EK6" s="690"/>
      <c r="EL6" s="690"/>
      <c r="EM6" s="690"/>
      <c r="EN6" s="690"/>
      <c r="EO6" s="690"/>
      <c r="EP6" s="690"/>
      <c r="EQ6" s="690"/>
      <c r="ER6" s="690"/>
      <c r="ES6" s="690"/>
      <c r="ET6" s="690"/>
      <c r="EU6" s="690"/>
      <c r="EV6" s="690"/>
      <c r="EW6" s="690"/>
      <c r="EX6" s="690"/>
      <c r="EY6" s="690"/>
      <c r="EZ6" s="690"/>
      <c r="FA6" s="690"/>
      <c r="FB6" s="690"/>
      <c r="FC6" s="691"/>
    </row>
    <row r="7" spans="1:160" ht="28.5" customHeight="1" thickBot="1" x14ac:dyDescent="0.3">
      <c r="A7" s="687" t="s">
        <v>55</v>
      </c>
      <c r="B7" s="688"/>
      <c r="C7" s="688"/>
      <c r="D7" s="688"/>
      <c r="E7" s="688"/>
      <c r="F7" s="688"/>
      <c r="G7" s="689" t="s">
        <v>361</v>
      </c>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0"/>
      <c r="AS7" s="690"/>
      <c r="AT7" s="690"/>
      <c r="AU7" s="690"/>
      <c r="AV7" s="690"/>
      <c r="AW7" s="690"/>
      <c r="AX7" s="690"/>
      <c r="AY7" s="690"/>
      <c r="AZ7" s="690"/>
      <c r="BA7" s="690"/>
      <c r="BB7" s="690"/>
      <c r="BC7" s="690"/>
      <c r="BD7" s="690"/>
      <c r="BE7" s="690"/>
      <c r="BF7" s="690"/>
      <c r="BG7" s="690"/>
      <c r="BH7" s="690"/>
      <c r="BI7" s="690"/>
      <c r="BJ7" s="690"/>
      <c r="BK7" s="690"/>
      <c r="BL7" s="690"/>
      <c r="BM7" s="690"/>
      <c r="BN7" s="690"/>
      <c r="BO7" s="690"/>
      <c r="BP7" s="690"/>
      <c r="BQ7" s="690"/>
      <c r="BR7" s="690"/>
      <c r="BS7" s="690"/>
      <c r="BT7" s="690"/>
      <c r="BU7" s="690"/>
      <c r="BV7" s="690"/>
      <c r="BW7" s="690"/>
      <c r="BX7" s="690"/>
      <c r="BY7" s="690"/>
      <c r="BZ7" s="690"/>
      <c r="CA7" s="690"/>
      <c r="CB7" s="690"/>
      <c r="CC7" s="690"/>
      <c r="CD7" s="690"/>
      <c r="CE7" s="690"/>
      <c r="CF7" s="690"/>
      <c r="CG7" s="690"/>
      <c r="CH7" s="690"/>
      <c r="CI7" s="690"/>
      <c r="CJ7" s="690"/>
      <c r="CK7" s="690"/>
      <c r="CL7" s="690"/>
      <c r="CM7" s="690"/>
      <c r="CN7" s="690"/>
      <c r="CO7" s="690"/>
      <c r="CP7" s="690"/>
      <c r="CQ7" s="690"/>
      <c r="CR7" s="690"/>
      <c r="CS7" s="690"/>
      <c r="CT7" s="690"/>
      <c r="CU7" s="690"/>
      <c r="CV7" s="690"/>
      <c r="CW7" s="690"/>
      <c r="CX7" s="690"/>
      <c r="CY7" s="690"/>
      <c r="CZ7" s="690"/>
      <c r="DA7" s="690"/>
      <c r="DB7" s="690"/>
      <c r="DC7" s="690"/>
      <c r="DD7" s="690"/>
      <c r="DE7" s="690"/>
      <c r="DF7" s="690"/>
      <c r="DG7" s="690"/>
      <c r="DH7" s="690"/>
      <c r="DI7" s="690"/>
      <c r="DJ7" s="690"/>
      <c r="DK7" s="690"/>
      <c r="DL7" s="690"/>
      <c r="DM7" s="690"/>
      <c r="DN7" s="690"/>
      <c r="DO7" s="690"/>
      <c r="DP7" s="690"/>
      <c r="DQ7" s="690"/>
      <c r="DR7" s="690"/>
      <c r="DS7" s="690"/>
      <c r="DT7" s="690"/>
      <c r="DU7" s="690"/>
      <c r="DV7" s="690"/>
      <c r="DW7" s="690"/>
      <c r="DX7" s="690"/>
      <c r="DY7" s="690"/>
      <c r="DZ7" s="690"/>
      <c r="EA7" s="690"/>
      <c r="EB7" s="690"/>
      <c r="EC7" s="690"/>
      <c r="ED7" s="690"/>
      <c r="EE7" s="690"/>
      <c r="EF7" s="690"/>
      <c r="EG7" s="690"/>
      <c r="EH7" s="690"/>
      <c r="EI7" s="690"/>
      <c r="EJ7" s="690"/>
      <c r="EK7" s="690"/>
      <c r="EL7" s="690"/>
      <c r="EM7" s="690"/>
      <c r="EN7" s="690"/>
      <c r="EO7" s="690"/>
      <c r="EP7" s="690"/>
      <c r="EQ7" s="690"/>
      <c r="ER7" s="690"/>
      <c r="ES7" s="690"/>
      <c r="ET7" s="690"/>
      <c r="EU7" s="690"/>
      <c r="EV7" s="690"/>
      <c r="EW7" s="690"/>
      <c r="EX7" s="690"/>
      <c r="EY7" s="690"/>
      <c r="EZ7" s="690"/>
      <c r="FA7" s="690"/>
      <c r="FB7" s="690"/>
      <c r="FC7" s="691"/>
    </row>
    <row r="8" spans="1:160" ht="36" customHeight="1" thickBot="1" x14ac:dyDescent="0.3">
      <c r="A8" s="687" t="s">
        <v>1</v>
      </c>
      <c r="B8" s="688"/>
      <c r="C8" s="688"/>
      <c r="D8" s="688"/>
      <c r="E8" s="688"/>
      <c r="F8" s="688"/>
      <c r="G8" s="692" t="s">
        <v>362</v>
      </c>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3"/>
      <c r="AX8" s="693"/>
      <c r="AY8" s="693"/>
      <c r="AZ8" s="693"/>
      <c r="BA8" s="693"/>
      <c r="BB8" s="693"/>
      <c r="BC8" s="693"/>
      <c r="BD8" s="693"/>
      <c r="BE8" s="693"/>
      <c r="BF8" s="693"/>
      <c r="BG8" s="693"/>
      <c r="BH8" s="693"/>
      <c r="BI8" s="693"/>
      <c r="BJ8" s="693"/>
      <c r="BK8" s="693"/>
      <c r="BL8" s="693"/>
      <c r="BM8" s="693"/>
      <c r="BN8" s="693"/>
      <c r="BO8" s="693"/>
      <c r="BP8" s="693"/>
      <c r="BQ8" s="693"/>
      <c r="BR8" s="693"/>
      <c r="BS8" s="693"/>
      <c r="BT8" s="693"/>
      <c r="BU8" s="693"/>
      <c r="BV8" s="693"/>
      <c r="BW8" s="693"/>
      <c r="BX8" s="693"/>
      <c r="BY8" s="693"/>
      <c r="BZ8" s="693"/>
      <c r="CA8" s="693"/>
      <c r="CB8" s="693"/>
      <c r="CC8" s="693"/>
      <c r="CD8" s="693"/>
      <c r="CE8" s="693"/>
      <c r="CF8" s="693"/>
      <c r="CG8" s="693"/>
      <c r="CH8" s="693"/>
      <c r="CI8" s="693"/>
      <c r="CJ8" s="693"/>
      <c r="CK8" s="693"/>
      <c r="CL8" s="693"/>
      <c r="CM8" s="693"/>
      <c r="CN8" s="693"/>
      <c r="CO8" s="693"/>
      <c r="CP8" s="693"/>
      <c r="CQ8" s="693"/>
      <c r="CR8" s="693"/>
      <c r="CS8" s="693"/>
      <c r="CT8" s="693"/>
      <c r="CU8" s="693"/>
      <c r="CV8" s="693"/>
      <c r="CW8" s="693"/>
      <c r="CX8" s="693"/>
      <c r="CY8" s="693"/>
      <c r="CZ8" s="693"/>
      <c r="DA8" s="693"/>
      <c r="DB8" s="693"/>
      <c r="DC8" s="693"/>
      <c r="DD8" s="693"/>
      <c r="DE8" s="693"/>
      <c r="DF8" s="693"/>
      <c r="DG8" s="693"/>
      <c r="DH8" s="693"/>
      <c r="DI8" s="693"/>
      <c r="DJ8" s="693"/>
      <c r="DK8" s="693"/>
      <c r="DL8" s="693"/>
      <c r="DM8" s="693"/>
      <c r="DN8" s="693"/>
      <c r="DO8" s="693"/>
      <c r="DP8" s="693"/>
      <c r="DQ8" s="693"/>
      <c r="DR8" s="693"/>
      <c r="DS8" s="693"/>
      <c r="DT8" s="693"/>
      <c r="DU8" s="693"/>
      <c r="DV8" s="693"/>
      <c r="DW8" s="693"/>
      <c r="DX8" s="693"/>
      <c r="DY8" s="693"/>
      <c r="DZ8" s="693"/>
      <c r="EA8" s="693"/>
      <c r="EB8" s="693"/>
      <c r="EC8" s="693"/>
      <c r="ED8" s="693"/>
      <c r="EE8" s="693"/>
      <c r="EF8" s="693"/>
      <c r="EG8" s="693"/>
      <c r="EH8" s="693"/>
      <c r="EI8" s="693"/>
      <c r="EJ8" s="693"/>
      <c r="EK8" s="693"/>
      <c r="EL8" s="693"/>
      <c r="EM8" s="693"/>
      <c r="EN8" s="693"/>
      <c r="EO8" s="693"/>
      <c r="EP8" s="693"/>
      <c r="EQ8" s="693"/>
      <c r="ER8" s="693"/>
      <c r="ES8" s="693"/>
      <c r="ET8" s="693"/>
      <c r="EU8" s="693"/>
      <c r="EV8" s="693"/>
      <c r="EW8" s="693"/>
      <c r="EX8" s="693"/>
      <c r="EY8" s="693"/>
      <c r="EZ8" s="693"/>
      <c r="FA8" s="693"/>
      <c r="FB8" s="693"/>
      <c r="FC8" s="694"/>
    </row>
    <row r="9" spans="1:160" ht="18.75" thickBot="1" x14ac:dyDescent="0.3">
      <c r="A9" s="44"/>
      <c r="B9" s="43"/>
      <c r="C9" s="43"/>
      <c r="D9" s="43"/>
      <c r="E9" s="43"/>
      <c r="F9" s="43"/>
      <c r="G9" s="39"/>
      <c r="H9" s="39"/>
      <c r="I9" s="39"/>
      <c r="J9" s="39"/>
      <c r="K9" s="166"/>
      <c r="L9" s="166"/>
      <c r="M9" s="166"/>
      <c r="N9" s="166"/>
      <c r="O9" s="39"/>
      <c r="P9" s="39"/>
      <c r="Q9" s="39"/>
      <c r="R9" s="39"/>
      <c r="S9" s="39"/>
      <c r="T9" s="39"/>
      <c r="U9" s="72"/>
      <c r="V9" s="39"/>
      <c r="W9" s="39"/>
      <c r="X9" s="39"/>
      <c r="Y9" s="72"/>
      <c r="Z9" s="39"/>
      <c r="AA9" s="39"/>
      <c r="AB9" s="39"/>
      <c r="AC9" s="39"/>
      <c r="AD9" s="166"/>
      <c r="AE9" s="166"/>
      <c r="AF9" s="166"/>
      <c r="AG9" s="166"/>
      <c r="AH9" s="166"/>
      <c r="AI9" s="166"/>
      <c r="AJ9" s="166"/>
      <c r="AK9" s="166"/>
      <c r="AL9" s="166"/>
      <c r="AM9" s="166"/>
      <c r="AN9" s="166"/>
      <c r="AO9" s="166"/>
      <c r="AP9" s="166"/>
      <c r="AQ9" s="166"/>
      <c r="AR9" s="166"/>
      <c r="AS9" s="166"/>
      <c r="AT9" s="166"/>
      <c r="AU9" s="166"/>
      <c r="AV9" s="136"/>
      <c r="AW9" s="136"/>
      <c r="AX9" s="136"/>
      <c r="AY9" s="136"/>
      <c r="AZ9" s="136"/>
      <c r="BA9" s="136"/>
      <c r="BB9" s="136"/>
      <c r="BC9" s="136"/>
      <c r="BD9" s="136"/>
      <c r="BE9" s="136"/>
      <c r="BF9" s="136"/>
      <c r="BG9" s="136"/>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row>
    <row r="10" spans="1:160" s="2" customFormat="1" ht="36" customHeight="1" thickBot="1" x14ac:dyDescent="0.25">
      <c r="A10" s="684" t="s">
        <v>69</v>
      </c>
      <c r="B10" s="685"/>
      <c r="C10" s="685"/>
      <c r="D10" s="685"/>
      <c r="E10" s="685"/>
      <c r="F10" s="685"/>
      <c r="G10" s="685"/>
      <c r="H10" s="685"/>
      <c r="I10" s="686"/>
      <c r="J10" s="685" t="s">
        <v>229</v>
      </c>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85"/>
      <c r="BC10" s="685"/>
      <c r="BD10" s="685"/>
      <c r="BE10" s="685"/>
      <c r="BF10" s="685"/>
      <c r="BG10" s="685"/>
      <c r="BH10" s="685"/>
      <c r="BI10" s="685"/>
      <c r="BJ10" s="685"/>
      <c r="BK10" s="685"/>
      <c r="BL10" s="685"/>
      <c r="BM10" s="685"/>
      <c r="BN10" s="685"/>
      <c r="BO10" s="685"/>
      <c r="BP10" s="685"/>
      <c r="BQ10" s="685"/>
      <c r="BR10" s="685"/>
      <c r="BS10" s="685"/>
      <c r="BT10" s="685"/>
      <c r="BU10" s="685"/>
      <c r="BV10" s="685"/>
      <c r="BW10" s="685"/>
      <c r="BX10" s="685"/>
      <c r="BY10" s="685"/>
      <c r="BZ10" s="685"/>
      <c r="CA10" s="685"/>
      <c r="CB10" s="685"/>
      <c r="CC10" s="685"/>
      <c r="CD10" s="685"/>
      <c r="CE10" s="685"/>
      <c r="CF10" s="685"/>
      <c r="CG10" s="685"/>
      <c r="CH10" s="685"/>
      <c r="CI10" s="685"/>
      <c r="CJ10" s="685"/>
      <c r="CK10" s="685"/>
      <c r="CL10" s="685"/>
      <c r="CM10" s="685"/>
      <c r="CN10" s="685"/>
      <c r="CO10" s="685"/>
      <c r="CP10" s="685"/>
      <c r="CQ10" s="685"/>
      <c r="CR10" s="685"/>
      <c r="CS10" s="685"/>
      <c r="CT10" s="685"/>
      <c r="CU10" s="685"/>
      <c r="CV10" s="685"/>
      <c r="CW10" s="685"/>
      <c r="CX10" s="685"/>
      <c r="CY10" s="685"/>
      <c r="CZ10" s="685"/>
      <c r="DA10" s="685"/>
      <c r="DB10" s="685"/>
      <c r="DC10" s="685"/>
      <c r="DD10" s="685"/>
      <c r="DE10" s="685"/>
      <c r="DF10" s="685"/>
      <c r="DG10" s="685"/>
      <c r="DH10" s="685"/>
      <c r="DI10" s="685"/>
      <c r="DJ10" s="685"/>
      <c r="DK10" s="685"/>
      <c r="DL10" s="685"/>
      <c r="DM10" s="685"/>
      <c r="DN10" s="685"/>
      <c r="DO10" s="685"/>
      <c r="DP10" s="685"/>
      <c r="DQ10" s="685"/>
      <c r="DR10" s="685"/>
      <c r="DS10" s="685"/>
      <c r="DT10" s="685"/>
      <c r="DU10" s="685"/>
      <c r="DV10" s="685"/>
      <c r="DW10" s="685"/>
      <c r="DX10" s="685"/>
      <c r="DY10" s="685"/>
      <c r="DZ10" s="685"/>
      <c r="EA10" s="685"/>
      <c r="EB10" s="685"/>
      <c r="EC10" s="685"/>
      <c r="ED10" s="685"/>
      <c r="EE10" s="685"/>
      <c r="EF10" s="685"/>
      <c r="EG10" s="685"/>
      <c r="EH10" s="685"/>
      <c r="EI10" s="685"/>
      <c r="EJ10" s="685"/>
      <c r="EK10" s="685"/>
      <c r="EL10" s="685"/>
      <c r="EM10" s="685"/>
      <c r="EN10" s="685"/>
      <c r="EO10" s="685"/>
      <c r="EP10" s="685"/>
      <c r="EQ10" s="685"/>
      <c r="ER10" s="685"/>
      <c r="ES10" s="686"/>
      <c r="ET10" s="673" t="s">
        <v>221</v>
      </c>
      <c r="EU10" s="673" t="s">
        <v>222</v>
      </c>
      <c r="EV10" s="673" t="s">
        <v>223</v>
      </c>
      <c r="EW10" s="673" t="s">
        <v>279</v>
      </c>
      <c r="EX10" s="675" t="s">
        <v>273</v>
      </c>
      <c r="EY10" s="717" t="s">
        <v>274</v>
      </c>
      <c r="EZ10" s="695" t="s">
        <v>275</v>
      </c>
      <c r="FA10" s="695" t="s">
        <v>276</v>
      </c>
      <c r="FB10" s="695" t="s">
        <v>278</v>
      </c>
      <c r="FC10" s="714" t="s">
        <v>277</v>
      </c>
    </row>
    <row r="11" spans="1:160" s="2" customFormat="1" ht="24.75" customHeight="1" thickBot="1" x14ac:dyDescent="0.25">
      <c r="A11" s="684" t="s">
        <v>79</v>
      </c>
      <c r="B11" s="685"/>
      <c r="C11" s="685"/>
      <c r="D11" s="685"/>
      <c r="E11" s="685"/>
      <c r="F11" s="685"/>
      <c r="G11" s="685"/>
      <c r="H11" s="685"/>
      <c r="I11" s="686"/>
      <c r="J11" s="681" t="s">
        <v>48</v>
      </c>
      <c r="K11" s="682"/>
      <c r="L11" s="682"/>
      <c r="M11" s="682"/>
      <c r="N11" s="682"/>
      <c r="O11" s="682"/>
      <c r="P11" s="682"/>
      <c r="Q11" s="682"/>
      <c r="R11" s="682"/>
      <c r="S11" s="682"/>
      <c r="T11" s="682"/>
      <c r="U11" s="682"/>
      <c r="V11" s="682"/>
      <c r="W11" s="682"/>
      <c r="X11" s="682"/>
      <c r="Y11" s="682"/>
      <c r="Z11" s="682"/>
      <c r="AA11" s="682"/>
      <c r="AB11" s="682"/>
      <c r="AC11" s="683"/>
      <c r="AD11" s="681" t="s">
        <v>49</v>
      </c>
      <c r="AE11" s="682"/>
      <c r="AF11" s="682"/>
      <c r="AG11" s="682"/>
      <c r="AH11" s="682"/>
      <c r="AI11" s="682"/>
      <c r="AJ11" s="682"/>
      <c r="AK11" s="682"/>
      <c r="AL11" s="682"/>
      <c r="AM11" s="682"/>
      <c r="AN11" s="682"/>
      <c r="AO11" s="682"/>
      <c r="AP11" s="682"/>
      <c r="AQ11" s="682"/>
      <c r="AR11" s="682"/>
      <c r="AS11" s="682"/>
      <c r="AT11" s="682"/>
      <c r="AU11" s="682"/>
      <c r="AV11" s="682"/>
      <c r="AW11" s="682"/>
      <c r="AX11" s="682"/>
      <c r="AY11" s="682"/>
      <c r="AZ11" s="682"/>
      <c r="BA11" s="682"/>
      <c r="BB11" s="682"/>
      <c r="BC11" s="682"/>
      <c r="BD11" s="682"/>
      <c r="BE11" s="682"/>
      <c r="BF11" s="682"/>
      <c r="BG11" s="683"/>
      <c r="BH11" s="681" t="s">
        <v>61</v>
      </c>
      <c r="BI11" s="682"/>
      <c r="BJ11" s="682"/>
      <c r="BK11" s="682"/>
      <c r="BL11" s="682"/>
      <c r="BM11" s="682"/>
      <c r="BN11" s="682"/>
      <c r="BO11" s="682"/>
      <c r="BP11" s="682"/>
      <c r="BQ11" s="682"/>
      <c r="BR11" s="682"/>
      <c r="BS11" s="682"/>
      <c r="BT11" s="682"/>
      <c r="BU11" s="682"/>
      <c r="BV11" s="682"/>
      <c r="BW11" s="682"/>
      <c r="BX11" s="682"/>
      <c r="BY11" s="682"/>
      <c r="BZ11" s="682"/>
      <c r="CA11" s="682"/>
      <c r="CB11" s="682"/>
      <c r="CC11" s="682"/>
      <c r="CD11" s="682"/>
      <c r="CE11" s="682"/>
      <c r="CF11" s="682"/>
      <c r="CG11" s="682"/>
      <c r="CH11" s="682"/>
      <c r="CI11" s="682"/>
      <c r="CJ11" s="682"/>
      <c r="CK11" s="683"/>
      <c r="CL11" s="682" t="s">
        <v>62</v>
      </c>
      <c r="CM11" s="682"/>
      <c r="CN11" s="682"/>
      <c r="CO11" s="682"/>
      <c r="CP11" s="682"/>
      <c r="CQ11" s="682"/>
      <c r="CR11" s="682"/>
      <c r="CS11" s="682"/>
      <c r="CT11" s="682"/>
      <c r="CU11" s="682"/>
      <c r="CV11" s="682"/>
      <c r="CW11" s="682"/>
      <c r="CX11" s="682"/>
      <c r="CY11" s="682"/>
      <c r="CZ11" s="682"/>
      <c r="DA11" s="682"/>
      <c r="DB11" s="682"/>
      <c r="DC11" s="682"/>
      <c r="DD11" s="682"/>
      <c r="DE11" s="682"/>
      <c r="DF11" s="682"/>
      <c r="DG11" s="682"/>
      <c r="DH11" s="682"/>
      <c r="DI11" s="682"/>
      <c r="DJ11" s="682"/>
      <c r="DK11" s="682"/>
      <c r="DL11" s="682"/>
      <c r="DM11" s="682"/>
      <c r="DN11" s="682"/>
      <c r="DO11" s="682"/>
      <c r="DP11" s="681" t="s">
        <v>63</v>
      </c>
      <c r="DQ11" s="682"/>
      <c r="DR11" s="682"/>
      <c r="DS11" s="682"/>
      <c r="DT11" s="682"/>
      <c r="DU11" s="682"/>
      <c r="DV11" s="682"/>
      <c r="DW11" s="682"/>
      <c r="DX11" s="682"/>
      <c r="DY11" s="682"/>
      <c r="DZ11" s="682"/>
      <c r="EA11" s="682"/>
      <c r="EB11" s="682"/>
      <c r="EC11" s="682"/>
      <c r="ED11" s="682"/>
      <c r="EE11" s="682"/>
      <c r="EF11" s="682"/>
      <c r="EG11" s="682"/>
      <c r="EH11" s="682"/>
      <c r="EI11" s="682"/>
      <c r="EJ11" s="682"/>
      <c r="EK11" s="682"/>
      <c r="EL11" s="682"/>
      <c r="EM11" s="682"/>
      <c r="EN11" s="682"/>
      <c r="EO11" s="682"/>
      <c r="EP11" s="682"/>
      <c r="EQ11" s="682"/>
      <c r="ER11" s="682"/>
      <c r="ES11" s="682"/>
      <c r="ET11" s="674"/>
      <c r="EU11" s="674"/>
      <c r="EV11" s="674"/>
      <c r="EW11" s="674"/>
      <c r="EX11" s="676"/>
      <c r="EY11" s="718"/>
      <c r="EZ11" s="696"/>
      <c r="FA11" s="696"/>
      <c r="FB11" s="696"/>
      <c r="FC11" s="715"/>
    </row>
    <row r="12" spans="1:160" s="189" customFormat="1" ht="112.5" customHeight="1" x14ac:dyDescent="0.25">
      <c r="A12" s="201" t="s">
        <v>70</v>
      </c>
      <c r="B12" s="201" t="s">
        <v>71</v>
      </c>
      <c r="C12" s="202" t="s">
        <v>72</v>
      </c>
      <c r="D12" s="202" t="s">
        <v>73</v>
      </c>
      <c r="E12" s="202" t="s">
        <v>74</v>
      </c>
      <c r="F12" s="202" t="s">
        <v>75</v>
      </c>
      <c r="G12" s="202" t="s">
        <v>76</v>
      </c>
      <c r="H12" s="202" t="s">
        <v>77</v>
      </c>
      <c r="I12" s="203" t="s">
        <v>78</v>
      </c>
      <c r="J12" s="204" t="s">
        <v>293</v>
      </c>
      <c r="K12" s="193" t="s">
        <v>294</v>
      </c>
      <c r="L12" s="194" t="s">
        <v>295</v>
      </c>
      <c r="M12" s="193" t="s">
        <v>296</v>
      </c>
      <c r="N12" s="194" t="s">
        <v>297</v>
      </c>
      <c r="O12" s="193" t="s">
        <v>298</v>
      </c>
      <c r="P12" s="194" t="s">
        <v>299</v>
      </c>
      <c r="Q12" s="193" t="s">
        <v>300</v>
      </c>
      <c r="R12" s="194" t="s">
        <v>301</v>
      </c>
      <c r="S12" s="193" t="s">
        <v>302</v>
      </c>
      <c r="T12" s="194" t="s">
        <v>303</v>
      </c>
      <c r="U12" s="193" t="s">
        <v>304</v>
      </c>
      <c r="V12" s="194" t="s">
        <v>305</v>
      </c>
      <c r="W12" s="193" t="s">
        <v>306</v>
      </c>
      <c r="X12" s="195" t="s">
        <v>307</v>
      </c>
      <c r="Y12" s="168" t="s">
        <v>218</v>
      </c>
      <c r="Z12" s="200" t="s">
        <v>280</v>
      </c>
      <c r="AA12" s="164" t="s">
        <v>281</v>
      </c>
      <c r="AB12" s="167" t="s">
        <v>282</v>
      </c>
      <c r="AC12" s="164" t="s">
        <v>283</v>
      </c>
      <c r="AD12" s="204" t="s">
        <v>293</v>
      </c>
      <c r="AE12" s="193" t="s">
        <v>308</v>
      </c>
      <c r="AF12" s="194" t="s">
        <v>309</v>
      </c>
      <c r="AG12" s="193" t="s">
        <v>310</v>
      </c>
      <c r="AH12" s="194" t="s">
        <v>311</v>
      </c>
      <c r="AI12" s="193" t="s">
        <v>312</v>
      </c>
      <c r="AJ12" s="194" t="s">
        <v>313</v>
      </c>
      <c r="AK12" s="193" t="s">
        <v>314</v>
      </c>
      <c r="AL12" s="194" t="s">
        <v>315</v>
      </c>
      <c r="AM12" s="193" t="s">
        <v>316</v>
      </c>
      <c r="AN12" s="194" t="s">
        <v>317</v>
      </c>
      <c r="AO12" s="193" t="s">
        <v>294</v>
      </c>
      <c r="AP12" s="194" t="s">
        <v>295</v>
      </c>
      <c r="AQ12" s="193" t="s">
        <v>296</v>
      </c>
      <c r="AR12" s="194" t="s">
        <v>297</v>
      </c>
      <c r="AS12" s="193" t="s">
        <v>298</v>
      </c>
      <c r="AT12" s="194" t="s">
        <v>299</v>
      </c>
      <c r="AU12" s="193" t="s">
        <v>300</v>
      </c>
      <c r="AV12" s="194" t="s">
        <v>301</v>
      </c>
      <c r="AW12" s="193" t="s">
        <v>302</v>
      </c>
      <c r="AX12" s="194" t="s">
        <v>303</v>
      </c>
      <c r="AY12" s="193" t="s">
        <v>304</v>
      </c>
      <c r="AZ12" s="194" t="s">
        <v>305</v>
      </c>
      <c r="BA12" s="193" t="s">
        <v>306</v>
      </c>
      <c r="BB12" s="195" t="s">
        <v>307</v>
      </c>
      <c r="BC12" s="193" t="s">
        <v>218</v>
      </c>
      <c r="BD12" s="205" t="s">
        <v>271</v>
      </c>
      <c r="BE12" s="164" t="s">
        <v>270</v>
      </c>
      <c r="BF12" s="205" t="s">
        <v>269</v>
      </c>
      <c r="BG12" s="164" t="s">
        <v>268</v>
      </c>
      <c r="BH12" s="204" t="s">
        <v>293</v>
      </c>
      <c r="BI12" s="193" t="s">
        <v>308</v>
      </c>
      <c r="BJ12" s="194" t="s">
        <v>309</v>
      </c>
      <c r="BK12" s="193" t="s">
        <v>310</v>
      </c>
      <c r="BL12" s="194" t="s">
        <v>311</v>
      </c>
      <c r="BM12" s="193" t="s">
        <v>312</v>
      </c>
      <c r="BN12" s="194" t="s">
        <v>313</v>
      </c>
      <c r="BO12" s="193" t="s">
        <v>314</v>
      </c>
      <c r="BP12" s="194" t="s">
        <v>315</v>
      </c>
      <c r="BQ12" s="193" t="s">
        <v>316</v>
      </c>
      <c r="BR12" s="194" t="s">
        <v>317</v>
      </c>
      <c r="BS12" s="193" t="s">
        <v>294</v>
      </c>
      <c r="BT12" s="194" t="s">
        <v>295</v>
      </c>
      <c r="BU12" s="193" t="s">
        <v>296</v>
      </c>
      <c r="BV12" s="194" t="s">
        <v>297</v>
      </c>
      <c r="BW12" s="193" t="s">
        <v>298</v>
      </c>
      <c r="BX12" s="194" t="s">
        <v>299</v>
      </c>
      <c r="BY12" s="193" t="s">
        <v>300</v>
      </c>
      <c r="BZ12" s="194" t="s">
        <v>301</v>
      </c>
      <c r="CA12" s="193" t="s">
        <v>302</v>
      </c>
      <c r="CB12" s="194" t="s">
        <v>303</v>
      </c>
      <c r="CC12" s="193" t="s">
        <v>304</v>
      </c>
      <c r="CD12" s="194" t="s">
        <v>305</v>
      </c>
      <c r="CE12" s="193" t="s">
        <v>306</v>
      </c>
      <c r="CF12" s="195" t="s">
        <v>307</v>
      </c>
      <c r="CG12" s="168" t="s">
        <v>218</v>
      </c>
      <c r="CH12" s="167" t="s">
        <v>224</v>
      </c>
      <c r="CI12" s="164" t="s">
        <v>225</v>
      </c>
      <c r="CJ12" s="167" t="s">
        <v>226</v>
      </c>
      <c r="CK12" s="164" t="s">
        <v>227</v>
      </c>
      <c r="CL12" s="206" t="s">
        <v>293</v>
      </c>
      <c r="CM12" s="193" t="s">
        <v>308</v>
      </c>
      <c r="CN12" s="194" t="s">
        <v>309</v>
      </c>
      <c r="CO12" s="193" t="s">
        <v>310</v>
      </c>
      <c r="CP12" s="194" t="s">
        <v>311</v>
      </c>
      <c r="CQ12" s="193" t="s">
        <v>312</v>
      </c>
      <c r="CR12" s="194" t="s">
        <v>313</v>
      </c>
      <c r="CS12" s="193" t="s">
        <v>314</v>
      </c>
      <c r="CT12" s="194" t="s">
        <v>315</v>
      </c>
      <c r="CU12" s="193" t="s">
        <v>316</v>
      </c>
      <c r="CV12" s="194" t="s">
        <v>317</v>
      </c>
      <c r="CW12" s="193" t="s">
        <v>294</v>
      </c>
      <c r="CX12" s="194" t="s">
        <v>295</v>
      </c>
      <c r="CY12" s="193" t="s">
        <v>296</v>
      </c>
      <c r="CZ12" s="194" t="s">
        <v>297</v>
      </c>
      <c r="DA12" s="193" t="s">
        <v>298</v>
      </c>
      <c r="DB12" s="194" t="s">
        <v>299</v>
      </c>
      <c r="DC12" s="193" t="s">
        <v>300</v>
      </c>
      <c r="DD12" s="194" t="s">
        <v>301</v>
      </c>
      <c r="DE12" s="193" t="s">
        <v>302</v>
      </c>
      <c r="DF12" s="194" t="s">
        <v>303</v>
      </c>
      <c r="DG12" s="193" t="s">
        <v>304</v>
      </c>
      <c r="DH12" s="194" t="s">
        <v>305</v>
      </c>
      <c r="DI12" s="193" t="s">
        <v>306</v>
      </c>
      <c r="DJ12" s="195" t="s">
        <v>307</v>
      </c>
      <c r="DK12" s="168" t="s">
        <v>218</v>
      </c>
      <c r="DL12" s="103" t="s">
        <v>230</v>
      </c>
      <c r="DM12" s="104" t="s">
        <v>231</v>
      </c>
      <c r="DN12" s="105" t="s">
        <v>232</v>
      </c>
      <c r="DO12" s="104" t="s">
        <v>233</v>
      </c>
      <c r="DP12" s="206" t="s">
        <v>293</v>
      </c>
      <c r="DQ12" s="193" t="s">
        <v>308</v>
      </c>
      <c r="DR12" s="194" t="s">
        <v>309</v>
      </c>
      <c r="DS12" s="193" t="s">
        <v>310</v>
      </c>
      <c r="DT12" s="194" t="s">
        <v>311</v>
      </c>
      <c r="DU12" s="193" t="s">
        <v>312</v>
      </c>
      <c r="DV12" s="194" t="s">
        <v>313</v>
      </c>
      <c r="DW12" s="193" t="s">
        <v>314</v>
      </c>
      <c r="DX12" s="194" t="s">
        <v>315</v>
      </c>
      <c r="DY12" s="193" t="s">
        <v>316</v>
      </c>
      <c r="DZ12" s="194" t="s">
        <v>317</v>
      </c>
      <c r="EA12" s="193" t="s">
        <v>294</v>
      </c>
      <c r="EB12" s="194" t="s">
        <v>295</v>
      </c>
      <c r="EC12" s="193" t="s">
        <v>296</v>
      </c>
      <c r="ED12" s="194" t="s">
        <v>297</v>
      </c>
      <c r="EE12" s="193" t="s">
        <v>298</v>
      </c>
      <c r="EF12" s="194" t="s">
        <v>299</v>
      </c>
      <c r="EG12" s="193" t="s">
        <v>300</v>
      </c>
      <c r="EH12" s="194" t="s">
        <v>301</v>
      </c>
      <c r="EI12" s="193" t="s">
        <v>302</v>
      </c>
      <c r="EJ12" s="194" t="s">
        <v>303</v>
      </c>
      <c r="EK12" s="193" t="s">
        <v>304</v>
      </c>
      <c r="EL12" s="194" t="s">
        <v>305</v>
      </c>
      <c r="EM12" s="193" t="s">
        <v>306</v>
      </c>
      <c r="EN12" s="195" t="s">
        <v>307</v>
      </c>
      <c r="EO12" s="168" t="s">
        <v>218</v>
      </c>
      <c r="EP12" s="103" t="s">
        <v>234</v>
      </c>
      <c r="EQ12" s="104" t="s">
        <v>235</v>
      </c>
      <c r="ER12" s="105" t="s">
        <v>236</v>
      </c>
      <c r="ES12" s="195" t="s">
        <v>237</v>
      </c>
      <c r="ET12" s="674"/>
      <c r="EU12" s="674"/>
      <c r="EV12" s="674"/>
      <c r="EW12" s="674"/>
      <c r="EX12" s="676"/>
      <c r="EY12" s="719"/>
      <c r="EZ12" s="697"/>
      <c r="FA12" s="697"/>
      <c r="FB12" s="697"/>
      <c r="FC12" s="716"/>
    </row>
    <row r="13" spans="1:160" s="37" customFormat="1" ht="215.25" customHeight="1" x14ac:dyDescent="0.2">
      <c r="A13" s="592">
        <v>5</v>
      </c>
      <c r="B13" s="592">
        <v>56</v>
      </c>
      <c r="C13" s="592">
        <v>524</v>
      </c>
      <c r="D13" s="592" t="s">
        <v>289</v>
      </c>
      <c r="E13" s="592">
        <v>573</v>
      </c>
      <c r="F13" s="592" t="s">
        <v>290</v>
      </c>
      <c r="G13" s="592" t="s">
        <v>291</v>
      </c>
      <c r="H13" s="592" t="s">
        <v>292</v>
      </c>
      <c r="I13" s="190">
        <v>1</v>
      </c>
      <c r="J13" s="191">
        <v>0.11</v>
      </c>
      <c r="K13" s="191">
        <v>0.11</v>
      </c>
      <c r="L13" s="196">
        <v>0</v>
      </c>
      <c r="M13" s="191">
        <v>0.11</v>
      </c>
      <c r="N13" s="196">
        <v>0</v>
      </c>
      <c r="O13" s="191" t="s">
        <v>318</v>
      </c>
      <c r="P13" s="197">
        <v>0.02</v>
      </c>
      <c r="Q13" s="192">
        <v>0.11</v>
      </c>
      <c r="R13" s="197">
        <v>0.04</v>
      </c>
      <c r="S13" s="191">
        <v>0.11</v>
      </c>
      <c r="T13" s="197">
        <v>7.0000000000000007E-2</v>
      </c>
      <c r="U13" s="191">
        <f>S13</f>
        <v>0.11</v>
      </c>
      <c r="V13" s="197">
        <f>0.09</f>
        <v>0.09</v>
      </c>
      <c r="W13" s="198">
        <v>0.11</v>
      </c>
      <c r="X13" s="199">
        <v>0.11</v>
      </c>
      <c r="Y13" s="529">
        <v>0.11</v>
      </c>
      <c r="Z13" s="370">
        <f>+Y13</f>
        <v>0.11</v>
      </c>
      <c r="AA13" s="370">
        <f>+X13</f>
        <v>0.11</v>
      </c>
      <c r="AB13" s="370">
        <f>+AA13</f>
        <v>0.11</v>
      </c>
      <c r="AC13" s="209">
        <f>+AA13</f>
        <v>0.11</v>
      </c>
      <c r="AD13" s="370">
        <v>0.25</v>
      </c>
      <c r="AE13" s="207">
        <v>0.01</v>
      </c>
      <c r="AF13" s="207">
        <v>0.01</v>
      </c>
      <c r="AG13" s="207">
        <v>0.01</v>
      </c>
      <c r="AH13" s="207">
        <v>0.01</v>
      </c>
      <c r="AI13" s="207">
        <v>0.01</v>
      </c>
      <c r="AJ13" s="207">
        <v>0.01</v>
      </c>
      <c r="AK13" s="208">
        <v>1E-3</v>
      </c>
      <c r="AL13" s="208">
        <v>1E-3</v>
      </c>
      <c r="AM13" s="208">
        <v>2.5908496693434105E-2</v>
      </c>
      <c r="AN13" s="208">
        <v>2.5908496693434105E-2</v>
      </c>
      <c r="AO13" s="207">
        <v>3.0443215635333018E-2</v>
      </c>
      <c r="AP13" s="207">
        <v>3.0443215635333018E-2</v>
      </c>
      <c r="AQ13" s="208">
        <v>3.0443215635333004E-2</v>
      </c>
      <c r="AR13" s="208">
        <v>3.0443215635333004E-2</v>
      </c>
      <c r="AS13" s="208">
        <v>3.0443215635333004E-2</v>
      </c>
      <c r="AT13" s="208">
        <v>3.0443215635333004E-2</v>
      </c>
      <c r="AU13" s="208">
        <v>3.0443215635333004E-2</v>
      </c>
      <c r="AV13" s="208">
        <v>3.0443215635333004E-2</v>
      </c>
      <c r="AW13" s="374">
        <v>2.9000000000000001E-2</v>
      </c>
      <c r="AX13" s="209"/>
      <c r="AY13" s="374">
        <v>2.1000000000000001E-2</v>
      </c>
      <c r="AZ13" s="209"/>
      <c r="BA13" s="374">
        <v>2.1999999999999999E-2</v>
      </c>
      <c r="BB13" s="209"/>
      <c r="BC13" s="209">
        <f>+BA13+AY13+AW13+AU13+AS13+AQ13+AO13+AM13+AK13+AI13+AG13+AE13</f>
        <v>0.25068135923476614</v>
      </c>
      <c r="BD13" s="499">
        <f>+AE13+AG13+AI13+AK13+AM13+AO13+AQ13+AS13+AU13</f>
        <v>0.17868135923476614</v>
      </c>
      <c r="BE13" s="499">
        <f>+AF13+AH13+AJ13+AL13+AN13+AP13+AR13+AT13+AV13+AX13+AZ13+BB13</f>
        <v>0.17868135923476614</v>
      </c>
      <c r="BF13" s="593">
        <f>+BC13</f>
        <v>0.25068135923476614</v>
      </c>
      <c r="BG13" s="593">
        <v>0.18</v>
      </c>
      <c r="BH13" s="594">
        <v>0.25</v>
      </c>
      <c r="BI13" s="595"/>
      <c r="BJ13" s="595"/>
      <c r="BK13" s="595"/>
      <c r="BL13" s="596"/>
      <c r="BM13" s="595"/>
      <c r="BN13" s="595"/>
      <c r="BO13" s="595"/>
      <c r="BP13" s="595"/>
      <c r="BQ13" s="595"/>
      <c r="BR13" s="595"/>
      <c r="BS13" s="595"/>
      <c r="BT13" s="595"/>
      <c r="BU13" s="595"/>
      <c r="BV13" s="595"/>
      <c r="BW13" s="595"/>
      <c r="BX13" s="595"/>
      <c r="BY13" s="595"/>
      <c r="BZ13" s="595"/>
      <c r="CA13" s="595"/>
      <c r="CB13" s="595"/>
      <c r="CC13" s="595"/>
      <c r="CD13" s="595"/>
      <c r="CE13" s="595"/>
      <c r="CF13" s="595"/>
      <c r="CG13" s="595"/>
      <c r="CH13" s="595"/>
      <c r="CI13" s="595"/>
      <c r="CJ13" s="595"/>
      <c r="CK13" s="597"/>
      <c r="CL13" s="594">
        <v>0.26</v>
      </c>
      <c r="CM13" s="585"/>
      <c r="CN13" s="585"/>
      <c r="CO13" s="585"/>
      <c r="CP13" s="585"/>
      <c r="CQ13" s="585"/>
      <c r="CR13" s="585"/>
      <c r="CS13" s="585"/>
      <c r="CT13" s="585"/>
      <c r="CU13" s="585"/>
      <c r="CV13" s="585"/>
      <c r="CW13" s="585"/>
      <c r="CX13" s="585"/>
      <c r="CY13" s="585"/>
      <c r="CZ13" s="585"/>
      <c r="DA13" s="585"/>
      <c r="DB13" s="585"/>
      <c r="DC13" s="585"/>
      <c r="DD13" s="585"/>
      <c r="DE13" s="585"/>
      <c r="DF13" s="585"/>
      <c r="DG13" s="585"/>
      <c r="DH13" s="585"/>
      <c r="DI13" s="585"/>
      <c r="DJ13" s="585"/>
      <c r="DK13" s="585"/>
      <c r="DL13" s="585"/>
      <c r="DM13" s="585"/>
      <c r="DN13" s="585"/>
      <c r="DO13" s="585"/>
      <c r="DP13" s="594">
        <v>0.13</v>
      </c>
      <c r="DQ13" s="586"/>
      <c r="DR13" s="586"/>
      <c r="DS13" s="586"/>
      <c r="DT13" s="586"/>
      <c r="DU13" s="586"/>
      <c r="DV13" s="586"/>
      <c r="DW13" s="586"/>
      <c r="DX13" s="586"/>
      <c r="DY13" s="586"/>
      <c r="DZ13" s="586"/>
      <c r="EA13" s="586"/>
      <c r="EB13" s="586"/>
      <c r="EC13" s="586"/>
      <c r="ED13" s="586"/>
      <c r="EE13" s="586"/>
      <c r="EF13" s="586"/>
      <c r="EG13" s="586"/>
      <c r="EH13" s="586"/>
      <c r="EI13" s="586"/>
      <c r="EJ13" s="586"/>
      <c r="EK13" s="586"/>
      <c r="EL13" s="586"/>
      <c r="EM13" s="586"/>
      <c r="EN13" s="586"/>
      <c r="EO13" s="586"/>
      <c r="EP13" s="586"/>
      <c r="EQ13" s="586"/>
      <c r="ER13" s="586"/>
      <c r="ES13" s="586"/>
      <c r="ET13" s="368">
        <f>AV13/AU13</f>
        <v>1</v>
      </c>
      <c r="EU13" s="369">
        <f>+BE13/BD13</f>
        <v>1</v>
      </c>
      <c r="EV13" s="369">
        <f>+BE13/AD13</f>
        <v>0.71472543693906454</v>
      </c>
      <c r="EW13" s="369">
        <f>+(AC13+BG13)/(BF13+AC13)</f>
        <v>0.80403378931274372</v>
      </c>
      <c r="EX13" s="494">
        <f>+(BG13+AC13)/I13</f>
        <v>0.28999999999999998</v>
      </c>
      <c r="EY13" s="598" t="s">
        <v>488</v>
      </c>
      <c r="EZ13" s="599" t="s">
        <v>68</v>
      </c>
      <c r="FA13" s="599" t="s">
        <v>68</v>
      </c>
      <c r="FB13" s="598" t="s">
        <v>319</v>
      </c>
      <c r="FC13" s="598" t="s">
        <v>320</v>
      </c>
      <c r="FD13" s="412"/>
    </row>
    <row r="14" spans="1:160" s="38" customFormat="1" ht="66.75" customHeight="1" x14ac:dyDescent="0.25">
      <c r="A14" s="144"/>
      <c r="B14" s="144"/>
      <c r="C14" s="145"/>
      <c r="D14" s="146"/>
      <c r="E14" s="147"/>
      <c r="F14" s="148"/>
      <c r="G14" s="149"/>
      <c r="H14" s="150"/>
      <c r="I14" s="145"/>
      <c r="J14" s="145"/>
      <c r="K14" s="145"/>
      <c r="L14" s="145"/>
      <c r="M14" s="145"/>
      <c r="N14" s="145"/>
      <c r="O14" s="145"/>
      <c r="P14" s="145"/>
      <c r="Q14" s="145"/>
      <c r="R14" s="145"/>
      <c r="S14" s="145"/>
      <c r="T14" s="145"/>
      <c r="U14" s="145"/>
      <c r="V14" s="151"/>
      <c r="W14" s="145"/>
      <c r="X14" s="151"/>
      <c r="Y14" s="145"/>
      <c r="Z14" s="145"/>
      <c r="AA14" s="145"/>
      <c r="AB14" s="145"/>
      <c r="AC14" s="151"/>
      <c r="AD14" s="427"/>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57"/>
      <c r="BD14" s="157"/>
      <c r="BE14" s="157"/>
      <c r="BF14" s="157"/>
      <c r="BG14" s="151"/>
      <c r="BH14" s="158"/>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2"/>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52"/>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59"/>
      <c r="EU14" s="159"/>
      <c r="EV14" s="160"/>
      <c r="EW14" s="161"/>
      <c r="EX14" s="161"/>
      <c r="EY14" s="153"/>
      <c r="EZ14" s="154"/>
      <c r="FA14" s="154"/>
      <c r="FB14" s="155"/>
      <c r="FC14" s="156"/>
    </row>
    <row r="15" spans="1:160" ht="26.25" x14ac:dyDescent="0.4">
      <c r="D15" s="23" t="s">
        <v>34</v>
      </c>
      <c r="I15" s="17"/>
      <c r="Y15" s="87"/>
      <c r="Z15" s="83"/>
      <c r="AA15" s="85"/>
      <c r="AC15" s="83"/>
      <c r="AV15" s="99"/>
      <c r="AW15" s="99"/>
      <c r="AX15" s="99"/>
      <c r="AY15" s="99"/>
      <c r="AZ15" s="99"/>
      <c r="BA15" s="99"/>
      <c r="BB15" s="99"/>
      <c r="BC15" s="99"/>
      <c r="BD15" s="99"/>
      <c r="BE15" s="99"/>
      <c r="BF15" s="99"/>
      <c r="BG15" s="99"/>
    </row>
    <row r="16" spans="1:160" customFormat="1" ht="44.25" customHeight="1" x14ac:dyDescent="0.25">
      <c r="D16" s="40" t="s">
        <v>35</v>
      </c>
      <c r="E16" s="679" t="s">
        <v>36</v>
      </c>
      <c r="F16" s="679"/>
      <c r="G16" s="679"/>
      <c r="H16" s="679"/>
      <c r="I16" s="679"/>
      <c r="J16" s="679"/>
      <c r="K16" s="680" t="s">
        <v>37</v>
      </c>
      <c r="L16" s="680"/>
      <c r="M16" s="680"/>
      <c r="N16" s="680"/>
      <c r="O16" s="680"/>
      <c r="P16" s="680"/>
      <c r="Q16" s="680"/>
      <c r="R16" s="680"/>
      <c r="S16" s="680"/>
      <c r="T16" s="41"/>
      <c r="U16" s="71"/>
      <c r="V16" s="41"/>
      <c r="W16" s="41"/>
      <c r="X16" s="41"/>
      <c r="Y16" s="73"/>
      <c r="Z16" s="84"/>
      <c r="AA16" s="41"/>
      <c r="AB16" s="41"/>
      <c r="AC16" s="41"/>
      <c r="AD16" s="91"/>
      <c r="AE16" s="41"/>
      <c r="AF16" s="137"/>
      <c r="AG16" s="137"/>
      <c r="AH16" s="137"/>
      <c r="AI16" s="137"/>
      <c r="AJ16" s="165"/>
      <c r="AK16" s="165"/>
      <c r="AL16" s="165"/>
      <c r="AM16" s="165"/>
      <c r="AN16" s="165"/>
      <c r="AO16" s="165"/>
      <c r="AP16" s="165"/>
      <c r="AQ16" s="165"/>
      <c r="AR16" s="165"/>
      <c r="AS16" s="165"/>
      <c r="AT16" s="165"/>
      <c r="AU16" s="165"/>
      <c r="AV16" s="137"/>
      <c r="AW16" s="137"/>
      <c r="AX16" s="137"/>
      <c r="AY16" s="137"/>
      <c r="AZ16" s="137"/>
      <c r="BA16" s="137"/>
      <c r="BB16" s="137"/>
      <c r="BC16" s="137"/>
      <c r="BD16" s="137"/>
      <c r="BE16" s="137"/>
      <c r="BF16" s="137"/>
      <c r="BG16" s="137"/>
      <c r="BH16" s="41"/>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41"/>
      <c r="CM16" s="100"/>
      <c r="CN16" s="100"/>
      <c r="CO16" s="100"/>
      <c r="CP16" s="100"/>
      <c r="CQ16" s="100"/>
      <c r="CR16" s="100"/>
      <c r="CS16" s="100"/>
      <c r="CT16" s="100"/>
      <c r="CU16" s="100"/>
      <c r="CV16" s="100"/>
      <c r="CW16" s="41"/>
      <c r="CX16" s="41"/>
      <c r="CY16" s="41"/>
      <c r="CZ16" s="41"/>
      <c r="DA16" s="41"/>
      <c r="DB16" s="41"/>
      <c r="DC16" s="41"/>
      <c r="DD16" s="41"/>
      <c r="DE16" s="41"/>
      <c r="DF16" s="41"/>
      <c r="DG16" s="41"/>
      <c r="DH16" s="41"/>
      <c r="DI16" s="41"/>
      <c r="DJ16" s="41"/>
      <c r="DK16" s="41"/>
      <c r="DL16" s="41"/>
      <c r="DM16" s="41"/>
      <c r="DN16" s="41"/>
      <c r="DO16" s="41"/>
      <c r="DP16" s="41"/>
      <c r="DQ16" s="100"/>
      <c r="DR16" s="100"/>
      <c r="DS16" s="100"/>
      <c r="DT16" s="100"/>
      <c r="DU16" s="100"/>
      <c r="DV16" s="100"/>
      <c r="DW16" s="100"/>
      <c r="DX16" s="100"/>
      <c r="DY16" s="100"/>
      <c r="DZ16" s="100"/>
      <c r="EA16" s="100"/>
      <c r="EB16" s="100"/>
      <c r="EC16" s="100"/>
      <c r="ED16" s="100"/>
      <c r="EE16" s="100"/>
      <c r="EF16" s="100"/>
      <c r="EG16" s="41"/>
      <c r="EH16" s="41"/>
      <c r="EI16" s="41"/>
      <c r="EJ16" s="41"/>
      <c r="EK16" s="41"/>
      <c r="EL16" s="41"/>
      <c r="EM16" s="41"/>
      <c r="EN16" s="41"/>
      <c r="EO16" s="41"/>
      <c r="EP16" s="41"/>
      <c r="EQ16" s="41"/>
      <c r="ER16" s="41"/>
      <c r="ES16" s="41"/>
      <c r="FB16" s="90"/>
    </row>
    <row r="17" spans="4:149" customFormat="1" ht="22.5" customHeight="1" x14ac:dyDescent="0.25">
      <c r="D17" s="22">
        <v>13</v>
      </c>
      <c r="E17" s="671" t="s">
        <v>80</v>
      </c>
      <c r="F17" s="671"/>
      <c r="G17" s="671"/>
      <c r="H17" s="671"/>
      <c r="I17" s="671"/>
      <c r="J17" s="671"/>
      <c r="K17" s="672" t="s">
        <v>81</v>
      </c>
      <c r="L17" s="672"/>
      <c r="M17" s="672"/>
      <c r="N17" s="672"/>
      <c r="O17" s="672"/>
      <c r="P17" s="672"/>
      <c r="Q17" s="672"/>
      <c r="R17" s="672"/>
      <c r="S17" s="672"/>
      <c r="T17" s="41"/>
      <c r="U17" s="71"/>
      <c r="V17" s="41"/>
      <c r="W17" s="41"/>
      <c r="X17" s="41"/>
      <c r="Y17" s="677"/>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c r="BF17" s="678"/>
      <c r="BG17" s="678"/>
      <c r="BH17" s="41"/>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41"/>
      <c r="CM17" s="100"/>
      <c r="CN17" s="100"/>
      <c r="CO17" s="100"/>
      <c r="CP17" s="100"/>
      <c r="CQ17" s="100"/>
      <c r="CR17" s="100"/>
      <c r="CS17" s="100"/>
      <c r="CT17" s="100"/>
      <c r="CU17" s="100"/>
      <c r="CV17" s="100"/>
      <c r="CW17" s="41"/>
      <c r="CX17" s="41"/>
      <c r="CY17" s="41"/>
      <c r="CZ17" s="41"/>
      <c r="DA17" s="41"/>
      <c r="DB17" s="41"/>
      <c r="DC17" s="41"/>
      <c r="DD17" s="41"/>
      <c r="DE17" s="41"/>
      <c r="DF17" s="41"/>
      <c r="DG17" s="41"/>
      <c r="DH17" s="41"/>
      <c r="DI17" s="41"/>
      <c r="DJ17" s="41"/>
      <c r="DK17" s="41"/>
      <c r="DL17" s="41"/>
      <c r="DM17" s="41"/>
      <c r="DN17" s="41"/>
      <c r="DO17" s="41"/>
      <c r="DP17" s="41"/>
      <c r="DQ17" s="100"/>
      <c r="DR17" s="100"/>
      <c r="DS17" s="100"/>
      <c r="DT17" s="100"/>
      <c r="DU17" s="100"/>
      <c r="DV17" s="100"/>
      <c r="DW17" s="100"/>
      <c r="DX17" s="100"/>
      <c r="DY17" s="100"/>
      <c r="DZ17" s="100"/>
      <c r="EA17" s="100"/>
      <c r="EB17" s="100"/>
      <c r="EC17" s="100"/>
      <c r="ED17" s="100"/>
      <c r="EE17" s="100"/>
      <c r="EF17" s="100"/>
      <c r="EG17" s="41"/>
      <c r="EH17" s="41"/>
      <c r="EI17" s="41"/>
      <c r="EJ17" s="41"/>
      <c r="EK17" s="41"/>
      <c r="EL17" s="41"/>
      <c r="EM17" s="41"/>
      <c r="EN17" s="41"/>
      <c r="EO17" s="41"/>
      <c r="EP17" s="41"/>
      <c r="EQ17" s="41"/>
      <c r="ER17" s="41"/>
      <c r="ES17" s="41"/>
    </row>
    <row r="18" spans="4:149" customFormat="1" ht="26.25" customHeight="1" x14ac:dyDescent="0.25">
      <c r="D18" s="22">
        <v>14</v>
      </c>
      <c r="E18" s="671" t="s">
        <v>288</v>
      </c>
      <c r="F18" s="671"/>
      <c r="G18" s="671"/>
      <c r="H18" s="671"/>
      <c r="I18" s="671"/>
      <c r="J18" s="671"/>
      <c r="K18" s="672"/>
      <c r="L18" s="672"/>
      <c r="M18" s="672"/>
      <c r="N18" s="672"/>
      <c r="O18" s="672"/>
      <c r="P18" s="672"/>
      <c r="Q18" s="672"/>
      <c r="R18" s="672"/>
      <c r="S18" s="672"/>
      <c r="T18" s="41"/>
      <c r="U18" s="71"/>
      <c r="V18" s="41"/>
      <c r="W18" s="41"/>
      <c r="X18" s="41"/>
      <c r="Y18" s="73"/>
      <c r="Z18" s="41"/>
      <c r="AA18" s="41"/>
      <c r="AB18" s="41"/>
      <c r="AC18" s="41"/>
      <c r="AD18" s="91"/>
      <c r="AE18" s="41"/>
      <c r="AF18" s="137"/>
      <c r="AG18" s="137"/>
      <c r="AH18" s="137"/>
      <c r="AI18" s="137"/>
      <c r="AJ18" s="165"/>
      <c r="AK18" s="165"/>
      <c r="AL18" s="165"/>
      <c r="AM18" s="165"/>
      <c r="AN18" s="165"/>
      <c r="AO18" s="165"/>
      <c r="AP18" s="165"/>
      <c r="AQ18" s="165"/>
      <c r="AR18" s="165"/>
      <c r="AS18" s="165"/>
      <c r="AT18" s="165"/>
      <c r="AU18" s="165"/>
      <c r="AV18" s="137"/>
      <c r="AW18" s="137"/>
      <c r="AX18" s="137"/>
      <c r="AY18" s="137"/>
      <c r="AZ18" s="137"/>
      <c r="BA18" s="137"/>
      <c r="BB18" s="137"/>
      <c r="BC18" s="137"/>
      <c r="BD18" s="137"/>
      <c r="BE18" s="137"/>
      <c r="BF18" s="137"/>
      <c r="BG18" s="137"/>
      <c r="BH18" s="41"/>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41"/>
      <c r="CM18" s="100"/>
      <c r="CN18" s="100"/>
      <c r="CO18" s="100"/>
      <c r="CP18" s="100"/>
      <c r="CQ18" s="100"/>
      <c r="CR18" s="100"/>
      <c r="CS18" s="100"/>
      <c r="CT18" s="100"/>
      <c r="CU18" s="100"/>
      <c r="CV18" s="100"/>
      <c r="CW18" s="41"/>
      <c r="CX18" s="41"/>
      <c r="CY18" s="41"/>
      <c r="CZ18" s="41"/>
      <c r="DA18" s="41"/>
      <c r="DB18" s="41"/>
      <c r="DC18" s="41"/>
      <c r="DD18" s="41"/>
      <c r="DE18" s="41"/>
      <c r="DF18" s="41"/>
      <c r="DG18" s="41"/>
      <c r="DH18" s="41"/>
      <c r="DI18" s="41"/>
      <c r="DJ18" s="41"/>
      <c r="DK18" s="41"/>
      <c r="DL18" s="41"/>
      <c r="DM18" s="41"/>
      <c r="DN18" s="41"/>
      <c r="DO18" s="41"/>
      <c r="DP18" s="41"/>
      <c r="DQ18" s="100"/>
      <c r="DR18" s="100"/>
      <c r="DS18" s="100"/>
      <c r="DT18" s="100"/>
      <c r="DU18" s="100"/>
      <c r="DV18" s="100"/>
      <c r="DW18" s="100"/>
      <c r="DX18" s="100"/>
      <c r="DY18" s="100"/>
      <c r="DZ18" s="100"/>
      <c r="EA18" s="100"/>
      <c r="EB18" s="100"/>
      <c r="EC18" s="100"/>
      <c r="ED18" s="100"/>
      <c r="EE18" s="100"/>
      <c r="EF18" s="100"/>
      <c r="EG18" s="41"/>
      <c r="EH18" s="41"/>
      <c r="EI18" s="41"/>
      <c r="EJ18" s="41"/>
      <c r="EK18" s="41"/>
      <c r="EL18" s="41"/>
      <c r="EM18" s="41"/>
      <c r="EN18" s="41"/>
      <c r="EO18" s="41"/>
      <c r="EP18" s="41"/>
      <c r="EQ18" s="41"/>
      <c r="ER18" s="41"/>
      <c r="ES18" s="41"/>
    </row>
    <row r="20" spans="4:149" x14ac:dyDescent="0.25">
      <c r="AV20" s="83"/>
      <c r="AW20" s="83"/>
      <c r="AX20" s="83"/>
      <c r="AY20" s="83"/>
      <c r="AZ20" s="83"/>
      <c r="BA20" s="83"/>
      <c r="BB20" s="83"/>
      <c r="BC20" s="83"/>
      <c r="BD20" s="83"/>
      <c r="BE20" s="83"/>
      <c r="BF20" s="83"/>
      <c r="BG20" s="83"/>
    </row>
    <row r="24" spans="4:149" x14ac:dyDescent="0.25">
      <c r="AC24" s="99"/>
    </row>
  </sheetData>
  <mergeCells count="3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18:J18"/>
    <mergeCell ref="K18:S18"/>
    <mergeCell ref="EV10:EV12"/>
    <mergeCell ref="EX10:EX12"/>
    <mergeCell ref="Y17:BG17"/>
    <mergeCell ref="E17:J17"/>
    <mergeCell ref="K17:S17"/>
    <mergeCell ref="E16:J16"/>
    <mergeCell ref="K16:S16"/>
    <mergeCell ref="DP11:ES11"/>
    <mergeCell ref="ET10:ET12"/>
    <mergeCell ref="EU10:EU12"/>
    <mergeCell ref="J11:AC11"/>
    <mergeCell ref="AD11:BG11"/>
    <mergeCell ref="EW10:EW12"/>
    <mergeCell ref="A10:I10"/>
  </mergeCells>
  <phoneticPr fontId="8" type="noConversion"/>
  <printOptions horizontalCentered="1" verticalCentered="1"/>
  <pageMargins left="0" right="0" top="0.55118110236220474" bottom="0" header="0.31496062992125984" footer="0.31496062992125984"/>
  <pageSetup scale="20" fitToWidth="0" orientation="landscape" r:id="rId1"/>
  <ignoredErrors>
    <ignoredError sqref="AA13"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46"/>
  <sheetViews>
    <sheetView showGridLines="0" zoomScale="55" zoomScaleNormal="55" zoomScaleSheetLayoutView="40" zoomScalePageLayoutView="73" workbookViewId="0">
      <selection activeCell="A10" sqref="A10:A30"/>
    </sheetView>
  </sheetViews>
  <sheetFormatPr baseColWidth="10" defaultColWidth="10.85546875" defaultRowHeight="20.25" customHeight="1" x14ac:dyDescent="0.25"/>
  <cols>
    <col min="1" max="1" width="12.28515625" style="1" customWidth="1"/>
    <col min="2" max="2" width="8.42578125" style="1" customWidth="1"/>
    <col min="3" max="3" width="23.42578125" style="1" customWidth="1"/>
    <col min="4" max="4" width="20.140625" style="5" customWidth="1"/>
    <col min="5" max="5" width="21.85546875" style="5" customWidth="1"/>
    <col min="6" max="6" width="21.140625" style="16" customWidth="1"/>
    <col min="7" max="7" width="28.140625" style="6" customWidth="1"/>
    <col min="8" max="8" width="20.5703125" style="6" hidden="1" customWidth="1"/>
    <col min="9" max="9" width="21.140625" style="6" hidden="1" customWidth="1"/>
    <col min="10" max="10" width="15.7109375" style="6" hidden="1" customWidth="1"/>
    <col min="11" max="14" width="21.140625" style="6" hidden="1" customWidth="1"/>
    <col min="15" max="15" width="20.85546875" style="6" hidden="1" customWidth="1"/>
    <col min="16" max="18" width="21.140625" style="6" hidden="1" customWidth="1"/>
    <col min="19" max="20" width="20.85546875" style="6" hidden="1" customWidth="1"/>
    <col min="21" max="21" width="20.140625" style="6" hidden="1" customWidth="1"/>
    <col min="22" max="22" width="20.85546875" style="6" hidden="1" customWidth="1"/>
    <col min="23" max="24" width="22.140625" style="6" hidden="1" customWidth="1"/>
    <col min="25" max="25" width="19.85546875" style="6" hidden="1" customWidth="1"/>
    <col min="26" max="26" width="26.28515625" style="6" customWidth="1"/>
    <col min="27" max="27" width="26.140625" style="6" customWidth="1"/>
    <col min="28" max="28" width="24.42578125" style="6" customWidth="1"/>
    <col min="29" max="29" width="23.42578125" style="6" customWidth="1"/>
    <col min="30" max="30" width="23.7109375" style="6" customWidth="1"/>
    <col min="31" max="33" width="24.140625" style="6" customWidth="1"/>
    <col min="34" max="36" width="26.42578125" style="6" customWidth="1"/>
    <col min="37" max="37" width="19.5703125" style="6" customWidth="1"/>
    <col min="38" max="38" width="21.5703125" style="6" customWidth="1"/>
    <col min="39" max="39" width="22.42578125" style="6" customWidth="1"/>
    <col min="40" max="40" width="21.5703125" style="6" bestFit="1" customWidth="1"/>
    <col min="41" max="41" width="20.140625" style="6" customWidth="1"/>
    <col min="42" max="42" width="22.140625" style="6" customWidth="1"/>
    <col min="43" max="43" width="18.85546875" style="6" customWidth="1"/>
    <col min="44" max="44" width="20.42578125" style="6" customWidth="1"/>
    <col min="45" max="45" width="24.42578125" style="6" customWidth="1"/>
    <col min="46" max="46" width="22.28515625" style="6" customWidth="1"/>
    <col min="47" max="47" width="24.5703125" style="6" customWidth="1"/>
    <col min="48" max="48" width="15.7109375" style="6" customWidth="1"/>
    <col min="49" max="49" width="23.140625" style="6" customWidth="1"/>
    <col min="50" max="50" width="15.7109375" style="6" customWidth="1"/>
    <col min="51" max="51" width="19.5703125" style="6" customWidth="1"/>
    <col min="52" max="52" width="15.5703125" style="6" customWidth="1"/>
    <col min="53" max="53" width="28.140625" style="6" customWidth="1"/>
    <col min="54" max="54" width="24.85546875" style="6" customWidth="1"/>
    <col min="55" max="55" width="25.7109375" style="6" customWidth="1"/>
    <col min="56" max="56" width="25" style="6" customWidth="1"/>
    <col min="57" max="57" width="28.140625" style="6" customWidth="1"/>
    <col min="58" max="58" width="27.28515625" style="6" customWidth="1"/>
    <col min="59" max="83" width="15.7109375" style="6" hidden="1" customWidth="1"/>
    <col min="84" max="84" width="18.85546875" style="6" hidden="1" customWidth="1"/>
    <col min="85" max="85" width="21" style="6" hidden="1" customWidth="1"/>
    <col min="86" max="86" width="20.140625" style="6" hidden="1" customWidth="1"/>
    <col min="87" max="87" width="19.5703125" style="6" hidden="1" customWidth="1"/>
    <col min="88" max="88" width="25" style="6" customWidth="1"/>
    <col min="89" max="116" width="15.7109375" style="6" hidden="1" customWidth="1"/>
    <col min="117" max="117" width="20" style="6" hidden="1" customWidth="1"/>
    <col min="118" max="118" width="28.85546875" style="6" customWidth="1"/>
    <col min="119" max="146" width="15.7109375" style="6" hidden="1" customWidth="1"/>
    <col min="147" max="147" width="1.42578125" style="6" hidden="1" customWidth="1"/>
    <col min="148" max="148" width="20.85546875" style="17" customWidth="1"/>
    <col min="149" max="149" width="16.85546875" style="17" customWidth="1"/>
    <col min="150" max="150" width="15.7109375" style="1" customWidth="1"/>
    <col min="151" max="151" width="17.5703125" style="1" customWidth="1"/>
    <col min="152" max="152" width="14.140625" style="1" customWidth="1"/>
    <col min="153" max="153" width="36.140625" style="1" customWidth="1"/>
    <col min="154" max="154" width="12.5703125" style="1" customWidth="1"/>
    <col min="155" max="155" width="12.140625" style="1" customWidth="1"/>
    <col min="156" max="156" width="40.7109375" style="1" customWidth="1"/>
    <col min="157" max="157" width="17.5703125" style="1" customWidth="1"/>
    <col min="158" max="158" width="16.5703125" style="1" customWidth="1"/>
    <col min="159" max="160" width="10.85546875" style="1" customWidth="1"/>
    <col min="161" max="16384" width="10.85546875" style="1"/>
  </cols>
  <sheetData>
    <row r="1" spans="1:158" s="20" customFormat="1" ht="32.25" customHeight="1" x14ac:dyDescent="0.5">
      <c r="A1" s="754"/>
      <c r="B1" s="755"/>
      <c r="C1" s="755"/>
      <c r="D1" s="755"/>
      <c r="E1" s="756"/>
      <c r="F1" s="707" t="s">
        <v>38</v>
      </c>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7"/>
      <c r="AY1" s="707"/>
      <c r="AZ1" s="707"/>
      <c r="BA1" s="707"/>
      <c r="BB1" s="707"/>
      <c r="BC1" s="707"/>
      <c r="BD1" s="707"/>
      <c r="BE1" s="707"/>
      <c r="BF1" s="707"/>
      <c r="BG1" s="707"/>
      <c r="BH1" s="707"/>
      <c r="BI1" s="707"/>
      <c r="BJ1" s="707"/>
      <c r="BK1" s="707"/>
      <c r="BL1" s="707"/>
      <c r="BM1" s="707"/>
      <c r="BN1" s="707"/>
      <c r="BO1" s="707"/>
      <c r="BP1" s="707"/>
      <c r="BQ1" s="707"/>
      <c r="BR1" s="707"/>
      <c r="BS1" s="707"/>
      <c r="BT1" s="707"/>
      <c r="BU1" s="707"/>
      <c r="BV1" s="707"/>
      <c r="BW1" s="707"/>
      <c r="BX1" s="707"/>
      <c r="BY1" s="707"/>
      <c r="BZ1" s="707"/>
      <c r="CA1" s="707"/>
      <c r="CB1" s="707"/>
      <c r="CC1" s="707"/>
      <c r="CD1" s="707"/>
      <c r="CE1" s="707"/>
      <c r="CF1" s="707"/>
      <c r="CG1" s="707"/>
      <c r="CH1" s="707"/>
      <c r="CI1" s="707"/>
      <c r="CJ1" s="707"/>
      <c r="CK1" s="707"/>
      <c r="CL1" s="707"/>
      <c r="CM1" s="707"/>
      <c r="CN1" s="707"/>
      <c r="CO1" s="707"/>
      <c r="CP1" s="707"/>
      <c r="CQ1" s="707"/>
      <c r="CR1" s="707"/>
      <c r="CS1" s="707"/>
      <c r="CT1" s="707"/>
      <c r="CU1" s="707"/>
      <c r="CV1" s="707"/>
      <c r="CW1" s="707"/>
      <c r="CX1" s="707"/>
      <c r="CY1" s="707"/>
      <c r="CZ1" s="707"/>
      <c r="DA1" s="707"/>
      <c r="DB1" s="707"/>
      <c r="DC1" s="707"/>
      <c r="DD1" s="707"/>
      <c r="DE1" s="707"/>
      <c r="DF1" s="707"/>
      <c r="DG1" s="707"/>
      <c r="DH1" s="707"/>
      <c r="DI1" s="707"/>
      <c r="DJ1" s="707"/>
      <c r="DK1" s="707"/>
      <c r="DL1" s="707"/>
      <c r="DM1" s="707"/>
      <c r="DN1" s="707"/>
      <c r="DO1" s="707"/>
      <c r="DP1" s="707"/>
      <c r="DQ1" s="707"/>
      <c r="DR1" s="707"/>
      <c r="DS1" s="707"/>
      <c r="DT1" s="707"/>
      <c r="DU1" s="707"/>
      <c r="DV1" s="707"/>
      <c r="DW1" s="707"/>
      <c r="DX1" s="707"/>
      <c r="DY1" s="707"/>
      <c r="DZ1" s="707"/>
      <c r="EA1" s="707"/>
      <c r="EB1" s="707"/>
      <c r="EC1" s="707"/>
      <c r="ED1" s="707"/>
      <c r="EE1" s="707"/>
      <c r="EF1" s="707"/>
      <c r="EG1" s="707"/>
      <c r="EH1" s="707"/>
      <c r="EI1" s="707"/>
      <c r="EJ1" s="707"/>
      <c r="EK1" s="707"/>
      <c r="EL1" s="707"/>
      <c r="EM1" s="707"/>
      <c r="EN1" s="707"/>
      <c r="EO1" s="707"/>
      <c r="EP1" s="707"/>
      <c r="EQ1" s="707"/>
      <c r="ER1" s="707"/>
      <c r="ES1" s="707"/>
      <c r="ET1" s="707"/>
      <c r="EU1" s="707"/>
      <c r="EV1" s="707"/>
      <c r="EW1" s="707"/>
      <c r="EX1" s="707"/>
      <c r="EY1" s="707"/>
      <c r="EZ1" s="707"/>
      <c r="FA1" s="708"/>
    </row>
    <row r="2" spans="1:158" s="20" customFormat="1" ht="54" customHeight="1" thickBot="1" x14ac:dyDescent="0.55000000000000004">
      <c r="A2" s="757"/>
      <c r="B2" s="758"/>
      <c r="C2" s="758"/>
      <c r="D2" s="758"/>
      <c r="E2" s="759"/>
      <c r="F2" s="772" t="s">
        <v>285</v>
      </c>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3"/>
      <c r="ES2" s="773"/>
      <c r="ET2" s="773"/>
      <c r="EU2" s="773"/>
      <c r="EV2" s="773"/>
      <c r="EW2" s="773"/>
      <c r="EX2" s="773"/>
      <c r="EY2" s="773"/>
      <c r="EZ2" s="773"/>
      <c r="FA2" s="774"/>
    </row>
    <row r="3" spans="1:158" s="19" customFormat="1" ht="20.25" customHeight="1" thickBot="1" x14ac:dyDescent="0.45">
      <c r="A3" s="760"/>
      <c r="B3" s="761"/>
      <c r="C3" s="761"/>
      <c r="D3" s="761"/>
      <c r="E3" s="762"/>
      <c r="F3" s="775" t="s">
        <v>47</v>
      </c>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AY3" s="776"/>
      <c r="AZ3" s="776"/>
      <c r="BA3" s="776"/>
      <c r="BB3" s="776"/>
      <c r="BC3" s="776"/>
      <c r="BD3" s="776"/>
      <c r="BE3" s="776"/>
      <c r="BF3" s="776"/>
      <c r="BG3" s="776"/>
      <c r="BH3" s="776"/>
      <c r="BI3" s="776"/>
      <c r="BJ3" s="776"/>
      <c r="BK3" s="776"/>
      <c r="BL3" s="776"/>
      <c r="BM3" s="776"/>
      <c r="BN3" s="776"/>
      <c r="BO3" s="776"/>
      <c r="BP3" s="776"/>
      <c r="BQ3" s="776"/>
      <c r="BR3" s="776"/>
      <c r="BS3" s="776"/>
      <c r="BT3" s="776"/>
      <c r="BU3" s="776"/>
      <c r="BV3" s="776"/>
      <c r="BW3" s="776"/>
      <c r="BX3" s="776"/>
      <c r="BY3" s="776"/>
      <c r="BZ3" s="776"/>
      <c r="CA3" s="776"/>
      <c r="CB3" s="776"/>
      <c r="CC3" s="776"/>
      <c r="CD3" s="776"/>
      <c r="CE3" s="776"/>
      <c r="CF3" s="776"/>
      <c r="CG3" s="776"/>
      <c r="CH3" s="776"/>
      <c r="CI3" s="776"/>
      <c r="CJ3" s="776"/>
      <c r="CK3" s="776"/>
      <c r="CL3" s="776"/>
      <c r="CM3" s="776"/>
      <c r="CN3" s="776"/>
      <c r="CO3" s="776"/>
      <c r="CP3" s="776"/>
      <c r="CQ3" s="776"/>
      <c r="CR3" s="776"/>
      <c r="CS3" s="776"/>
      <c r="CT3" s="776"/>
      <c r="CU3" s="776"/>
      <c r="CV3" s="776"/>
      <c r="CW3" s="776"/>
      <c r="CX3" s="776"/>
      <c r="CY3" s="776"/>
      <c r="CZ3" s="776"/>
      <c r="DA3" s="776"/>
      <c r="DB3" s="776"/>
      <c r="DC3" s="776"/>
      <c r="DD3" s="776"/>
      <c r="DE3" s="776"/>
      <c r="DF3" s="776"/>
      <c r="DG3" s="776"/>
      <c r="DH3" s="776"/>
      <c r="DI3" s="776"/>
      <c r="DJ3" s="776"/>
      <c r="DK3" s="776"/>
      <c r="DL3" s="776"/>
      <c r="DM3" s="776"/>
      <c r="DN3" s="776"/>
      <c r="DO3" s="776"/>
      <c r="DP3" s="776"/>
      <c r="DQ3" s="776"/>
      <c r="DR3" s="776"/>
      <c r="DS3" s="776"/>
      <c r="DT3" s="776"/>
      <c r="DU3" s="776"/>
      <c r="DV3" s="776"/>
      <c r="DW3" s="776"/>
      <c r="DX3" s="776"/>
      <c r="DY3" s="776"/>
      <c r="DZ3" s="776"/>
      <c r="EA3" s="776"/>
      <c r="EB3" s="776"/>
      <c r="EC3" s="776"/>
      <c r="ED3" s="776"/>
      <c r="EE3" s="776"/>
      <c r="EF3" s="776"/>
      <c r="EG3" s="776"/>
      <c r="EH3" s="776"/>
      <c r="EI3" s="776"/>
      <c r="EJ3" s="776"/>
      <c r="EK3" s="776"/>
      <c r="EL3" s="776"/>
      <c r="EM3" s="776"/>
      <c r="EN3" s="776"/>
      <c r="EO3" s="776"/>
      <c r="EP3" s="776"/>
      <c r="EQ3" s="776"/>
      <c r="ER3" s="776" t="s">
        <v>265</v>
      </c>
      <c r="ES3" s="776"/>
      <c r="ET3" s="776"/>
      <c r="EU3" s="776"/>
      <c r="EV3" s="776"/>
      <c r="EW3" s="776"/>
      <c r="EX3" s="776"/>
      <c r="EY3" s="776"/>
      <c r="EZ3" s="776"/>
      <c r="FA3" s="779"/>
    </row>
    <row r="4" spans="1:158" ht="20.25" customHeight="1" thickBot="1" x14ac:dyDescent="0.3">
      <c r="A4" s="763" t="s">
        <v>0</v>
      </c>
      <c r="B4" s="764"/>
      <c r="C4" s="764"/>
      <c r="D4" s="764"/>
      <c r="E4" s="765"/>
      <c r="F4" s="689" t="s">
        <v>359</v>
      </c>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690"/>
      <c r="BN4" s="690"/>
      <c r="BO4" s="690"/>
      <c r="BP4" s="690"/>
      <c r="BQ4" s="690"/>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0"/>
      <c r="ED4" s="690"/>
      <c r="EE4" s="690"/>
      <c r="EF4" s="690"/>
      <c r="EG4" s="690"/>
      <c r="EH4" s="690"/>
      <c r="EI4" s="690"/>
      <c r="EJ4" s="690"/>
      <c r="EK4" s="690"/>
      <c r="EL4" s="690"/>
      <c r="EM4" s="690"/>
      <c r="EN4" s="690"/>
      <c r="EO4" s="690"/>
      <c r="EP4" s="690"/>
      <c r="EQ4" s="690"/>
      <c r="ER4" s="690"/>
      <c r="ES4" s="690"/>
      <c r="ET4" s="690"/>
      <c r="EU4" s="690"/>
      <c r="EV4" s="690"/>
      <c r="EW4" s="690"/>
      <c r="EX4" s="690"/>
      <c r="EY4" s="690"/>
      <c r="EZ4" s="690"/>
      <c r="FA4" s="691"/>
    </row>
    <row r="5" spans="1:158" ht="20.25" customHeight="1" thickBot="1" x14ac:dyDescent="0.3">
      <c r="A5" s="763" t="s">
        <v>2</v>
      </c>
      <c r="B5" s="764"/>
      <c r="C5" s="764"/>
      <c r="D5" s="764"/>
      <c r="E5" s="765"/>
      <c r="F5" s="689" t="s">
        <v>492</v>
      </c>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90"/>
      <c r="AZ5" s="690"/>
      <c r="BA5" s="690"/>
      <c r="BB5" s="690"/>
      <c r="BC5" s="690"/>
      <c r="BD5" s="690"/>
      <c r="BE5" s="690"/>
      <c r="BF5" s="690"/>
      <c r="BG5" s="690"/>
      <c r="BH5" s="690"/>
      <c r="BI5" s="690"/>
      <c r="BJ5" s="690"/>
      <c r="BK5" s="690"/>
      <c r="BL5" s="690"/>
      <c r="BM5" s="690"/>
      <c r="BN5" s="690"/>
      <c r="BO5" s="690"/>
      <c r="BP5" s="690"/>
      <c r="BQ5" s="690"/>
      <c r="BR5" s="690"/>
      <c r="BS5" s="690"/>
      <c r="BT5" s="690"/>
      <c r="BU5" s="690"/>
      <c r="BV5" s="690"/>
      <c r="BW5" s="690"/>
      <c r="BX5" s="690"/>
      <c r="BY5" s="690"/>
      <c r="BZ5" s="690"/>
      <c r="CA5" s="690"/>
      <c r="CB5" s="690"/>
      <c r="CC5" s="690"/>
      <c r="CD5" s="690"/>
      <c r="CE5" s="690"/>
      <c r="CF5" s="690"/>
      <c r="CG5" s="690"/>
      <c r="CH5" s="690"/>
      <c r="CI5" s="690"/>
      <c r="CJ5" s="690"/>
      <c r="CK5" s="690"/>
      <c r="CL5" s="690"/>
      <c r="CM5" s="690"/>
      <c r="CN5" s="690"/>
      <c r="CO5" s="690"/>
      <c r="CP5" s="690"/>
      <c r="CQ5" s="690"/>
      <c r="CR5" s="690"/>
      <c r="CS5" s="690"/>
      <c r="CT5" s="690"/>
      <c r="CU5" s="690"/>
      <c r="CV5" s="690"/>
      <c r="CW5" s="690"/>
      <c r="CX5" s="690"/>
      <c r="CY5" s="690"/>
      <c r="CZ5" s="690"/>
      <c r="DA5" s="690"/>
      <c r="DB5" s="690"/>
      <c r="DC5" s="690"/>
      <c r="DD5" s="690"/>
      <c r="DE5" s="690"/>
      <c r="DF5" s="690"/>
      <c r="DG5" s="690"/>
      <c r="DH5" s="690"/>
      <c r="DI5" s="690"/>
      <c r="DJ5" s="690"/>
      <c r="DK5" s="690"/>
      <c r="DL5" s="690"/>
      <c r="DM5" s="690"/>
      <c r="DN5" s="690"/>
      <c r="DO5" s="690"/>
      <c r="DP5" s="690"/>
      <c r="DQ5" s="690"/>
      <c r="DR5" s="690"/>
      <c r="DS5" s="690"/>
      <c r="DT5" s="690"/>
      <c r="DU5" s="690"/>
      <c r="DV5" s="690"/>
      <c r="DW5" s="690"/>
      <c r="DX5" s="690"/>
      <c r="DY5" s="690"/>
      <c r="DZ5" s="690"/>
      <c r="EA5" s="690"/>
      <c r="EB5" s="690"/>
      <c r="EC5" s="690"/>
      <c r="ED5" s="690"/>
      <c r="EE5" s="690"/>
      <c r="EF5" s="690"/>
      <c r="EG5" s="690"/>
      <c r="EH5" s="690"/>
      <c r="EI5" s="690"/>
      <c r="EJ5" s="690"/>
      <c r="EK5" s="690"/>
      <c r="EL5" s="690"/>
      <c r="EM5" s="690"/>
      <c r="EN5" s="690"/>
      <c r="EO5" s="690"/>
      <c r="EP5" s="690"/>
      <c r="EQ5" s="690"/>
      <c r="ER5" s="690"/>
      <c r="ES5" s="690"/>
      <c r="ET5" s="690"/>
      <c r="EU5" s="690"/>
      <c r="EV5" s="690"/>
      <c r="EW5" s="690"/>
      <c r="EX5" s="690"/>
      <c r="EY5" s="690"/>
      <c r="EZ5" s="690"/>
      <c r="FA5" s="691"/>
    </row>
    <row r="6" spans="1:158" ht="20.25" customHeight="1" thickBot="1" x14ac:dyDescent="0.3">
      <c r="A6" s="3"/>
      <c r="B6" s="3"/>
      <c r="C6" s="3"/>
      <c r="D6" s="24"/>
      <c r="E6" s="24"/>
      <c r="F6" s="25"/>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7"/>
      <c r="ES6" s="27"/>
      <c r="ET6" s="3"/>
      <c r="EU6" s="3"/>
      <c r="EV6" s="3"/>
      <c r="EW6" s="3"/>
      <c r="EX6" s="3"/>
      <c r="EY6" s="3"/>
      <c r="EZ6" s="3"/>
      <c r="FA6" s="3"/>
    </row>
    <row r="7" spans="1:158" s="18" customFormat="1" ht="20.25" customHeight="1" thickBot="1" x14ac:dyDescent="0.3">
      <c r="A7" s="766" t="s">
        <v>89</v>
      </c>
      <c r="B7" s="767"/>
      <c r="C7" s="767"/>
      <c r="D7" s="767"/>
      <c r="E7" s="767"/>
      <c r="F7" s="767"/>
      <c r="G7" s="768"/>
      <c r="H7" s="777" t="s">
        <v>228</v>
      </c>
      <c r="I7" s="777"/>
      <c r="J7" s="777"/>
      <c r="K7" s="777"/>
      <c r="L7" s="777"/>
      <c r="M7" s="777"/>
      <c r="N7" s="777"/>
      <c r="O7" s="777"/>
      <c r="P7" s="777"/>
      <c r="Q7" s="777"/>
      <c r="R7" s="777"/>
      <c r="S7" s="777"/>
      <c r="T7" s="777"/>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8"/>
      <c r="AY7" s="778"/>
      <c r="AZ7" s="778"/>
      <c r="BA7" s="778"/>
      <c r="BB7" s="778"/>
      <c r="BC7" s="778"/>
      <c r="BD7" s="778"/>
      <c r="BE7" s="778"/>
      <c r="BF7" s="778"/>
      <c r="BG7" s="778"/>
      <c r="BH7" s="778"/>
      <c r="BI7" s="778"/>
      <c r="BJ7" s="778"/>
      <c r="BK7" s="778"/>
      <c r="BL7" s="778"/>
      <c r="BM7" s="778"/>
      <c r="BN7" s="778"/>
      <c r="BO7" s="778"/>
      <c r="BP7" s="778"/>
      <c r="BQ7" s="778"/>
      <c r="BR7" s="778"/>
      <c r="BS7" s="778"/>
      <c r="BT7" s="778"/>
      <c r="BU7" s="778"/>
      <c r="BV7" s="778"/>
      <c r="BW7" s="778"/>
      <c r="BX7" s="778"/>
      <c r="BY7" s="778"/>
      <c r="BZ7" s="778"/>
      <c r="CA7" s="778"/>
      <c r="CB7" s="778"/>
      <c r="CC7" s="778"/>
      <c r="CD7" s="778"/>
      <c r="CE7" s="778"/>
      <c r="CF7" s="778"/>
      <c r="CG7" s="778"/>
      <c r="CH7" s="778"/>
      <c r="CI7" s="778"/>
      <c r="CJ7" s="778"/>
      <c r="CK7" s="778"/>
      <c r="CL7" s="778"/>
      <c r="CM7" s="778"/>
      <c r="CN7" s="778"/>
      <c r="CO7" s="778"/>
      <c r="CP7" s="778"/>
      <c r="CQ7" s="778"/>
      <c r="CR7" s="778"/>
      <c r="CS7" s="778"/>
      <c r="CT7" s="778"/>
      <c r="CU7" s="778"/>
      <c r="CV7" s="778"/>
      <c r="CW7" s="778"/>
      <c r="CX7" s="778"/>
      <c r="CY7" s="778"/>
      <c r="CZ7" s="778"/>
      <c r="DA7" s="778"/>
      <c r="DB7" s="778"/>
      <c r="DC7" s="778"/>
      <c r="DD7" s="778"/>
      <c r="DE7" s="778"/>
      <c r="DF7" s="778"/>
      <c r="DG7" s="778"/>
      <c r="DH7" s="778"/>
      <c r="DI7" s="778"/>
      <c r="DJ7" s="778"/>
      <c r="DK7" s="778"/>
      <c r="DL7" s="778"/>
      <c r="DM7" s="778"/>
      <c r="DN7" s="778"/>
      <c r="DO7" s="778"/>
      <c r="DP7" s="778"/>
      <c r="DQ7" s="778"/>
      <c r="DR7" s="778"/>
      <c r="DS7" s="778"/>
      <c r="DT7" s="778"/>
      <c r="DU7" s="778"/>
      <c r="DV7" s="778"/>
      <c r="DW7" s="778"/>
      <c r="DX7" s="778"/>
      <c r="DY7" s="778"/>
      <c r="DZ7" s="778"/>
      <c r="EA7" s="778"/>
      <c r="EB7" s="778"/>
      <c r="EC7" s="778"/>
      <c r="ED7" s="778"/>
      <c r="EE7" s="778"/>
      <c r="EF7" s="778"/>
      <c r="EG7" s="778"/>
      <c r="EH7" s="778"/>
      <c r="EI7" s="778"/>
      <c r="EJ7" s="778"/>
      <c r="EK7" s="778"/>
      <c r="EL7" s="778"/>
      <c r="EM7" s="778"/>
      <c r="EN7" s="778"/>
      <c r="EO7" s="778"/>
      <c r="EP7" s="778"/>
      <c r="EQ7" s="778"/>
      <c r="ER7" s="673" t="s">
        <v>221</v>
      </c>
      <c r="ES7" s="673" t="s">
        <v>222</v>
      </c>
      <c r="ET7" s="673" t="s">
        <v>223</v>
      </c>
      <c r="EU7" s="673" t="s">
        <v>272</v>
      </c>
      <c r="EV7" s="673" t="s">
        <v>273</v>
      </c>
      <c r="EW7" s="786" t="s">
        <v>274</v>
      </c>
      <c r="EX7" s="695" t="s">
        <v>275</v>
      </c>
      <c r="EY7" s="695" t="s">
        <v>276</v>
      </c>
      <c r="EZ7" s="695" t="s">
        <v>278</v>
      </c>
      <c r="FA7" s="714" t="s">
        <v>277</v>
      </c>
    </row>
    <row r="8" spans="1:158" s="18" customFormat="1" ht="36.75" customHeight="1" thickBot="1" x14ac:dyDescent="0.3">
      <c r="A8" s="769"/>
      <c r="B8" s="770"/>
      <c r="C8" s="770"/>
      <c r="D8" s="770"/>
      <c r="E8" s="770"/>
      <c r="F8" s="770"/>
      <c r="G8" s="771"/>
      <c r="H8" s="682" t="s">
        <v>64</v>
      </c>
      <c r="I8" s="682"/>
      <c r="J8" s="682"/>
      <c r="K8" s="682"/>
      <c r="L8" s="682"/>
      <c r="M8" s="682"/>
      <c r="N8" s="682"/>
      <c r="O8" s="682"/>
      <c r="P8" s="682"/>
      <c r="Q8" s="682"/>
      <c r="R8" s="682"/>
      <c r="S8" s="682"/>
      <c r="T8" s="682"/>
      <c r="U8" s="682"/>
      <c r="V8" s="682"/>
      <c r="W8" s="682"/>
      <c r="X8" s="682"/>
      <c r="Y8" s="682"/>
      <c r="Z8" s="682"/>
      <c r="AA8" s="683"/>
      <c r="AB8" s="681" t="s">
        <v>286</v>
      </c>
      <c r="AC8" s="682"/>
      <c r="AD8" s="682"/>
      <c r="AE8" s="682"/>
      <c r="AF8" s="682"/>
      <c r="AG8" s="682"/>
      <c r="AH8" s="682"/>
      <c r="AI8" s="682"/>
      <c r="AJ8" s="682"/>
      <c r="AK8" s="682"/>
      <c r="AL8" s="682"/>
      <c r="AM8" s="682"/>
      <c r="AN8" s="682"/>
      <c r="AO8" s="682"/>
      <c r="AP8" s="682"/>
      <c r="AQ8" s="682"/>
      <c r="AR8" s="682"/>
      <c r="AS8" s="682"/>
      <c r="AT8" s="682"/>
      <c r="AU8" s="682"/>
      <c r="AV8" s="682"/>
      <c r="AW8" s="682"/>
      <c r="AX8" s="682"/>
      <c r="AY8" s="682"/>
      <c r="AZ8" s="682"/>
      <c r="BA8" s="682"/>
      <c r="BB8" s="682"/>
      <c r="BC8" s="682"/>
      <c r="BD8" s="682"/>
      <c r="BE8" s="683"/>
      <c r="BF8" s="681" t="s">
        <v>61</v>
      </c>
      <c r="BG8" s="682"/>
      <c r="BH8" s="682"/>
      <c r="BI8" s="682"/>
      <c r="BJ8" s="682"/>
      <c r="BK8" s="682"/>
      <c r="BL8" s="682"/>
      <c r="BM8" s="682"/>
      <c r="BN8" s="682"/>
      <c r="BO8" s="682"/>
      <c r="BP8" s="682"/>
      <c r="BQ8" s="682"/>
      <c r="BR8" s="682"/>
      <c r="BS8" s="682"/>
      <c r="BT8" s="682"/>
      <c r="BU8" s="682"/>
      <c r="BV8" s="682"/>
      <c r="BW8" s="682"/>
      <c r="BX8" s="682"/>
      <c r="BY8" s="682"/>
      <c r="BZ8" s="682"/>
      <c r="CA8" s="682"/>
      <c r="CB8" s="682"/>
      <c r="CC8" s="682"/>
      <c r="CD8" s="682"/>
      <c r="CE8" s="682"/>
      <c r="CF8" s="682"/>
      <c r="CG8" s="682"/>
      <c r="CH8" s="682"/>
      <c r="CI8" s="683"/>
      <c r="CJ8" s="681" t="s">
        <v>62</v>
      </c>
      <c r="CK8" s="682"/>
      <c r="CL8" s="682"/>
      <c r="CM8" s="682"/>
      <c r="CN8" s="682"/>
      <c r="CO8" s="682"/>
      <c r="CP8" s="682"/>
      <c r="CQ8" s="682"/>
      <c r="CR8" s="682"/>
      <c r="CS8" s="682"/>
      <c r="CT8" s="682"/>
      <c r="CU8" s="682"/>
      <c r="CV8" s="682"/>
      <c r="CW8" s="682"/>
      <c r="CX8" s="682"/>
      <c r="CY8" s="682"/>
      <c r="CZ8" s="682"/>
      <c r="DA8" s="682"/>
      <c r="DB8" s="682"/>
      <c r="DC8" s="682"/>
      <c r="DD8" s="682"/>
      <c r="DE8" s="682"/>
      <c r="DF8" s="682"/>
      <c r="DG8" s="682"/>
      <c r="DH8" s="682"/>
      <c r="DI8" s="682"/>
      <c r="DJ8" s="682"/>
      <c r="DK8" s="682"/>
      <c r="DL8" s="682"/>
      <c r="DM8" s="683"/>
      <c r="DN8" s="783" t="s">
        <v>63</v>
      </c>
      <c r="DO8" s="784"/>
      <c r="DP8" s="784"/>
      <c r="DQ8" s="784"/>
      <c r="DR8" s="784"/>
      <c r="DS8" s="784"/>
      <c r="DT8" s="784"/>
      <c r="DU8" s="784"/>
      <c r="DV8" s="784"/>
      <c r="DW8" s="784"/>
      <c r="DX8" s="784"/>
      <c r="DY8" s="784"/>
      <c r="DZ8" s="784"/>
      <c r="EA8" s="784"/>
      <c r="EB8" s="784"/>
      <c r="EC8" s="784"/>
      <c r="ED8" s="784"/>
      <c r="EE8" s="784"/>
      <c r="EF8" s="784"/>
      <c r="EG8" s="785"/>
      <c r="EH8" s="785"/>
      <c r="EI8" s="785"/>
      <c r="EJ8" s="785"/>
      <c r="EK8" s="785"/>
      <c r="EL8" s="785"/>
      <c r="EM8" s="785"/>
      <c r="EN8" s="785"/>
      <c r="EO8" s="785"/>
      <c r="EP8" s="785"/>
      <c r="EQ8" s="785"/>
      <c r="ER8" s="674"/>
      <c r="ES8" s="674"/>
      <c r="ET8" s="674"/>
      <c r="EU8" s="674"/>
      <c r="EV8" s="674"/>
      <c r="EW8" s="787"/>
      <c r="EX8" s="696"/>
      <c r="EY8" s="696"/>
      <c r="EZ8" s="696"/>
      <c r="FA8" s="715"/>
    </row>
    <row r="9" spans="1:158" s="18" customFormat="1" ht="69.599999999999994" customHeight="1" thickBot="1" x14ac:dyDescent="0.3">
      <c r="A9" s="106" t="s">
        <v>82</v>
      </c>
      <c r="B9" s="184" t="s">
        <v>83</v>
      </c>
      <c r="C9" s="185" t="s">
        <v>84</v>
      </c>
      <c r="D9" s="185" t="s">
        <v>85</v>
      </c>
      <c r="E9" s="186" t="s">
        <v>86</v>
      </c>
      <c r="F9" s="186" t="s">
        <v>87</v>
      </c>
      <c r="G9" s="187" t="s">
        <v>88</v>
      </c>
      <c r="H9" s="107" t="s">
        <v>238</v>
      </c>
      <c r="I9" s="101" t="s">
        <v>210</v>
      </c>
      <c r="J9" s="102" t="s">
        <v>219</v>
      </c>
      <c r="K9" s="101" t="s">
        <v>211</v>
      </c>
      <c r="L9" s="102" t="s">
        <v>57</v>
      </c>
      <c r="M9" s="101" t="s">
        <v>212</v>
      </c>
      <c r="N9" s="102" t="s">
        <v>58</v>
      </c>
      <c r="O9" s="101" t="s">
        <v>213</v>
      </c>
      <c r="P9" s="102" t="s">
        <v>59</v>
      </c>
      <c r="Q9" s="101" t="s">
        <v>214</v>
      </c>
      <c r="R9" s="102" t="s">
        <v>60</v>
      </c>
      <c r="S9" s="101" t="s">
        <v>215</v>
      </c>
      <c r="T9" s="102" t="s">
        <v>50</v>
      </c>
      <c r="U9" s="101" t="s">
        <v>216</v>
      </c>
      <c r="V9" s="130" t="s">
        <v>220</v>
      </c>
      <c r="W9" s="168" t="s">
        <v>218</v>
      </c>
      <c r="X9" s="163" t="s">
        <v>280</v>
      </c>
      <c r="Y9" s="164" t="s">
        <v>281</v>
      </c>
      <c r="Z9" s="167" t="s">
        <v>282</v>
      </c>
      <c r="AA9" s="164" t="s">
        <v>283</v>
      </c>
      <c r="AB9" s="107" t="s">
        <v>238</v>
      </c>
      <c r="AC9" s="101" t="s">
        <v>205</v>
      </c>
      <c r="AD9" s="102" t="s">
        <v>51</v>
      </c>
      <c r="AE9" s="101" t="s">
        <v>206</v>
      </c>
      <c r="AF9" s="102" t="s">
        <v>52</v>
      </c>
      <c r="AG9" s="101" t="s">
        <v>207</v>
      </c>
      <c r="AH9" s="102" t="s">
        <v>53</v>
      </c>
      <c r="AI9" s="101" t="s">
        <v>208</v>
      </c>
      <c r="AJ9" s="102" t="s">
        <v>54</v>
      </c>
      <c r="AK9" s="101" t="s">
        <v>209</v>
      </c>
      <c r="AL9" s="102" t="s">
        <v>56</v>
      </c>
      <c r="AM9" s="101" t="s">
        <v>210</v>
      </c>
      <c r="AN9" s="102" t="s">
        <v>219</v>
      </c>
      <c r="AO9" s="101" t="s">
        <v>211</v>
      </c>
      <c r="AP9" s="102" t="s">
        <v>57</v>
      </c>
      <c r="AQ9" s="101" t="s">
        <v>212</v>
      </c>
      <c r="AR9" s="102" t="s">
        <v>58</v>
      </c>
      <c r="AS9" s="101" t="s">
        <v>213</v>
      </c>
      <c r="AT9" s="102" t="s">
        <v>59</v>
      </c>
      <c r="AU9" s="101" t="s">
        <v>214</v>
      </c>
      <c r="AV9" s="102" t="s">
        <v>60</v>
      </c>
      <c r="AW9" s="101" t="s">
        <v>215</v>
      </c>
      <c r="AX9" s="102" t="s">
        <v>50</v>
      </c>
      <c r="AY9" s="101" t="s">
        <v>216</v>
      </c>
      <c r="AZ9" s="130" t="s">
        <v>220</v>
      </c>
      <c r="BA9" s="193" t="s">
        <v>218</v>
      </c>
      <c r="BB9" s="205" t="s">
        <v>271</v>
      </c>
      <c r="BC9" s="164" t="s">
        <v>270</v>
      </c>
      <c r="BD9" s="205" t="s">
        <v>269</v>
      </c>
      <c r="BE9" s="164" t="s">
        <v>268</v>
      </c>
      <c r="BF9" s="107" t="s">
        <v>238</v>
      </c>
      <c r="BG9" s="132" t="s">
        <v>239</v>
      </c>
      <c r="BH9" s="133" t="s">
        <v>240</v>
      </c>
      <c r="BI9" s="132" t="s">
        <v>241</v>
      </c>
      <c r="BJ9" s="133" t="s">
        <v>242</v>
      </c>
      <c r="BK9" s="132" t="s">
        <v>243</v>
      </c>
      <c r="BL9" s="133" t="s">
        <v>244</v>
      </c>
      <c r="BM9" s="132" t="s">
        <v>267</v>
      </c>
      <c r="BN9" s="133" t="s">
        <v>262</v>
      </c>
      <c r="BO9" s="132" t="s">
        <v>245</v>
      </c>
      <c r="BP9" s="133" t="s">
        <v>246</v>
      </c>
      <c r="BQ9" s="132" t="s">
        <v>247</v>
      </c>
      <c r="BR9" s="133" t="s">
        <v>248</v>
      </c>
      <c r="BS9" s="132" t="s">
        <v>249</v>
      </c>
      <c r="BT9" s="133" t="s">
        <v>250</v>
      </c>
      <c r="BU9" s="132" t="s">
        <v>251</v>
      </c>
      <c r="BV9" s="133" t="s">
        <v>252</v>
      </c>
      <c r="BW9" s="132" t="s">
        <v>253</v>
      </c>
      <c r="BX9" s="133" t="s">
        <v>254</v>
      </c>
      <c r="BY9" s="132" t="s">
        <v>255</v>
      </c>
      <c r="BZ9" s="133" t="s">
        <v>256</v>
      </c>
      <c r="CA9" s="132" t="s">
        <v>257</v>
      </c>
      <c r="CB9" s="133" t="s">
        <v>258</v>
      </c>
      <c r="CC9" s="132" t="s">
        <v>259</v>
      </c>
      <c r="CD9" s="162" t="s">
        <v>260</v>
      </c>
      <c r="CE9" s="131" t="s">
        <v>218</v>
      </c>
      <c r="CF9" s="163" t="s">
        <v>224</v>
      </c>
      <c r="CG9" s="164" t="s">
        <v>225</v>
      </c>
      <c r="CH9" s="167" t="s">
        <v>226</v>
      </c>
      <c r="CI9" s="164" t="s">
        <v>227</v>
      </c>
      <c r="CJ9" s="107" t="s">
        <v>238</v>
      </c>
      <c r="CK9" s="132" t="s">
        <v>239</v>
      </c>
      <c r="CL9" s="133" t="s">
        <v>240</v>
      </c>
      <c r="CM9" s="132" t="s">
        <v>241</v>
      </c>
      <c r="CN9" s="133" t="s">
        <v>242</v>
      </c>
      <c r="CO9" s="132" t="s">
        <v>243</v>
      </c>
      <c r="CP9" s="133" t="s">
        <v>244</v>
      </c>
      <c r="CQ9" s="132" t="s">
        <v>261</v>
      </c>
      <c r="CR9" s="133" t="s">
        <v>262</v>
      </c>
      <c r="CS9" s="132" t="s">
        <v>245</v>
      </c>
      <c r="CT9" s="133" t="s">
        <v>246</v>
      </c>
      <c r="CU9" s="132" t="s">
        <v>247</v>
      </c>
      <c r="CV9" s="133" t="s">
        <v>248</v>
      </c>
      <c r="CW9" s="132" t="s">
        <v>249</v>
      </c>
      <c r="CX9" s="133" t="s">
        <v>250</v>
      </c>
      <c r="CY9" s="132" t="s">
        <v>251</v>
      </c>
      <c r="CZ9" s="133" t="s">
        <v>252</v>
      </c>
      <c r="DA9" s="132" t="s">
        <v>253</v>
      </c>
      <c r="DB9" s="133" t="s">
        <v>254</v>
      </c>
      <c r="DC9" s="132" t="s">
        <v>255</v>
      </c>
      <c r="DD9" s="133" t="s">
        <v>256</v>
      </c>
      <c r="DE9" s="132" t="s">
        <v>257</v>
      </c>
      <c r="DF9" s="133" t="s">
        <v>258</v>
      </c>
      <c r="DG9" s="132" t="s">
        <v>259</v>
      </c>
      <c r="DH9" s="133" t="s">
        <v>260</v>
      </c>
      <c r="DI9" s="134" t="s">
        <v>218</v>
      </c>
      <c r="DJ9" s="103" t="s">
        <v>230</v>
      </c>
      <c r="DK9" s="104" t="s">
        <v>231</v>
      </c>
      <c r="DL9" s="105" t="s">
        <v>232</v>
      </c>
      <c r="DM9" s="104" t="s">
        <v>233</v>
      </c>
      <c r="DN9" s="107" t="s">
        <v>238</v>
      </c>
      <c r="DO9" s="101" t="s">
        <v>205</v>
      </c>
      <c r="DP9" s="102" t="s">
        <v>51</v>
      </c>
      <c r="DQ9" s="101" t="s">
        <v>206</v>
      </c>
      <c r="DR9" s="102" t="s">
        <v>52</v>
      </c>
      <c r="DS9" s="101" t="s">
        <v>207</v>
      </c>
      <c r="DT9" s="102" t="s">
        <v>53</v>
      </c>
      <c r="DU9" s="101" t="s">
        <v>208</v>
      </c>
      <c r="DV9" s="102" t="s">
        <v>54</v>
      </c>
      <c r="DW9" s="101" t="s">
        <v>209</v>
      </c>
      <c r="DX9" s="102" t="s">
        <v>56</v>
      </c>
      <c r="DY9" s="101" t="s">
        <v>210</v>
      </c>
      <c r="DZ9" s="102" t="s">
        <v>219</v>
      </c>
      <c r="EA9" s="101" t="s">
        <v>211</v>
      </c>
      <c r="EB9" s="102" t="s">
        <v>57</v>
      </c>
      <c r="EC9" s="101" t="s">
        <v>212</v>
      </c>
      <c r="ED9" s="102" t="s">
        <v>58</v>
      </c>
      <c r="EE9" s="101" t="s">
        <v>213</v>
      </c>
      <c r="EF9" s="102" t="s">
        <v>59</v>
      </c>
      <c r="EG9" s="101" t="s">
        <v>214</v>
      </c>
      <c r="EH9" s="102" t="s">
        <v>60</v>
      </c>
      <c r="EI9" s="101" t="s">
        <v>215</v>
      </c>
      <c r="EJ9" s="102" t="s">
        <v>50</v>
      </c>
      <c r="EK9" s="101" t="s">
        <v>216</v>
      </c>
      <c r="EL9" s="102" t="s">
        <v>220</v>
      </c>
      <c r="EM9" s="134" t="s">
        <v>218</v>
      </c>
      <c r="EN9" s="103" t="s">
        <v>234</v>
      </c>
      <c r="EO9" s="104" t="s">
        <v>235</v>
      </c>
      <c r="EP9" s="105" t="s">
        <v>236</v>
      </c>
      <c r="EQ9" s="104" t="s">
        <v>237</v>
      </c>
      <c r="ER9" s="782"/>
      <c r="ES9" s="782"/>
      <c r="ET9" s="782"/>
      <c r="EU9" s="782"/>
      <c r="EV9" s="782"/>
      <c r="EW9" s="788"/>
      <c r="EX9" s="781"/>
      <c r="EY9" s="781"/>
      <c r="EZ9" s="781"/>
      <c r="FA9" s="780"/>
    </row>
    <row r="10" spans="1:158" s="4" customFormat="1" ht="30" customHeight="1" thickBot="1" x14ac:dyDescent="0.3">
      <c r="A10" s="751" t="s">
        <v>357</v>
      </c>
      <c r="B10" s="735">
        <v>1</v>
      </c>
      <c r="C10" s="737" t="s">
        <v>344</v>
      </c>
      <c r="D10" s="735" t="s">
        <v>292</v>
      </c>
      <c r="E10" s="735">
        <v>524</v>
      </c>
      <c r="F10" s="183" t="s">
        <v>40</v>
      </c>
      <c r="G10" s="291">
        <f>+AA10+BA10+BF10+CJ10+DN10</f>
        <v>19335</v>
      </c>
      <c r="H10" s="240">
        <v>500</v>
      </c>
      <c r="I10" s="240">
        <v>500</v>
      </c>
      <c r="J10" s="241">
        <v>0</v>
      </c>
      <c r="K10" s="240">
        <v>500</v>
      </c>
      <c r="L10" s="240">
        <v>500</v>
      </c>
      <c r="M10" s="240">
        <v>500</v>
      </c>
      <c r="N10" s="240">
        <v>144</v>
      </c>
      <c r="O10" s="240">
        <v>500</v>
      </c>
      <c r="P10" s="240">
        <v>299</v>
      </c>
      <c r="Q10" s="240">
        <v>500</v>
      </c>
      <c r="R10" s="240">
        <v>411</v>
      </c>
      <c r="S10" s="240">
        <v>500</v>
      </c>
      <c r="T10" s="240">
        <v>471</v>
      </c>
      <c r="U10" s="240">
        <v>500</v>
      </c>
      <c r="V10" s="240">
        <v>500</v>
      </c>
      <c r="W10" s="250">
        <f>+U10</f>
        <v>500</v>
      </c>
      <c r="X10" s="113">
        <f>+U10</f>
        <v>500</v>
      </c>
      <c r="Y10" s="113">
        <f>+V10</f>
        <v>500</v>
      </c>
      <c r="Z10" s="113">
        <f>+V10</f>
        <v>500</v>
      </c>
      <c r="AA10" s="113">
        <f>+V10</f>
        <v>500</v>
      </c>
      <c r="AB10" s="108">
        <v>2117</v>
      </c>
      <c r="AC10" s="289">
        <v>0</v>
      </c>
      <c r="AD10" s="289">
        <v>0</v>
      </c>
      <c r="AE10" s="256">
        <v>0</v>
      </c>
      <c r="AF10" s="256">
        <v>0</v>
      </c>
      <c r="AG10" s="256">
        <v>0</v>
      </c>
      <c r="AH10" s="256">
        <v>0</v>
      </c>
      <c r="AI10" s="109">
        <v>33</v>
      </c>
      <c r="AJ10" s="109">
        <v>33</v>
      </c>
      <c r="AK10" s="109">
        <v>201</v>
      </c>
      <c r="AL10" s="109">
        <v>202</v>
      </c>
      <c r="AM10" s="109">
        <v>264</v>
      </c>
      <c r="AN10" s="108">
        <v>264</v>
      </c>
      <c r="AO10" s="109">
        <v>264</v>
      </c>
      <c r="AP10" s="109">
        <v>264</v>
      </c>
      <c r="AQ10" s="523">
        <v>264</v>
      </c>
      <c r="AR10" s="523">
        <v>264</v>
      </c>
      <c r="AS10" s="522">
        <v>264</v>
      </c>
      <c r="AT10" s="522">
        <v>265</v>
      </c>
      <c r="AU10" s="109">
        <v>264</v>
      </c>
      <c r="AV10" s="109"/>
      <c r="AW10" s="109">
        <v>264</v>
      </c>
      <c r="AX10" s="109"/>
      <c r="AY10" s="522">
        <v>299</v>
      </c>
      <c r="AZ10" s="517"/>
      <c r="BA10" s="536">
        <f>AY10+AW10+AU10+AS10+AO10+AM10+AK10+AI10+AG10+AE10+AQ10+AC10</f>
        <v>2117</v>
      </c>
      <c r="BB10" s="533">
        <f>+AE10+AG10+AI10+AK10+AC10+AM10+AO10+AQ10+AS10</f>
        <v>1290</v>
      </c>
      <c r="BC10" s="533">
        <f>AD10+AF10+AH10+AJ10+AL10+AN10+AP10+AR10+AT10+AV10+AX10+AZ10</f>
        <v>1292</v>
      </c>
      <c r="BD10" s="536">
        <f>+AC10+AE10+AG10+AI10+AK10+AM10+AO10+AQ10+AS10+AU10+AW10+AY10</f>
        <v>2117</v>
      </c>
      <c r="BE10" s="536">
        <f>+AD10+AF10+AH10+AJ10+AL10+AN10+AP10++AR10+AV10+AX10+AZ10+AT10</f>
        <v>1292</v>
      </c>
      <c r="BF10" s="533">
        <v>7017</v>
      </c>
      <c r="BG10" s="297"/>
      <c r="BH10" s="297"/>
      <c r="BI10" s="297"/>
      <c r="BJ10" s="600"/>
      <c r="BK10" s="297"/>
      <c r="BL10" s="297"/>
      <c r="BM10" s="297"/>
      <c r="BN10" s="297"/>
      <c r="BO10" s="297"/>
      <c r="BP10" s="297"/>
      <c r="BQ10" s="297"/>
      <c r="BR10" s="297"/>
      <c r="BS10" s="297"/>
      <c r="BT10" s="297"/>
      <c r="BU10" s="297"/>
      <c r="BV10" s="297"/>
      <c r="BW10" s="297"/>
      <c r="BX10" s="297"/>
      <c r="BY10" s="297"/>
      <c r="BZ10" s="297"/>
      <c r="CA10" s="297"/>
      <c r="CB10" s="297"/>
      <c r="CC10" s="297"/>
      <c r="CD10" s="298"/>
      <c r="CE10" s="533"/>
      <c r="CF10" s="533"/>
      <c r="CG10" s="533"/>
      <c r="CH10" s="533"/>
      <c r="CI10" s="533"/>
      <c r="CJ10" s="533">
        <v>8600</v>
      </c>
      <c r="CK10" s="533"/>
      <c r="CL10" s="533"/>
      <c r="CM10" s="533"/>
      <c r="CN10" s="533"/>
      <c r="CO10" s="533"/>
      <c r="CP10" s="533"/>
      <c r="CQ10" s="533"/>
      <c r="CR10" s="533"/>
      <c r="CS10" s="533"/>
      <c r="CT10" s="533"/>
      <c r="CU10" s="533"/>
      <c r="CV10" s="533"/>
      <c r="CW10" s="533"/>
      <c r="CX10" s="533"/>
      <c r="CY10" s="533"/>
      <c r="CZ10" s="533"/>
      <c r="DA10" s="533"/>
      <c r="DB10" s="533"/>
      <c r="DC10" s="533"/>
      <c r="DD10" s="533"/>
      <c r="DE10" s="533"/>
      <c r="DF10" s="533"/>
      <c r="DG10" s="533"/>
      <c r="DH10" s="533"/>
      <c r="DI10" s="533">
        <f>DG10+DE10+DC10+DA10+CW10+CU10+CS10+CQ10+CO10+CM10+CK10</f>
        <v>0</v>
      </c>
      <c r="DJ10" s="533">
        <f>CK10+CM10+CO10+CQ10</f>
        <v>0</v>
      </c>
      <c r="DK10" s="533">
        <f>CL10+CN10+CP10+CR10</f>
        <v>0</v>
      </c>
      <c r="DL10" s="533">
        <f>DI10+BK10</f>
        <v>0</v>
      </c>
      <c r="DM10" s="533">
        <f>DK10+BK10</f>
        <v>0</v>
      </c>
      <c r="DN10" s="533">
        <v>1101</v>
      </c>
      <c r="DO10" s="299"/>
      <c r="DP10" s="299"/>
      <c r="DQ10" s="299"/>
      <c r="DR10" s="299"/>
      <c r="DS10" s="299"/>
      <c r="DT10" s="299"/>
      <c r="DU10" s="299"/>
      <c r="DV10" s="299"/>
      <c r="DW10" s="299"/>
      <c r="DX10" s="299"/>
      <c r="DY10" s="299"/>
      <c r="DZ10" s="299"/>
      <c r="EA10" s="299"/>
      <c r="EB10" s="299"/>
      <c r="EC10" s="299"/>
      <c r="ED10" s="299"/>
      <c r="EE10" s="299"/>
      <c r="EF10" s="299"/>
      <c r="EG10" s="299"/>
      <c r="EH10" s="299"/>
      <c r="EI10" s="299"/>
      <c r="EJ10" s="299"/>
      <c r="EK10" s="299"/>
      <c r="EL10" s="299"/>
      <c r="EM10" s="298">
        <f>EK10+EI10+EG10+EE10+EA10+DY10+DW10+DU10+DS10+DQ10+DO10</f>
        <v>0</v>
      </c>
      <c r="EN10" s="300">
        <f>DO10+DQ10+DS10+DU10</f>
        <v>0</v>
      </c>
      <c r="EO10" s="297">
        <f>DP10+DR10+DT10+DV10</f>
        <v>0</v>
      </c>
      <c r="EP10" s="297">
        <f>EM10+CO10</f>
        <v>0</v>
      </c>
      <c r="EQ10" s="301">
        <f>EO10+CO10</f>
        <v>0</v>
      </c>
      <c r="ER10" s="422">
        <f>AT10/AS10</f>
        <v>1.0037878787878789</v>
      </c>
      <c r="ES10" s="302">
        <f>+BC10/BB10</f>
        <v>1.0015503875968992</v>
      </c>
      <c r="ET10" s="303">
        <f>+BE10/BD10</f>
        <v>0.61029759093056213</v>
      </c>
      <c r="EU10" s="304">
        <f>+(BC10+AA10)/(Z10+BB10)</f>
        <v>1.0011173184357542</v>
      </c>
      <c r="EV10" s="304">
        <f>(BE10+AA10)/G10</f>
        <v>9.2681665373674685E-2</v>
      </c>
      <c r="EW10" s="796" t="s">
        <v>473</v>
      </c>
      <c r="EX10" s="745" t="s">
        <v>68</v>
      </c>
      <c r="EY10" s="745" t="s">
        <v>68</v>
      </c>
      <c r="EZ10" s="739" t="s">
        <v>384</v>
      </c>
      <c r="FA10" s="789" t="s">
        <v>320</v>
      </c>
      <c r="FB10" s="795"/>
    </row>
    <row r="11" spans="1:158" s="77" customFormat="1" ht="30" customHeight="1" thickBot="1" x14ac:dyDescent="0.3">
      <c r="A11" s="752"/>
      <c r="B11" s="735"/>
      <c r="C11" s="738"/>
      <c r="D11" s="735"/>
      <c r="E11" s="735"/>
      <c r="F11" s="175" t="s">
        <v>3</v>
      </c>
      <c r="G11" s="291">
        <f>+AA11+BA11+BF11+CJ11+DN11</f>
        <v>9949407113</v>
      </c>
      <c r="H11" s="242">
        <v>1160000000</v>
      </c>
      <c r="I11" s="242">
        <v>1160000000</v>
      </c>
      <c r="J11" s="242">
        <v>0</v>
      </c>
      <c r="K11" s="242">
        <v>1160000000</v>
      </c>
      <c r="L11" s="242">
        <v>1160000000</v>
      </c>
      <c r="M11" s="242">
        <v>1174000000</v>
      </c>
      <c r="N11" s="242">
        <v>263148000</v>
      </c>
      <c r="O11" s="242">
        <v>1174000000</v>
      </c>
      <c r="P11" s="242">
        <v>335916000</v>
      </c>
      <c r="Q11" s="242">
        <v>1174000000</v>
      </c>
      <c r="R11" s="242">
        <v>335916000</v>
      </c>
      <c r="S11" s="242">
        <v>1161283347</v>
      </c>
      <c r="T11" s="242">
        <v>335916000</v>
      </c>
      <c r="U11" s="242">
        <v>1161283347</v>
      </c>
      <c r="V11" s="242">
        <v>1132811347</v>
      </c>
      <c r="W11" s="250">
        <f t="shared" ref="W11:W14" si="0">+U11</f>
        <v>1161283347</v>
      </c>
      <c r="X11" s="113">
        <f t="shared" ref="X11:X14" si="1">+U11</f>
        <v>1161283347</v>
      </c>
      <c r="Y11" s="113">
        <f t="shared" ref="Y11:Y13" si="2">+V11</f>
        <v>1132811347</v>
      </c>
      <c r="Z11" s="113">
        <f t="shared" ref="Z11:Z14" si="3">+V11</f>
        <v>1132811347</v>
      </c>
      <c r="AA11" s="113">
        <f t="shared" ref="AA11:AA14" si="4">+V11</f>
        <v>1132811347</v>
      </c>
      <c r="AB11" s="110">
        <v>1690702000</v>
      </c>
      <c r="AC11" s="253">
        <v>0</v>
      </c>
      <c r="AD11" s="77">
        <v>0</v>
      </c>
      <c r="AE11" s="116">
        <v>47879667</v>
      </c>
      <c r="AF11" s="110">
        <v>47879667</v>
      </c>
      <c r="AG11" s="116">
        <f>897439667-AE11</f>
        <v>849560000</v>
      </c>
      <c r="AH11" s="116">
        <v>849560000</v>
      </c>
      <c r="AI11" s="110">
        <f>1159543667-AG11-AE11</f>
        <v>262104000</v>
      </c>
      <c r="AJ11" s="110">
        <v>262104000</v>
      </c>
      <c r="AK11" s="110">
        <f>111040000+30942000</f>
        <v>141982000</v>
      </c>
      <c r="AL11" s="110">
        <f>1280769667-AJ11-AH11-AF11-AD11</f>
        <v>121226000</v>
      </c>
      <c r="AM11" s="110">
        <f>45056000+35844333</f>
        <v>80900333</v>
      </c>
      <c r="AN11" s="116">
        <v>75268333</v>
      </c>
      <c r="AO11" s="110">
        <f>28406000+36000000+64200000</f>
        <v>128606000</v>
      </c>
      <c r="AP11" s="110">
        <v>68255000</v>
      </c>
      <c r="AQ11" s="110">
        <v>0</v>
      </c>
      <c r="AR11" s="110">
        <v>8560000</v>
      </c>
      <c r="AS11" s="110">
        <f>35000000+137532000-73552234-23000000</f>
        <v>75979766</v>
      </c>
      <c r="AT11" s="110">
        <f>1508062000-AR11-AP11-AN11-AL11-AJ11-AH11-AF11-AD11</f>
        <v>75209000</v>
      </c>
      <c r="AU11" s="110">
        <v>0</v>
      </c>
      <c r="AV11" s="110"/>
      <c r="AW11" s="110">
        <f>1162000+5976000</f>
        <v>7138000</v>
      </c>
      <c r="AX11" s="110"/>
      <c r="AY11" s="110">
        <v>0</v>
      </c>
      <c r="AZ11" s="112"/>
      <c r="BA11" s="533">
        <f>AY11+AW11+AU11+AS11+AO11+AM11+AK11+AI11+AG11+AE11+AQ11+AC11</f>
        <v>1594149766</v>
      </c>
      <c r="BB11" s="533">
        <f>+AE11+AG11+AI11+AK11+AC11+AM11+AO11+AQ11+AS11</f>
        <v>1587011766</v>
      </c>
      <c r="BC11" s="533">
        <f>AD11+AF11+AH11+AJ11+AL11+AN11+AP11+AR11+AT11+AV11+AX11+AZ11</f>
        <v>1508062000</v>
      </c>
      <c r="BD11" s="533">
        <f t="shared" ref="BD11:BD14" si="5">+AC11+AE11+AG11+AI11+AK11+AM11+AO11+AQ11+AS11+AU11+AW11+AY11</f>
        <v>1594149766</v>
      </c>
      <c r="BE11" s="533">
        <f t="shared" ref="BE11:BE14" si="6">+AD11+AF11+AH11+AJ11+AL11+AN11+AP11+AR11+AT11+AV11+AX11+AZ11</f>
        <v>1508062000</v>
      </c>
      <c r="BF11" s="305">
        <v>2844639000</v>
      </c>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7"/>
      <c r="CE11" s="308"/>
      <c r="CF11" s="309"/>
      <c r="CG11" s="309"/>
      <c r="CH11" s="309"/>
      <c r="CI11" s="305"/>
      <c r="CJ11" s="305">
        <v>3753540000</v>
      </c>
      <c r="CK11" s="305"/>
      <c r="CL11" s="305"/>
      <c r="CM11" s="305"/>
      <c r="CN11" s="305"/>
      <c r="CO11" s="305"/>
      <c r="CP11" s="305"/>
      <c r="CQ11" s="305"/>
      <c r="CR11" s="305"/>
      <c r="CS11" s="305"/>
      <c r="CT11" s="305"/>
      <c r="CU11" s="305"/>
      <c r="CV11" s="305"/>
      <c r="CW11" s="305"/>
      <c r="CX11" s="305"/>
      <c r="CY11" s="305"/>
      <c r="CZ11" s="305"/>
      <c r="DA11" s="305"/>
      <c r="DB11" s="305"/>
      <c r="DC11" s="305"/>
      <c r="DD11" s="305"/>
      <c r="DE11" s="305"/>
      <c r="DF11" s="305"/>
      <c r="DG11" s="305"/>
      <c r="DH11" s="305"/>
      <c r="DI11" s="305">
        <f>DG11+DE11+DC11+DA11+CY11+CW11+CU11+CS11+CQ11+CO11+CM11+CK11</f>
        <v>0</v>
      </c>
      <c r="DJ11" s="305">
        <f>CK11+CM11+CO11+CQ11</f>
        <v>0</v>
      </c>
      <c r="DK11" s="305">
        <f>CL11+CN11+CP11+CR11</f>
        <v>0</v>
      </c>
      <c r="DL11" s="305">
        <f>CK11+CM11+CO11+CQ11+CS11+CU11+CW11+CY11+DA11+DE11+DG11</f>
        <v>0</v>
      </c>
      <c r="DM11" s="305">
        <f>CL11+CN11+CP11+CR11</f>
        <v>0</v>
      </c>
      <c r="DN11" s="305">
        <v>624267000</v>
      </c>
      <c r="DO11" s="310"/>
      <c r="DP11" s="310"/>
      <c r="DQ11" s="310"/>
      <c r="DR11" s="310"/>
      <c r="DS11" s="310"/>
      <c r="DT11" s="310"/>
      <c r="DU11" s="310"/>
      <c r="DV11" s="310"/>
      <c r="DW11" s="310"/>
      <c r="DX11" s="310"/>
      <c r="DY11" s="310"/>
      <c r="DZ11" s="310"/>
      <c r="EA11" s="310"/>
      <c r="EB11" s="310"/>
      <c r="EC11" s="310"/>
      <c r="ED11" s="310"/>
      <c r="EE11" s="310"/>
      <c r="EF11" s="310"/>
      <c r="EG11" s="310"/>
      <c r="EH11" s="310"/>
      <c r="EI11" s="310"/>
      <c r="EJ11" s="310"/>
      <c r="EK11" s="310"/>
      <c r="EL11" s="310"/>
      <c r="EM11" s="311">
        <f>EK11+EI11+EG11+EE11+EC11+EA11+DY11+DW11+DU11+DS11+DQ11+DO11</f>
        <v>0</v>
      </c>
      <c r="EN11" s="312">
        <f>DO11+DQ11+DS11+DU11</f>
        <v>0</v>
      </c>
      <c r="EO11" s="306">
        <f>DP11+DR11+DT11+DV11</f>
        <v>0</v>
      </c>
      <c r="EP11" s="306">
        <f>DO11+DQ11+DS11+DU11+DW11+DY11+EA11+EC11+EE11+EI11+EK11</f>
        <v>0</v>
      </c>
      <c r="EQ11" s="313">
        <f>DP11+DR11+DT11+DV11</f>
        <v>0</v>
      </c>
      <c r="ER11" s="422">
        <f t="shared" ref="ER11:ER16" si="7">AT11/AS11</f>
        <v>0.98985564130323855</v>
      </c>
      <c r="ES11" s="302">
        <f t="shared" ref="ES11:ES16" si="8">+BC11/BB11</f>
        <v>0.95025256416403914</v>
      </c>
      <c r="ET11" s="303">
        <f t="shared" ref="ET11:ET16" si="9">+BE11/BD11</f>
        <v>0.94599769241505505</v>
      </c>
      <c r="EU11" s="304">
        <f t="shared" ref="EU11:EU16" si="10">+(BC11+AA11)/(Z11+BB11)</f>
        <v>0.97097246301693596</v>
      </c>
      <c r="EV11" s="304">
        <f t="shared" ref="EV11:EV16" si="11">(BE11+AA11)/G11</f>
        <v>0.26543022282698708</v>
      </c>
      <c r="EW11" s="797"/>
      <c r="EX11" s="746"/>
      <c r="EY11" s="746"/>
      <c r="EZ11" s="740"/>
      <c r="FA11" s="790"/>
      <c r="FB11" s="795"/>
    </row>
    <row r="12" spans="1:158" s="77" customFormat="1" ht="30" customHeight="1" thickBot="1" x14ac:dyDescent="0.3">
      <c r="A12" s="752"/>
      <c r="B12" s="735"/>
      <c r="C12" s="738"/>
      <c r="D12" s="735"/>
      <c r="E12" s="735"/>
      <c r="F12" s="176" t="s">
        <v>217</v>
      </c>
      <c r="G12" s="291">
        <f t="shared" ref="G12:G15" si="12">+AA12+BA12+BF12+CJ12+DN12</f>
        <v>1594149766</v>
      </c>
      <c r="H12" s="242"/>
      <c r="I12" s="242"/>
      <c r="J12" s="242"/>
      <c r="K12" s="242"/>
      <c r="L12" s="242"/>
      <c r="M12" s="242"/>
      <c r="N12" s="242"/>
      <c r="O12" s="242"/>
      <c r="P12" s="242"/>
      <c r="Q12" s="242"/>
      <c r="R12" s="242"/>
      <c r="S12" s="242"/>
      <c r="T12" s="242"/>
      <c r="U12" s="242"/>
      <c r="V12" s="242"/>
      <c r="W12" s="250">
        <f t="shared" si="0"/>
        <v>0</v>
      </c>
      <c r="X12" s="113">
        <f t="shared" si="1"/>
        <v>0</v>
      </c>
      <c r="Y12" s="113">
        <f t="shared" si="2"/>
        <v>0</v>
      </c>
      <c r="Z12" s="113">
        <f t="shared" si="3"/>
        <v>0</v>
      </c>
      <c r="AA12" s="113">
        <f t="shared" si="4"/>
        <v>0</v>
      </c>
      <c r="AB12" s="110">
        <v>1690702000</v>
      </c>
      <c r="AC12" s="253">
        <v>0</v>
      </c>
      <c r="AD12" s="253">
        <v>0</v>
      </c>
      <c r="AE12" s="255">
        <v>0</v>
      </c>
      <c r="AF12" s="255">
        <v>0</v>
      </c>
      <c r="AG12" s="290">
        <v>7000000</v>
      </c>
      <c r="AH12" s="290">
        <v>7000000</v>
      </c>
      <c r="AI12" s="531">
        <f>16134434-AG12</f>
        <v>9134434</v>
      </c>
      <c r="AJ12" s="110">
        <v>9134434</v>
      </c>
      <c r="AK12" s="110">
        <v>93926499</v>
      </c>
      <c r="AL12" s="110">
        <f>110060933-AJ12-AH12-AF12-AD12</f>
        <v>93926499</v>
      </c>
      <c r="AM12" s="110">
        <v>164861799</v>
      </c>
      <c r="AN12" s="110">
        <f>266541467-AL12-AJ12-AH12-AF12-AD12</f>
        <v>156480534</v>
      </c>
      <c r="AO12" s="110">
        <v>148067000</v>
      </c>
      <c r="AP12" s="110">
        <f>428881733-AN12-AL12-AJ12-AH12-AF12-AD12</f>
        <v>162340266</v>
      </c>
      <c r="AQ12" s="110">
        <v>148067000</v>
      </c>
      <c r="AR12" s="110">
        <f>589707187-AP12-AN12-AL12-AJ12-AH12-AF12-AD12</f>
        <v>160825454</v>
      </c>
      <c r="AS12" s="110">
        <v>148067000</v>
      </c>
      <c r="AT12" s="110">
        <f>743141399-AR12-AP12-AN12-AL12-AJ12-AH12-AF12</f>
        <v>153434212</v>
      </c>
      <c r="AU12" s="110">
        <v>148067000</v>
      </c>
      <c r="AV12" s="110"/>
      <c r="AW12" s="110">
        <v>148067000</v>
      </c>
      <c r="AX12" s="110"/>
      <c r="AY12" s="110">
        <f>255821934+419622334-73552234-23000000</f>
        <v>578892034</v>
      </c>
      <c r="AZ12" s="112"/>
      <c r="BA12" s="533">
        <f>AY12+AW12+AU12+AS12+AO12+AM12+AK12+AI12+AG12+AE12+AQ12+AC12</f>
        <v>1594149766</v>
      </c>
      <c r="BB12" s="533">
        <f>+AE12+AG12+AI12+AK12+AC12+AM12+AO12+AQ12+AS12</f>
        <v>719123732</v>
      </c>
      <c r="BC12" s="533">
        <f>AD12+AF12+AH12+AJ12+AL12+AN12+AP12+AR12+AT12+AV12+AX12+AZ12</f>
        <v>743141399</v>
      </c>
      <c r="BD12" s="533">
        <f t="shared" si="5"/>
        <v>1594149766</v>
      </c>
      <c r="BE12" s="533">
        <f t="shared" si="6"/>
        <v>743141399</v>
      </c>
      <c r="BF12" s="305">
        <v>0</v>
      </c>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6"/>
      <c r="CC12" s="306"/>
      <c r="CD12" s="307"/>
      <c r="CE12" s="308"/>
      <c r="CF12" s="309"/>
      <c r="CG12" s="309"/>
      <c r="CH12" s="309"/>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f>DE12+DC12+DA12+CY12+CW12+CU12+CS12+CQ12+CO12+CM12+CK12+DG12</f>
        <v>0</v>
      </c>
      <c r="DJ12" s="305">
        <f>+CK12+CM12+CO12+CQ12</f>
        <v>0</v>
      </c>
      <c r="DK12" s="305">
        <f>CL12+CN12+CP12+CR12</f>
        <v>0</v>
      </c>
      <c r="DL12" s="305">
        <f>CM12+CO12+CQ12+CS12+CU12+CW12+CY12+DA12+DC12+DE12+DG12</f>
        <v>0</v>
      </c>
      <c r="DM12" s="305">
        <f>CL12+CN12+CP12+CR12</f>
        <v>0</v>
      </c>
      <c r="DN12" s="305"/>
      <c r="DO12" s="310"/>
      <c r="DP12" s="310"/>
      <c r="DQ12" s="310"/>
      <c r="DR12" s="310"/>
      <c r="DS12" s="310"/>
      <c r="DT12" s="310"/>
      <c r="DU12" s="310"/>
      <c r="DV12" s="310"/>
      <c r="DW12" s="310"/>
      <c r="DX12" s="310"/>
      <c r="DY12" s="310"/>
      <c r="DZ12" s="310"/>
      <c r="EA12" s="310"/>
      <c r="EB12" s="310"/>
      <c r="EC12" s="310"/>
      <c r="ED12" s="310"/>
      <c r="EE12" s="310"/>
      <c r="EF12" s="310"/>
      <c r="EG12" s="310"/>
      <c r="EH12" s="310"/>
      <c r="EI12" s="310"/>
      <c r="EJ12" s="310"/>
      <c r="EK12" s="310"/>
      <c r="EL12" s="310"/>
      <c r="EM12" s="311">
        <f>EI12+EG12+EE12+EC12+EA12+DY12+DW12+DU12+DS12+DQ12+DO12+EK12</f>
        <v>0</v>
      </c>
      <c r="EN12" s="312">
        <f>+DO12+DQ12+DS12+DU12</f>
        <v>0</v>
      </c>
      <c r="EO12" s="306">
        <f>DP12+DR12+DT12+DV12</f>
        <v>0</v>
      </c>
      <c r="EP12" s="306">
        <f>DQ12+DS12+DU12+DW12+DY12+EA12+EC12+EE12+EG12+EI12+EK12</f>
        <v>0</v>
      </c>
      <c r="EQ12" s="313">
        <f>DP12+DR12+DT12+DV12</f>
        <v>0</v>
      </c>
      <c r="ER12" s="422">
        <f t="shared" si="7"/>
        <v>1.0362485361356684</v>
      </c>
      <c r="ES12" s="302">
        <f t="shared" si="8"/>
        <v>1.0333985181287273</v>
      </c>
      <c r="ET12" s="303">
        <f t="shared" si="9"/>
        <v>0.46616786882243283</v>
      </c>
      <c r="EU12" s="304">
        <f t="shared" si="10"/>
        <v>1.0333985181287273</v>
      </c>
      <c r="EV12" s="304">
        <f t="shared" si="11"/>
        <v>0.46616786882243283</v>
      </c>
      <c r="EW12" s="797"/>
      <c r="EX12" s="746"/>
      <c r="EY12" s="746"/>
      <c r="EZ12" s="740"/>
      <c r="FA12" s="790"/>
      <c r="FB12" s="795"/>
    </row>
    <row r="13" spans="1:158" s="4" customFormat="1" ht="30" customHeight="1" thickBot="1" x14ac:dyDescent="0.3">
      <c r="A13" s="752"/>
      <c r="B13" s="735"/>
      <c r="C13" s="738"/>
      <c r="D13" s="735"/>
      <c r="E13" s="735"/>
      <c r="F13" s="177" t="s">
        <v>41</v>
      </c>
      <c r="G13" s="291">
        <f t="shared" si="12"/>
        <v>0</v>
      </c>
      <c r="H13" s="244">
        <v>0</v>
      </c>
      <c r="I13" s="244">
        <v>0</v>
      </c>
      <c r="J13" s="244">
        <v>0</v>
      </c>
      <c r="K13" s="244">
        <v>0</v>
      </c>
      <c r="L13" s="244">
        <v>0</v>
      </c>
      <c r="M13" s="244">
        <v>0</v>
      </c>
      <c r="N13" s="244">
        <v>0</v>
      </c>
      <c r="O13" s="244">
        <v>0</v>
      </c>
      <c r="P13" s="244">
        <v>0</v>
      </c>
      <c r="Q13" s="244">
        <v>0</v>
      </c>
      <c r="R13" s="244">
        <v>0</v>
      </c>
      <c r="S13" s="244">
        <v>0</v>
      </c>
      <c r="T13" s="244">
        <v>0</v>
      </c>
      <c r="U13" s="244">
        <v>0</v>
      </c>
      <c r="V13" s="244">
        <v>0</v>
      </c>
      <c r="W13" s="250">
        <f t="shared" si="0"/>
        <v>0</v>
      </c>
      <c r="X13" s="113">
        <f t="shared" si="1"/>
        <v>0</v>
      </c>
      <c r="Y13" s="113">
        <f t="shared" si="2"/>
        <v>0</v>
      </c>
      <c r="Z13" s="113">
        <f t="shared" si="3"/>
        <v>0</v>
      </c>
      <c r="AA13" s="113">
        <f t="shared" si="4"/>
        <v>0</v>
      </c>
      <c r="AB13" s="114">
        <v>0</v>
      </c>
      <c r="AC13" s="288">
        <v>0</v>
      </c>
      <c r="AD13" s="288">
        <v>0</v>
      </c>
      <c r="AE13" s="35">
        <v>0</v>
      </c>
      <c r="AF13" s="35">
        <v>0</v>
      </c>
      <c r="AG13" s="35">
        <v>0</v>
      </c>
      <c r="AH13" s="35">
        <v>0</v>
      </c>
      <c r="AI13" s="529">
        <v>0</v>
      </c>
      <c r="AJ13" s="529">
        <v>0</v>
      </c>
      <c r="AK13" s="529">
        <v>0</v>
      </c>
      <c r="AL13" s="529">
        <v>0</v>
      </c>
      <c r="AM13" s="529">
        <v>0</v>
      </c>
      <c r="AN13" s="529">
        <v>0</v>
      </c>
      <c r="AO13" s="529">
        <v>0</v>
      </c>
      <c r="AP13" s="529">
        <v>0</v>
      </c>
      <c r="AQ13" s="529">
        <v>0</v>
      </c>
      <c r="AR13" s="529">
        <v>0</v>
      </c>
      <c r="AS13" s="529">
        <v>0</v>
      </c>
      <c r="AT13" s="529">
        <v>0</v>
      </c>
      <c r="AU13" s="135">
        <v>0</v>
      </c>
      <c r="AV13" s="135"/>
      <c r="AW13" s="135">
        <v>0</v>
      </c>
      <c r="AX13" s="135"/>
      <c r="AY13" s="524">
        <v>0</v>
      </c>
      <c r="AZ13" s="525"/>
      <c r="BA13" s="533">
        <f>AY13+AW13+AU13+AS13+AO13+AM13+AK13+AI13+AG13+AE13+AQ13+AC13</f>
        <v>0</v>
      </c>
      <c r="BB13" s="533">
        <f t="shared" ref="BB13" si="13">+AE13+AG13+AI13+AK13+AC13+AM13</f>
        <v>0</v>
      </c>
      <c r="BC13" s="533">
        <f t="shared" ref="BC13" si="14">AD13+AF13+AH13+AJ13+AL13+AN13</f>
        <v>0</v>
      </c>
      <c r="BD13" s="536">
        <f t="shared" si="5"/>
        <v>0</v>
      </c>
      <c r="BE13" s="536">
        <f t="shared" si="6"/>
        <v>0</v>
      </c>
      <c r="BF13" s="314">
        <v>0</v>
      </c>
      <c r="BG13" s="315"/>
      <c r="BH13" s="316"/>
      <c r="BI13" s="315"/>
      <c r="BJ13" s="316"/>
      <c r="BK13" s="315"/>
      <c r="BL13" s="316"/>
      <c r="BM13" s="315"/>
      <c r="BN13" s="316"/>
      <c r="BO13" s="315"/>
      <c r="BP13" s="316"/>
      <c r="BQ13" s="315"/>
      <c r="BR13" s="316"/>
      <c r="BS13" s="315"/>
      <c r="BT13" s="316"/>
      <c r="BU13" s="315"/>
      <c r="BV13" s="316"/>
      <c r="BW13" s="315"/>
      <c r="BX13" s="316"/>
      <c r="BY13" s="315"/>
      <c r="BZ13" s="316"/>
      <c r="CA13" s="315"/>
      <c r="CB13" s="316"/>
      <c r="CC13" s="317"/>
      <c r="CD13" s="318"/>
      <c r="CE13" s="319"/>
      <c r="CF13" s="320"/>
      <c r="CG13" s="320"/>
      <c r="CH13" s="320"/>
      <c r="CI13" s="314"/>
      <c r="CJ13" s="314">
        <v>0</v>
      </c>
      <c r="CK13" s="314"/>
      <c r="CL13" s="314"/>
      <c r="CM13" s="314"/>
      <c r="CN13" s="314"/>
      <c r="CO13" s="314"/>
      <c r="CP13" s="314"/>
      <c r="CQ13" s="314"/>
      <c r="CR13" s="314"/>
      <c r="CS13" s="314"/>
      <c r="CT13" s="314"/>
      <c r="CU13" s="314"/>
      <c r="CV13" s="314"/>
      <c r="CW13" s="314"/>
      <c r="CX13" s="314"/>
      <c r="CY13" s="314"/>
      <c r="CZ13" s="314"/>
      <c r="DA13" s="314"/>
      <c r="DB13" s="314"/>
      <c r="DC13" s="314"/>
      <c r="DD13" s="314"/>
      <c r="DE13" s="314"/>
      <c r="DF13" s="314"/>
      <c r="DG13" s="314"/>
      <c r="DH13" s="314"/>
      <c r="DI13" s="314"/>
      <c r="DJ13" s="314">
        <f>CK13+CM13+CO13+CQ13</f>
        <v>0</v>
      </c>
      <c r="DK13" s="314">
        <f>CL13+CN13+CP13+CR13</f>
        <v>0</v>
      </c>
      <c r="DL13" s="314">
        <f>CM13+CO13+CQ13+CS13+CU13+CW13+CY13+DA13+DC13+DE13+DG13</f>
        <v>0</v>
      </c>
      <c r="DM13" s="314">
        <v>0</v>
      </c>
      <c r="DN13" s="314">
        <v>0</v>
      </c>
      <c r="DO13" s="316"/>
      <c r="DP13" s="316"/>
      <c r="DQ13" s="316"/>
      <c r="DR13" s="316"/>
      <c r="DS13" s="316"/>
      <c r="DT13" s="316"/>
      <c r="DU13" s="316"/>
      <c r="DV13" s="316"/>
      <c r="DW13" s="316"/>
      <c r="DX13" s="316"/>
      <c r="DY13" s="316"/>
      <c r="DZ13" s="316"/>
      <c r="EA13" s="316"/>
      <c r="EB13" s="316"/>
      <c r="EC13" s="316"/>
      <c r="ED13" s="316"/>
      <c r="EE13" s="316"/>
      <c r="EF13" s="316"/>
      <c r="EG13" s="315"/>
      <c r="EH13" s="316"/>
      <c r="EI13" s="315"/>
      <c r="EJ13" s="316"/>
      <c r="EK13" s="315"/>
      <c r="EL13" s="316"/>
      <c r="EM13" s="318"/>
      <c r="EN13" s="321">
        <f>DO13+DQ13+DS13+DU13</f>
        <v>0</v>
      </c>
      <c r="EO13" s="322">
        <f>DP13+DR13+DT13+DV13</f>
        <v>0</v>
      </c>
      <c r="EP13" s="322">
        <f>DQ13+DS13+DU13+DW13+DY13+EA13+EC13+EE13+EG13+EI13+EK13</f>
        <v>0</v>
      </c>
      <c r="EQ13" s="323">
        <v>0</v>
      </c>
      <c r="ER13" s="422" t="e">
        <f t="shared" si="7"/>
        <v>#DIV/0!</v>
      </c>
      <c r="ES13" s="302" t="e">
        <f t="shared" si="8"/>
        <v>#DIV/0!</v>
      </c>
      <c r="ET13" s="303" t="e">
        <f t="shared" si="9"/>
        <v>#DIV/0!</v>
      </c>
      <c r="EU13" s="304" t="e">
        <f t="shared" si="10"/>
        <v>#DIV/0!</v>
      </c>
      <c r="EV13" s="304" t="e">
        <f t="shared" si="11"/>
        <v>#DIV/0!</v>
      </c>
      <c r="EW13" s="797"/>
      <c r="EX13" s="746"/>
      <c r="EY13" s="746"/>
      <c r="EZ13" s="740"/>
      <c r="FA13" s="790"/>
      <c r="FB13" s="795"/>
    </row>
    <row r="14" spans="1:158" s="75" customFormat="1" ht="30" customHeight="1" x14ac:dyDescent="0.25">
      <c r="A14" s="752"/>
      <c r="B14" s="735"/>
      <c r="C14" s="738"/>
      <c r="D14" s="735"/>
      <c r="E14" s="735"/>
      <c r="F14" s="178" t="s">
        <v>4</v>
      </c>
      <c r="G14" s="291">
        <f t="shared" si="12"/>
        <v>819957380</v>
      </c>
      <c r="H14" s="245">
        <v>0</v>
      </c>
      <c r="I14" s="245">
        <v>0</v>
      </c>
      <c r="J14" s="245">
        <v>0</v>
      </c>
      <c r="K14" s="245">
        <v>0</v>
      </c>
      <c r="L14" s="245">
        <v>0</v>
      </c>
      <c r="M14" s="245">
        <v>0</v>
      </c>
      <c r="N14" s="245">
        <v>0</v>
      </c>
      <c r="O14" s="245">
        <v>0</v>
      </c>
      <c r="P14" s="245">
        <v>0</v>
      </c>
      <c r="Q14" s="245">
        <v>0</v>
      </c>
      <c r="R14" s="245">
        <v>0</v>
      </c>
      <c r="S14" s="245">
        <v>0</v>
      </c>
      <c r="T14" s="245">
        <v>0</v>
      </c>
      <c r="U14" s="245">
        <v>0</v>
      </c>
      <c r="V14" s="245">
        <v>0</v>
      </c>
      <c r="W14" s="250">
        <f t="shared" si="0"/>
        <v>0</v>
      </c>
      <c r="X14" s="113">
        <f t="shared" si="1"/>
        <v>0</v>
      </c>
      <c r="Y14" s="115"/>
      <c r="Z14" s="113">
        <f t="shared" si="3"/>
        <v>0</v>
      </c>
      <c r="AA14" s="113">
        <f t="shared" si="4"/>
        <v>0</v>
      </c>
      <c r="AB14" s="115">
        <v>819957380</v>
      </c>
      <c r="AC14" s="254">
        <v>62826934</v>
      </c>
      <c r="AD14" s="254">
        <v>62826934</v>
      </c>
      <c r="AE14" s="74">
        <v>46198988</v>
      </c>
      <c r="AF14" s="74">
        <v>46198988</v>
      </c>
      <c r="AG14" s="255">
        <f>161160380-AE14-AC14</f>
        <v>52134458</v>
      </c>
      <c r="AH14" s="255">
        <v>52134458</v>
      </c>
      <c r="AI14" s="526">
        <f>309510380-AG14-AE14-AC14</f>
        <v>148350000</v>
      </c>
      <c r="AJ14" s="526">
        <v>148350000</v>
      </c>
      <c r="AK14" s="526">
        <v>7000000</v>
      </c>
      <c r="AL14" s="526">
        <f>316510380-AI14-AG14-AE14-AC14</f>
        <v>7000000</v>
      </c>
      <c r="AM14" s="526">
        <v>209525000</v>
      </c>
      <c r="AN14" s="526">
        <f>526035380-AL14-AJ14-AH14-AF14-AD14</f>
        <v>209525000</v>
      </c>
      <c r="AO14" s="526">
        <v>12222000</v>
      </c>
      <c r="AP14" s="526">
        <f>534035380-AN14-AL14-AJ14-AH14-AF14-AD14</f>
        <v>8000000</v>
      </c>
      <c r="AQ14" s="526">
        <v>281700000</v>
      </c>
      <c r="AR14" s="526">
        <f>735560380-AP14-AN14-AL14-AJ14-AH14-AF14-AD14</f>
        <v>201525000</v>
      </c>
      <c r="AS14" s="526">
        <v>0</v>
      </c>
      <c r="AT14" s="526">
        <v>0</v>
      </c>
      <c r="AU14" s="115">
        <v>0</v>
      </c>
      <c r="AV14" s="115"/>
      <c r="AW14" s="115">
        <v>0</v>
      </c>
      <c r="AX14" s="115"/>
      <c r="AY14" s="526">
        <v>0</v>
      </c>
      <c r="AZ14" s="527"/>
      <c r="BA14" s="533">
        <f>AY14+AW14+AU14+AS14+AO14+AM14+AK14+AI14+AG14+AE14+AQ14+AC14</f>
        <v>819957380</v>
      </c>
      <c r="BB14" s="533">
        <f>+AE14+AG14+AI14+AK14+AC14+AM14+AO14+AQ14+AS14</f>
        <v>819957380</v>
      </c>
      <c r="BC14" s="533">
        <f>AD14+AF14+AH14+AJ14+AL14+AN14+AP14+AR14+AT14</f>
        <v>735560380</v>
      </c>
      <c r="BD14" s="536">
        <f t="shared" si="5"/>
        <v>819957380</v>
      </c>
      <c r="BE14" s="536">
        <f t="shared" si="6"/>
        <v>735560380</v>
      </c>
      <c r="BF14" s="305">
        <v>0</v>
      </c>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7"/>
      <c r="CE14" s="308"/>
      <c r="CF14" s="309"/>
      <c r="CG14" s="324"/>
      <c r="CH14" s="309"/>
      <c r="CI14" s="305"/>
      <c r="CJ14" s="305">
        <v>0</v>
      </c>
      <c r="CK14" s="305"/>
      <c r="CL14" s="305"/>
      <c r="CM14" s="305"/>
      <c r="CN14" s="305"/>
      <c r="CO14" s="305"/>
      <c r="CP14" s="305"/>
      <c r="CQ14" s="305"/>
      <c r="CR14" s="305"/>
      <c r="CS14" s="305"/>
      <c r="CT14" s="305"/>
      <c r="CU14" s="305"/>
      <c r="CV14" s="305"/>
      <c r="CW14" s="305"/>
      <c r="CX14" s="305"/>
      <c r="CY14" s="305"/>
      <c r="CZ14" s="305"/>
      <c r="DA14" s="305"/>
      <c r="DB14" s="305"/>
      <c r="DC14" s="305"/>
      <c r="DD14" s="305"/>
      <c r="DE14" s="305"/>
      <c r="DF14" s="305"/>
      <c r="DG14" s="305"/>
      <c r="DH14" s="305"/>
      <c r="DI14" s="305">
        <f>DE14+DC14+DA14+CY14+CW14+CU14+CS14+CQ14+CO14+CM14+CK14+DG14</f>
        <v>0</v>
      </c>
      <c r="DJ14" s="305">
        <f>CK14+CM14+CO14+CQ14</f>
        <v>0</v>
      </c>
      <c r="DK14" s="305">
        <f>CL14+CN14+CP14+CR14</f>
        <v>0</v>
      </c>
      <c r="DL14" s="305">
        <f>CM14+CO14+CQ14+CS14+CU14+CW14+CY14+DA14+DC14+DE14+DG14+CK14</f>
        <v>0</v>
      </c>
      <c r="DM14" s="305">
        <f>CL14+CN14+CP14+CR14</f>
        <v>0</v>
      </c>
      <c r="DN14" s="305">
        <v>0</v>
      </c>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11">
        <f>EI14+EG14+EE14+EC14+EA14+DY14+DW14+DU14+DS14+DQ14+DO14+EK14</f>
        <v>0</v>
      </c>
      <c r="EN14" s="312">
        <f>DO14+DQ14+DS14+DU14</f>
        <v>0</v>
      </c>
      <c r="EO14" s="326">
        <f>DP14+DR14+DT14+DV14</f>
        <v>0</v>
      </c>
      <c r="EP14" s="306">
        <f>DQ14+DS14+DU14+DW14+DY14+EA14+EC14+EE14+EG14+EI14+EK14+DO14</f>
        <v>0</v>
      </c>
      <c r="EQ14" s="313">
        <f>DP14+DR14+DT14+DV14</f>
        <v>0</v>
      </c>
      <c r="ER14" s="422" t="e">
        <f t="shared" si="7"/>
        <v>#DIV/0!</v>
      </c>
      <c r="ES14" s="302">
        <f t="shared" si="8"/>
        <v>0.89707147949567823</v>
      </c>
      <c r="ET14" s="303">
        <f t="shared" si="9"/>
        <v>0.89707147949567823</v>
      </c>
      <c r="EU14" s="304">
        <f t="shared" si="10"/>
        <v>0.89707147949567823</v>
      </c>
      <c r="EV14" s="304">
        <f t="shared" si="11"/>
        <v>0.89707147949567823</v>
      </c>
      <c r="EW14" s="797"/>
      <c r="EX14" s="746"/>
      <c r="EY14" s="746"/>
      <c r="EZ14" s="740"/>
      <c r="FA14" s="790"/>
      <c r="FB14" s="795"/>
    </row>
    <row r="15" spans="1:158" s="4" customFormat="1" ht="39" customHeight="1" thickBot="1" x14ac:dyDescent="0.3">
      <c r="A15" s="752"/>
      <c r="B15" s="735"/>
      <c r="C15" s="738"/>
      <c r="D15" s="735"/>
      <c r="E15" s="735"/>
      <c r="F15" s="177" t="s">
        <v>42</v>
      </c>
      <c r="G15" s="291">
        <f t="shared" si="12"/>
        <v>19335</v>
      </c>
      <c r="H15" s="292">
        <f t="shared" ref="H15:BS15" si="15">+H10+H13</f>
        <v>500</v>
      </c>
      <c r="I15" s="292">
        <f t="shared" si="15"/>
        <v>500</v>
      </c>
      <c r="J15" s="292">
        <f t="shared" si="15"/>
        <v>0</v>
      </c>
      <c r="K15" s="292">
        <f t="shared" si="15"/>
        <v>500</v>
      </c>
      <c r="L15" s="292">
        <f t="shared" si="15"/>
        <v>500</v>
      </c>
      <c r="M15" s="292">
        <f t="shared" si="15"/>
        <v>500</v>
      </c>
      <c r="N15" s="292">
        <f t="shared" si="15"/>
        <v>144</v>
      </c>
      <c r="O15" s="292">
        <f t="shared" si="15"/>
        <v>500</v>
      </c>
      <c r="P15" s="292">
        <f t="shared" si="15"/>
        <v>299</v>
      </c>
      <c r="Q15" s="292">
        <f t="shared" si="15"/>
        <v>500</v>
      </c>
      <c r="R15" s="292">
        <f t="shared" si="15"/>
        <v>411</v>
      </c>
      <c r="S15" s="292">
        <f t="shared" si="15"/>
        <v>500</v>
      </c>
      <c r="T15" s="292">
        <f t="shared" si="15"/>
        <v>471</v>
      </c>
      <c r="U15" s="292">
        <f t="shared" si="15"/>
        <v>500</v>
      </c>
      <c r="V15" s="292">
        <f t="shared" si="15"/>
        <v>500</v>
      </c>
      <c r="W15" s="292">
        <f t="shared" si="15"/>
        <v>500</v>
      </c>
      <c r="X15" s="292">
        <f t="shared" si="15"/>
        <v>500</v>
      </c>
      <c r="Y15" s="292">
        <f t="shared" si="15"/>
        <v>500</v>
      </c>
      <c r="Z15" s="292">
        <f t="shared" si="15"/>
        <v>500</v>
      </c>
      <c r="AA15" s="292">
        <f t="shared" si="15"/>
        <v>500</v>
      </c>
      <c r="AB15" s="292">
        <f t="shared" si="15"/>
        <v>2117</v>
      </c>
      <c r="AC15" s="243">
        <f t="shared" si="15"/>
        <v>0</v>
      </c>
      <c r="AD15" s="243">
        <f t="shared" si="15"/>
        <v>0</v>
      </c>
      <c r="AE15" s="243">
        <f t="shared" ref="AE15" si="16">+AE10+AE13</f>
        <v>0</v>
      </c>
      <c r="AF15" s="243">
        <f t="shared" si="15"/>
        <v>0</v>
      </c>
      <c r="AG15" s="243">
        <f t="shared" si="15"/>
        <v>0</v>
      </c>
      <c r="AH15" s="243">
        <f t="shared" si="15"/>
        <v>0</v>
      </c>
      <c r="AI15" s="243">
        <f t="shared" si="15"/>
        <v>33</v>
      </c>
      <c r="AJ15" s="243">
        <f t="shared" si="15"/>
        <v>33</v>
      </c>
      <c r="AK15" s="243">
        <f t="shared" si="15"/>
        <v>201</v>
      </c>
      <c r="AL15" s="243">
        <f t="shared" si="15"/>
        <v>202</v>
      </c>
      <c r="AM15" s="243">
        <f t="shared" si="15"/>
        <v>264</v>
      </c>
      <c r="AN15" s="292">
        <f t="shared" si="15"/>
        <v>264</v>
      </c>
      <c r="AO15" s="292">
        <f t="shared" si="15"/>
        <v>264</v>
      </c>
      <c r="AP15" s="292">
        <f t="shared" si="15"/>
        <v>264</v>
      </c>
      <c r="AQ15" s="532">
        <f t="shared" si="15"/>
        <v>264</v>
      </c>
      <c r="AR15" s="532">
        <f t="shared" si="15"/>
        <v>264</v>
      </c>
      <c r="AS15" s="532">
        <f t="shared" si="15"/>
        <v>264</v>
      </c>
      <c r="AT15" s="532">
        <f t="shared" si="15"/>
        <v>265</v>
      </c>
      <c r="AU15" s="243">
        <f t="shared" si="15"/>
        <v>264</v>
      </c>
      <c r="AV15" s="243">
        <f t="shared" si="15"/>
        <v>0</v>
      </c>
      <c r="AW15" s="243">
        <f t="shared" si="15"/>
        <v>264</v>
      </c>
      <c r="AX15" s="243">
        <f t="shared" si="15"/>
        <v>0</v>
      </c>
      <c r="AY15" s="243">
        <f t="shared" si="15"/>
        <v>299</v>
      </c>
      <c r="AZ15" s="243">
        <f t="shared" si="15"/>
        <v>0</v>
      </c>
      <c r="BA15" s="33">
        <f t="shared" si="15"/>
        <v>2117</v>
      </c>
      <c r="BB15" s="33">
        <f t="shared" si="15"/>
        <v>1290</v>
      </c>
      <c r="BC15" s="521">
        <f t="shared" si="15"/>
        <v>1292</v>
      </c>
      <c r="BD15" s="521">
        <f t="shared" si="15"/>
        <v>2117</v>
      </c>
      <c r="BE15" s="521">
        <f t="shared" si="15"/>
        <v>1292</v>
      </c>
      <c r="BF15" s="521">
        <f>+BF10+BF13</f>
        <v>7017</v>
      </c>
      <c r="BG15" s="521">
        <f t="shared" si="15"/>
        <v>0</v>
      </c>
      <c r="BH15" s="521">
        <f t="shared" si="15"/>
        <v>0</v>
      </c>
      <c r="BI15" s="521">
        <f t="shared" si="15"/>
        <v>0</v>
      </c>
      <c r="BJ15" s="521">
        <f t="shared" si="15"/>
        <v>0</v>
      </c>
      <c r="BK15" s="521">
        <f t="shared" si="15"/>
        <v>0</v>
      </c>
      <c r="BL15" s="521">
        <f t="shared" si="15"/>
        <v>0</v>
      </c>
      <c r="BM15" s="521">
        <f t="shared" si="15"/>
        <v>0</v>
      </c>
      <c r="BN15" s="521">
        <f t="shared" si="15"/>
        <v>0</v>
      </c>
      <c r="BO15" s="521">
        <f t="shared" si="15"/>
        <v>0</v>
      </c>
      <c r="BP15" s="521">
        <f t="shared" si="15"/>
        <v>0</v>
      </c>
      <c r="BQ15" s="521">
        <f t="shared" si="15"/>
        <v>0</v>
      </c>
      <c r="BR15" s="521">
        <f t="shared" si="15"/>
        <v>0</v>
      </c>
      <c r="BS15" s="521">
        <f t="shared" si="15"/>
        <v>0</v>
      </c>
      <c r="BT15" s="521">
        <f t="shared" ref="BT15:EE15" si="17">+BT10+BT13</f>
        <v>0</v>
      </c>
      <c r="BU15" s="521">
        <f t="shared" si="17"/>
        <v>0</v>
      </c>
      <c r="BV15" s="521">
        <f t="shared" si="17"/>
        <v>0</v>
      </c>
      <c r="BW15" s="521">
        <f t="shared" si="17"/>
        <v>0</v>
      </c>
      <c r="BX15" s="521">
        <f t="shared" si="17"/>
        <v>0</v>
      </c>
      <c r="BY15" s="521">
        <f t="shared" si="17"/>
        <v>0</v>
      </c>
      <c r="BZ15" s="521">
        <f t="shared" si="17"/>
        <v>0</v>
      </c>
      <c r="CA15" s="521">
        <f t="shared" si="17"/>
        <v>0</v>
      </c>
      <c r="CB15" s="521">
        <f t="shared" si="17"/>
        <v>0</v>
      </c>
      <c r="CC15" s="521">
        <f t="shared" si="17"/>
        <v>0</v>
      </c>
      <c r="CD15" s="521">
        <f t="shared" si="17"/>
        <v>0</v>
      </c>
      <c r="CE15" s="521">
        <f t="shared" si="17"/>
        <v>0</v>
      </c>
      <c r="CF15" s="521">
        <f t="shared" si="17"/>
        <v>0</v>
      </c>
      <c r="CG15" s="521">
        <f t="shared" si="17"/>
        <v>0</v>
      </c>
      <c r="CH15" s="521">
        <f t="shared" si="17"/>
        <v>0</v>
      </c>
      <c r="CI15" s="521">
        <f t="shared" si="17"/>
        <v>0</v>
      </c>
      <c r="CJ15" s="521">
        <f>+CJ10+CJ13</f>
        <v>8600</v>
      </c>
      <c r="CK15" s="521">
        <f t="shared" si="17"/>
        <v>0</v>
      </c>
      <c r="CL15" s="521">
        <f t="shared" si="17"/>
        <v>0</v>
      </c>
      <c r="CM15" s="521">
        <f t="shared" si="17"/>
        <v>0</v>
      </c>
      <c r="CN15" s="521">
        <f t="shared" si="17"/>
        <v>0</v>
      </c>
      <c r="CO15" s="521">
        <f t="shared" si="17"/>
        <v>0</v>
      </c>
      <c r="CP15" s="521">
        <f t="shared" si="17"/>
        <v>0</v>
      </c>
      <c r="CQ15" s="521">
        <f t="shared" si="17"/>
        <v>0</v>
      </c>
      <c r="CR15" s="521">
        <f t="shared" si="17"/>
        <v>0</v>
      </c>
      <c r="CS15" s="521">
        <f t="shared" si="17"/>
        <v>0</v>
      </c>
      <c r="CT15" s="521">
        <f t="shared" si="17"/>
        <v>0</v>
      </c>
      <c r="CU15" s="521">
        <f t="shared" si="17"/>
        <v>0</v>
      </c>
      <c r="CV15" s="521">
        <f t="shared" si="17"/>
        <v>0</v>
      </c>
      <c r="CW15" s="521">
        <f t="shared" si="17"/>
        <v>0</v>
      </c>
      <c r="CX15" s="521">
        <f t="shared" si="17"/>
        <v>0</v>
      </c>
      <c r="CY15" s="521">
        <f t="shared" si="17"/>
        <v>0</v>
      </c>
      <c r="CZ15" s="521">
        <f t="shared" si="17"/>
        <v>0</v>
      </c>
      <c r="DA15" s="521">
        <f t="shared" si="17"/>
        <v>0</v>
      </c>
      <c r="DB15" s="521">
        <f t="shared" si="17"/>
        <v>0</v>
      </c>
      <c r="DC15" s="521">
        <f t="shared" si="17"/>
        <v>0</v>
      </c>
      <c r="DD15" s="521">
        <f t="shared" si="17"/>
        <v>0</v>
      </c>
      <c r="DE15" s="521">
        <f t="shared" si="17"/>
        <v>0</v>
      </c>
      <c r="DF15" s="521">
        <f t="shared" si="17"/>
        <v>0</v>
      </c>
      <c r="DG15" s="521">
        <f t="shared" si="17"/>
        <v>0</v>
      </c>
      <c r="DH15" s="521">
        <f t="shared" si="17"/>
        <v>0</v>
      </c>
      <c r="DI15" s="521">
        <f t="shared" si="17"/>
        <v>0</v>
      </c>
      <c r="DJ15" s="521">
        <f t="shared" si="17"/>
        <v>0</v>
      </c>
      <c r="DK15" s="521">
        <f t="shared" si="17"/>
        <v>0</v>
      </c>
      <c r="DL15" s="521">
        <f t="shared" si="17"/>
        <v>0</v>
      </c>
      <c r="DM15" s="521">
        <f t="shared" si="17"/>
        <v>0</v>
      </c>
      <c r="DN15" s="521">
        <f>+DN10+DN13</f>
        <v>1101</v>
      </c>
      <c r="DO15" s="33">
        <f t="shared" si="17"/>
        <v>0</v>
      </c>
      <c r="DP15" s="33">
        <f t="shared" si="17"/>
        <v>0</v>
      </c>
      <c r="DQ15" s="33">
        <f t="shared" si="17"/>
        <v>0</v>
      </c>
      <c r="DR15" s="33">
        <f t="shared" si="17"/>
        <v>0</v>
      </c>
      <c r="DS15" s="33">
        <f t="shared" si="17"/>
        <v>0</v>
      </c>
      <c r="DT15" s="33">
        <f t="shared" si="17"/>
        <v>0</v>
      </c>
      <c r="DU15" s="33">
        <f t="shared" si="17"/>
        <v>0</v>
      </c>
      <c r="DV15" s="33">
        <f t="shared" si="17"/>
        <v>0</v>
      </c>
      <c r="DW15" s="33">
        <f t="shared" si="17"/>
        <v>0</v>
      </c>
      <c r="DX15" s="33">
        <f t="shared" si="17"/>
        <v>0</v>
      </c>
      <c r="DY15" s="33">
        <f t="shared" si="17"/>
        <v>0</v>
      </c>
      <c r="DZ15" s="33">
        <f t="shared" si="17"/>
        <v>0</v>
      </c>
      <c r="EA15" s="33">
        <f t="shared" si="17"/>
        <v>0</v>
      </c>
      <c r="EB15" s="33">
        <f t="shared" si="17"/>
        <v>0</v>
      </c>
      <c r="EC15" s="33">
        <f t="shared" si="17"/>
        <v>0</v>
      </c>
      <c r="ED15" s="33">
        <f t="shared" si="17"/>
        <v>0</v>
      </c>
      <c r="EE15" s="33">
        <f t="shared" si="17"/>
        <v>0</v>
      </c>
      <c r="EF15" s="33">
        <f t="shared" ref="EF15:EQ15" si="18">+EF10+EF13</f>
        <v>0</v>
      </c>
      <c r="EG15" s="33">
        <f t="shared" si="18"/>
        <v>0</v>
      </c>
      <c r="EH15" s="33">
        <f t="shared" si="18"/>
        <v>0</v>
      </c>
      <c r="EI15" s="33">
        <f t="shared" si="18"/>
        <v>0</v>
      </c>
      <c r="EJ15" s="33">
        <f t="shared" si="18"/>
        <v>0</v>
      </c>
      <c r="EK15" s="33">
        <f t="shared" si="18"/>
        <v>0</v>
      </c>
      <c r="EL15" s="33">
        <f t="shared" si="18"/>
        <v>0</v>
      </c>
      <c r="EM15" s="33">
        <f t="shared" si="18"/>
        <v>0</v>
      </c>
      <c r="EN15" s="33">
        <f t="shared" si="18"/>
        <v>0</v>
      </c>
      <c r="EO15" s="33">
        <f t="shared" si="18"/>
        <v>0</v>
      </c>
      <c r="EP15" s="33">
        <f t="shared" si="18"/>
        <v>0</v>
      </c>
      <c r="EQ15" s="33">
        <f t="shared" si="18"/>
        <v>0</v>
      </c>
      <c r="ER15" s="608">
        <f t="shared" si="7"/>
        <v>1.0037878787878789</v>
      </c>
      <c r="ES15" s="609">
        <f t="shared" si="8"/>
        <v>1.0015503875968992</v>
      </c>
      <c r="ET15" s="610">
        <f t="shared" si="9"/>
        <v>0.61029759093056213</v>
      </c>
      <c r="EU15" s="611">
        <f t="shared" si="10"/>
        <v>1.0011173184357542</v>
      </c>
      <c r="EV15" s="611">
        <f t="shared" si="11"/>
        <v>9.2681665373674685E-2</v>
      </c>
      <c r="EW15" s="797"/>
      <c r="EX15" s="746"/>
      <c r="EY15" s="746"/>
      <c r="EZ15" s="740"/>
      <c r="FA15" s="790"/>
      <c r="FB15" s="795"/>
    </row>
    <row r="16" spans="1:158" s="75" customFormat="1" ht="30" customHeight="1" thickBot="1" x14ac:dyDescent="0.3">
      <c r="A16" s="752"/>
      <c r="B16" s="736"/>
      <c r="C16" s="738"/>
      <c r="D16" s="736"/>
      <c r="E16" s="736"/>
      <c r="F16" s="179" t="s">
        <v>44</v>
      </c>
      <c r="G16" s="247">
        <f>+G11+G14</f>
        <v>10769364493</v>
      </c>
      <c r="H16" s="247">
        <f t="shared" ref="H16:BS16" si="19">+H11+H14</f>
        <v>1160000000</v>
      </c>
      <c r="I16" s="247">
        <f t="shared" si="19"/>
        <v>1160000000</v>
      </c>
      <c r="J16" s="247">
        <f t="shared" si="19"/>
        <v>0</v>
      </c>
      <c r="K16" s="247">
        <f t="shared" si="19"/>
        <v>1160000000</v>
      </c>
      <c r="L16" s="247">
        <f t="shared" si="19"/>
        <v>1160000000</v>
      </c>
      <c r="M16" s="247">
        <f t="shared" si="19"/>
        <v>1174000000</v>
      </c>
      <c r="N16" s="247">
        <f t="shared" si="19"/>
        <v>263148000</v>
      </c>
      <c r="O16" s="247">
        <f t="shared" si="19"/>
        <v>1174000000</v>
      </c>
      <c r="P16" s="247">
        <f t="shared" si="19"/>
        <v>335916000</v>
      </c>
      <c r="Q16" s="247">
        <f t="shared" si="19"/>
        <v>1174000000</v>
      </c>
      <c r="R16" s="247">
        <f t="shared" si="19"/>
        <v>335916000</v>
      </c>
      <c r="S16" s="247">
        <f t="shared" si="19"/>
        <v>1161283347</v>
      </c>
      <c r="T16" s="247">
        <f t="shared" si="19"/>
        <v>335916000</v>
      </c>
      <c r="U16" s="247">
        <f t="shared" si="19"/>
        <v>1161283347</v>
      </c>
      <c r="V16" s="247">
        <f t="shared" si="19"/>
        <v>1132811347</v>
      </c>
      <c r="W16" s="247">
        <f t="shared" si="19"/>
        <v>1161283347</v>
      </c>
      <c r="X16" s="247">
        <f t="shared" si="19"/>
        <v>1161283347</v>
      </c>
      <c r="Y16" s="247">
        <f t="shared" si="19"/>
        <v>1132811347</v>
      </c>
      <c r="Z16" s="247">
        <f t="shared" si="19"/>
        <v>1132811347</v>
      </c>
      <c r="AA16" s="247">
        <f t="shared" si="19"/>
        <v>1132811347</v>
      </c>
      <c r="AB16" s="247">
        <f t="shared" si="19"/>
        <v>2510659380</v>
      </c>
      <c r="AC16" s="247">
        <f t="shared" si="19"/>
        <v>62826934</v>
      </c>
      <c r="AD16" s="247">
        <f>+AS12+AD14</f>
        <v>210893934</v>
      </c>
      <c r="AE16" s="247">
        <f t="shared" si="19"/>
        <v>94078655</v>
      </c>
      <c r="AF16" s="247">
        <f t="shared" si="19"/>
        <v>94078655</v>
      </c>
      <c r="AG16" s="247">
        <f t="shared" si="19"/>
        <v>901694458</v>
      </c>
      <c r="AH16" s="247">
        <f t="shared" si="19"/>
        <v>901694458</v>
      </c>
      <c r="AI16" s="247">
        <f t="shared" si="19"/>
        <v>410454000</v>
      </c>
      <c r="AJ16" s="247">
        <f t="shared" si="19"/>
        <v>410454000</v>
      </c>
      <c r="AK16" s="247">
        <f t="shared" si="19"/>
        <v>148982000</v>
      </c>
      <c r="AL16" s="247">
        <f t="shared" si="19"/>
        <v>128226000</v>
      </c>
      <c r="AM16" s="247">
        <f t="shared" si="19"/>
        <v>290425333</v>
      </c>
      <c r="AN16" s="247">
        <f t="shared" si="19"/>
        <v>284793333</v>
      </c>
      <c r="AO16" s="247">
        <f t="shared" si="19"/>
        <v>140828000</v>
      </c>
      <c r="AP16" s="247">
        <f t="shared" si="19"/>
        <v>76255000</v>
      </c>
      <c r="AQ16" s="247">
        <f t="shared" si="19"/>
        <v>281700000</v>
      </c>
      <c r="AR16" s="247">
        <f t="shared" si="19"/>
        <v>210085000</v>
      </c>
      <c r="AS16" s="247">
        <f t="shared" si="19"/>
        <v>75979766</v>
      </c>
      <c r="AT16" s="247">
        <f t="shared" si="19"/>
        <v>75209000</v>
      </c>
      <c r="AU16" s="247">
        <f t="shared" si="19"/>
        <v>0</v>
      </c>
      <c r="AV16" s="247">
        <f t="shared" si="19"/>
        <v>0</v>
      </c>
      <c r="AW16" s="247">
        <f t="shared" si="19"/>
        <v>7138000</v>
      </c>
      <c r="AX16" s="247">
        <f t="shared" si="19"/>
        <v>0</v>
      </c>
      <c r="AY16" s="247">
        <f t="shared" si="19"/>
        <v>0</v>
      </c>
      <c r="AZ16" s="247">
        <f t="shared" si="19"/>
        <v>0</v>
      </c>
      <c r="BA16" s="247">
        <f t="shared" si="19"/>
        <v>2414107146</v>
      </c>
      <c r="BB16" s="247">
        <f t="shared" si="19"/>
        <v>2406969146</v>
      </c>
      <c r="BC16" s="247">
        <f t="shared" si="19"/>
        <v>2243622380</v>
      </c>
      <c r="BD16" s="247">
        <f t="shared" si="19"/>
        <v>2414107146</v>
      </c>
      <c r="BE16" s="247">
        <f t="shared" si="19"/>
        <v>2243622380</v>
      </c>
      <c r="BF16" s="247">
        <f>+BF11+BF14</f>
        <v>2844639000</v>
      </c>
      <c r="BG16" s="247">
        <f t="shared" si="19"/>
        <v>0</v>
      </c>
      <c r="BH16" s="247">
        <f t="shared" si="19"/>
        <v>0</v>
      </c>
      <c r="BI16" s="247">
        <f t="shared" si="19"/>
        <v>0</v>
      </c>
      <c r="BJ16" s="247">
        <f t="shared" si="19"/>
        <v>0</v>
      </c>
      <c r="BK16" s="247">
        <f t="shared" si="19"/>
        <v>0</v>
      </c>
      <c r="BL16" s="247">
        <f t="shared" si="19"/>
        <v>0</v>
      </c>
      <c r="BM16" s="247">
        <f t="shared" si="19"/>
        <v>0</v>
      </c>
      <c r="BN16" s="247">
        <f t="shared" si="19"/>
        <v>0</v>
      </c>
      <c r="BO16" s="247">
        <f t="shared" si="19"/>
        <v>0</v>
      </c>
      <c r="BP16" s="247">
        <f t="shared" si="19"/>
        <v>0</v>
      </c>
      <c r="BQ16" s="247">
        <f t="shared" si="19"/>
        <v>0</v>
      </c>
      <c r="BR16" s="247">
        <f t="shared" si="19"/>
        <v>0</v>
      </c>
      <c r="BS16" s="247">
        <f t="shared" si="19"/>
        <v>0</v>
      </c>
      <c r="BT16" s="247">
        <f t="shared" ref="BT16:EE16" si="20">+BT11+BT14</f>
        <v>0</v>
      </c>
      <c r="BU16" s="247">
        <f t="shared" si="20"/>
        <v>0</v>
      </c>
      <c r="BV16" s="247">
        <f t="shared" si="20"/>
        <v>0</v>
      </c>
      <c r="BW16" s="247">
        <f t="shared" si="20"/>
        <v>0</v>
      </c>
      <c r="BX16" s="247">
        <f t="shared" si="20"/>
        <v>0</v>
      </c>
      <c r="BY16" s="247">
        <f t="shared" si="20"/>
        <v>0</v>
      </c>
      <c r="BZ16" s="247">
        <f t="shared" si="20"/>
        <v>0</v>
      </c>
      <c r="CA16" s="247">
        <f t="shared" si="20"/>
        <v>0</v>
      </c>
      <c r="CB16" s="247">
        <f t="shared" si="20"/>
        <v>0</v>
      </c>
      <c r="CC16" s="247">
        <f t="shared" si="20"/>
        <v>0</v>
      </c>
      <c r="CD16" s="247">
        <f t="shared" si="20"/>
        <v>0</v>
      </c>
      <c r="CE16" s="247">
        <f t="shared" si="20"/>
        <v>0</v>
      </c>
      <c r="CF16" s="247">
        <f t="shared" si="20"/>
        <v>0</v>
      </c>
      <c r="CG16" s="247">
        <f t="shared" si="20"/>
        <v>0</v>
      </c>
      <c r="CH16" s="247">
        <f t="shared" si="20"/>
        <v>0</v>
      </c>
      <c r="CI16" s="247">
        <f t="shared" si="20"/>
        <v>0</v>
      </c>
      <c r="CJ16" s="247">
        <f>+CJ11+CJ14</f>
        <v>3753540000</v>
      </c>
      <c r="CK16" s="247">
        <f t="shared" si="20"/>
        <v>0</v>
      </c>
      <c r="CL16" s="247">
        <f t="shared" si="20"/>
        <v>0</v>
      </c>
      <c r="CM16" s="247">
        <f t="shared" si="20"/>
        <v>0</v>
      </c>
      <c r="CN16" s="247">
        <f t="shared" si="20"/>
        <v>0</v>
      </c>
      <c r="CO16" s="247">
        <f t="shared" si="20"/>
        <v>0</v>
      </c>
      <c r="CP16" s="247">
        <f t="shared" si="20"/>
        <v>0</v>
      </c>
      <c r="CQ16" s="247">
        <f t="shared" si="20"/>
        <v>0</v>
      </c>
      <c r="CR16" s="247">
        <f t="shared" si="20"/>
        <v>0</v>
      </c>
      <c r="CS16" s="247">
        <f t="shared" si="20"/>
        <v>0</v>
      </c>
      <c r="CT16" s="247">
        <f t="shared" si="20"/>
        <v>0</v>
      </c>
      <c r="CU16" s="247">
        <f t="shared" si="20"/>
        <v>0</v>
      </c>
      <c r="CV16" s="247">
        <f t="shared" si="20"/>
        <v>0</v>
      </c>
      <c r="CW16" s="247">
        <f t="shared" si="20"/>
        <v>0</v>
      </c>
      <c r="CX16" s="247">
        <f t="shared" si="20"/>
        <v>0</v>
      </c>
      <c r="CY16" s="247">
        <f t="shared" si="20"/>
        <v>0</v>
      </c>
      <c r="CZ16" s="247">
        <f t="shared" si="20"/>
        <v>0</v>
      </c>
      <c r="DA16" s="247">
        <f t="shared" si="20"/>
        <v>0</v>
      </c>
      <c r="DB16" s="247">
        <f t="shared" si="20"/>
        <v>0</v>
      </c>
      <c r="DC16" s="247">
        <f t="shared" si="20"/>
        <v>0</v>
      </c>
      <c r="DD16" s="247">
        <f t="shared" si="20"/>
        <v>0</v>
      </c>
      <c r="DE16" s="247">
        <f t="shared" si="20"/>
        <v>0</v>
      </c>
      <c r="DF16" s="247">
        <f t="shared" si="20"/>
        <v>0</v>
      </c>
      <c r="DG16" s="247">
        <f t="shared" si="20"/>
        <v>0</v>
      </c>
      <c r="DH16" s="247">
        <f t="shared" si="20"/>
        <v>0</v>
      </c>
      <c r="DI16" s="247">
        <f t="shared" si="20"/>
        <v>0</v>
      </c>
      <c r="DJ16" s="247">
        <f t="shared" si="20"/>
        <v>0</v>
      </c>
      <c r="DK16" s="247">
        <f t="shared" si="20"/>
        <v>0</v>
      </c>
      <c r="DL16" s="247">
        <f t="shared" si="20"/>
        <v>0</v>
      </c>
      <c r="DM16" s="247">
        <f t="shared" si="20"/>
        <v>0</v>
      </c>
      <c r="DN16" s="247">
        <f>+DN11+DN14</f>
        <v>624267000</v>
      </c>
      <c r="DO16" s="247">
        <f t="shared" si="20"/>
        <v>0</v>
      </c>
      <c r="DP16" s="247">
        <f t="shared" si="20"/>
        <v>0</v>
      </c>
      <c r="DQ16" s="247">
        <f t="shared" si="20"/>
        <v>0</v>
      </c>
      <c r="DR16" s="247">
        <f t="shared" si="20"/>
        <v>0</v>
      </c>
      <c r="DS16" s="247">
        <f t="shared" si="20"/>
        <v>0</v>
      </c>
      <c r="DT16" s="247">
        <f t="shared" si="20"/>
        <v>0</v>
      </c>
      <c r="DU16" s="247">
        <f t="shared" si="20"/>
        <v>0</v>
      </c>
      <c r="DV16" s="247">
        <f t="shared" si="20"/>
        <v>0</v>
      </c>
      <c r="DW16" s="247">
        <f t="shared" si="20"/>
        <v>0</v>
      </c>
      <c r="DX16" s="247">
        <f t="shared" si="20"/>
        <v>0</v>
      </c>
      <c r="DY16" s="247">
        <f t="shared" si="20"/>
        <v>0</v>
      </c>
      <c r="DZ16" s="247">
        <f t="shared" si="20"/>
        <v>0</v>
      </c>
      <c r="EA16" s="247">
        <f t="shared" si="20"/>
        <v>0</v>
      </c>
      <c r="EB16" s="247">
        <f t="shared" si="20"/>
        <v>0</v>
      </c>
      <c r="EC16" s="247">
        <f t="shared" si="20"/>
        <v>0</v>
      </c>
      <c r="ED16" s="247">
        <f t="shared" si="20"/>
        <v>0</v>
      </c>
      <c r="EE16" s="247">
        <f t="shared" si="20"/>
        <v>0</v>
      </c>
      <c r="EF16" s="247">
        <f t="shared" ref="EF16:EQ16" si="21">+EF11+EF14</f>
        <v>0</v>
      </c>
      <c r="EG16" s="247">
        <f t="shared" si="21"/>
        <v>0</v>
      </c>
      <c r="EH16" s="247">
        <f t="shared" si="21"/>
        <v>0</v>
      </c>
      <c r="EI16" s="247">
        <f t="shared" si="21"/>
        <v>0</v>
      </c>
      <c r="EJ16" s="247">
        <f t="shared" si="21"/>
        <v>0</v>
      </c>
      <c r="EK16" s="247">
        <f t="shared" si="21"/>
        <v>0</v>
      </c>
      <c r="EL16" s="247">
        <f t="shared" si="21"/>
        <v>0</v>
      </c>
      <c r="EM16" s="247">
        <f t="shared" si="21"/>
        <v>0</v>
      </c>
      <c r="EN16" s="247">
        <f t="shared" si="21"/>
        <v>0</v>
      </c>
      <c r="EO16" s="247">
        <f t="shared" si="21"/>
        <v>0</v>
      </c>
      <c r="EP16" s="247">
        <f t="shared" si="21"/>
        <v>0</v>
      </c>
      <c r="EQ16" s="607">
        <f t="shared" si="21"/>
        <v>0</v>
      </c>
      <c r="ER16" s="612">
        <f t="shared" si="7"/>
        <v>0.98985564130323855</v>
      </c>
      <c r="ES16" s="613">
        <f t="shared" si="8"/>
        <v>0.93213591197400414</v>
      </c>
      <c r="ET16" s="614">
        <f t="shared" si="9"/>
        <v>0.92937978486891903</v>
      </c>
      <c r="EU16" s="615">
        <f t="shared" si="10"/>
        <v>0.9538539843577809</v>
      </c>
      <c r="EV16" s="615">
        <f t="shared" si="11"/>
        <v>0.31352209586690605</v>
      </c>
      <c r="EW16" s="797"/>
      <c r="EX16" s="747"/>
      <c r="EY16" s="747"/>
      <c r="EZ16" s="741"/>
      <c r="FA16" s="791"/>
      <c r="FB16" s="795"/>
    </row>
    <row r="17" spans="1:158" s="4" customFormat="1" ht="30" customHeight="1" thickBot="1" x14ac:dyDescent="0.3">
      <c r="A17" s="752"/>
      <c r="B17" s="735">
        <v>2</v>
      </c>
      <c r="C17" s="737" t="s">
        <v>348</v>
      </c>
      <c r="D17" s="735" t="s">
        <v>292</v>
      </c>
      <c r="E17" s="735">
        <v>524</v>
      </c>
      <c r="F17" s="174" t="s">
        <v>40</v>
      </c>
      <c r="G17" s="291">
        <f>+AA17+BA17+BF17+CJ17+DN17</f>
        <v>100</v>
      </c>
      <c r="H17" s="127">
        <v>10</v>
      </c>
      <c r="I17" s="127">
        <v>10</v>
      </c>
      <c r="J17" s="127">
        <v>0</v>
      </c>
      <c r="K17" s="127">
        <v>10</v>
      </c>
      <c r="L17" s="127">
        <v>0</v>
      </c>
      <c r="M17" s="127">
        <v>10</v>
      </c>
      <c r="N17" s="128">
        <v>0.65</v>
      </c>
      <c r="O17" s="127">
        <v>10</v>
      </c>
      <c r="P17" s="128">
        <v>2.35</v>
      </c>
      <c r="Q17" s="127">
        <v>10</v>
      </c>
      <c r="R17" s="143">
        <v>4.9000000000000004</v>
      </c>
      <c r="S17" s="127">
        <v>10</v>
      </c>
      <c r="T17" s="128">
        <v>7.45</v>
      </c>
      <c r="U17" s="127">
        <v>10</v>
      </c>
      <c r="V17" s="127">
        <v>10</v>
      </c>
      <c r="W17" s="250">
        <f>+U17</f>
        <v>10</v>
      </c>
      <c r="X17" s="113">
        <f>+U17</f>
        <v>10</v>
      </c>
      <c r="Y17" s="113">
        <f>+V17</f>
        <v>10</v>
      </c>
      <c r="Z17" s="113">
        <f>+V17</f>
        <v>10</v>
      </c>
      <c r="AA17" s="113">
        <f>+V17</f>
        <v>10</v>
      </c>
      <c r="AB17" s="127">
        <v>12</v>
      </c>
      <c r="AC17" s="128">
        <v>0.42</v>
      </c>
      <c r="AD17" s="128">
        <v>0.42</v>
      </c>
      <c r="AE17" s="128">
        <v>0.12</v>
      </c>
      <c r="AF17" s="128">
        <v>0.12</v>
      </c>
      <c r="AG17" s="128">
        <v>0.68</v>
      </c>
      <c r="AH17" s="128">
        <v>0.68</v>
      </c>
      <c r="AI17" s="109">
        <v>1.5</v>
      </c>
      <c r="AJ17" s="128">
        <v>1.5</v>
      </c>
      <c r="AK17" s="109">
        <v>1.5</v>
      </c>
      <c r="AL17" s="109">
        <v>1.5</v>
      </c>
      <c r="AM17" s="109">
        <v>1.5</v>
      </c>
      <c r="AN17" s="109">
        <v>1.5</v>
      </c>
      <c r="AO17" s="109">
        <v>1.5</v>
      </c>
      <c r="AP17" s="109">
        <v>1.5</v>
      </c>
      <c r="AQ17" s="523">
        <v>1.5</v>
      </c>
      <c r="AR17" s="523">
        <v>1.5</v>
      </c>
      <c r="AS17" s="523">
        <v>1.5</v>
      </c>
      <c r="AT17" s="523">
        <v>1.5</v>
      </c>
      <c r="AU17" s="523">
        <v>1.44</v>
      </c>
      <c r="AV17" s="109"/>
      <c r="AW17" s="109">
        <v>0.28000000000000003</v>
      </c>
      <c r="AX17" s="109"/>
      <c r="AY17" s="523">
        <v>0.06</v>
      </c>
      <c r="AZ17" s="518"/>
      <c r="BA17" s="536">
        <f>AY17+AW17+AU17+AS17+AO17+AM17+AK17+AI17+AG17+AE17+AQ17+AC17</f>
        <v>12</v>
      </c>
      <c r="BB17" s="533">
        <f>+AE17+AG17+AI17+AK17+AC17+AM17+AO17+AQ17+AS17</f>
        <v>10.219999999999999</v>
      </c>
      <c r="BC17" s="533">
        <f>AD17+AF17+AH17+AJ17+AL17+AN17+AP17+AR17+AT17+AV17+AX17+AZ17</f>
        <v>10.220000000000001</v>
      </c>
      <c r="BD17" s="536">
        <f>+AC17+AE17+AG17+AI17+AK17+AM17+AO17+AQ17+AS17+AU17+AW17+AY17</f>
        <v>12</v>
      </c>
      <c r="BE17" s="537">
        <f>+AD17+AF17+AH17+AJ17+AL17+AN17+AP17+AR17+AT17+AV17+AX17+AZ17</f>
        <v>10.220000000000001</v>
      </c>
      <c r="BF17" s="533">
        <v>31</v>
      </c>
      <c r="BG17" s="258"/>
      <c r="BH17" s="258"/>
      <c r="BI17" s="258"/>
      <c r="BJ17" s="258"/>
      <c r="BK17" s="258"/>
      <c r="BL17" s="258"/>
      <c r="BM17" s="258"/>
      <c r="BN17" s="258"/>
      <c r="BO17" s="258"/>
      <c r="BP17" s="258"/>
      <c r="BQ17" s="258"/>
      <c r="BR17" s="258"/>
      <c r="BS17" s="258"/>
      <c r="BT17" s="258"/>
      <c r="BU17" s="258"/>
      <c r="BV17" s="258"/>
      <c r="BW17" s="258"/>
      <c r="BX17" s="258"/>
      <c r="BY17" s="258"/>
      <c r="BZ17" s="258"/>
      <c r="CA17" s="258"/>
      <c r="CB17" s="258"/>
      <c r="CC17" s="258"/>
      <c r="CD17" s="601"/>
      <c r="CE17" s="602"/>
      <c r="CF17" s="602"/>
      <c r="CG17" s="602"/>
      <c r="CH17" s="603"/>
      <c r="CI17" s="602"/>
      <c r="CJ17" s="533">
        <v>26</v>
      </c>
      <c r="CK17" s="327"/>
      <c r="CL17" s="327"/>
      <c r="CM17" s="327"/>
      <c r="CN17" s="327"/>
      <c r="CO17" s="327"/>
      <c r="CP17" s="327"/>
      <c r="CQ17" s="327"/>
      <c r="CR17" s="327"/>
      <c r="CS17" s="327"/>
      <c r="CT17" s="327"/>
      <c r="CU17" s="327"/>
      <c r="CV17" s="327"/>
      <c r="CW17" s="327"/>
      <c r="CX17" s="327"/>
      <c r="CY17" s="327"/>
      <c r="CZ17" s="327"/>
      <c r="DA17" s="327"/>
      <c r="DB17" s="327"/>
      <c r="DC17" s="327"/>
      <c r="DD17" s="327"/>
      <c r="DE17" s="327"/>
      <c r="DF17" s="327"/>
      <c r="DG17" s="327"/>
      <c r="DH17" s="327"/>
      <c r="DI17" s="328">
        <f>DG17+DE17+DC17+DA17+CY17+CW17+CU17+CS17+CQ17+CO17+CM17+CK17</f>
        <v>0</v>
      </c>
      <c r="DJ17" s="327">
        <f t="shared" ref="DJ17:DJ21" si="22">CK17+CM17+CO17+CQ17</f>
        <v>0</v>
      </c>
      <c r="DK17" s="258">
        <f t="shared" ref="DK17:DK21" si="23">CL17+CN17+CP17+CR17</f>
        <v>0</v>
      </c>
      <c r="DL17" s="329">
        <f>CM17+CO17+CQ17+CS17+CU17+CW17+CY17+DA17+DC17+DE17+DG17+CK17</f>
        <v>0</v>
      </c>
      <c r="DM17" s="328">
        <f>CL17+CN17+CP17+CR17</f>
        <v>0</v>
      </c>
      <c r="DN17" s="533">
        <v>21</v>
      </c>
      <c r="DO17" s="188"/>
      <c r="DP17" s="188"/>
      <c r="DQ17" s="188"/>
      <c r="DR17" s="188"/>
      <c r="DS17" s="188"/>
      <c r="DT17" s="188"/>
      <c r="DU17" s="188"/>
      <c r="DV17" s="188"/>
      <c r="DW17" s="188"/>
      <c r="DX17" s="188"/>
      <c r="DY17" s="188"/>
      <c r="DZ17" s="188"/>
      <c r="EA17" s="188"/>
      <c r="EB17" s="188"/>
      <c r="EC17" s="188"/>
      <c r="ED17" s="188"/>
      <c r="EE17" s="188"/>
      <c r="EF17" s="188"/>
      <c r="EG17" s="258"/>
      <c r="EH17" s="258"/>
      <c r="EI17" s="258"/>
      <c r="EJ17" s="258"/>
      <c r="EK17" s="258"/>
      <c r="EL17" s="258"/>
      <c r="EM17" s="328">
        <f>EK17+EI17+EG17+EE17+EC17+EA17+DY17+DW17+DU17+DS17+DQ17+DO17</f>
        <v>0</v>
      </c>
      <c r="EN17" s="327">
        <f t="shared" ref="EN17:EN21" si="24">DO17+DQ17+DS17+DU17</f>
        <v>0</v>
      </c>
      <c r="EO17" s="258">
        <f t="shared" ref="EO17:EO21" si="25">DP17+DR17+DT17+DV17</f>
        <v>0</v>
      </c>
      <c r="EP17" s="329">
        <f>DQ17+DS17+DU17+DW17+DY17+EA17+EC17+EE17+EG17+EI17+EK17+DO17</f>
        <v>0</v>
      </c>
      <c r="EQ17" s="328">
        <f>DP17+DR17+DT17+DV17</f>
        <v>0</v>
      </c>
      <c r="ER17" s="422">
        <f t="shared" ref="ER17:ER30" si="26">AT17/AS17</f>
        <v>1</v>
      </c>
      <c r="ES17" s="302">
        <f t="shared" ref="ES17:ES30" si="27">+BC17/BB17</f>
        <v>1.0000000000000002</v>
      </c>
      <c r="ET17" s="303">
        <f t="shared" ref="ET17:ET30" si="28">+BE17/BD17</f>
        <v>0.85166666666666668</v>
      </c>
      <c r="EU17" s="304">
        <f t="shared" ref="EU17:EU30" si="29">+(BC17+AA17)/(Z17+BB17)</f>
        <v>1</v>
      </c>
      <c r="EV17" s="304">
        <f t="shared" ref="EV17:EV30" si="30">(BE17+AA17)/G17</f>
        <v>0.20219999999999999</v>
      </c>
      <c r="EW17" s="792" t="s">
        <v>482</v>
      </c>
      <c r="EX17" s="742" t="s">
        <v>68</v>
      </c>
      <c r="EY17" s="742" t="s">
        <v>68</v>
      </c>
      <c r="EZ17" s="739" t="s">
        <v>385</v>
      </c>
      <c r="FA17" s="789" t="s">
        <v>320</v>
      </c>
      <c r="FB17" s="795"/>
    </row>
    <row r="18" spans="1:158" s="86" customFormat="1" ht="30" customHeight="1" thickBot="1" x14ac:dyDescent="0.3">
      <c r="A18" s="752"/>
      <c r="B18" s="735"/>
      <c r="C18" s="738"/>
      <c r="D18" s="735"/>
      <c r="E18" s="735"/>
      <c r="F18" s="175" t="s">
        <v>3</v>
      </c>
      <c r="G18" s="291">
        <f>+AA18+BA18+BF18+CJ18+DN18</f>
        <v>1450803767</v>
      </c>
      <c r="H18" s="116">
        <v>104500000</v>
      </c>
      <c r="I18" s="116">
        <v>104500000</v>
      </c>
      <c r="J18" s="116">
        <v>0</v>
      </c>
      <c r="K18" s="116">
        <v>104500000</v>
      </c>
      <c r="L18" s="116">
        <v>0</v>
      </c>
      <c r="M18" s="116">
        <v>104500000</v>
      </c>
      <c r="N18" s="116">
        <v>83456000</v>
      </c>
      <c r="O18" s="116">
        <v>104500000</v>
      </c>
      <c r="P18" s="116">
        <v>83456000</v>
      </c>
      <c r="Q18" s="116">
        <v>104500000</v>
      </c>
      <c r="R18" s="116">
        <v>83456000</v>
      </c>
      <c r="S18" s="117">
        <v>104500000</v>
      </c>
      <c r="T18" s="246">
        <v>83456000</v>
      </c>
      <c r="U18" s="118">
        <v>104500000</v>
      </c>
      <c r="V18" s="118">
        <v>103088000</v>
      </c>
      <c r="W18" s="250">
        <f t="shared" ref="W18:W21" si="31">+U18</f>
        <v>104500000</v>
      </c>
      <c r="X18" s="113">
        <f t="shared" ref="X18:X21" si="32">+U18</f>
        <v>104500000</v>
      </c>
      <c r="Y18" s="113">
        <f t="shared" ref="Y18:Y21" si="33">+V18</f>
        <v>103088000</v>
      </c>
      <c r="Z18" s="113">
        <f t="shared" ref="Z18:Z21" si="34">+V18</f>
        <v>103088000</v>
      </c>
      <c r="AA18" s="113">
        <f t="shared" ref="AA18:AA21" si="35">+V18</f>
        <v>103088000</v>
      </c>
      <c r="AB18" s="118">
        <v>273987000</v>
      </c>
      <c r="AC18" s="116">
        <v>0</v>
      </c>
      <c r="AD18" s="116">
        <v>0</v>
      </c>
      <c r="AE18" s="116">
        <v>147922000</v>
      </c>
      <c r="AF18" s="116">
        <v>147922000</v>
      </c>
      <c r="AG18" s="116">
        <f>190321000-AE18</f>
        <v>42399000</v>
      </c>
      <c r="AH18" s="116">
        <v>42399000</v>
      </c>
      <c r="AI18" s="110">
        <f>260113000-AG18-AE18</f>
        <v>69792000</v>
      </c>
      <c r="AJ18" s="116">
        <v>69792000</v>
      </c>
      <c r="AK18" s="110">
        <v>0</v>
      </c>
      <c r="AL18" s="110">
        <v>0</v>
      </c>
      <c r="AM18" s="110">
        <v>0</v>
      </c>
      <c r="AN18" s="110">
        <v>0</v>
      </c>
      <c r="AO18" s="110">
        <v>0</v>
      </c>
      <c r="AP18" s="110">
        <v>0</v>
      </c>
      <c r="AQ18" s="110">
        <v>0</v>
      </c>
      <c r="AR18" s="110">
        <v>0</v>
      </c>
      <c r="AS18" s="110">
        <v>16009200</v>
      </c>
      <c r="AT18" s="110">
        <f>260975767-AR18-AP18-AN18-AL18-AJ18-AH18-AF18-AD18</f>
        <v>862767</v>
      </c>
      <c r="AU18" s="110">
        <v>16131567</v>
      </c>
      <c r="AV18" s="110">
        <v>0</v>
      </c>
      <c r="AW18" s="110">
        <v>12797000</v>
      </c>
      <c r="AX18" s="110">
        <v>0</v>
      </c>
      <c r="AY18" s="110">
        <v>0</v>
      </c>
      <c r="AZ18" s="119"/>
      <c r="BA18" s="536">
        <f t="shared" ref="BA18:BA21" si="36">AY18+AW18+AU18+AS18+AO18+AM18+AK18+AI18+AG18+AE18+AQ18+AC18</f>
        <v>305050767</v>
      </c>
      <c r="BB18" s="533">
        <f>+AE18+AG18+AI18+AK18+AC18+AM18+AO18+AQ18+AS18</f>
        <v>276122200</v>
      </c>
      <c r="BC18" s="533">
        <f>AD18+AF18+AH18+AJ18+AL18+AN18+AP18+AR18+AT18+AV18+AX18+AZ18</f>
        <v>260975767</v>
      </c>
      <c r="BD18" s="533">
        <f t="shared" ref="BD18:BE21" si="37">+AC18+AE18+AG18+AI18+AK18+AM18+AO18+AQ18+AS18+AU18+AW18+AY18</f>
        <v>305050767</v>
      </c>
      <c r="BE18" s="533">
        <f t="shared" si="37"/>
        <v>260975767</v>
      </c>
      <c r="BF18" s="330">
        <v>380899000</v>
      </c>
      <c r="BG18" s="331"/>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3"/>
      <c r="CE18" s="308"/>
      <c r="CF18" s="305"/>
      <c r="CG18" s="305"/>
      <c r="CH18" s="334"/>
      <c r="CI18" s="305"/>
      <c r="CJ18" s="330">
        <v>419574000</v>
      </c>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5">
        <f>DG18+DE18+DC18+DA18+CY18+CW18+CU18+CS18+CQ18+CO18+CM18+CK18</f>
        <v>0</v>
      </c>
      <c r="DJ18" s="336">
        <f t="shared" si="22"/>
        <v>0</v>
      </c>
      <c r="DK18" s="330">
        <f t="shared" si="23"/>
        <v>0</v>
      </c>
      <c r="DL18" s="337">
        <f>CM18+CO18+CQ18+CS18+CU18+CW18+CY18+DA18+DC18+DE18+DG18+CK18</f>
        <v>0</v>
      </c>
      <c r="DM18" s="313">
        <f>CL18+CN18+CP18+CR18</f>
        <v>0</v>
      </c>
      <c r="DN18" s="305">
        <v>242192000</v>
      </c>
      <c r="DO18" s="332"/>
      <c r="DP18" s="332"/>
      <c r="DQ18" s="332"/>
      <c r="DR18" s="332"/>
      <c r="DS18" s="332"/>
      <c r="DT18" s="332"/>
      <c r="DU18" s="332"/>
      <c r="DV18" s="332"/>
      <c r="DW18" s="332"/>
      <c r="DX18" s="332"/>
      <c r="DY18" s="332"/>
      <c r="DZ18" s="332"/>
      <c r="EA18" s="332"/>
      <c r="EB18" s="332"/>
      <c r="EC18" s="332"/>
      <c r="ED18" s="332"/>
      <c r="EE18" s="332"/>
      <c r="EF18" s="332"/>
      <c r="EG18" s="332"/>
      <c r="EH18" s="332"/>
      <c r="EI18" s="332"/>
      <c r="EJ18" s="332"/>
      <c r="EK18" s="332"/>
      <c r="EL18" s="332"/>
      <c r="EM18" s="335">
        <f>EK18+EI18+EG18+EE18+EC18+EA18+DY18+DW18+DU18+DS18+DQ18+DO18</f>
        <v>0</v>
      </c>
      <c r="EN18" s="336">
        <f t="shared" si="24"/>
        <v>0</v>
      </c>
      <c r="EO18" s="330">
        <f t="shared" si="25"/>
        <v>0</v>
      </c>
      <c r="EP18" s="337">
        <f>DQ18+DS18+DU18+DW18+DY18+EA18+EC18+EE18+EG18+EI18+EK18+DO18</f>
        <v>0</v>
      </c>
      <c r="EQ18" s="313">
        <f>DP18+DR18+DT18+DV18</f>
        <v>0</v>
      </c>
      <c r="ER18" s="422">
        <f t="shared" si="26"/>
        <v>5.3891949628963348E-2</v>
      </c>
      <c r="ES18" s="302">
        <f t="shared" si="27"/>
        <v>0.94514590641389939</v>
      </c>
      <c r="ET18" s="303">
        <f t="shared" si="28"/>
        <v>0.85551585254660256</v>
      </c>
      <c r="EU18" s="304">
        <f t="shared" si="29"/>
        <v>0.96005794939060185</v>
      </c>
      <c r="EV18" s="304">
        <f t="shared" si="30"/>
        <v>0.2509393587754587</v>
      </c>
      <c r="EW18" s="793"/>
      <c r="EX18" s="743"/>
      <c r="EY18" s="743"/>
      <c r="EZ18" s="740"/>
      <c r="FA18" s="790"/>
      <c r="FB18" s="795"/>
    </row>
    <row r="19" spans="1:158" s="86" customFormat="1" ht="30" customHeight="1" thickBot="1" x14ac:dyDescent="0.3">
      <c r="A19" s="752"/>
      <c r="B19" s="735"/>
      <c r="C19" s="738"/>
      <c r="D19" s="735"/>
      <c r="E19" s="735"/>
      <c r="F19" s="176" t="s">
        <v>217</v>
      </c>
      <c r="G19" s="291">
        <f t="shared" ref="G19:G22" si="38">+AA19+BA19+BF19+CJ19+DN19</f>
        <v>288919200</v>
      </c>
      <c r="H19" s="116"/>
      <c r="I19" s="116"/>
      <c r="J19" s="116"/>
      <c r="K19" s="116"/>
      <c r="L19" s="116"/>
      <c r="M19" s="116"/>
      <c r="N19" s="116"/>
      <c r="O19" s="116"/>
      <c r="P19" s="116"/>
      <c r="Q19" s="116"/>
      <c r="R19" s="116"/>
      <c r="S19" s="117"/>
      <c r="T19" s="293"/>
      <c r="U19" s="118"/>
      <c r="V19" s="118"/>
      <c r="W19" s="250">
        <f t="shared" si="31"/>
        <v>0</v>
      </c>
      <c r="X19" s="113">
        <f t="shared" si="32"/>
        <v>0</v>
      </c>
      <c r="Y19" s="113">
        <f t="shared" si="33"/>
        <v>0</v>
      </c>
      <c r="Z19" s="113">
        <f t="shared" si="34"/>
        <v>0</v>
      </c>
      <c r="AA19" s="113">
        <f t="shared" si="35"/>
        <v>0</v>
      </c>
      <c r="AB19" s="118">
        <v>272910000</v>
      </c>
      <c r="AC19" s="116">
        <v>0</v>
      </c>
      <c r="AD19" s="116">
        <v>0</v>
      </c>
      <c r="AE19" s="116">
        <v>0</v>
      </c>
      <c r="AF19" s="116">
        <v>0</v>
      </c>
      <c r="AG19" s="116">
        <v>6272966</v>
      </c>
      <c r="AH19" s="116">
        <v>6272966</v>
      </c>
      <c r="AI19" s="110">
        <v>19936933</v>
      </c>
      <c r="AJ19" s="116">
        <v>19936933</v>
      </c>
      <c r="AK19" s="110">
        <f>47577899-AI19-AG19</f>
        <v>21368000</v>
      </c>
      <c r="AL19" s="110">
        <v>21368000</v>
      </c>
      <c r="AM19" s="110">
        <v>31546000</v>
      </c>
      <c r="AN19" s="110">
        <f>79123899-AL19-AJ19-AH19-AF19-AD19</f>
        <v>31546000</v>
      </c>
      <c r="AO19" s="110">
        <v>30092000</v>
      </c>
      <c r="AP19" s="110">
        <f>108552232-AN19-AL19-AJ19-AH19-AF19-AD19</f>
        <v>29428333</v>
      </c>
      <c r="AQ19" s="110">
        <v>30092000</v>
      </c>
      <c r="AR19" s="110">
        <f>138644232-AP19-AN19-AL19-AJ19-AH19-AF19-AD19</f>
        <v>30092000</v>
      </c>
      <c r="AS19" s="110">
        <v>30092000</v>
      </c>
      <c r="AT19" s="110">
        <f>168736232-AR19-AP19-AN19-AL19-AJ19-AH19-AF19</f>
        <v>30092000</v>
      </c>
      <c r="AU19" s="110">
        <v>30092000</v>
      </c>
      <c r="AV19" s="110"/>
      <c r="AW19" s="110">
        <v>30092000</v>
      </c>
      <c r="AX19" s="110"/>
      <c r="AY19" s="110">
        <f>30529101+12797000+16009200</f>
        <v>59335301</v>
      </c>
      <c r="AZ19" s="119"/>
      <c r="BA19" s="536">
        <f t="shared" si="36"/>
        <v>288919200</v>
      </c>
      <c r="BB19" s="533">
        <f>+AE19+AG19+AI19+AK19+AC19+AM19+AO19+AQ19+AS19</f>
        <v>169399899</v>
      </c>
      <c r="BC19" s="533">
        <f>AD19+AF19+AH19+AJ19+AL19+AN19+AP19+AR19+AT19+AV19+AX19+AZ19</f>
        <v>168736232</v>
      </c>
      <c r="BD19" s="533">
        <f t="shared" si="37"/>
        <v>288919200</v>
      </c>
      <c r="BE19" s="533">
        <f t="shared" si="37"/>
        <v>168736232</v>
      </c>
      <c r="BF19" s="330">
        <v>0</v>
      </c>
      <c r="BG19" s="331"/>
      <c r="BH19" s="332"/>
      <c r="BI19" s="332"/>
      <c r="BJ19" s="332"/>
      <c r="BK19" s="332"/>
      <c r="BL19" s="332"/>
      <c r="BM19" s="332"/>
      <c r="BN19" s="332"/>
      <c r="BO19" s="332"/>
      <c r="BP19" s="332"/>
      <c r="BQ19" s="332"/>
      <c r="BR19" s="332"/>
      <c r="BS19" s="332"/>
      <c r="BT19" s="332"/>
      <c r="BU19" s="332"/>
      <c r="BV19" s="332"/>
      <c r="BW19" s="332"/>
      <c r="BX19" s="332"/>
      <c r="BY19" s="332"/>
      <c r="BZ19" s="332"/>
      <c r="CA19" s="332"/>
      <c r="CB19" s="332"/>
      <c r="CC19" s="332"/>
      <c r="CD19" s="333"/>
      <c r="CE19" s="308"/>
      <c r="CF19" s="305"/>
      <c r="CG19" s="305"/>
      <c r="CH19" s="334"/>
      <c r="CI19" s="305"/>
      <c r="CJ19" s="330"/>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5">
        <f>DE19+DC19+DA19+CY19+CW19+CU19+CS19+CQ19+CO19+CM19+CK19+DG19</f>
        <v>0</v>
      </c>
      <c r="DJ19" s="336">
        <f t="shared" si="22"/>
        <v>0</v>
      </c>
      <c r="DK19" s="330">
        <f t="shared" si="23"/>
        <v>0</v>
      </c>
      <c r="DL19" s="306">
        <f>CM19+CO19+CQ19+CS19+CU19+CW19+CY19+DA19+DC19+DE19+DG19</f>
        <v>0</v>
      </c>
      <c r="DM19" s="313">
        <f>CL19+CN19+CP19+CR19</f>
        <v>0</v>
      </c>
      <c r="DN19" s="305"/>
      <c r="DO19" s="332"/>
      <c r="DP19" s="332"/>
      <c r="DQ19" s="332"/>
      <c r="DR19" s="332"/>
      <c r="DS19" s="332"/>
      <c r="DT19" s="332"/>
      <c r="DU19" s="332"/>
      <c r="DV19" s="332"/>
      <c r="DW19" s="332"/>
      <c r="DX19" s="332"/>
      <c r="DY19" s="332"/>
      <c r="DZ19" s="332"/>
      <c r="EA19" s="332"/>
      <c r="EB19" s="332"/>
      <c r="EC19" s="332"/>
      <c r="ED19" s="332"/>
      <c r="EE19" s="332"/>
      <c r="EF19" s="332"/>
      <c r="EG19" s="332"/>
      <c r="EH19" s="332"/>
      <c r="EI19" s="332"/>
      <c r="EJ19" s="332"/>
      <c r="EK19" s="332"/>
      <c r="EL19" s="332"/>
      <c r="EM19" s="335">
        <f>EI19+EG19+EE19+EC19+EA19+DY19+DW19+DU19+DS19+DQ19+DO19+EK19</f>
        <v>0</v>
      </c>
      <c r="EN19" s="336">
        <f t="shared" si="24"/>
        <v>0</v>
      </c>
      <c r="EO19" s="330">
        <f t="shared" si="25"/>
        <v>0</v>
      </c>
      <c r="EP19" s="306">
        <f>DQ19+DS19+DU19+DW19+DY19+EA19+EC19+EE19+EG19+EI19+EK19</f>
        <v>0</v>
      </c>
      <c r="EQ19" s="313">
        <f>DP19+DR19+DT19+DV19</f>
        <v>0</v>
      </c>
      <c r="ER19" s="422">
        <f t="shared" si="26"/>
        <v>1</v>
      </c>
      <c r="ES19" s="302">
        <f t="shared" si="27"/>
        <v>0.9960822467786713</v>
      </c>
      <c r="ET19" s="303">
        <f t="shared" si="28"/>
        <v>0.58402567915181824</v>
      </c>
      <c r="EU19" s="304">
        <f t="shared" si="29"/>
        <v>0.9960822467786713</v>
      </c>
      <c r="EV19" s="304">
        <f t="shared" si="30"/>
        <v>0.58402567915181824</v>
      </c>
      <c r="EW19" s="793"/>
      <c r="EX19" s="743"/>
      <c r="EY19" s="743"/>
      <c r="EZ19" s="740"/>
      <c r="FA19" s="790"/>
      <c r="FB19" s="795"/>
    </row>
    <row r="20" spans="1:158" s="4" customFormat="1" ht="30" customHeight="1" thickBot="1" x14ac:dyDescent="0.3">
      <c r="A20" s="752"/>
      <c r="B20" s="735"/>
      <c r="C20" s="738"/>
      <c r="D20" s="735"/>
      <c r="E20" s="735"/>
      <c r="F20" s="177" t="s">
        <v>41</v>
      </c>
      <c r="G20" s="291">
        <f t="shared" si="38"/>
        <v>0</v>
      </c>
      <c r="H20" s="135">
        <v>0</v>
      </c>
      <c r="I20" s="135">
        <v>0</v>
      </c>
      <c r="J20" s="135">
        <v>0</v>
      </c>
      <c r="K20" s="135">
        <v>0</v>
      </c>
      <c r="L20" s="135">
        <v>0</v>
      </c>
      <c r="M20" s="135">
        <v>0</v>
      </c>
      <c r="N20" s="135">
        <v>0</v>
      </c>
      <c r="O20" s="135">
        <v>0</v>
      </c>
      <c r="P20" s="135">
        <v>0</v>
      </c>
      <c r="Q20" s="135">
        <v>0</v>
      </c>
      <c r="R20" s="135">
        <v>0</v>
      </c>
      <c r="S20" s="135">
        <v>0</v>
      </c>
      <c r="T20" s="135">
        <v>0</v>
      </c>
      <c r="U20" s="135">
        <v>0</v>
      </c>
      <c r="V20" s="135">
        <v>0</v>
      </c>
      <c r="W20" s="250">
        <f t="shared" si="31"/>
        <v>0</v>
      </c>
      <c r="X20" s="113">
        <f t="shared" si="32"/>
        <v>0</v>
      </c>
      <c r="Y20" s="113">
        <f t="shared" si="33"/>
        <v>0</v>
      </c>
      <c r="Z20" s="113">
        <f t="shared" si="34"/>
        <v>0</v>
      </c>
      <c r="AA20" s="113">
        <f t="shared" si="35"/>
        <v>0</v>
      </c>
      <c r="AB20" s="135">
        <v>0</v>
      </c>
      <c r="AC20" s="135">
        <v>0</v>
      </c>
      <c r="AD20" s="135">
        <v>0</v>
      </c>
      <c r="AE20" s="115">
        <v>0</v>
      </c>
      <c r="AF20" s="115">
        <v>0</v>
      </c>
      <c r="AG20" s="135">
        <v>0</v>
      </c>
      <c r="AH20" s="135">
        <v>0</v>
      </c>
      <c r="AI20" s="135">
        <v>0</v>
      </c>
      <c r="AJ20" s="135">
        <v>0</v>
      </c>
      <c r="AK20" s="135">
        <v>0</v>
      </c>
      <c r="AL20" s="135">
        <v>0</v>
      </c>
      <c r="AM20" s="135">
        <v>0</v>
      </c>
      <c r="AN20" s="135">
        <v>0</v>
      </c>
      <c r="AO20" s="135">
        <v>0</v>
      </c>
      <c r="AP20" s="135">
        <v>0</v>
      </c>
      <c r="AQ20" s="529">
        <v>0</v>
      </c>
      <c r="AR20" s="529">
        <v>0</v>
      </c>
      <c r="AS20" s="529">
        <v>0</v>
      </c>
      <c r="AT20" s="529">
        <v>0</v>
      </c>
      <c r="AU20" s="529">
        <v>0</v>
      </c>
      <c r="AV20" s="135">
        <v>0</v>
      </c>
      <c r="AW20" s="135">
        <v>0</v>
      </c>
      <c r="AX20" s="135">
        <v>0</v>
      </c>
      <c r="AY20" s="524">
        <v>0</v>
      </c>
      <c r="AZ20" s="528"/>
      <c r="BA20" s="536">
        <f t="shared" si="36"/>
        <v>0</v>
      </c>
      <c r="BB20" s="533">
        <f t="shared" ref="BB20" si="39">+AE20+AG20+AI20+AK20+AC20+AM20</f>
        <v>0</v>
      </c>
      <c r="BC20" s="533">
        <f t="shared" ref="BC20" si="40">AD20+AF20+AH20+AJ20+AL20+AN20</f>
        <v>0</v>
      </c>
      <c r="BD20" s="533">
        <f t="shared" si="37"/>
        <v>0</v>
      </c>
      <c r="BE20" s="533">
        <f t="shared" si="37"/>
        <v>0</v>
      </c>
      <c r="BF20" s="338">
        <v>0</v>
      </c>
      <c r="BG20" s="339"/>
      <c r="BH20" s="315"/>
      <c r="BI20" s="315"/>
      <c r="BJ20" s="340"/>
      <c r="BK20" s="315"/>
      <c r="BL20" s="315"/>
      <c r="BM20" s="315"/>
      <c r="BN20" s="315"/>
      <c r="BO20" s="315"/>
      <c r="BP20" s="315"/>
      <c r="BQ20" s="315"/>
      <c r="BR20" s="315"/>
      <c r="BS20" s="315"/>
      <c r="BT20" s="315"/>
      <c r="BU20" s="315"/>
      <c r="BV20" s="315"/>
      <c r="BW20" s="315"/>
      <c r="BX20" s="315"/>
      <c r="BY20" s="315"/>
      <c r="BZ20" s="315"/>
      <c r="CA20" s="315"/>
      <c r="CB20" s="315"/>
      <c r="CC20" s="315"/>
      <c r="CD20" s="341"/>
      <c r="CE20" s="342"/>
      <c r="CF20" s="343"/>
      <c r="CG20" s="344"/>
      <c r="CH20" s="345"/>
      <c r="CI20" s="346"/>
      <c r="CJ20" s="338">
        <v>0</v>
      </c>
      <c r="CK20" s="339"/>
      <c r="CL20" s="339"/>
      <c r="CM20" s="339"/>
      <c r="CN20" s="339"/>
      <c r="CO20" s="339"/>
      <c r="CP20" s="339"/>
      <c r="CQ20" s="339"/>
      <c r="CR20" s="339"/>
      <c r="CS20" s="339"/>
      <c r="CT20" s="339"/>
      <c r="CU20" s="339"/>
      <c r="CV20" s="339"/>
      <c r="CW20" s="339"/>
      <c r="CX20" s="339"/>
      <c r="CY20" s="339"/>
      <c r="CZ20" s="339"/>
      <c r="DA20" s="339"/>
      <c r="DB20" s="339"/>
      <c r="DC20" s="339"/>
      <c r="DD20" s="339"/>
      <c r="DE20" s="339"/>
      <c r="DF20" s="339"/>
      <c r="DG20" s="339"/>
      <c r="DH20" s="339"/>
      <c r="DI20" s="347">
        <f>DE20+DC20+DA20+CY20+CW20+CU20+CS20+CQ20+CO20+CM20+CK20+DG20</f>
        <v>0</v>
      </c>
      <c r="DJ20" s="348">
        <f t="shared" si="22"/>
        <v>0</v>
      </c>
      <c r="DK20" s="349">
        <f t="shared" si="23"/>
        <v>0</v>
      </c>
      <c r="DL20" s="350">
        <f>CM20+CO20+CQ20+CS20+CU20+CW20+CY20+DA20+DC20+DE20+DG20</f>
        <v>0</v>
      </c>
      <c r="DM20" s="351">
        <f>CL20+CN20+CP20+CR20</f>
        <v>0</v>
      </c>
      <c r="DN20" s="352">
        <v>0</v>
      </c>
      <c r="DO20" s="315"/>
      <c r="DP20" s="315"/>
      <c r="DQ20" s="315"/>
      <c r="DR20" s="315"/>
      <c r="DS20" s="315"/>
      <c r="DT20" s="315"/>
      <c r="DU20" s="315"/>
      <c r="DV20" s="315"/>
      <c r="DW20" s="315"/>
      <c r="DX20" s="315"/>
      <c r="DY20" s="315"/>
      <c r="DZ20" s="315"/>
      <c r="EA20" s="315"/>
      <c r="EB20" s="315"/>
      <c r="EC20" s="315"/>
      <c r="ED20" s="315"/>
      <c r="EE20" s="315"/>
      <c r="EF20" s="315"/>
      <c r="EG20" s="315"/>
      <c r="EH20" s="315"/>
      <c r="EI20" s="315"/>
      <c r="EJ20" s="315"/>
      <c r="EK20" s="315"/>
      <c r="EL20" s="315"/>
      <c r="EM20" s="347">
        <f>EI20+EG20+EE20+EC20+EA20+DY20+DW20+DU20+DS20+DQ20+DO20+EK20</f>
        <v>0</v>
      </c>
      <c r="EN20" s="348">
        <f t="shared" si="24"/>
        <v>0</v>
      </c>
      <c r="EO20" s="349">
        <f t="shared" si="25"/>
        <v>0</v>
      </c>
      <c r="EP20" s="350">
        <f>DQ20+DS20+DU20+DW20+DY20+EA20+EC20+EE20+EG20+EI20+EK20</f>
        <v>0</v>
      </c>
      <c r="EQ20" s="351">
        <f>DP20+DR20+DT20+DV20</f>
        <v>0</v>
      </c>
      <c r="ER20" s="422" t="e">
        <f t="shared" si="26"/>
        <v>#DIV/0!</v>
      </c>
      <c r="ES20" s="302" t="e">
        <f t="shared" si="27"/>
        <v>#DIV/0!</v>
      </c>
      <c r="ET20" s="303" t="e">
        <f t="shared" si="28"/>
        <v>#DIV/0!</v>
      </c>
      <c r="EU20" s="304" t="e">
        <f t="shared" si="29"/>
        <v>#DIV/0!</v>
      </c>
      <c r="EV20" s="304" t="e">
        <f t="shared" si="30"/>
        <v>#DIV/0!</v>
      </c>
      <c r="EW20" s="793"/>
      <c r="EX20" s="743"/>
      <c r="EY20" s="743"/>
      <c r="EZ20" s="740"/>
      <c r="FA20" s="790"/>
      <c r="FB20" s="795"/>
    </row>
    <row r="21" spans="1:158" s="4" customFormat="1" ht="30" customHeight="1" x14ac:dyDescent="0.25">
      <c r="A21" s="752"/>
      <c r="B21" s="735"/>
      <c r="C21" s="738"/>
      <c r="D21" s="735"/>
      <c r="E21" s="735"/>
      <c r="F21" s="178" t="s">
        <v>4</v>
      </c>
      <c r="G21" s="291">
        <f t="shared" si="38"/>
        <v>35245334</v>
      </c>
      <c r="H21" s="120">
        <v>0</v>
      </c>
      <c r="I21" s="120">
        <v>0</v>
      </c>
      <c r="J21" s="120">
        <v>0</v>
      </c>
      <c r="K21" s="120">
        <v>0</v>
      </c>
      <c r="L21" s="120">
        <v>0</v>
      </c>
      <c r="M21" s="120">
        <v>0</v>
      </c>
      <c r="N21" s="120">
        <v>0</v>
      </c>
      <c r="O21" s="120">
        <v>0</v>
      </c>
      <c r="P21" s="120">
        <v>0</v>
      </c>
      <c r="Q21" s="120">
        <v>0</v>
      </c>
      <c r="R21" s="120">
        <v>0</v>
      </c>
      <c r="S21" s="120">
        <v>0</v>
      </c>
      <c r="T21" s="120">
        <v>0</v>
      </c>
      <c r="U21" s="120">
        <v>0</v>
      </c>
      <c r="V21" s="120">
        <v>0</v>
      </c>
      <c r="W21" s="250">
        <f t="shared" si="31"/>
        <v>0</v>
      </c>
      <c r="X21" s="113">
        <f t="shared" si="32"/>
        <v>0</v>
      </c>
      <c r="Y21" s="113">
        <f t="shared" si="33"/>
        <v>0</v>
      </c>
      <c r="Z21" s="113">
        <f t="shared" si="34"/>
        <v>0</v>
      </c>
      <c r="AA21" s="113">
        <f t="shared" si="35"/>
        <v>0</v>
      </c>
      <c r="AB21" s="497">
        <v>35245334</v>
      </c>
      <c r="AC21" s="121">
        <v>15615200</v>
      </c>
      <c r="AD21" s="121">
        <v>15615200</v>
      </c>
      <c r="AE21" s="110">
        <f>31258667-AC21</f>
        <v>15643467</v>
      </c>
      <c r="AF21" s="110">
        <v>15643467</v>
      </c>
      <c r="AG21" s="110">
        <f>35245334-AE21-AC21</f>
        <v>3986667</v>
      </c>
      <c r="AH21" s="110">
        <v>3986667</v>
      </c>
      <c r="AI21" s="110">
        <v>0</v>
      </c>
      <c r="AJ21" s="110">
        <v>0</v>
      </c>
      <c r="AK21" s="110">
        <v>0</v>
      </c>
      <c r="AL21" s="110">
        <v>0</v>
      </c>
      <c r="AM21" s="110">
        <v>0</v>
      </c>
      <c r="AN21" s="110">
        <v>0</v>
      </c>
      <c r="AO21" s="110">
        <v>0</v>
      </c>
      <c r="AP21" s="110">
        <v>0</v>
      </c>
      <c r="AQ21" s="110">
        <v>0</v>
      </c>
      <c r="AR21" s="110">
        <v>0</v>
      </c>
      <c r="AS21" s="110">
        <v>0</v>
      </c>
      <c r="AT21" s="110">
        <v>0</v>
      </c>
      <c r="AU21" s="110">
        <v>0</v>
      </c>
      <c r="AV21" s="110"/>
      <c r="AW21" s="110">
        <v>0</v>
      </c>
      <c r="AX21" s="110"/>
      <c r="AY21" s="110">
        <v>0</v>
      </c>
      <c r="AZ21" s="112"/>
      <c r="BA21" s="536">
        <f t="shared" si="36"/>
        <v>35245334</v>
      </c>
      <c r="BB21" s="533">
        <f>+AE21+AG21+AI21+AK21+AC21+AM21+AO21+AQ21+AS21</f>
        <v>35245334</v>
      </c>
      <c r="BC21" s="533">
        <f>AD21+AF21+AH21+AJ21+AL21+AN21+AP21+AR21+AT21</f>
        <v>35245334</v>
      </c>
      <c r="BD21" s="533">
        <f>+AC21+AE21+AG21+AI21+AK21+AM21+AO21+AQ21+AS21+AU21+AW21+AY21</f>
        <v>35245334</v>
      </c>
      <c r="BE21" s="533">
        <f t="shared" si="37"/>
        <v>35245334</v>
      </c>
      <c r="BF21" s="330">
        <v>0</v>
      </c>
      <c r="BG21" s="331"/>
      <c r="BH21" s="332"/>
      <c r="BI21" s="332"/>
      <c r="BJ21" s="332"/>
      <c r="BK21" s="332"/>
      <c r="BL21" s="310"/>
      <c r="BM21" s="310"/>
      <c r="BN21" s="310"/>
      <c r="BO21" s="310"/>
      <c r="BP21" s="310"/>
      <c r="BQ21" s="310"/>
      <c r="BR21" s="310"/>
      <c r="BS21" s="310"/>
      <c r="BT21" s="310"/>
      <c r="BU21" s="310"/>
      <c r="BV21" s="310"/>
      <c r="BW21" s="310"/>
      <c r="BX21" s="310"/>
      <c r="BY21" s="310"/>
      <c r="BZ21" s="310"/>
      <c r="CA21" s="310"/>
      <c r="CB21" s="310"/>
      <c r="CC21" s="310"/>
      <c r="CD21" s="353"/>
      <c r="CE21" s="342"/>
      <c r="CF21" s="305"/>
      <c r="CG21" s="305"/>
      <c r="CH21" s="309"/>
      <c r="CI21" s="305"/>
      <c r="CJ21" s="330">
        <v>0</v>
      </c>
      <c r="CK21" s="354"/>
      <c r="CL21" s="354"/>
      <c r="CM21" s="354"/>
      <c r="CN21" s="354"/>
      <c r="CO21" s="354"/>
      <c r="CP21" s="354"/>
      <c r="CQ21" s="354"/>
      <c r="CR21" s="354"/>
      <c r="CS21" s="354"/>
      <c r="CT21" s="354"/>
      <c r="CU21" s="354"/>
      <c r="CV21" s="354"/>
      <c r="CW21" s="354"/>
      <c r="CX21" s="354"/>
      <c r="CY21" s="354"/>
      <c r="CZ21" s="354"/>
      <c r="DA21" s="354"/>
      <c r="DB21" s="354"/>
      <c r="DC21" s="354"/>
      <c r="DD21" s="354"/>
      <c r="DE21" s="354"/>
      <c r="DF21" s="354"/>
      <c r="DG21" s="354"/>
      <c r="DH21" s="354"/>
      <c r="DI21" s="347">
        <f>DE21+DC21+DA21+CY21+CW21+CU21+CS21+CQ21+CO21+CM21+CK21+DG21</f>
        <v>0</v>
      </c>
      <c r="DJ21" s="336">
        <f t="shared" si="22"/>
        <v>0</v>
      </c>
      <c r="DK21" s="330">
        <f t="shared" si="23"/>
        <v>0</v>
      </c>
      <c r="DL21" s="306">
        <f>CM21+CO21+CQ21+CS21+CU21+CW21+CY21+DA21+DC21+DE21+DG21+CK21</f>
        <v>0</v>
      </c>
      <c r="DM21" s="313">
        <f>CL21+CN21+CP21+CR21</f>
        <v>0</v>
      </c>
      <c r="DN21" s="305">
        <v>0</v>
      </c>
      <c r="DO21" s="310"/>
      <c r="DP21" s="310"/>
      <c r="DQ21" s="310"/>
      <c r="DR21" s="310"/>
      <c r="DS21" s="310"/>
      <c r="DT21" s="310"/>
      <c r="DU21" s="310"/>
      <c r="DV21" s="310"/>
      <c r="DW21" s="310"/>
      <c r="DX21" s="310"/>
      <c r="DY21" s="310"/>
      <c r="DZ21" s="310"/>
      <c r="EA21" s="310"/>
      <c r="EB21" s="310"/>
      <c r="EC21" s="310"/>
      <c r="ED21" s="310"/>
      <c r="EE21" s="310"/>
      <c r="EF21" s="310"/>
      <c r="EG21" s="310"/>
      <c r="EH21" s="310"/>
      <c r="EI21" s="310"/>
      <c r="EJ21" s="310"/>
      <c r="EK21" s="310"/>
      <c r="EL21" s="310"/>
      <c r="EM21" s="347">
        <f>EI21+EG21+EE21+EC21+EA21+DY21+DW21+DU21+DS21+DQ21+DO21+EK21</f>
        <v>0</v>
      </c>
      <c r="EN21" s="336">
        <f t="shared" si="24"/>
        <v>0</v>
      </c>
      <c r="EO21" s="330">
        <f t="shared" si="25"/>
        <v>0</v>
      </c>
      <c r="EP21" s="306">
        <f>DQ21+DS21+DU21+DW21+DY21+EA21+EC21+EE21+EG21+EI21+EK21+DO21</f>
        <v>0</v>
      </c>
      <c r="EQ21" s="313">
        <f>DP21+DR21+DT21+DV21</f>
        <v>0</v>
      </c>
      <c r="ER21" s="422" t="e">
        <f t="shared" si="26"/>
        <v>#DIV/0!</v>
      </c>
      <c r="ES21" s="302">
        <f t="shared" si="27"/>
        <v>1</v>
      </c>
      <c r="ET21" s="303">
        <f t="shared" si="28"/>
        <v>1</v>
      </c>
      <c r="EU21" s="304">
        <f t="shared" si="29"/>
        <v>1</v>
      </c>
      <c r="EV21" s="304">
        <f t="shared" si="30"/>
        <v>1</v>
      </c>
      <c r="EW21" s="793"/>
      <c r="EX21" s="743"/>
      <c r="EY21" s="743"/>
      <c r="EZ21" s="740"/>
      <c r="FA21" s="790"/>
      <c r="FB21" s="795"/>
    </row>
    <row r="22" spans="1:158" s="4" customFormat="1" ht="30" customHeight="1" thickBot="1" x14ac:dyDescent="0.3">
      <c r="A22" s="752"/>
      <c r="B22" s="735"/>
      <c r="C22" s="738"/>
      <c r="D22" s="735"/>
      <c r="E22" s="735"/>
      <c r="F22" s="177" t="s">
        <v>42</v>
      </c>
      <c r="G22" s="291">
        <f t="shared" si="38"/>
        <v>100</v>
      </c>
      <c r="H22" s="170">
        <f t="shared" ref="H22:BS22" si="41">+H17+H20</f>
        <v>10</v>
      </c>
      <c r="I22" s="170">
        <f t="shared" si="41"/>
        <v>10</v>
      </c>
      <c r="J22" s="170">
        <f t="shared" si="41"/>
        <v>0</v>
      </c>
      <c r="K22" s="170">
        <f t="shared" si="41"/>
        <v>10</v>
      </c>
      <c r="L22" s="170">
        <f t="shared" si="41"/>
        <v>0</v>
      </c>
      <c r="M22" s="170">
        <f t="shared" si="41"/>
        <v>10</v>
      </c>
      <c r="N22" s="170">
        <f t="shared" si="41"/>
        <v>0.65</v>
      </c>
      <c r="O22" s="170">
        <f t="shared" si="41"/>
        <v>10</v>
      </c>
      <c r="P22" s="170">
        <f t="shared" si="41"/>
        <v>2.35</v>
      </c>
      <c r="Q22" s="170">
        <f t="shared" si="41"/>
        <v>10</v>
      </c>
      <c r="R22" s="170">
        <f t="shared" si="41"/>
        <v>4.9000000000000004</v>
      </c>
      <c r="S22" s="170">
        <f t="shared" si="41"/>
        <v>10</v>
      </c>
      <c r="T22" s="170">
        <f t="shared" si="41"/>
        <v>7.45</v>
      </c>
      <c r="U22" s="170">
        <f t="shared" si="41"/>
        <v>10</v>
      </c>
      <c r="V22" s="170">
        <f t="shared" si="41"/>
        <v>10</v>
      </c>
      <c r="W22" s="251">
        <f t="shared" si="41"/>
        <v>10</v>
      </c>
      <c r="X22" s="251">
        <f t="shared" si="41"/>
        <v>10</v>
      </c>
      <c r="Y22" s="251">
        <f t="shared" si="41"/>
        <v>10</v>
      </c>
      <c r="Z22" s="251">
        <f t="shared" si="41"/>
        <v>10</v>
      </c>
      <c r="AA22" s="414">
        <f t="shared" si="41"/>
        <v>10</v>
      </c>
      <c r="AB22" s="415">
        <f t="shared" si="41"/>
        <v>12</v>
      </c>
      <c r="AC22" s="416">
        <f t="shared" si="41"/>
        <v>0.42</v>
      </c>
      <c r="AD22" s="416">
        <f t="shared" si="41"/>
        <v>0.42</v>
      </c>
      <c r="AE22" s="416">
        <f t="shared" si="41"/>
        <v>0.12</v>
      </c>
      <c r="AF22" s="416">
        <f t="shared" si="41"/>
        <v>0.12</v>
      </c>
      <c r="AG22" s="416">
        <f t="shared" si="41"/>
        <v>0.68</v>
      </c>
      <c r="AH22" s="416">
        <f t="shared" si="41"/>
        <v>0.68</v>
      </c>
      <c r="AI22" s="416">
        <f t="shared" si="41"/>
        <v>1.5</v>
      </c>
      <c r="AJ22" s="416">
        <f t="shared" si="41"/>
        <v>1.5</v>
      </c>
      <c r="AK22" s="415">
        <f t="shared" si="41"/>
        <v>1.5</v>
      </c>
      <c r="AL22" s="415">
        <f t="shared" si="41"/>
        <v>1.5</v>
      </c>
      <c r="AM22" s="415">
        <f t="shared" si="41"/>
        <v>1.5</v>
      </c>
      <c r="AN22" s="416">
        <f t="shared" si="41"/>
        <v>1.5</v>
      </c>
      <c r="AO22" s="415">
        <f t="shared" si="41"/>
        <v>1.5</v>
      </c>
      <c r="AP22" s="415">
        <f t="shared" si="41"/>
        <v>1.5</v>
      </c>
      <c r="AQ22" s="534">
        <f t="shared" si="41"/>
        <v>1.5</v>
      </c>
      <c r="AR22" s="534">
        <f t="shared" si="41"/>
        <v>1.5</v>
      </c>
      <c r="AS22" s="534">
        <f t="shared" si="41"/>
        <v>1.5</v>
      </c>
      <c r="AT22" s="415">
        <f t="shared" si="41"/>
        <v>1.5</v>
      </c>
      <c r="AU22" s="415">
        <f t="shared" si="41"/>
        <v>1.44</v>
      </c>
      <c r="AV22" s="415">
        <f t="shared" si="41"/>
        <v>0</v>
      </c>
      <c r="AW22" s="415">
        <f t="shared" si="41"/>
        <v>0.28000000000000003</v>
      </c>
      <c r="AX22" s="415">
        <f t="shared" si="41"/>
        <v>0</v>
      </c>
      <c r="AY22" s="415">
        <f t="shared" si="41"/>
        <v>0.06</v>
      </c>
      <c r="AZ22" s="415">
        <f t="shared" si="41"/>
        <v>0</v>
      </c>
      <c r="BA22" s="417">
        <f t="shared" si="41"/>
        <v>12</v>
      </c>
      <c r="BB22" s="42">
        <f t="shared" si="41"/>
        <v>10.219999999999999</v>
      </c>
      <c r="BC22" s="42">
        <f t="shared" ref="BC22:BE22" si="42">+BC17+BC20</f>
        <v>10.220000000000001</v>
      </c>
      <c r="BD22" s="92">
        <f t="shared" si="42"/>
        <v>12</v>
      </c>
      <c r="BE22" s="521">
        <f t="shared" si="42"/>
        <v>10.220000000000001</v>
      </c>
      <c r="BF22" s="355">
        <f>+BF17+BF20</f>
        <v>31</v>
      </c>
      <c r="BG22" s="356">
        <f t="shared" si="41"/>
        <v>0</v>
      </c>
      <c r="BH22" s="356">
        <f t="shared" si="41"/>
        <v>0</v>
      </c>
      <c r="BI22" s="356">
        <f t="shared" si="41"/>
        <v>0</v>
      </c>
      <c r="BJ22" s="356">
        <f t="shared" si="41"/>
        <v>0</v>
      </c>
      <c r="BK22" s="356">
        <f t="shared" si="41"/>
        <v>0</v>
      </c>
      <c r="BL22" s="356">
        <f t="shared" si="41"/>
        <v>0</v>
      </c>
      <c r="BM22" s="356">
        <f t="shared" si="41"/>
        <v>0</v>
      </c>
      <c r="BN22" s="356">
        <f t="shared" si="41"/>
        <v>0</v>
      </c>
      <c r="BO22" s="356">
        <f t="shared" si="41"/>
        <v>0</v>
      </c>
      <c r="BP22" s="356">
        <f t="shared" si="41"/>
        <v>0</v>
      </c>
      <c r="BQ22" s="356">
        <f t="shared" si="41"/>
        <v>0</v>
      </c>
      <c r="BR22" s="356">
        <f t="shared" si="41"/>
        <v>0</v>
      </c>
      <c r="BS22" s="356">
        <f t="shared" si="41"/>
        <v>0</v>
      </c>
      <c r="BT22" s="356">
        <f t="shared" ref="BT22:EE22" si="43">+BT17+BT20</f>
        <v>0</v>
      </c>
      <c r="BU22" s="356">
        <f t="shared" si="43"/>
        <v>0</v>
      </c>
      <c r="BV22" s="356">
        <f t="shared" si="43"/>
        <v>0</v>
      </c>
      <c r="BW22" s="356">
        <f t="shared" si="43"/>
        <v>0</v>
      </c>
      <c r="BX22" s="356">
        <f t="shared" si="43"/>
        <v>0</v>
      </c>
      <c r="BY22" s="356">
        <f t="shared" si="43"/>
        <v>0</v>
      </c>
      <c r="BZ22" s="356">
        <f t="shared" si="43"/>
        <v>0</v>
      </c>
      <c r="CA22" s="356">
        <f t="shared" si="43"/>
        <v>0</v>
      </c>
      <c r="CB22" s="356">
        <f t="shared" si="43"/>
        <v>0</v>
      </c>
      <c r="CC22" s="356">
        <f t="shared" si="43"/>
        <v>0</v>
      </c>
      <c r="CD22" s="356">
        <f t="shared" si="43"/>
        <v>0</v>
      </c>
      <c r="CE22" s="356">
        <f t="shared" si="43"/>
        <v>0</v>
      </c>
      <c r="CF22" s="356">
        <f t="shared" si="43"/>
        <v>0</v>
      </c>
      <c r="CG22" s="356">
        <f t="shared" si="43"/>
        <v>0</v>
      </c>
      <c r="CH22" s="356">
        <f t="shared" si="43"/>
        <v>0</v>
      </c>
      <c r="CI22" s="356">
        <f t="shared" si="43"/>
        <v>0</v>
      </c>
      <c r="CJ22" s="355">
        <f>+CJ17+CJ20</f>
        <v>26</v>
      </c>
      <c r="CK22" s="356">
        <f t="shared" si="43"/>
        <v>0</v>
      </c>
      <c r="CL22" s="356">
        <f t="shared" si="43"/>
        <v>0</v>
      </c>
      <c r="CM22" s="356">
        <f t="shared" si="43"/>
        <v>0</v>
      </c>
      <c r="CN22" s="356">
        <f t="shared" si="43"/>
        <v>0</v>
      </c>
      <c r="CO22" s="356">
        <f t="shared" si="43"/>
        <v>0</v>
      </c>
      <c r="CP22" s="356">
        <f t="shared" si="43"/>
        <v>0</v>
      </c>
      <c r="CQ22" s="356">
        <f t="shared" si="43"/>
        <v>0</v>
      </c>
      <c r="CR22" s="356">
        <f t="shared" si="43"/>
        <v>0</v>
      </c>
      <c r="CS22" s="356">
        <f t="shared" si="43"/>
        <v>0</v>
      </c>
      <c r="CT22" s="356">
        <f t="shared" si="43"/>
        <v>0</v>
      </c>
      <c r="CU22" s="356">
        <f t="shared" si="43"/>
        <v>0</v>
      </c>
      <c r="CV22" s="356">
        <f t="shared" si="43"/>
        <v>0</v>
      </c>
      <c r="CW22" s="356">
        <f t="shared" si="43"/>
        <v>0</v>
      </c>
      <c r="CX22" s="356">
        <f t="shared" si="43"/>
        <v>0</v>
      </c>
      <c r="CY22" s="356">
        <f t="shared" si="43"/>
        <v>0</v>
      </c>
      <c r="CZ22" s="356">
        <f t="shared" si="43"/>
        <v>0</v>
      </c>
      <c r="DA22" s="356">
        <f t="shared" si="43"/>
        <v>0</v>
      </c>
      <c r="DB22" s="356">
        <f t="shared" si="43"/>
        <v>0</v>
      </c>
      <c r="DC22" s="356">
        <f t="shared" si="43"/>
        <v>0</v>
      </c>
      <c r="DD22" s="356">
        <f t="shared" si="43"/>
        <v>0</v>
      </c>
      <c r="DE22" s="356">
        <f t="shared" si="43"/>
        <v>0</v>
      </c>
      <c r="DF22" s="356">
        <f t="shared" si="43"/>
        <v>0</v>
      </c>
      <c r="DG22" s="356">
        <f t="shared" si="43"/>
        <v>0</v>
      </c>
      <c r="DH22" s="356">
        <f t="shared" si="43"/>
        <v>0</v>
      </c>
      <c r="DI22" s="356">
        <f t="shared" si="43"/>
        <v>0</v>
      </c>
      <c r="DJ22" s="356">
        <f t="shared" si="43"/>
        <v>0</v>
      </c>
      <c r="DK22" s="356">
        <f t="shared" si="43"/>
        <v>0</v>
      </c>
      <c r="DL22" s="356">
        <f t="shared" si="43"/>
        <v>0</v>
      </c>
      <c r="DM22" s="356">
        <f t="shared" si="43"/>
        <v>0</v>
      </c>
      <c r="DN22" s="357">
        <f>+DN17+DN20</f>
        <v>21</v>
      </c>
      <c r="DO22" s="356">
        <f t="shared" si="43"/>
        <v>0</v>
      </c>
      <c r="DP22" s="356">
        <f t="shared" si="43"/>
        <v>0</v>
      </c>
      <c r="DQ22" s="356">
        <f t="shared" si="43"/>
        <v>0</v>
      </c>
      <c r="DR22" s="356">
        <f t="shared" si="43"/>
        <v>0</v>
      </c>
      <c r="DS22" s="356">
        <f t="shared" si="43"/>
        <v>0</v>
      </c>
      <c r="DT22" s="356">
        <f t="shared" si="43"/>
        <v>0</v>
      </c>
      <c r="DU22" s="356">
        <f t="shared" si="43"/>
        <v>0</v>
      </c>
      <c r="DV22" s="356">
        <f t="shared" si="43"/>
        <v>0</v>
      </c>
      <c r="DW22" s="356">
        <f t="shared" si="43"/>
        <v>0</v>
      </c>
      <c r="DX22" s="356">
        <f t="shared" si="43"/>
        <v>0</v>
      </c>
      <c r="DY22" s="356">
        <f t="shared" si="43"/>
        <v>0</v>
      </c>
      <c r="DZ22" s="356">
        <f t="shared" si="43"/>
        <v>0</v>
      </c>
      <c r="EA22" s="356">
        <f t="shared" si="43"/>
        <v>0</v>
      </c>
      <c r="EB22" s="356">
        <f t="shared" si="43"/>
        <v>0</v>
      </c>
      <c r="EC22" s="356">
        <f t="shared" si="43"/>
        <v>0</v>
      </c>
      <c r="ED22" s="356">
        <f t="shared" si="43"/>
        <v>0</v>
      </c>
      <c r="EE22" s="356">
        <f t="shared" si="43"/>
        <v>0</v>
      </c>
      <c r="EF22" s="356">
        <f t="shared" ref="EF22:EQ22" si="44">+EF17+EF20</f>
        <v>0</v>
      </c>
      <c r="EG22" s="356">
        <f t="shared" si="44"/>
        <v>0</v>
      </c>
      <c r="EH22" s="356">
        <f t="shared" si="44"/>
        <v>0</v>
      </c>
      <c r="EI22" s="356">
        <f t="shared" si="44"/>
        <v>0</v>
      </c>
      <c r="EJ22" s="356">
        <f t="shared" si="44"/>
        <v>0</v>
      </c>
      <c r="EK22" s="356">
        <f t="shared" si="44"/>
        <v>0</v>
      </c>
      <c r="EL22" s="356">
        <f t="shared" si="44"/>
        <v>0</v>
      </c>
      <c r="EM22" s="356">
        <f t="shared" si="44"/>
        <v>0</v>
      </c>
      <c r="EN22" s="356">
        <f t="shared" si="44"/>
        <v>0</v>
      </c>
      <c r="EO22" s="356">
        <f t="shared" si="44"/>
        <v>0</v>
      </c>
      <c r="EP22" s="356">
        <f t="shared" si="44"/>
        <v>0</v>
      </c>
      <c r="EQ22" s="356">
        <f t="shared" si="44"/>
        <v>0</v>
      </c>
      <c r="ER22" s="608">
        <f t="shared" si="26"/>
        <v>1</v>
      </c>
      <c r="ES22" s="609">
        <f t="shared" si="27"/>
        <v>1.0000000000000002</v>
      </c>
      <c r="ET22" s="610">
        <f t="shared" si="28"/>
        <v>0.85166666666666668</v>
      </c>
      <c r="EU22" s="611">
        <f t="shared" si="29"/>
        <v>1</v>
      </c>
      <c r="EV22" s="611">
        <f t="shared" si="30"/>
        <v>0.20219999999999999</v>
      </c>
      <c r="EW22" s="793"/>
      <c r="EX22" s="743"/>
      <c r="EY22" s="743"/>
      <c r="EZ22" s="740"/>
      <c r="FA22" s="790"/>
      <c r="FB22" s="795"/>
    </row>
    <row r="23" spans="1:158" s="36" customFormat="1" ht="30" customHeight="1" thickBot="1" x14ac:dyDescent="0.3">
      <c r="A23" s="752"/>
      <c r="B23" s="736"/>
      <c r="C23" s="738"/>
      <c r="D23" s="736"/>
      <c r="E23" s="736"/>
      <c r="F23" s="179" t="s">
        <v>44</v>
      </c>
      <c r="G23" s="247">
        <f>+G18+G21</f>
        <v>1486049101</v>
      </c>
      <c r="H23" s="247">
        <f>+H18+H21</f>
        <v>104500000</v>
      </c>
      <c r="I23" s="247">
        <f t="shared" ref="I23:BT23" si="45">+I18+I21</f>
        <v>104500000</v>
      </c>
      <c r="J23" s="247">
        <f t="shared" si="45"/>
        <v>0</v>
      </c>
      <c r="K23" s="247">
        <f t="shared" si="45"/>
        <v>104500000</v>
      </c>
      <c r="L23" s="247">
        <f t="shared" si="45"/>
        <v>0</v>
      </c>
      <c r="M23" s="247">
        <f t="shared" si="45"/>
        <v>104500000</v>
      </c>
      <c r="N23" s="247">
        <f t="shared" si="45"/>
        <v>83456000</v>
      </c>
      <c r="O23" s="247">
        <f t="shared" si="45"/>
        <v>104500000</v>
      </c>
      <c r="P23" s="247">
        <f t="shared" si="45"/>
        <v>83456000</v>
      </c>
      <c r="Q23" s="247">
        <f t="shared" si="45"/>
        <v>104500000</v>
      </c>
      <c r="R23" s="247">
        <f t="shared" si="45"/>
        <v>83456000</v>
      </c>
      <c r="S23" s="247">
        <f t="shared" si="45"/>
        <v>104500000</v>
      </c>
      <c r="T23" s="247">
        <f t="shared" si="45"/>
        <v>83456000</v>
      </c>
      <c r="U23" s="247">
        <f t="shared" si="45"/>
        <v>104500000</v>
      </c>
      <c r="V23" s="247">
        <f t="shared" si="45"/>
        <v>103088000</v>
      </c>
      <c r="W23" s="247">
        <f t="shared" si="45"/>
        <v>104500000</v>
      </c>
      <c r="X23" s="247">
        <f t="shared" si="45"/>
        <v>104500000</v>
      </c>
      <c r="Y23" s="247">
        <f t="shared" si="45"/>
        <v>103088000</v>
      </c>
      <c r="Z23" s="247">
        <f t="shared" si="45"/>
        <v>103088000</v>
      </c>
      <c r="AA23" s="247">
        <f t="shared" si="45"/>
        <v>103088000</v>
      </c>
      <c r="AB23" s="247">
        <f t="shared" si="45"/>
        <v>309232334</v>
      </c>
      <c r="AC23" s="249">
        <f t="shared" si="45"/>
        <v>15615200</v>
      </c>
      <c r="AD23" s="249">
        <f t="shared" si="45"/>
        <v>15615200</v>
      </c>
      <c r="AE23" s="249">
        <f t="shared" si="45"/>
        <v>163565467</v>
      </c>
      <c r="AF23" s="249">
        <f t="shared" si="45"/>
        <v>163565467</v>
      </c>
      <c r="AG23" s="249">
        <f t="shared" si="45"/>
        <v>46385667</v>
      </c>
      <c r="AH23" s="249">
        <f t="shared" si="45"/>
        <v>46385667</v>
      </c>
      <c r="AI23" s="249">
        <f t="shared" si="45"/>
        <v>69792000</v>
      </c>
      <c r="AJ23" s="249">
        <f t="shared" si="45"/>
        <v>69792000</v>
      </c>
      <c r="AK23" s="249">
        <f t="shared" si="45"/>
        <v>0</v>
      </c>
      <c r="AL23" s="249">
        <f t="shared" si="45"/>
        <v>0</v>
      </c>
      <c r="AM23" s="249">
        <f t="shared" si="45"/>
        <v>0</v>
      </c>
      <c r="AN23" s="249">
        <f t="shared" si="45"/>
        <v>0</v>
      </c>
      <c r="AO23" s="249">
        <f t="shared" si="45"/>
        <v>0</v>
      </c>
      <c r="AP23" s="249">
        <f t="shared" si="45"/>
        <v>0</v>
      </c>
      <c r="AQ23" s="249">
        <f t="shared" si="45"/>
        <v>0</v>
      </c>
      <c r="AR23" s="249">
        <f t="shared" si="45"/>
        <v>0</v>
      </c>
      <c r="AS23" s="249">
        <f t="shared" si="45"/>
        <v>16009200</v>
      </c>
      <c r="AT23" s="249">
        <f t="shared" si="45"/>
        <v>862767</v>
      </c>
      <c r="AU23" s="249">
        <f t="shared" si="45"/>
        <v>16131567</v>
      </c>
      <c r="AV23" s="249">
        <f t="shared" si="45"/>
        <v>0</v>
      </c>
      <c r="AW23" s="249">
        <f t="shared" si="45"/>
        <v>12797000</v>
      </c>
      <c r="AX23" s="249">
        <f t="shared" si="45"/>
        <v>0</v>
      </c>
      <c r="AY23" s="249">
        <f t="shared" si="45"/>
        <v>0</v>
      </c>
      <c r="AZ23" s="249">
        <f t="shared" si="45"/>
        <v>0</v>
      </c>
      <c r="BA23" s="247">
        <f t="shared" si="45"/>
        <v>340296101</v>
      </c>
      <c r="BB23" s="247">
        <f t="shared" si="45"/>
        <v>311367534</v>
      </c>
      <c r="BC23" s="247">
        <f t="shared" ref="BC23:BE23" si="46">+BC18+BC21</f>
        <v>296221101</v>
      </c>
      <c r="BD23" s="247">
        <f t="shared" si="46"/>
        <v>340296101</v>
      </c>
      <c r="BE23" s="247">
        <f t="shared" si="46"/>
        <v>296221101</v>
      </c>
      <c r="BF23" s="247">
        <f>+BF18+BF21</f>
        <v>380899000</v>
      </c>
      <c r="BG23" s="247">
        <f t="shared" si="45"/>
        <v>0</v>
      </c>
      <c r="BH23" s="247">
        <f t="shared" si="45"/>
        <v>0</v>
      </c>
      <c r="BI23" s="247">
        <f t="shared" si="45"/>
        <v>0</v>
      </c>
      <c r="BJ23" s="247">
        <f t="shared" si="45"/>
        <v>0</v>
      </c>
      <c r="BK23" s="247">
        <f t="shared" si="45"/>
        <v>0</v>
      </c>
      <c r="BL23" s="247">
        <f t="shared" si="45"/>
        <v>0</v>
      </c>
      <c r="BM23" s="247">
        <f t="shared" si="45"/>
        <v>0</v>
      </c>
      <c r="BN23" s="247">
        <f t="shared" si="45"/>
        <v>0</v>
      </c>
      <c r="BO23" s="247">
        <f t="shared" si="45"/>
        <v>0</v>
      </c>
      <c r="BP23" s="247">
        <f t="shared" si="45"/>
        <v>0</v>
      </c>
      <c r="BQ23" s="247">
        <f t="shared" si="45"/>
        <v>0</v>
      </c>
      <c r="BR23" s="247">
        <f t="shared" si="45"/>
        <v>0</v>
      </c>
      <c r="BS23" s="247">
        <f t="shared" si="45"/>
        <v>0</v>
      </c>
      <c r="BT23" s="247">
        <f t="shared" si="45"/>
        <v>0</v>
      </c>
      <c r="BU23" s="247">
        <f t="shared" ref="BU23:EF23" si="47">+BU18+BU21</f>
        <v>0</v>
      </c>
      <c r="BV23" s="247">
        <f t="shared" si="47"/>
        <v>0</v>
      </c>
      <c r="BW23" s="247">
        <f t="shared" si="47"/>
        <v>0</v>
      </c>
      <c r="BX23" s="247">
        <f t="shared" si="47"/>
        <v>0</v>
      </c>
      <c r="BY23" s="247">
        <f t="shared" si="47"/>
        <v>0</v>
      </c>
      <c r="BZ23" s="247">
        <f t="shared" si="47"/>
        <v>0</v>
      </c>
      <c r="CA23" s="247">
        <f t="shared" si="47"/>
        <v>0</v>
      </c>
      <c r="CB23" s="247">
        <f t="shared" si="47"/>
        <v>0</v>
      </c>
      <c r="CC23" s="247">
        <f t="shared" si="47"/>
        <v>0</v>
      </c>
      <c r="CD23" s="247">
        <f t="shared" si="47"/>
        <v>0</v>
      </c>
      <c r="CE23" s="247">
        <f t="shared" si="47"/>
        <v>0</v>
      </c>
      <c r="CF23" s="247">
        <f t="shared" si="47"/>
        <v>0</v>
      </c>
      <c r="CG23" s="247">
        <f t="shared" si="47"/>
        <v>0</v>
      </c>
      <c r="CH23" s="247">
        <f t="shared" si="47"/>
        <v>0</v>
      </c>
      <c r="CI23" s="247">
        <f t="shared" si="47"/>
        <v>0</v>
      </c>
      <c r="CJ23" s="247">
        <f>+CJ18+CJ21</f>
        <v>419574000</v>
      </c>
      <c r="CK23" s="247">
        <f t="shared" si="47"/>
        <v>0</v>
      </c>
      <c r="CL23" s="247">
        <f t="shared" si="47"/>
        <v>0</v>
      </c>
      <c r="CM23" s="247">
        <f t="shared" si="47"/>
        <v>0</v>
      </c>
      <c r="CN23" s="247">
        <f t="shared" si="47"/>
        <v>0</v>
      </c>
      <c r="CO23" s="247">
        <f t="shared" si="47"/>
        <v>0</v>
      </c>
      <c r="CP23" s="247">
        <f t="shared" si="47"/>
        <v>0</v>
      </c>
      <c r="CQ23" s="247">
        <f t="shared" si="47"/>
        <v>0</v>
      </c>
      <c r="CR23" s="247">
        <f t="shared" si="47"/>
        <v>0</v>
      </c>
      <c r="CS23" s="247">
        <f t="shared" si="47"/>
        <v>0</v>
      </c>
      <c r="CT23" s="247">
        <f t="shared" si="47"/>
        <v>0</v>
      </c>
      <c r="CU23" s="247">
        <f t="shared" si="47"/>
        <v>0</v>
      </c>
      <c r="CV23" s="247">
        <f t="shared" si="47"/>
        <v>0</v>
      </c>
      <c r="CW23" s="247">
        <f t="shared" si="47"/>
        <v>0</v>
      </c>
      <c r="CX23" s="247">
        <f t="shared" si="47"/>
        <v>0</v>
      </c>
      <c r="CY23" s="247">
        <f t="shared" si="47"/>
        <v>0</v>
      </c>
      <c r="CZ23" s="247">
        <f t="shared" si="47"/>
        <v>0</v>
      </c>
      <c r="DA23" s="247">
        <f t="shared" si="47"/>
        <v>0</v>
      </c>
      <c r="DB23" s="247">
        <f t="shared" si="47"/>
        <v>0</v>
      </c>
      <c r="DC23" s="247">
        <f t="shared" si="47"/>
        <v>0</v>
      </c>
      <c r="DD23" s="247">
        <f t="shared" si="47"/>
        <v>0</v>
      </c>
      <c r="DE23" s="247">
        <f t="shared" si="47"/>
        <v>0</v>
      </c>
      <c r="DF23" s="247">
        <f t="shared" si="47"/>
        <v>0</v>
      </c>
      <c r="DG23" s="247">
        <f t="shared" si="47"/>
        <v>0</v>
      </c>
      <c r="DH23" s="247">
        <f t="shared" si="47"/>
        <v>0</v>
      </c>
      <c r="DI23" s="247">
        <f t="shared" si="47"/>
        <v>0</v>
      </c>
      <c r="DJ23" s="247">
        <f t="shared" si="47"/>
        <v>0</v>
      </c>
      <c r="DK23" s="247">
        <f t="shared" si="47"/>
        <v>0</v>
      </c>
      <c r="DL23" s="247">
        <f t="shared" si="47"/>
        <v>0</v>
      </c>
      <c r="DM23" s="247">
        <f t="shared" si="47"/>
        <v>0</v>
      </c>
      <c r="DN23" s="247">
        <f>+DN18+DN21</f>
        <v>242192000</v>
      </c>
      <c r="DO23" s="247">
        <f t="shared" si="47"/>
        <v>0</v>
      </c>
      <c r="DP23" s="247">
        <f t="shared" si="47"/>
        <v>0</v>
      </c>
      <c r="DQ23" s="247">
        <f t="shared" si="47"/>
        <v>0</v>
      </c>
      <c r="DR23" s="247">
        <f t="shared" si="47"/>
        <v>0</v>
      </c>
      <c r="DS23" s="247">
        <f t="shared" si="47"/>
        <v>0</v>
      </c>
      <c r="DT23" s="247">
        <f t="shared" si="47"/>
        <v>0</v>
      </c>
      <c r="DU23" s="247">
        <f t="shared" si="47"/>
        <v>0</v>
      </c>
      <c r="DV23" s="247">
        <f t="shared" si="47"/>
        <v>0</v>
      </c>
      <c r="DW23" s="247">
        <f t="shared" si="47"/>
        <v>0</v>
      </c>
      <c r="DX23" s="247">
        <f t="shared" si="47"/>
        <v>0</v>
      </c>
      <c r="DY23" s="247">
        <f t="shared" si="47"/>
        <v>0</v>
      </c>
      <c r="DZ23" s="247">
        <f t="shared" si="47"/>
        <v>0</v>
      </c>
      <c r="EA23" s="247">
        <f t="shared" si="47"/>
        <v>0</v>
      </c>
      <c r="EB23" s="247">
        <f t="shared" si="47"/>
        <v>0</v>
      </c>
      <c r="EC23" s="247">
        <f t="shared" si="47"/>
        <v>0</v>
      </c>
      <c r="ED23" s="247">
        <f t="shared" si="47"/>
        <v>0</v>
      </c>
      <c r="EE23" s="247">
        <f t="shared" si="47"/>
        <v>0</v>
      </c>
      <c r="EF23" s="247">
        <f t="shared" si="47"/>
        <v>0</v>
      </c>
      <c r="EG23" s="247">
        <f t="shared" ref="EG23:EQ23" si="48">+EG18+EG21</f>
        <v>0</v>
      </c>
      <c r="EH23" s="247">
        <f t="shared" si="48"/>
        <v>0</v>
      </c>
      <c r="EI23" s="247">
        <f t="shared" si="48"/>
        <v>0</v>
      </c>
      <c r="EJ23" s="247">
        <f t="shared" si="48"/>
        <v>0</v>
      </c>
      <c r="EK23" s="247">
        <f t="shared" si="48"/>
        <v>0</v>
      </c>
      <c r="EL23" s="247">
        <f t="shared" si="48"/>
        <v>0</v>
      </c>
      <c r="EM23" s="247">
        <f t="shared" si="48"/>
        <v>0</v>
      </c>
      <c r="EN23" s="247">
        <f t="shared" si="48"/>
        <v>0</v>
      </c>
      <c r="EO23" s="247">
        <f t="shared" si="48"/>
        <v>0</v>
      </c>
      <c r="EP23" s="247">
        <f t="shared" si="48"/>
        <v>0</v>
      </c>
      <c r="EQ23" s="607">
        <f t="shared" si="48"/>
        <v>0</v>
      </c>
      <c r="ER23" s="612">
        <f t="shared" si="26"/>
        <v>5.3891949628963348E-2</v>
      </c>
      <c r="ES23" s="613">
        <f t="shared" si="27"/>
        <v>0.9513551306861685</v>
      </c>
      <c r="ET23" s="614">
        <f t="shared" si="28"/>
        <v>0.87048044373567479</v>
      </c>
      <c r="EU23" s="615">
        <f t="shared" si="29"/>
        <v>0.96345462478491117</v>
      </c>
      <c r="EV23" s="615">
        <f t="shared" si="30"/>
        <v>0.26870518661280762</v>
      </c>
      <c r="EW23" s="794"/>
      <c r="EX23" s="744"/>
      <c r="EY23" s="744"/>
      <c r="EZ23" s="741"/>
      <c r="FA23" s="791"/>
      <c r="FB23" s="795"/>
    </row>
    <row r="24" spans="1:158" s="4" customFormat="1" ht="30" customHeight="1" thickBot="1" x14ac:dyDescent="0.3">
      <c r="A24" s="752"/>
      <c r="B24" s="735">
        <v>3</v>
      </c>
      <c r="C24" s="737" t="s">
        <v>351</v>
      </c>
      <c r="D24" s="735" t="s">
        <v>292</v>
      </c>
      <c r="E24" s="735">
        <v>524</v>
      </c>
      <c r="F24" s="174" t="s">
        <v>40</v>
      </c>
      <c r="G24" s="291">
        <f>+AA24+BA24+BF24+CJ24+DN24</f>
        <v>99.990000000000009</v>
      </c>
      <c r="H24" s="129">
        <v>10</v>
      </c>
      <c r="I24" s="129">
        <v>10</v>
      </c>
      <c r="J24" s="129">
        <v>0</v>
      </c>
      <c r="K24" s="129">
        <v>10</v>
      </c>
      <c r="L24" s="127">
        <v>0</v>
      </c>
      <c r="M24" s="129">
        <v>10</v>
      </c>
      <c r="N24" s="138">
        <v>0.67</v>
      </c>
      <c r="O24" s="129">
        <v>10</v>
      </c>
      <c r="P24" s="138">
        <v>2.37</v>
      </c>
      <c r="Q24" s="129">
        <v>10</v>
      </c>
      <c r="R24" s="139">
        <v>4.33</v>
      </c>
      <c r="S24" s="140">
        <v>10</v>
      </c>
      <c r="T24" s="169">
        <v>6.99</v>
      </c>
      <c r="U24" s="141">
        <v>10</v>
      </c>
      <c r="V24" s="129">
        <v>9.99</v>
      </c>
      <c r="W24" s="250">
        <f>+U24</f>
        <v>10</v>
      </c>
      <c r="X24" s="113">
        <f>+U24</f>
        <v>10</v>
      </c>
      <c r="Y24" s="113">
        <f>+V24</f>
        <v>9.99</v>
      </c>
      <c r="Z24" s="113">
        <f>+V24</f>
        <v>9.99</v>
      </c>
      <c r="AA24" s="113">
        <f>+V24</f>
        <v>9.99</v>
      </c>
      <c r="AB24" s="129">
        <v>12</v>
      </c>
      <c r="AC24" s="138">
        <v>0.6</v>
      </c>
      <c r="AD24" s="138">
        <v>0.6</v>
      </c>
      <c r="AE24" s="138">
        <v>0.84</v>
      </c>
      <c r="AF24" s="138">
        <v>0.84</v>
      </c>
      <c r="AG24" s="138">
        <v>1.32</v>
      </c>
      <c r="AH24" s="138">
        <v>1.32</v>
      </c>
      <c r="AI24" s="138">
        <v>1.32</v>
      </c>
      <c r="AJ24" s="138">
        <v>1.32</v>
      </c>
      <c r="AK24" s="138">
        <v>1.32</v>
      </c>
      <c r="AL24" s="109">
        <v>1.32</v>
      </c>
      <c r="AM24" s="138">
        <v>1.32</v>
      </c>
      <c r="AN24" s="138">
        <v>1.32</v>
      </c>
      <c r="AO24" s="138">
        <v>1.32</v>
      </c>
      <c r="AP24" s="138">
        <v>1.32</v>
      </c>
      <c r="AQ24" s="138">
        <v>1.32</v>
      </c>
      <c r="AR24" s="138">
        <v>1.32</v>
      </c>
      <c r="AS24" s="138">
        <v>1.32</v>
      </c>
      <c r="AT24" s="138">
        <v>1.32</v>
      </c>
      <c r="AU24" s="109">
        <v>0.96</v>
      </c>
      <c r="AV24" s="109"/>
      <c r="AW24" s="109">
        <v>0.18</v>
      </c>
      <c r="AX24" s="109"/>
      <c r="AY24" s="523">
        <v>0.18</v>
      </c>
      <c r="AZ24" s="519"/>
      <c r="BA24" s="537">
        <f>AY24+AW24+AU24+AS24+AO24+AM24+AK24+AI24+AG24+AE24+AQ24+AC24</f>
        <v>12</v>
      </c>
      <c r="BB24" s="537">
        <f>+AE24+AG24+AI24+AK24+AC24+AM24+AO24+AQ24+AS24</f>
        <v>10.680000000000001</v>
      </c>
      <c r="BC24" s="537">
        <f>AD24+AF24+AH24+AJ24+AL24+AN24+AP24+AR24+AT24+AV24+AX24+AZ24</f>
        <v>10.680000000000001</v>
      </c>
      <c r="BD24" s="536">
        <f>+AC24+AE24+AG24+AI24+AK24+AM24+AO24+AQ24+AS24+AU24+AW24+AY24</f>
        <v>12</v>
      </c>
      <c r="BE24" s="537">
        <f>+AD24+AF24+AH24+AJ24+AL24+AN24+AP24+AR24+AT24+AV24+AX24+AZ24</f>
        <v>10.680000000000001</v>
      </c>
      <c r="BF24" s="533">
        <v>31</v>
      </c>
      <c r="BG24" s="604"/>
      <c r="BH24" s="604"/>
      <c r="BI24" s="358"/>
      <c r="BJ24" s="358"/>
      <c r="BK24" s="358"/>
      <c r="BL24" s="358"/>
      <c r="BM24" s="358"/>
      <c r="BN24" s="358"/>
      <c r="BO24" s="358"/>
      <c r="BP24" s="358"/>
      <c r="BQ24" s="358"/>
      <c r="BR24" s="358"/>
      <c r="BS24" s="358"/>
      <c r="BT24" s="358"/>
      <c r="BU24" s="358"/>
      <c r="BV24" s="358"/>
      <c r="BW24" s="358"/>
      <c r="BX24" s="358"/>
      <c r="BY24" s="358"/>
      <c r="BZ24" s="358"/>
      <c r="CA24" s="358"/>
      <c r="CB24" s="358"/>
      <c r="CC24" s="604"/>
      <c r="CD24" s="605"/>
      <c r="CE24" s="602"/>
      <c r="CF24" s="602"/>
      <c r="CG24" s="346"/>
      <c r="CH24" s="603"/>
      <c r="CI24" s="346"/>
      <c r="CJ24" s="533">
        <v>31</v>
      </c>
      <c r="CK24" s="606"/>
      <c r="CL24" s="606"/>
      <c r="CM24" s="606"/>
      <c r="CN24" s="606"/>
      <c r="CO24" s="606"/>
      <c r="CP24" s="606"/>
      <c r="CQ24" s="606"/>
      <c r="CR24" s="606"/>
      <c r="CS24" s="606"/>
      <c r="CT24" s="606"/>
      <c r="CU24" s="606"/>
      <c r="CV24" s="606"/>
      <c r="CW24" s="606"/>
      <c r="CX24" s="606"/>
      <c r="CY24" s="606"/>
      <c r="CZ24" s="606"/>
      <c r="DA24" s="606"/>
      <c r="DB24" s="606"/>
      <c r="DC24" s="606"/>
      <c r="DD24" s="606"/>
      <c r="DE24" s="606"/>
      <c r="DF24" s="606"/>
      <c r="DG24" s="606"/>
      <c r="DH24" s="606"/>
      <c r="DI24" s="328">
        <f>DG24+DE24+DC24+DA24+CY24+CW24+CU24+CS24+CQ24+CO24+CM24+CK24</f>
        <v>0</v>
      </c>
      <c r="DJ24" s="327">
        <f t="shared" ref="DJ24:DJ28" si="49">CK24+CM24+CO24+CQ24</f>
        <v>0</v>
      </c>
      <c r="DK24" s="188">
        <f t="shared" ref="DK24:DK28" si="50">CL24+CN24+CP24+CR24</f>
        <v>0</v>
      </c>
      <c r="DL24" s="329">
        <f>CM24+CO24+CQ24+CS24+CU24+CW24+CY24+DA24+DC24+DE24+DG24+CK24</f>
        <v>0</v>
      </c>
      <c r="DM24" s="351">
        <f>CL24+CN24+CP24+CR24</f>
        <v>0</v>
      </c>
      <c r="DN24" s="533">
        <v>16</v>
      </c>
      <c r="DO24" s="358"/>
      <c r="DP24" s="358"/>
      <c r="DQ24" s="358"/>
      <c r="DR24" s="358"/>
      <c r="DS24" s="358"/>
      <c r="DT24" s="358"/>
      <c r="DU24" s="358"/>
      <c r="DV24" s="358"/>
      <c r="DW24" s="358"/>
      <c r="DX24" s="358"/>
      <c r="DY24" s="358"/>
      <c r="DZ24" s="358"/>
      <c r="EA24" s="358"/>
      <c r="EB24" s="358"/>
      <c r="EC24" s="358"/>
      <c r="ED24" s="358"/>
      <c r="EE24" s="358"/>
      <c r="EF24" s="358"/>
      <c r="EG24" s="358"/>
      <c r="EH24" s="358"/>
      <c r="EI24" s="358"/>
      <c r="EJ24" s="358"/>
      <c r="EK24" s="358"/>
      <c r="EL24" s="358"/>
      <c r="EM24" s="328">
        <f>EK24+EI24+EG24+EE24+EC24+EA24+DY24+DW24+DU24+DS24+DQ24+DO24</f>
        <v>0</v>
      </c>
      <c r="EN24" s="327">
        <f t="shared" ref="EN24:EN28" si="51">DO24+DQ24+DS24+DU24</f>
        <v>0</v>
      </c>
      <c r="EO24" s="188">
        <f t="shared" ref="EO24:EO28" si="52">DP24+DR24+DT24+DV24</f>
        <v>0</v>
      </c>
      <c r="EP24" s="329">
        <f>DQ24+DS24+DU24+DW24+DY24+EA24+EC24+EE24+EG24+EI24+EK24+DO24</f>
        <v>0</v>
      </c>
      <c r="EQ24" s="351">
        <f>DP24+DR24+DT24+DV24</f>
        <v>0</v>
      </c>
      <c r="ER24" s="422">
        <f t="shared" si="26"/>
        <v>1</v>
      </c>
      <c r="ES24" s="302">
        <f t="shared" si="27"/>
        <v>1</v>
      </c>
      <c r="ET24" s="303">
        <f t="shared" si="28"/>
        <v>0.89000000000000012</v>
      </c>
      <c r="EU24" s="304">
        <f t="shared" si="29"/>
        <v>1</v>
      </c>
      <c r="EV24" s="304">
        <f t="shared" si="30"/>
        <v>0.20672067206720671</v>
      </c>
      <c r="EW24" s="748" t="s">
        <v>483</v>
      </c>
      <c r="EX24" s="745" t="s">
        <v>68</v>
      </c>
      <c r="EY24" s="745" t="s">
        <v>68</v>
      </c>
      <c r="EZ24" s="739" t="s">
        <v>386</v>
      </c>
      <c r="FA24" s="789" t="s">
        <v>320</v>
      </c>
      <c r="FB24" s="795"/>
    </row>
    <row r="25" spans="1:158" s="77" customFormat="1" ht="30" customHeight="1" thickBot="1" x14ac:dyDescent="0.3">
      <c r="A25" s="752"/>
      <c r="B25" s="735"/>
      <c r="C25" s="738"/>
      <c r="D25" s="735"/>
      <c r="E25" s="735"/>
      <c r="F25" s="175" t="s">
        <v>3</v>
      </c>
      <c r="G25" s="291">
        <f>+AA25+BA25+BF25+CJ25+DN25</f>
        <v>3992524227</v>
      </c>
      <c r="H25" s="122">
        <v>445395000</v>
      </c>
      <c r="I25" s="122">
        <v>445395000</v>
      </c>
      <c r="J25" s="110">
        <v>0</v>
      </c>
      <c r="K25" s="122">
        <v>445395000</v>
      </c>
      <c r="L25" s="110">
        <v>0</v>
      </c>
      <c r="M25" s="122">
        <v>431395000</v>
      </c>
      <c r="N25" s="110">
        <v>295376000</v>
      </c>
      <c r="O25" s="122">
        <v>431395000</v>
      </c>
      <c r="P25" s="110">
        <v>326747000</v>
      </c>
      <c r="Q25" s="122">
        <v>431395000</v>
      </c>
      <c r="R25" s="110">
        <v>326747000</v>
      </c>
      <c r="S25" s="122">
        <v>444111653</v>
      </c>
      <c r="T25" s="111">
        <v>326747000</v>
      </c>
      <c r="U25" s="123">
        <v>444111653</v>
      </c>
      <c r="V25" s="123">
        <v>437892760</v>
      </c>
      <c r="W25" s="250">
        <f t="shared" ref="W25:W28" si="53">+U25</f>
        <v>444111653</v>
      </c>
      <c r="X25" s="113">
        <f t="shared" ref="X25:X28" si="54">+U25</f>
        <v>444111653</v>
      </c>
      <c r="Y25" s="113">
        <f t="shared" ref="Y25:Y28" si="55">+V25</f>
        <v>437892760</v>
      </c>
      <c r="Z25" s="113">
        <f t="shared" ref="Z25:Z28" si="56">+V25</f>
        <v>437892760</v>
      </c>
      <c r="AA25" s="113">
        <f t="shared" ref="AA25:AA28" si="57">+V25</f>
        <v>437892760</v>
      </c>
      <c r="AB25" s="123">
        <v>781475000</v>
      </c>
      <c r="AC25" s="110">
        <v>0</v>
      </c>
      <c r="AD25" s="110">
        <v>0</v>
      </c>
      <c r="AE25" s="110">
        <v>426816000</v>
      </c>
      <c r="AF25" s="110">
        <v>426816000</v>
      </c>
      <c r="AG25" s="110">
        <f>778986000-AE25</f>
        <v>352170000</v>
      </c>
      <c r="AH25" s="110">
        <v>352170000</v>
      </c>
      <c r="AI25" s="110">
        <f>778986000-AG25-AE25</f>
        <v>0</v>
      </c>
      <c r="AJ25" s="110">
        <v>0</v>
      </c>
      <c r="AK25" s="110">
        <v>1076800</v>
      </c>
      <c r="AL25" s="110">
        <v>1076800</v>
      </c>
      <c r="AM25" s="110">
        <v>0</v>
      </c>
      <c r="AN25" s="110">
        <v>0</v>
      </c>
      <c r="AO25" s="110">
        <v>0</v>
      </c>
      <c r="AP25" s="110">
        <v>0</v>
      </c>
      <c r="AQ25" s="110">
        <v>0</v>
      </c>
      <c r="AR25" s="110">
        <v>0</v>
      </c>
      <c r="AS25" s="110">
        <v>57543234</v>
      </c>
      <c r="AT25" s="110">
        <f>782226867-AR25-AP25-AN25-AL25-AJ25-AH25-AF25-AD25</f>
        <v>2164067</v>
      </c>
      <c r="AU25" s="110">
        <v>30368433</v>
      </c>
      <c r="AV25" s="110">
        <v>0</v>
      </c>
      <c r="AW25" s="110">
        <v>2489000</v>
      </c>
      <c r="AX25" s="110">
        <v>0</v>
      </c>
      <c r="AY25" s="110">
        <v>0</v>
      </c>
      <c r="AZ25" s="112"/>
      <c r="BA25" s="537">
        <f>AY25+AW25+AU25+AS25+AQ25+AO25+AM25+AK25+AI25+AG25+AE25+AC25</f>
        <v>870463467</v>
      </c>
      <c r="BB25" s="533">
        <f>+AE25+AG25+AI25+AK25+AC25+AM25+AO25+AQ25+AS25</f>
        <v>837606034</v>
      </c>
      <c r="BC25" s="533">
        <f>AD25+AF25+AH25+AJ25+AL25+AN25+AP25+AR25+AT25+AV25+AX25+AZ25</f>
        <v>782226867</v>
      </c>
      <c r="BD25" s="537">
        <f t="shared" ref="BD25:BE28" si="58">+AC25+AE25+AG25+AI25+AK25+AM25+AO25+AQ25+AS25+AU25+AW25+AY25</f>
        <v>870463467</v>
      </c>
      <c r="BE25" s="537">
        <f t="shared" si="58"/>
        <v>782226867</v>
      </c>
      <c r="BF25" s="305">
        <v>1068948000</v>
      </c>
      <c r="BG25" s="310"/>
      <c r="BH25" s="310"/>
      <c r="BI25" s="310"/>
      <c r="BJ25" s="310"/>
      <c r="BK25" s="332"/>
      <c r="BL25" s="332"/>
      <c r="BM25" s="332"/>
      <c r="BN25" s="332"/>
      <c r="BO25" s="332"/>
      <c r="BP25" s="332"/>
      <c r="BQ25" s="332"/>
      <c r="BR25" s="310"/>
      <c r="BS25" s="310"/>
      <c r="BT25" s="310"/>
      <c r="BU25" s="332"/>
      <c r="BV25" s="310"/>
      <c r="BW25" s="310"/>
      <c r="BX25" s="310"/>
      <c r="BY25" s="310"/>
      <c r="BZ25" s="310"/>
      <c r="CA25" s="310"/>
      <c r="CB25" s="310"/>
      <c r="CC25" s="310"/>
      <c r="CD25" s="353"/>
      <c r="CE25" s="308"/>
      <c r="CF25" s="305"/>
      <c r="CG25" s="305"/>
      <c r="CH25" s="334"/>
      <c r="CI25" s="305"/>
      <c r="CJ25" s="305">
        <v>1068948000</v>
      </c>
      <c r="CK25" s="354"/>
      <c r="CL25" s="354"/>
      <c r="CM25" s="354"/>
      <c r="CN25" s="354"/>
      <c r="CO25" s="354"/>
      <c r="CP25" s="354"/>
      <c r="CQ25" s="354"/>
      <c r="CR25" s="354"/>
      <c r="CS25" s="354"/>
      <c r="CT25" s="354"/>
      <c r="CU25" s="354"/>
      <c r="CV25" s="354"/>
      <c r="CW25" s="354"/>
      <c r="CX25" s="354"/>
      <c r="CY25" s="354"/>
      <c r="CZ25" s="354"/>
      <c r="DA25" s="354"/>
      <c r="DB25" s="354"/>
      <c r="DC25" s="354"/>
      <c r="DD25" s="354"/>
      <c r="DE25" s="354"/>
      <c r="DF25" s="354"/>
      <c r="DG25" s="354"/>
      <c r="DH25" s="354"/>
      <c r="DI25" s="335">
        <f>DG25+DE25+DC25+DA25+CY25+CW25+CU25+CS25+CQ25+CO25+CM25+CK25</f>
        <v>0</v>
      </c>
      <c r="DJ25" s="336">
        <f t="shared" si="49"/>
        <v>0</v>
      </c>
      <c r="DK25" s="330">
        <f t="shared" si="50"/>
        <v>0</v>
      </c>
      <c r="DL25" s="337">
        <f>CM25+CO25+CQ25+CS25+CU25+CW25+CY25+DA25+DC25+DE25+DG25+CK25</f>
        <v>0</v>
      </c>
      <c r="DM25" s="313">
        <f>CL25+CN25+CP25+CR25</f>
        <v>0</v>
      </c>
      <c r="DN25" s="305">
        <v>546272000</v>
      </c>
      <c r="DO25" s="310"/>
      <c r="DP25" s="310"/>
      <c r="DQ25" s="310"/>
      <c r="DR25" s="310"/>
      <c r="DS25" s="310"/>
      <c r="DT25" s="310"/>
      <c r="DU25" s="310"/>
      <c r="DV25" s="310"/>
      <c r="DW25" s="310"/>
      <c r="DX25" s="310"/>
      <c r="DY25" s="310"/>
      <c r="DZ25" s="310"/>
      <c r="EA25" s="310"/>
      <c r="EB25" s="310"/>
      <c r="EC25" s="310"/>
      <c r="ED25" s="310"/>
      <c r="EE25" s="310"/>
      <c r="EF25" s="310"/>
      <c r="EG25" s="310"/>
      <c r="EH25" s="310"/>
      <c r="EI25" s="310"/>
      <c r="EJ25" s="310"/>
      <c r="EK25" s="310"/>
      <c r="EL25" s="310"/>
      <c r="EM25" s="335">
        <f>EK25+EI25+EG25+EE25+EC25+EA25+DY25+DW25+DU25+DS25+DQ25+DO25</f>
        <v>0</v>
      </c>
      <c r="EN25" s="336">
        <f t="shared" si="51"/>
        <v>0</v>
      </c>
      <c r="EO25" s="330">
        <f t="shared" si="52"/>
        <v>0</v>
      </c>
      <c r="EP25" s="337">
        <f>DQ25+DS25+DU25+DW25+DY25+EA25+EC25+EE25+EG25+EI25+EK25+DO25</f>
        <v>0</v>
      </c>
      <c r="EQ25" s="313">
        <f>DP25+DR25+DT25+DV25</f>
        <v>0</v>
      </c>
      <c r="ER25" s="422">
        <f t="shared" si="26"/>
        <v>3.7607670781937629E-2</v>
      </c>
      <c r="ES25" s="302">
        <f t="shared" si="27"/>
        <v>0.93388399229225227</v>
      </c>
      <c r="ET25" s="303">
        <f t="shared" si="28"/>
        <v>0.89863262118960363</v>
      </c>
      <c r="EU25" s="304">
        <f t="shared" si="29"/>
        <v>0.95658234467919068</v>
      </c>
      <c r="EV25" s="304">
        <f t="shared" si="30"/>
        <v>0.30560105778413854</v>
      </c>
      <c r="EW25" s="749"/>
      <c r="EX25" s="746"/>
      <c r="EY25" s="746"/>
      <c r="EZ25" s="740"/>
      <c r="FA25" s="790"/>
      <c r="FB25" s="795"/>
    </row>
    <row r="26" spans="1:158" s="77" customFormat="1" ht="30" customHeight="1" thickBot="1" x14ac:dyDescent="0.3">
      <c r="A26" s="752"/>
      <c r="B26" s="735"/>
      <c r="C26" s="738"/>
      <c r="D26" s="735"/>
      <c r="E26" s="735"/>
      <c r="F26" s="176" t="s">
        <v>217</v>
      </c>
      <c r="G26" s="291">
        <f t="shared" ref="G26:G29" si="59">+AA26+BA26+BF26+CJ26+DN26</f>
        <v>840095034</v>
      </c>
      <c r="H26" s="122"/>
      <c r="I26" s="122"/>
      <c r="J26" s="110"/>
      <c r="K26" s="122"/>
      <c r="L26" s="110"/>
      <c r="M26" s="122"/>
      <c r="N26" s="110"/>
      <c r="O26" s="122"/>
      <c r="P26" s="110"/>
      <c r="Q26" s="122"/>
      <c r="R26" s="110"/>
      <c r="S26" s="122"/>
      <c r="T26" s="111"/>
      <c r="U26" s="123"/>
      <c r="V26" s="123"/>
      <c r="W26" s="250">
        <f t="shared" si="53"/>
        <v>0</v>
      </c>
      <c r="X26" s="113">
        <f t="shared" si="54"/>
        <v>0</v>
      </c>
      <c r="Y26" s="113">
        <f t="shared" si="55"/>
        <v>0</v>
      </c>
      <c r="Z26" s="113">
        <f t="shared" si="56"/>
        <v>0</v>
      </c>
      <c r="AA26" s="113">
        <f t="shared" si="57"/>
        <v>0</v>
      </c>
      <c r="AB26" s="110">
        <v>782551800</v>
      </c>
      <c r="AC26" s="110">
        <v>0</v>
      </c>
      <c r="AD26" s="110">
        <v>0</v>
      </c>
      <c r="AE26" s="77">
        <v>0</v>
      </c>
      <c r="AF26" s="77">
        <v>0</v>
      </c>
      <c r="AG26" s="110">
        <v>18050767</v>
      </c>
      <c r="AH26" s="110">
        <v>18050767</v>
      </c>
      <c r="AI26" s="110">
        <v>63217033</v>
      </c>
      <c r="AJ26" s="110">
        <v>63217033</v>
      </c>
      <c r="AK26" s="110">
        <f>173526567-AI26-AG26</f>
        <v>92258767</v>
      </c>
      <c r="AL26" s="110">
        <v>92258767</v>
      </c>
      <c r="AM26" s="110">
        <f>261157367-AK26-AI26-AG26-AE26-AC26</f>
        <v>87630800</v>
      </c>
      <c r="AN26" s="110">
        <f>261157367-AL26-AJ26-AH26-AF26-AD26</f>
        <v>87630800</v>
      </c>
      <c r="AO26" s="110">
        <v>86554000</v>
      </c>
      <c r="AP26" s="110">
        <f>347711367-AN26-AL26-AJ26-AH26-AF26-AD26</f>
        <v>86554000</v>
      </c>
      <c r="AQ26" s="110">
        <v>86554000</v>
      </c>
      <c r="AR26" s="110">
        <f>434265367-AP26-AN26-AL26-AJ26-AH26-AF26-AD26</f>
        <v>86554000</v>
      </c>
      <c r="AS26" s="110">
        <v>86554000</v>
      </c>
      <c r="AT26" s="110">
        <f>520819367-AR26-AP26-AN26-AL26-AJ26-AH26-AF26-AD26</f>
        <v>86554000</v>
      </c>
      <c r="AU26" s="110">
        <v>86554000</v>
      </c>
      <c r="AV26" s="110"/>
      <c r="AW26" s="110">
        <v>86554000</v>
      </c>
      <c r="AX26" s="110"/>
      <c r="AY26" s="110">
        <f>86135433+3565800-1076800+57543234</f>
        <v>146167667</v>
      </c>
      <c r="AZ26" s="112"/>
      <c r="BA26" s="537">
        <f>AY26+AW26+AU26+AS26+AQ26+AO26+AM26+AK26+AI26+AG26+AE26+AC26</f>
        <v>840095034</v>
      </c>
      <c r="BB26" s="533">
        <f>+AE26+AG26+AI26+AK26+AC26+AM26+AO26+AQ26+AS26</f>
        <v>520819367</v>
      </c>
      <c r="BC26" s="533">
        <f>AD26+AF26+AH26+AJ26+AL26+AN26+AP26+AR26+AT26+AV26+AX26+AZ26</f>
        <v>520819367</v>
      </c>
      <c r="BD26" s="537">
        <f t="shared" si="58"/>
        <v>840095034</v>
      </c>
      <c r="BE26" s="537">
        <f t="shared" si="58"/>
        <v>520819367</v>
      </c>
      <c r="BF26" s="305">
        <v>0</v>
      </c>
      <c r="BG26" s="310"/>
      <c r="BH26" s="310"/>
      <c r="BI26" s="310"/>
      <c r="BJ26" s="310"/>
      <c r="BK26" s="310"/>
      <c r="BL26" s="310"/>
      <c r="BM26" s="332"/>
      <c r="BN26" s="310"/>
      <c r="BO26" s="332"/>
      <c r="BP26" s="310"/>
      <c r="BQ26" s="332"/>
      <c r="BR26" s="310"/>
      <c r="BS26" s="332"/>
      <c r="BT26" s="310"/>
      <c r="BU26" s="332"/>
      <c r="BV26" s="310"/>
      <c r="BW26" s="332"/>
      <c r="BX26" s="310"/>
      <c r="BY26" s="332"/>
      <c r="BZ26" s="310"/>
      <c r="CA26" s="310"/>
      <c r="CB26" s="310"/>
      <c r="CC26" s="332"/>
      <c r="CD26" s="353"/>
      <c r="CE26" s="308"/>
      <c r="CF26" s="305"/>
      <c r="CG26" s="305"/>
      <c r="CH26" s="359"/>
      <c r="CI26" s="305"/>
      <c r="CJ26" s="305"/>
      <c r="CK26" s="354"/>
      <c r="CL26" s="354"/>
      <c r="CM26" s="354"/>
      <c r="CN26" s="354"/>
      <c r="CO26" s="354"/>
      <c r="CP26" s="354"/>
      <c r="CQ26" s="354"/>
      <c r="CR26" s="354"/>
      <c r="CS26" s="354"/>
      <c r="CT26" s="354"/>
      <c r="CU26" s="354"/>
      <c r="CV26" s="354"/>
      <c r="CW26" s="354"/>
      <c r="CX26" s="354"/>
      <c r="CY26" s="354"/>
      <c r="CZ26" s="354"/>
      <c r="DA26" s="354"/>
      <c r="DB26" s="354"/>
      <c r="DC26" s="354"/>
      <c r="DD26" s="354"/>
      <c r="DE26" s="354"/>
      <c r="DF26" s="354"/>
      <c r="DG26" s="354"/>
      <c r="DH26" s="354"/>
      <c r="DI26" s="335">
        <f>DE26+DC26+DA26+CY26+CW26+CU26+CS26+CQ26+CO26+CM26+CK26+DG26</f>
        <v>0</v>
      </c>
      <c r="DJ26" s="336">
        <f t="shared" si="49"/>
        <v>0</v>
      </c>
      <c r="DK26" s="330">
        <f t="shared" si="50"/>
        <v>0</v>
      </c>
      <c r="DL26" s="306">
        <f>CM26+CO26+CQ26+CS26+CU26+CW26+CY26+DA26+DC26+DE26+DG26</f>
        <v>0</v>
      </c>
      <c r="DM26" s="313">
        <f>CL26+CN26+CP26+CR26</f>
        <v>0</v>
      </c>
      <c r="DN26" s="305"/>
      <c r="DO26" s="310"/>
      <c r="DP26" s="310"/>
      <c r="DQ26" s="310"/>
      <c r="DR26" s="310"/>
      <c r="DS26" s="310"/>
      <c r="DT26" s="310"/>
      <c r="DU26" s="310"/>
      <c r="DV26" s="310"/>
      <c r="DW26" s="310"/>
      <c r="DX26" s="310"/>
      <c r="DY26" s="310"/>
      <c r="DZ26" s="310"/>
      <c r="EA26" s="310"/>
      <c r="EB26" s="310"/>
      <c r="EC26" s="310"/>
      <c r="ED26" s="310"/>
      <c r="EE26" s="310"/>
      <c r="EF26" s="310"/>
      <c r="EG26" s="310"/>
      <c r="EH26" s="310"/>
      <c r="EI26" s="310"/>
      <c r="EJ26" s="310"/>
      <c r="EK26" s="310"/>
      <c r="EL26" s="310"/>
      <c r="EM26" s="335">
        <f>EI26+EG26+EE26+EC26+EA26+DY26+DW26+DU26+DS26+DQ26+DO26+EK26</f>
        <v>0</v>
      </c>
      <c r="EN26" s="336">
        <f t="shared" si="51"/>
        <v>0</v>
      </c>
      <c r="EO26" s="330">
        <f t="shared" si="52"/>
        <v>0</v>
      </c>
      <c r="EP26" s="306">
        <f>DQ26+DS26+DU26+DW26+DY26+EA26+EC26+EE26+EG26+EI26+EK26</f>
        <v>0</v>
      </c>
      <c r="EQ26" s="313">
        <f>DP26+DR26+DT26+DV26</f>
        <v>0</v>
      </c>
      <c r="ER26" s="422">
        <f t="shared" si="26"/>
        <v>1</v>
      </c>
      <c r="ES26" s="302">
        <f t="shared" si="27"/>
        <v>1</v>
      </c>
      <c r="ET26" s="303">
        <f t="shared" si="28"/>
        <v>0.6199529171362772</v>
      </c>
      <c r="EU26" s="304">
        <f t="shared" si="29"/>
        <v>1</v>
      </c>
      <c r="EV26" s="304">
        <f t="shared" si="30"/>
        <v>0.6199529171362772</v>
      </c>
      <c r="EW26" s="749"/>
      <c r="EX26" s="746"/>
      <c r="EY26" s="746"/>
      <c r="EZ26" s="740"/>
      <c r="FA26" s="790"/>
      <c r="FB26" s="795"/>
    </row>
    <row r="27" spans="1:158" s="4" customFormat="1" ht="37.5" customHeight="1" thickBot="1" x14ac:dyDescent="0.3">
      <c r="A27" s="752"/>
      <c r="B27" s="735"/>
      <c r="C27" s="738"/>
      <c r="D27" s="735"/>
      <c r="E27" s="735"/>
      <c r="F27" s="177" t="s">
        <v>41</v>
      </c>
      <c r="G27" s="291">
        <f t="shared" si="59"/>
        <v>0</v>
      </c>
      <c r="H27" s="124">
        <v>0</v>
      </c>
      <c r="I27" s="124">
        <v>0</v>
      </c>
      <c r="J27" s="124">
        <v>0</v>
      </c>
      <c r="K27" s="124">
        <v>0</v>
      </c>
      <c r="L27" s="124">
        <v>0</v>
      </c>
      <c r="M27" s="124">
        <v>0</v>
      </c>
      <c r="N27" s="124">
        <v>0</v>
      </c>
      <c r="O27" s="124">
        <v>0</v>
      </c>
      <c r="P27" s="124">
        <v>0</v>
      </c>
      <c r="Q27" s="124">
        <v>0</v>
      </c>
      <c r="R27" s="124">
        <v>0</v>
      </c>
      <c r="S27" s="125">
        <v>0</v>
      </c>
      <c r="T27" s="135">
        <v>0</v>
      </c>
      <c r="U27" s="124">
        <v>0</v>
      </c>
      <c r="V27" s="135">
        <v>0</v>
      </c>
      <c r="W27" s="250">
        <f t="shared" si="53"/>
        <v>0</v>
      </c>
      <c r="X27" s="113">
        <f t="shared" si="54"/>
        <v>0</v>
      </c>
      <c r="Y27" s="113">
        <f t="shared" si="55"/>
        <v>0</v>
      </c>
      <c r="Z27" s="113">
        <f t="shared" si="56"/>
        <v>0</v>
      </c>
      <c r="AA27" s="113">
        <f t="shared" si="57"/>
        <v>0</v>
      </c>
      <c r="AB27" s="135">
        <v>0</v>
      </c>
      <c r="AC27" s="124">
        <v>0</v>
      </c>
      <c r="AD27" s="124">
        <v>0</v>
      </c>
      <c r="AE27" s="124">
        <v>0</v>
      </c>
      <c r="AF27" s="124">
        <v>0</v>
      </c>
      <c r="AG27" s="124">
        <v>0</v>
      </c>
      <c r="AH27" s="124">
        <v>0</v>
      </c>
      <c r="AI27" s="124">
        <v>0</v>
      </c>
      <c r="AJ27" s="124">
        <v>0</v>
      </c>
      <c r="AK27" s="135">
        <v>0</v>
      </c>
      <c r="AL27" s="135">
        <v>0</v>
      </c>
      <c r="AM27" s="135">
        <v>0</v>
      </c>
      <c r="AN27" s="135">
        <v>0</v>
      </c>
      <c r="AO27" s="135">
        <v>0</v>
      </c>
      <c r="AP27" s="135">
        <v>0</v>
      </c>
      <c r="AQ27" s="529">
        <v>0</v>
      </c>
      <c r="AR27" s="529">
        <v>0</v>
      </c>
      <c r="AS27" s="529">
        <v>0</v>
      </c>
      <c r="AT27" s="529">
        <v>0</v>
      </c>
      <c r="AU27" s="529">
        <v>0</v>
      </c>
      <c r="AV27" s="135">
        <v>0</v>
      </c>
      <c r="AW27" s="135">
        <v>0</v>
      </c>
      <c r="AX27" s="135">
        <v>0</v>
      </c>
      <c r="AY27" s="524">
        <v>0</v>
      </c>
      <c r="AZ27" s="126">
        <v>0</v>
      </c>
      <c r="BA27" s="537">
        <f t="shared" ref="BA27:BA28" si="60">AY27+AW27+AU27+AS27+AQ27+AO27+AM27+AK27+AI27+AG27+AE27+AC27</f>
        <v>0</v>
      </c>
      <c r="BB27" s="537">
        <f t="shared" ref="BB27" si="61">+AE27+AG27+AI27+AK27+AC27+AM27</f>
        <v>0</v>
      </c>
      <c r="BC27" s="537">
        <f t="shared" ref="BC27" si="62">AD27+AF27+AH27+AJ27+AL27+AN27</f>
        <v>0</v>
      </c>
      <c r="BD27" s="537">
        <f t="shared" si="58"/>
        <v>0</v>
      </c>
      <c r="BE27" s="537">
        <f t="shared" si="58"/>
        <v>0</v>
      </c>
      <c r="BF27" s="352">
        <v>0</v>
      </c>
      <c r="BG27" s="360"/>
      <c r="BH27" s="360"/>
      <c r="BI27" s="360"/>
      <c r="BJ27" s="360"/>
      <c r="BK27" s="360"/>
      <c r="BL27" s="360"/>
      <c r="BM27" s="360"/>
      <c r="BN27" s="360"/>
      <c r="BO27" s="360"/>
      <c r="BP27" s="360"/>
      <c r="BQ27" s="360"/>
      <c r="BR27" s="360"/>
      <c r="BS27" s="360"/>
      <c r="BT27" s="360"/>
      <c r="BU27" s="360"/>
      <c r="BV27" s="360"/>
      <c r="BW27" s="360"/>
      <c r="BX27" s="360"/>
      <c r="BY27" s="360"/>
      <c r="BZ27" s="360"/>
      <c r="CA27" s="360"/>
      <c r="CB27" s="360"/>
      <c r="CC27" s="360"/>
      <c r="CD27" s="361"/>
      <c r="CE27" s="342"/>
      <c r="CF27" s="343"/>
      <c r="CG27" s="344"/>
      <c r="CH27" s="345"/>
      <c r="CI27" s="352"/>
      <c r="CJ27" s="352">
        <v>0</v>
      </c>
      <c r="CK27" s="362"/>
      <c r="CL27" s="362"/>
      <c r="CM27" s="362"/>
      <c r="CN27" s="362"/>
      <c r="CO27" s="362"/>
      <c r="CP27" s="362"/>
      <c r="CQ27" s="362"/>
      <c r="CR27" s="362"/>
      <c r="CS27" s="362"/>
      <c r="CT27" s="362"/>
      <c r="CU27" s="362"/>
      <c r="CV27" s="362"/>
      <c r="CW27" s="362"/>
      <c r="CX27" s="362"/>
      <c r="CY27" s="362"/>
      <c r="CZ27" s="362"/>
      <c r="DA27" s="362"/>
      <c r="DB27" s="362"/>
      <c r="DC27" s="362"/>
      <c r="DD27" s="362"/>
      <c r="DE27" s="362"/>
      <c r="DF27" s="362"/>
      <c r="DG27" s="362"/>
      <c r="DH27" s="362"/>
      <c r="DI27" s="347">
        <f>DE27+DC27+DA27+CY27+CW27+CU27+CS27+CQ27+CO27+CM27+CK27+DG27</f>
        <v>0</v>
      </c>
      <c r="DJ27" s="348">
        <f t="shared" si="49"/>
        <v>0</v>
      </c>
      <c r="DK27" s="349">
        <f t="shared" si="50"/>
        <v>0</v>
      </c>
      <c r="DL27" s="350">
        <f>CM27+CO27+CQ27+CS27+CU27+CW27+CY27+DA27+DC27+DE27+DG27</f>
        <v>0</v>
      </c>
      <c r="DM27" s="363">
        <v>0</v>
      </c>
      <c r="DN27" s="352">
        <v>0</v>
      </c>
      <c r="DO27" s="360"/>
      <c r="DP27" s="360"/>
      <c r="DQ27" s="360"/>
      <c r="DR27" s="360"/>
      <c r="DS27" s="360"/>
      <c r="DT27" s="360"/>
      <c r="DU27" s="360"/>
      <c r="DV27" s="360"/>
      <c r="DW27" s="360"/>
      <c r="DX27" s="360"/>
      <c r="DY27" s="360"/>
      <c r="DZ27" s="360"/>
      <c r="EA27" s="360"/>
      <c r="EB27" s="360"/>
      <c r="EC27" s="360"/>
      <c r="ED27" s="360"/>
      <c r="EE27" s="360"/>
      <c r="EF27" s="360"/>
      <c r="EG27" s="360"/>
      <c r="EH27" s="360"/>
      <c r="EI27" s="360"/>
      <c r="EJ27" s="360"/>
      <c r="EK27" s="360"/>
      <c r="EL27" s="360"/>
      <c r="EM27" s="347">
        <f>EI27+EG27+EE27+EC27+EA27+DY27+DW27+DU27+DS27+DQ27+DO27+EK27</f>
        <v>0</v>
      </c>
      <c r="EN27" s="348">
        <f t="shared" si="51"/>
        <v>0</v>
      </c>
      <c r="EO27" s="349">
        <f t="shared" si="52"/>
        <v>0</v>
      </c>
      <c r="EP27" s="350">
        <f>DQ27+DS27+DU27+DW27+DY27+EA27+EC27+EE27+EG27+EI27+EK27</f>
        <v>0</v>
      </c>
      <c r="EQ27" s="363">
        <v>0</v>
      </c>
      <c r="ER27" s="422" t="e">
        <f t="shared" si="26"/>
        <v>#DIV/0!</v>
      </c>
      <c r="ES27" s="302" t="e">
        <f t="shared" si="27"/>
        <v>#DIV/0!</v>
      </c>
      <c r="ET27" s="303" t="e">
        <f t="shared" si="28"/>
        <v>#DIV/0!</v>
      </c>
      <c r="EU27" s="304" t="e">
        <f t="shared" si="29"/>
        <v>#DIV/0!</v>
      </c>
      <c r="EV27" s="304" t="e">
        <f t="shared" si="30"/>
        <v>#DIV/0!</v>
      </c>
      <c r="EW27" s="749"/>
      <c r="EX27" s="746"/>
      <c r="EY27" s="746"/>
      <c r="EZ27" s="740"/>
      <c r="FA27" s="790"/>
      <c r="FB27" s="795"/>
    </row>
    <row r="28" spans="1:158" s="75" customFormat="1" ht="30" customHeight="1" x14ac:dyDescent="0.25">
      <c r="A28" s="752"/>
      <c r="B28" s="735"/>
      <c r="C28" s="738"/>
      <c r="D28" s="735"/>
      <c r="E28" s="735"/>
      <c r="F28" s="178" t="s">
        <v>4</v>
      </c>
      <c r="G28" s="291">
        <f t="shared" si="59"/>
        <v>107609660</v>
      </c>
      <c r="H28" s="110">
        <v>0</v>
      </c>
      <c r="I28" s="110">
        <v>0</v>
      </c>
      <c r="J28" s="110">
        <v>0</v>
      </c>
      <c r="K28" s="110">
        <v>0</v>
      </c>
      <c r="L28" s="110">
        <v>0</v>
      </c>
      <c r="M28" s="110">
        <v>0</v>
      </c>
      <c r="N28" s="110">
        <v>0</v>
      </c>
      <c r="O28" s="110">
        <v>0</v>
      </c>
      <c r="P28" s="110">
        <v>0</v>
      </c>
      <c r="Q28" s="110">
        <v>0</v>
      </c>
      <c r="R28" s="110">
        <v>0</v>
      </c>
      <c r="S28" s="122">
        <v>0</v>
      </c>
      <c r="T28" s="115">
        <v>0</v>
      </c>
      <c r="U28" s="110">
        <v>0</v>
      </c>
      <c r="V28" s="110">
        <v>0</v>
      </c>
      <c r="W28" s="250">
        <f t="shared" si="53"/>
        <v>0</v>
      </c>
      <c r="X28" s="113">
        <f t="shared" si="54"/>
        <v>0</v>
      </c>
      <c r="Y28" s="113">
        <f t="shared" si="55"/>
        <v>0</v>
      </c>
      <c r="Z28" s="113">
        <f t="shared" si="56"/>
        <v>0</v>
      </c>
      <c r="AA28" s="113">
        <f t="shared" si="57"/>
        <v>0</v>
      </c>
      <c r="AB28" s="110">
        <v>107609660</v>
      </c>
      <c r="AC28" s="110">
        <v>22862100</v>
      </c>
      <c r="AD28" s="110">
        <v>22862100</v>
      </c>
      <c r="AE28" s="110">
        <f>76899533-AC28</f>
        <v>54037433</v>
      </c>
      <c r="AF28" s="110">
        <v>54037433</v>
      </c>
      <c r="AG28" s="110">
        <f>100187533-AE28-AC28</f>
        <v>23288000</v>
      </c>
      <c r="AH28" s="110">
        <v>23288000</v>
      </c>
      <c r="AI28" s="110">
        <f>105758900-AG28-AE28-AC28</f>
        <v>5571367</v>
      </c>
      <c r="AJ28" s="110">
        <v>5571367</v>
      </c>
      <c r="AK28" s="110">
        <v>0</v>
      </c>
      <c r="AL28" s="110">
        <v>0</v>
      </c>
      <c r="AM28" s="110">
        <v>1850760</v>
      </c>
      <c r="AN28" s="110">
        <f>107609660-AL28-AJ28-AH28-AF28-AD28</f>
        <v>1850760</v>
      </c>
      <c r="AO28" s="110">
        <v>0</v>
      </c>
      <c r="AP28" s="110">
        <v>0</v>
      </c>
      <c r="AQ28" s="110">
        <v>0</v>
      </c>
      <c r="AR28" s="110">
        <v>0</v>
      </c>
      <c r="AS28" s="110">
        <v>0</v>
      </c>
      <c r="AT28" s="110">
        <v>0</v>
      </c>
      <c r="AU28" s="110"/>
      <c r="AV28" s="110"/>
      <c r="AW28" s="110"/>
      <c r="AX28" s="110"/>
      <c r="AY28" s="110"/>
      <c r="AZ28" s="112"/>
      <c r="BA28" s="537">
        <f t="shared" si="60"/>
        <v>107609660</v>
      </c>
      <c r="BB28" s="533">
        <f>+AE28+AG28+AI28+AK28+AC28+AM28+AO28+AQ28+AS28</f>
        <v>107609660</v>
      </c>
      <c r="BC28" s="533">
        <f>AD28+AF28+AH28+AJ28+AL28+AN28+AP28+AR28+AT28</f>
        <v>107609660</v>
      </c>
      <c r="BD28" s="537">
        <f t="shared" si="58"/>
        <v>107609660</v>
      </c>
      <c r="BE28" s="537">
        <f t="shared" si="58"/>
        <v>107609660</v>
      </c>
      <c r="BF28" s="305">
        <v>0</v>
      </c>
      <c r="BG28" s="332"/>
      <c r="BH28" s="332"/>
      <c r="BI28" s="332"/>
      <c r="BJ28" s="332"/>
      <c r="BK28" s="332"/>
      <c r="BL28" s="310"/>
      <c r="BM28" s="310"/>
      <c r="BN28" s="310"/>
      <c r="BO28" s="310"/>
      <c r="BP28" s="310"/>
      <c r="BQ28" s="310"/>
      <c r="BR28" s="310"/>
      <c r="BS28" s="310"/>
      <c r="BT28" s="310"/>
      <c r="BU28" s="310"/>
      <c r="BV28" s="310"/>
      <c r="BW28" s="310"/>
      <c r="BX28" s="310"/>
      <c r="BY28" s="310"/>
      <c r="BZ28" s="310"/>
      <c r="CA28" s="310"/>
      <c r="CB28" s="310"/>
      <c r="CC28" s="310"/>
      <c r="CD28" s="353"/>
      <c r="CE28" s="342"/>
      <c r="CF28" s="305"/>
      <c r="CG28" s="305"/>
      <c r="CH28" s="309"/>
      <c r="CI28" s="305"/>
      <c r="CJ28" s="305">
        <v>0</v>
      </c>
      <c r="CK28" s="354"/>
      <c r="CL28" s="354"/>
      <c r="CM28" s="354"/>
      <c r="CN28" s="354"/>
      <c r="CO28" s="354"/>
      <c r="CP28" s="354"/>
      <c r="CQ28" s="354"/>
      <c r="CR28" s="354"/>
      <c r="CS28" s="354"/>
      <c r="CT28" s="354"/>
      <c r="CU28" s="354"/>
      <c r="CV28" s="354"/>
      <c r="CW28" s="354"/>
      <c r="CX28" s="354"/>
      <c r="CY28" s="354"/>
      <c r="CZ28" s="354"/>
      <c r="DA28" s="354"/>
      <c r="DB28" s="354"/>
      <c r="DC28" s="354"/>
      <c r="DD28" s="354"/>
      <c r="DE28" s="354"/>
      <c r="DF28" s="354"/>
      <c r="DG28" s="354"/>
      <c r="DH28" s="354"/>
      <c r="DI28" s="347">
        <f>DE28+DC28+DA28+CY28+CW28+CU28+CS28+CQ28+CO28+CM28+CK28+DG28</f>
        <v>0</v>
      </c>
      <c r="DJ28" s="336">
        <f t="shared" si="49"/>
        <v>0</v>
      </c>
      <c r="DK28" s="330">
        <f t="shared" si="50"/>
        <v>0</v>
      </c>
      <c r="DL28" s="306">
        <f>CM28+CO28+CQ28+CS28+CU28+CW28+CY28+DA28+DC28+DE28+DG28+CK28</f>
        <v>0</v>
      </c>
      <c r="DM28" s="313">
        <f>CL28+CN28+CP28+CR28</f>
        <v>0</v>
      </c>
      <c r="DN28" s="305">
        <v>0</v>
      </c>
      <c r="DO28" s="310"/>
      <c r="DP28" s="310"/>
      <c r="DQ28" s="310"/>
      <c r="DR28" s="310"/>
      <c r="DS28" s="310"/>
      <c r="DT28" s="310"/>
      <c r="DU28" s="310"/>
      <c r="DV28" s="310"/>
      <c r="DW28" s="310"/>
      <c r="DX28" s="310"/>
      <c r="DY28" s="310"/>
      <c r="DZ28" s="310"/>
      <c r="EA28" s="310"/>
      <c r="EB28" s="310"/>
      <c r="EC28" s="310"/>
      <c r="ED28" s="310"/>
      <c r="EE28" s="310"/>
      <c r="EF28" s="310"/>
      <c r="EG28" s="310"/>
      <c r="EH28" s="310"/>
      <c r="EI28" s="310"/>
      <c r="EJ28" s="310"/>
      <c r="EK28" s="310"/>
      <c r="EL28" s="310"/>
      <c r="EM28" s="347">
        <f>EI28+EG28+EE28+EC28+EA28+DY28+DW28+DU28+DS28+DQ28+DO28+EK28</f>
        <v>0</v>
      </c>
      <c r="EN28" s="336">
        <f t="shared" si="51"/>
        <v>0</v>
      </c>
      <c r="EO28" s="330">
        <f t="shared" si="52"/>
        <v>0</v>
      </c>
      <c r="EP28" s="306">
        <f>DQ28+DS28+DU28+DW28+DY28+EA28+EC28+EE28+EG28+EI28+EK28+DO28</f>
        <v>0</v>
      </c>
      <c r="EQ28" s="313">
        <f>DP28+DR28+DT28+DV28</f>
        <v>0</v>
      </c>
      <c r="ER28" s="422" t="e">
        <f t="shared" si="26"/>
        <v>#DIV/0!</v>
      </c>
      <c r="ES28" s="302">
        <f t="shared" si="27"/>
        <v>1</v>
      </c>
      <c r="ET28" s="303">
        <f t="shared" si="28"/>
        <v>1</v>
      </c>
      <c r="EU28" s="304">
        <f t="shared" si="29"/>
        <v>1</v>
      </c>
      <c r="EV28" s="304">
        <f t="shared" si="30"/>
        <v>1</v>
      </c>
      <c r="EW28" s="749"/>
      <c r="EX28" s="746"/>
      <c r="EY28" s="746"/>
      <c r="EZ28" s="740"/>
      <c r="FA28" s="790"/>
      <c r="FB28" s="795"/>
    </row>
    <row r="29" spans="1:158" s="4" customFormat="1" ht="30" customHeight="1" thickBot="1" x14ac:dyDescent="0.3">
      <c r="A29" s="752"/>
      <c r="B29" s="735"/>
      <c r="C29" s="738"/>
      <c r="D29" s="735"/>
      <c r="E29" s="735"/>
      <c r="F29" s="177" t="s">
        <v>42</v>
      </c>
      <c r="G29" s="291">
        <f t="shared" si="59"/>
        <v>99.990000000000009</v>
      </c>
      <c r="H29" s="142">
        <f t="shared" ref="H29:BS30" si="63">+H24+H27</f>
        <v>10</v>
      </c>
      <c r="I29" s="142">
        <f t="shared" si="63"/>
        <v>10</v>
      </c>
      <c r="J29" s="142">
        <f t="shared" si="63"/>
        <v>0</v>
      </c>
      <c r="K29" s="142">
        <f t="shared" si="63"/>
        <v>10</v>
      </c>
      <c r="L29" s="142">
        <f t="shared" si="63"/>
        <v>0</v>
      </c>
      <c r="M29" s="142">
        <f t="shared" si="63"/>
        <v>10</v>
      </c>
      <c r="N29" s="142">
        <f t="shared" si="63"/>
        <v>0.67</v>
      </c>
      <c r="O29" s="142">
        <f t="shared" si="63"/>
        <v>10</v>
      </c>
      <c r="P29" s="142">
        <f t="shared" si="63"/>
        <v>2.37</v>
      </c>
      <c r="Q29" s="142">
        <f t="shared" si="63"/>
        <v>10</v>
      </c>
      <c r="R29" s="142">
        <f t="shared" si="63"/>
        <v>4.33</v>
      </c>
      <c r="S29" s="142">
        <f t="shared" si="63"/>
        <v>10</v>
      </c>
      <c r="T29" s="142">
        <f t="shared" si="63"/>
        <v>6.99</v>
      </c>
      <c r="U29" s="142">
        <f t="shared" si="63"/>
        <v>10</v>
      </c>
      <c r="V29" s="142">
        <f t="shared" si="63"/>
        <v>9.99</v>
      </c>
      <c r="W29" s="252">
        <f t="shared" si="63"/>
        <v>10</v>
      </c>
      <c r="X29" s="252">
        <f t="shared" si="63"/>
        <v>10</v>
      </c>
      <c r="Y29" s="252">
        <f t="shared" si="63"/>
        <v>9.99</v>
      </c>
      <c r="Z29" s="252">
        <f t="shared" si="63"/>
        <v>9.99</v>
      </c>
      <c r="AA29" s="252">
        <f t="shared" si="63"/>
        <v>9.99</v>
      </c>
      <c r="AB29" s="142">
        <f t="shared" si="63"/>
        <v>12</v>
      </c>
      <c r="AC29" s="142">
        <f t="shared" si="63"/>
        <v>0.6</v>
      </c>
      <c r="AD29" s="142">
        <f t="shared" si="63"/>
        <v>0.6</v>
      </c>
      <c r="AE29" s="142">
        <f t="shared" si="63"/>
        <v>0.84</v>
      </c>
      <c r="AF29" s="142">
        <f t="shared" si="63"/>
        <v>0.84</v>
      </c>
      <c r="AG29" s="142">
        <f t="shared" si="63"/>
        <v>1.32</v>
      </c>
      <c r="AH29" s="142">
        <f t="shared" si="63"/>
        <v>1.32</v>
      </c>
      <c r="AI29" s="142">
        <f t="shared" si="63"/>
        <v>1.32</v>
      </c>
      <c r="AJ29" s="142">
        <f t="shared" si="63"/>
        <v>1.32</v>
      </c>
      <c r="AK29" s="142">
        <f t="shared" si="63"/>
        <v>1.32</v>
      </c>
      <c r="AL29" s="142">
        <f t="shared" si="63"/>
        <v>1.32</v>
      </c>
      <c r="AM29" s="142">
        <f t="shared" si="63"/>
        <v>1.32</v>
      </c>
      <c r="AN29" s="472">
        <f t="shared" si="63"/>
        <v>1.32</v>
      </c>
      <c r="AO29" s="142">
        <f t="shared" si="63"/>
        <v>1.32</v>
      </c>
      <c r="AP29" s="142">
        <f t="shared" si="63"/>
        <v>1.32</v>
      </c>
      <c r="AQ29" s="472">
        <f t="shared" si="63"/>
        <v>1.32</v>
      </c>
      <c r="AR29" s="472">
        <f t="shared" si="63"/>
        <v>1.32</v>
      </c>
      <c r="AS29" s="142">
        <f t="shared" si="63"/>
        <v>1.32</v>
      </c>
      <c r="AT29" s="142">
        <f t="shared" si="63"/>
        <v>1.32</v>
      </c>
      <c r="AU29" s="142">
        <f t="shared" si="63"/>
        <v>0.96</v>
      </c>
      <c r="AV29" s="142">
        <f t="shared" si="63"/>
        <v>0</v>
      </c>
      <c r="AW29" s="142">
        <f t="shared" si="63"/>
        <v>0.18</v>
      </c>
      <c r="AX29" s="142">
        <f t="shared" si="63"/>
        <v>0</v>
      </c>
      <c r="AY29" s="142">
        <f t="shared" si="63"/>
        <v>0.18</v>
      </c>
      <c r="AZ29" s="142">
        <f t="shared" si="63"/>
        <v>0</v>
      </c>
      <c r="BA29" s="418">
        <f t="shared" si="63"/>
        <v>12</v>
      </c>
      <c r="BB29" s="338">
        <f t="shared" si="63"/>
        <v>10.680000000000001</v>
      </c>
      <c r="BC29" s="338">
        <f t="shared" si="63"/>
        <v>10.680000000000001</v>
      </c>
      <c r="BD29" s="338">
        <f t="shared" si="63"/>
        <v>12</v>
      </c>
      <c r="BE29" s="338">
        <f t="shared" si="63"/>
        <v>10.680000000000001</v>
      </c>
      <c r="BF29" s="357">
        <f t="shared" ref="BF29" si="64">+BF24+BF27</f>
        <v>31</v>
      </c>
      <c r="BG29" s="357">
        <f t="shared" si="63"/>
        <v>0</v>
      </c>
      <c r="BH29" s="357">
        <f t="shared" si="63"/>
        <v>0</v>
      </c>
      <c r="BI29" s="357">
        <f t="shared" si="63"/>
        <v>0</v>
      </c>
      <c r="BJ29" s="357">
        <f t="shared" si="63"/>
        <v>0</v>
      </c>
      <c r="BK29" s="357">
        <f t="shared" si="63"/>
        <v>0</v>
      </c>
      <c r="BL29" s="357">
        <f t="shared" si="63"/>
        <v>0</v>
      </c>
      <c r="BM29" s="357">
        <f t="shared" si="63"/>
        <v>0</v>
      </c>
      <c r="BN29" s="357">
        <f t="shared" si="63"/>
        <v>0</v>
      </c>
      <c r="BO29" s="357">
        <f t="shared" si="63"/>
        <v>0</v>
      </c>
      <c r="BP29" s="357">
        <f t="shared" si="63"/>
        <v>0</v>
      </c>
      <c r="BQ29" s="357">
        <f t="shared" si="63"/>
        <v>0</v>
      </c>
      <c r="BR29" s="357">
        <f t="shared" si="63"/>
        <v>0</v>
      </c>
      <c r="BS29" s="357">
        <f t="shared" si="63"/>
        <v>0</v>
      </c>
      <c r="BT29" s="357">
        <f t="shared" ref="BT29:EE29" si="65">+BT24+BT27</f>
        <v>0</v>
      </c>
      <c r="BU29" s="357">
        <f t="shared" si="65"/>
        <v>0</v>
      </c>
      <c r="BV29" s="357">
        <f t="shared" si="65"/>
        <v>0</v>
      </c>
      <c r="BW29" s="357">
        <f t="shared" si="65"/>
        <v>0</v>
      </c>
      <c r="BX29" s="357">
        <f t="shared" si="65"/>
        <v>0</v>
      </c>
      <c r="BY29" s="357">
        <f t="shared" si="65"/>
        <v>0</v>
      </c>
      <c r="BZ29" s="357">
        <f t="shared" si="65"/>
        <v>0</v>
      </c>
      <c r="CA29" s="357">
        <f t="shared" si="65"/>
        <v>0</v>
      </c>
      <c r="CB29" s="357">
        <f t="shared" si="65"/>
        <v>0</v>
      </c>
      <c r="CC29" s="357">
        <f t="shared" si="65"/>
        <v>0</v>
      </c>
      <c r="CD29" s="357">
        <f t="shared" si="65"/>
        <v>0</v>
      </c>
      <c r="CE29" s="357">
        <f t="shared" si="65"/>
        <v>0</v>
      </c>
      <c r="CF29" s="357">
        <f t="shared" si="65"/>
        <v>0</v>
      </c>
      <c r="CG29" s="357">
        <f t="shared" si="65"/>
        <v>0</v>
      </c>
      <c r="CH29" s="357">
        <f t="shared" si="65"/>
        <v>0</v>
      </c>
      <c r="CI29" s="357">
        <f t="shared" si="65"/>
        <v>0</v>
      </c>
      <c r="CJ29" s="357">
        <f t="shared" si="65"/>
        <v>31</v>
      </c>
      <c r="CK29" s="357">
        <f t="shared" si="65"/>
        <v>0</v>
      </c>
      <c r="CL29" s="357">
        <f t="shared" si="65"/>
        <v>0</v>
      </c>
      <c r="CM29" s="357">
        <f t="shared" si="65"/>
        <v>0</v>
      </c>
      <c r="CN29" s="357">
        <f t="shared" si="65"/>
        <v>0</v>
      </c>
      <c r="CO29" s="357">
        <f t="shared" si="65"/>
        <v>0</v>
      </c>
      <c r="CP29" s="357">
        <f t="shared" si="65"/>
        <v>0</v>
      </c>
      <c r="CQ29" s="357">
        <f t="shared" si="65"/>
        <v>0</v>
      </c>
      <c r="CR29" s="357">
        <f t="shared" si="65"/>
        <v>0</v>
      </c>
      <c r="CS29" s="357">
        <f t="shared" si="65"/>
        <v>0</v>
      </c>
      <c r="CT29" s="357">
        <f t="shared" si="65"/>
        <v>0</v>
      </c>
      <c r="CU29" s="357">
        <f t="shared" si="65"/>
        <v>0</v>
      </c>
      <c r="CV29" s="357">
        <f t="shared" si="65"/>
        <v>0</v>
      </c>
      <c r="CW29" s="357">
        <f t="shared" si="65"/>
        <v>0</v>
      </c>
      <c r="CX29" s="357">
        <f t="shared" si="65"/>
        <v>0</v>
      </c>
      <c r="CY29" s="357">
        <f t="shared" si="65"/>
        <v>0</v>
      </c>
      <c r="CZ29" s="357">
        <f t="shared" si="65"/>
        <v>0</v>
      </c>
      <c r="DA29" s="357">
        <f t="shared" si="65"/>
        <v>0</v>
      </c>
      <c r="DB29" s="357">
        <f t="shared" si="65"/>
        <v>0</v>
      </c>
      <c r="DC29" s="357">
        <f t="shared" si="65"/>
        <v>0</v>
      </c>
      <c r="DD29" s="357">
        <f t="shared" si="65"/>
        <v>0</v>
      </c>
      <c r="DE29" s="357">
        <f t="shared" si="65"/>
        <v>0</v>
      </c>
      <c r="DF29" s="357">
        <f t="shared" si="65"/>
        <v>0</v>
      </c>
      <c r="DG29" s="357">
        <f t="shared" si="65"/>
        <v>0</v>
      </c>
      <c r="DH29" s="357">
        <f t="shared" si="65"/>
        <v>0</v>
      </c>
      <c r="DI29" s="357">
        <f t="shared" si="65"/>
        <v>0</v>
      </c>
      <c r="DJ29" s="357">
        <f t="shared" si="65"/>
        <v>0</v>
      </c>
      <c r="DK29" s="357">
        <f t="shared" si="65"/>
        <v>0</v>
      </c>
      <c r="DL29" s="357">
        <f t="shared" si="65"/>
        <v>0</v>
      </c>
      <c r="DM29" s="357">
        <f t="shared" si="65"/>
        <v>0</v>
      </c>
      <c r="DN29" s="357">
        <f t="shared" ref="DN29" si="66">+DN24+DN27</f>
        <v>16</v>
      </c>
      <c r="DO29" s="357">
        <f t="shared" si="65"/>
        <v>0</v>
      </c>
      <c r="DP29" s="357">
        <f t="shared" si="65"/>
        <v>0</v>
      </c>
      <c r="DQ29" s="357">
        <f t="shared" si="65"/>
        <v>0</v>
      </c>
      <c r="DR29" s="357">
        <f t="shared" si="65"/>
        <v>0</v>
      </c>
      <c r="DS29" s="357">
        <f t="shared" si="65"/>
        <v>0</v>
      </c>
      <c r="DT29" s="357">
        <f t="shared" si="65"/>
        <v>0</v>
      </c>
      <c r="DU29" s="357">
        <f t="shared" si="65"/>
        <v>0</v>
      </c>
      <c r="DV29" s="357">
        <f t="shared" si="65"/>
        <v>0</v>
      </c>
      <c r="DW29" s="357">
        <f t="shared" si="65"/>
        <v>0</v>
      </c>
      <c r="DX29" s="357">
        <f t="shared" si="65"/>
        <v>0</v>
      </c>
      <c r="DY29" s="357">
        <f t="shared" si="65"/>
        <v>0</v>
      </c>
      <c r="DZ29" s="357">
        <f t="shared" si="65"/>
        <v>0</v>
      </c>
      <c r="EA29" s="357">
        <f t="shared" si="65"/>
        <v>0</v>
      </c>
      <c r="EB29" s="357">
        <f t="shared" si="65"/>
        <v>0</v>
      </c>
      <c r="EC29" s="357">
        <f t="shared" si="65"/>
        <v>0</v>
      </c>
      <c r="ED29" s="357">
        <f t="shared" si="65"/>
        <v>0</v>
      </c>
      <c r="EE29" s="357">
        <f t="shared" si="65"/>
        <v>0</v>
      </c>
      <c r="EF29" s="357">
        <f t="shared" ref="EF29:EQ29" si="67">+EF24+EF27</f>
        <v>0</v>
      </c>
      <c r="EG29" s="357">
        <f t="shared" si="67"/>
        <v>0</v>
      </c>
      <c r="EH29" s="357">
        <f t="shared" si="67"/>
        <v>0</v>
      </c>
      <c r="EI29" s="357">
        <f t="shared" si="67"/>
        <v>0</v>
      </c>
      <c r="EJ29" s="357">
        <f t="shared" si="67"/>
        <v>0</v>
      </c>
      <c r="EK29" s="357">
        <f t="shared" si="67"/>
        <v>0</v>
      </c>
      <c r="EL29" s="357">
        <f t="shared" si="67"/>
        <v>0</v>
      </c>
      <c r="EM29" s="357">
        <f t="shared" si="67"/>
        <v>0</v>
      </c>
      <c r="EN29" s="357">
        <f t="shared" si="67"/>
        <v>0</v>
      </c>
      <c r="EO29" s="357">
        <f t="shared" si="67"/>
        <v>0</v>
      </c>
      <c r="EP29" s="357">
        <f t="shared" si="67"/>
        <v>0</v>
      </c>
      <c r="EQ29" s="357">
        <f t="shared" si="67"/>
        <v>0</v>
      </c>
      <c r="ER29" s="608">
        <f t="shared" si="26"/>
        <v>1</v>
      </c>
      <c r="ES29" s="609">
        <f t="shared" si="27"/>
        <v>1</v>
      </c>
      <c r="ET29" s="610">
        <f t="shared" si="28"/>
        <v>0.89000000000000012</v>
      </c>
      <c r="EU29" s="611">
        <f t="shared" si="29"/>
        <v>1</v>
      </c>
      <c r="EV29" s="611">
        <f t="shared" si="30"/>
        <v>0.20672067206720671</v>
      </c>
      <c r="EW29" s="749"/>
      <c r="EX29" s="746"/>
      <c r="EY29" s="746"/>
      <c r="EZ29" s="740"/>
      <c r="FA29" s="790"/>
      <c r="FB29" s="795"/>
    </row>
    <row r="30" spans="1:158" s="76" customFormat="1" ht="30" customHeight="1" thickBot="1" x14ac:dyDescent="0.3">
      <c r="A30" s="753"/>
      <c r="B30" s="736"/>
      <c r="C30" s="738"/>
      <c r="D30" s="736"/>
      <c r="E30" s="736"/>
      <c r="F30" s="179" t="s">
        <v>44</v>
      </c>
      <c r="G30" s="247">
        <f>+G25+G28</f>
        <v>4100133887</v>
      </c>
      <c r="H30" s="247">
        <f t="shared" ref="H30:BS30" si="68">+H28+H25</f>
        <v>445395000</v>
      </c>
      <c r="I30" s="247">
        <f t="shared" si="68"/>
        <v>445395000</v>
      </c>
      <c r="J30" s="247">
        <f t="shared" si="68"/>
        <v>0</v>
      </c>
      <c r="K30" s="247">
        <f t="shared" si="68"/>
        <v>445395000</v>
      </c>
      <c r="L30" s="247">
        <f t="shared" si="68"/>
        <v>0</v>
      </c>
      <c r="M30" s="247">
        <f t="shared" si="68"/>
        <v>431395000</v>
      </c>
      <c r="N30" s="247">
        <f t="shared" si="68"/>
        <v>295376000</v>
      </c>
      <c r="O30" s="247">
        <f t="shared" si="68"/>
        <v>431395000</v>
      </c>
      <c r="P30" s="247">
        <f t="shared" si="68"/>
        <v>326747000</v>
      </c>
      <c r="Q30" s="247">
        <f t="shared" si="68"/>
        <v>431395000</v>
      </c>
      <c r="R30" s="247">
        <f t="shared" si="68"/>
        <v>326747000</v>
      </c>
      <c r="S30" s="247">
        <f t="shared" si="68"/>
        <v>444111653</v>
      </c>
      <c r="T30" s="247">
        <f t="shared" si="68"/>
        <v>326747000</v>
      </c>
      <c r="U30" s="247">
        <f t="shared" si="68"/>
        <v>444111653</v>
      </c>
      <c r="V30" s="247">
        <f t="shared" si="68"/>
        <v>437892760</v>
      </c>
      <c r="W30" s="247">
        <f t="shared" si="68"/>
        <v>444111653</v>
      </c>
      <c r="X30" s="247">
        <f t="shared" si="68"/>
        <v>444111653</v>
      </c>
      <c r="Y30" s="247">
        <f t="shared" si="68"/>
        <v>437892760</v>
      </c>
      <c r="Z30" s="247">
        <f t="shared" si="68"/>
        <v>437892760</v>
      </c>
      <c r="AA30" s="247">
        <f t="shared" si="68"/>
        <v>437892760</v>
      </c>
      <c r="AB30" s="247">
        <f t="shared" si="68"/>
        <v>889084660</v>
      </c>
      <c r="AC30" s="248">
        <f t="shared" si="68"/>
        <v>22862100</v>
      </c>
      <c r="AD30" s="248">
        <f t="shared" si="68"/>
        <v>22862100</v>
      </c>
      <c r="AE30" s="248">
        <f t="shared" si="68"/>
        <v>480853433</v>
      </c>
      <c r="AF30" s="248">
        <f t="shared" si="68"/>
        <v>480853433</v>
      </c>
      <c r="AG30" s="248">
        <f t="shared" si="68"/>
        <v>375458000</v>
      </c>
      <c r="AH30" s="248">
        <f t="shared" si="68"/>
        <v>375458000</v>
      </c>
      <c r="AI30" s="248">
        <f t="shared" si="68"/>
        <v>5571367</v>
      </c>
      <c r="AJ30" s="248">
        <f t="shared" si="68"/>
        <v>5571367</v>
      </c>
      <c r="AK30" s="248">
        <f t="shared" si="68"/>
        <v>1076800</v>
      </c>
      <c r="AL30" s="248">
        <f t="shared" si="68"/>
        <v>1076800</v>
      </c>
      <c r="AM30" s="248">
        <f t="shared" si="68"/>
        <v>1850760</v>
      </c>
      <c r="AN30" s="248">
        <f t="shared" si="68"/>
        <v>1850760</v>
      </c>
      <c r="AO30" s="248">
        <f t="shared" si="68"/>
        <v>0</v>
      </c>
      <c r="AP30" s="248">
        <f t="shared" si="68"/>
        <v>0</v>
      </c>
      <c r="AQ30" s="248">
        <f t="shared" si="68"/>
        <v>0</v>
      </c>
      <c r="AR30" s="248">
        <f t="shared" si="68"/>
        <v>0</v>
      </c>
      <c r="AS30" s="248">
        <f t="shared" si="68"/>
        <v>57543234</v>
      </c>
      <c r="AT30" s="248">
        <f t="shared" si="68"/>
        <v>2164067</v>
      </c>
      <c r="AU30" s="248">
        <f t="shared" si="68"/>
        <v>30368433</v>
      </c>
      <c r="AV30" s="248">
        <f t="shared" si="68"/>
        <v>0</v>
      </c>
      <c r="AW30" s="248">
        <f t="shared" si="68"/>
        <v>2489000</v>
      </c>
      <c r="AX30" s="248">
        <f t="shared" si="68"/>
        <v>0</v>
      </c>
      <c r="AY30" s="248">
        <f t="shared" si="68"/>
        <v>0</v>
      </c>
      <c r="AZ30" s="248">
        <f t="shared" si="68"/>
        <v>0</v>
      </c>
      <c r="BA30" s="247">
        <f t="shared" si="68"/>
        <v>978073127</v>
      </c>
      <c r="BB30" s="247">
        <f t="shared" ref="BB30" si="69">+BB25+BB28</f>
        <v>945215694</v>
      </c>
      <c r="BC30" s="247">
        <f t="shared" si="63"/>
        <v>889836527</v>
      </c>
      <c r="BD30" s="247">
        <f t="shared" si="63"/>
        <v>978073127</v>
      </c>
      <c r="BE30" s="247">
        <f t="shared" si="63"/>
        <v>889836527</v>
      </c>
      <c r="BF30" s="247">
        <f t="shared" ref="BF30" si="70">+BF28+BF25</f>
        <v>1068948000</v>
      </c>
      <c r="BG30" s="247">
        <f t="shared" si="68"/>
        <v>0</v>
      </c>
      <c r="BH30" s="247">
        <f t="shared" si="68"/>
        <v>0</v>
      </c>
      <c r="BI30" s="247">
        <f t="shared" si="68"/>
        <v>0</v>
      </c>
      <c r="BJ30" s="247">
        <f t="shared" si="68"/>
        <v>0</v>
      </c>
      <c r="BK30" s="247">
        <f t="shared" si="68"/>
        <v>0</v>
      </c>
      <c r="BL30" s="247">
        <f t="shared" si="68"/>
        <v>0</v>
      </c>
      <c r="BM30" s="247">
        <f t="shared" si="68"/>
        <v>0</v>
      </c>
      <c r="BN30" s="247">
        <f t="shared" si="68"/>
        <v>0</v>
      </c>
      <c r="BO30" s="247">
        <f t="shared" si="68"/>
        <v>0</v>
      </c>
      <c r="BP30" s="247">
        <f t="shared" si="68"/>
        <v>0</v>
      </c>
      <c r="BQ30" s="247">
        <f t="shared" si="68"/>
        <v>0</v>
      </c>
      <c r="BR30" s="247">
        <f t="shared" si="68"/>
        <v>0</v>
      </c>
      <c r="BS30" s="247">
        <f t="shared" si="68"/>
        <v>0</v>
      </c>
      <c r="BT30" s="247">
        <f t="shared" ref="BT30:EE30" si="71">+BT28+BT25</f>
        <v>0</v>
      </c>
      <c r="BU30" s="247">
        <f t="shared" si="71"/>
        <v>0</v>
      </c>
      <c r="BV30" s="247">
        <f t="shared" si="71"/>
        <v>0</v>
      </c>
      <c r="BW30" s="247">
        <f t="shared" si="71"/>
        <v>0</v>
      </c>
      <c r="BX30" s="247">
        <f t="shared" si="71"/>
        <v>0</v>
      </c>
      <c r="BY30" s="247">
        <f t="shared" si="71"/>
        <v>0</v>
      </c>
      <c r="BZ30" s="247">
        <f t="shared" si="71"/>
        <v>0</v>
      </c>
      <c r="CA30" s="247">
        <f t="shared" si="71"/>
        <v>0</v>
      </c>
      <c r="CB30" s="247">
        <f t="shared" si="71"/>
        <v>0</v>
      </c>
      <c r="CC30" s="247">
        <f t="shared" si="71"/>
        <v>0</v>
      </c>
      <c r="CD30" s="247">
        <f t="shared" si="71"/>
        <v>0</v>
      </c>
      <c r="CE30" s="247">
        <f t="shared" si="71"/>
        <v>0</v>
      </c>
      <c r="CF30" s="247">
        <f t="shared" si="71"/>
        <v>0</v>
      </c>
      <c r="CG30" s="247">
        <f t="shared" si="71"/>
        <v>0</v>
      </c>
      <c r="CH30" s="247">
        <f t="shared" si="71"/>
        <v>0</v>
      </c>
      <c r="CI30" s="247">
        <f t="shared" si="71"/>
        <v>0</v>
      </c>
      <c r="CJ30" s="247">
        <f t="shared" si="71"/>
        <v>1068948000</v>
      </c>
      <c r="CK30" s="247">
        <f t="shared" si="71"/>
        <v>0</v>
      </c>
      <c r="CL30" s="247">
        <f t="shared" si="71"/>
        <v>0</v>
      </c>
      <c r="CM30" s="247">
        <f t="shared" si="71"/>
        <v>0</v>
      </c>
      <c r="CN30" s="247">
        <f t="shared" si="71"/>
        <v>0</v>
      </c>
      <c r="CO30" s="247">
        <f t="shared" si="71"/>
        <v>0</v>
      </c>
      <c r="CP30" s="247">
        <f t="shared" si="71"/>
        <v>0</v>
      </c>
      <c r="CQ30" s="247">
        <f t="shared" si="71"/>
        <v>0</v>
      </c>
      <c r="CR30" s="247">
        <f t="shared" si="71"/>
        <v>0</v>
      </c>
      <c r="CS30" s="247">
        <f t="shared" si="71"/>
        <v>0</v>
      </c>
      <c r="CT30" s="247">
        <f t="shared" si="71"/>
        <v>0</v>
      </c>
      <c r="CU30" s="247">
        <f t="shared" si="71"/>
        <v>0</v>
      </c>
      <c r="CV30" s="247">
        <f t="shared" si="71"/>
        <v>0</v>
      </c>
      <c r="CW30" s="247">
        <f t="shared" si="71"/>
        <v>0</v>
      </c>
      <c r="CX30" s="247">
        <f t="shared" si="71"/>
        <v>0</v>
      </c>
      <c r="CY30" s="247">
        <f t="shared" si="71"/>
        <v>0</v>
      </c>
      <c r="CZ30" s="247">
        <f t="shared" si="71"/>
        <v>0</v>
      </c>
      <c r="DA30" s="247">
        <f t="shared" si="71"/>
        <v>0</v>
      </c>
      <c r="DB30" s="247">
        <f t="shared" si="71"/>
        <v>0</v>
      </c>
      <c r="DC30" s="247">
        <f t="shared" si="71"/>
        <v>0</v>
      </c>
      <c r="DD30" s="247">
        <f t="shared" si="71"/>
        <v>0</v>
      </c>
      <c r="DE30" s="247">
        <f t="shared" si="71"/>
        <v>0</v>
      </c>
      <c r="DF30" s="247">
        <f t="shared" si="71"/>
        <v>0</v>
      </c>
      <c r="DG30" s="247">
        <f t="shared" si="71"/>
        <v>0</v>
      </c>
      <c r="DH30" s="247">
        <f t="shared" si="71"/>
        <v>0</v>
      </c>
      <c r="DI30" s="247">
        <f t="shared" si="71"/>
        <v>0</v>
      </c>
      <c r="DJ30" s="247">
        <f t="shared" si="71"/>
        <v>0</v>
      </c>
      <c r="DK30" s="247">
        <f t="shared" si="71"/>
        <v>0</v>
      </c>
      <c r="DL30" s="247">
        <f t="shared" si="71"/>
        <v>0</v>
      </c>
      <c r="DM30" s="247">
        <f t="shared" si="71"/>
        <v>0</v>
      </c>
      <c r="DN30" s="247">
        <f t="shared" ref="DN30" si="72">+DN28+DN25</f>
        <v>546272000</v>
      </c>
      <c r="DO30" s="247">
        <f t="shared" si="71"/>
        <v>0</v>
      </c>
      <c r="DP30" s="247">
        <f t="shared" si="71"/>
        <v>0</v>
      </c>
      <c r="DQ30" s="247">
        <f t="shared" si="71"/>
        <v>0</v>
      </c>
      <c r="DR30" s="247">
        <f t="shared" si="71"/>
        <v>0</v>
      </c>
      <c r="DS30" s="247">
        <f t="shared" si="71"/>
        <v>0</v>
      </c>
      <c r="DT30" s="247">
        <f t="shared" si="71"/>
        <v>0</v>
      </c>
      <c r="DU30" s="247">
        <f t="shared" si="71"/>
        <v>0</v>
      </c>
      <c r="DV30" s="247">
        <f t="shared" si="71"/>
        <v>0</v>
      </c>
      <c r="DW30" s="247">
        <f t="shared" si="71"/>
        <v>0</v>
      </c>
      <c r="DX30" s="247">
        <f t="shared" si="71"/>
        <v>0</v>
      </c>
      <c r="DY30" s="247">
        <f t="shared" si="71"/>
        <v>0</v>
      </c>
      <c r="DZ30" s="247">
        <f t="shared" si="71"/>
        <v>0</v>
      </c>
      <c r="EA30" s="247">
        <f t="shared" si="71"/>
        <v>0</v>
      </c>
      <c r="EB30" s="247">
        <f t="shared" si="71"/>
        <v>0</v>
      </c>
      <c r="EC30" s="247">
        <f t="shared" si="71"/>
        <v>0</v>
      </c>
      <c r="ED30" s="247">
        <f t="shared" si="71"/>
        <v>0</v>
      </c>
      <c r="EE30" s="247">
        <f t="shared" si="71"/>
        <v>0</v>
      </c>
      <c r="EF30" s="247">
        <f t="shared" ref="EF30:EQ30" si="73">+EF28+EF25</f>
        <v>0</v>
      </c>
      <c r="EG30" s="247">
        <f t="shared" si="73"/>
        <v>0</v>
      </c>
      <c r="EH30" s="247">
        <f t="shared" si="73"/>
        <v>0</v>
      </c>
      <c r="EI30" s="247">
        <f t="shared" si="73"/>
        <v>0</v>
      </c>
      <c r="EJ30" s="247">
        <f t="shared" si="73"/>
        <v>0</v>
      </c>
      <c r="EK30" s="247">
        <f t="shared" si="73"/>
        <v>0</v>
      </c>
      <c r="EL30" s="247">
        <f t="shared" si="73"/>
        <v>0</v>
      </c>
      <c r="EM30" s="247">
        <f t="shared" si="73"/>
        <v>0</v>
      </c>
      <c r="EN30" s="247">
        <f t="shared" si="73"/>
        <v>0</v>
      </c>
      <c r="EO30" s="247">
        <f t="shared" si="73"/>
        <v>0</v>
      </c>
      <c r="EP30" s="247">
        <f t="shared" si="73"/>
        <v>0</v>
      </c>
      <c r="EQ30" s="607">
        <f t="shared" si="73"/>
        <v>0</v>
      </c>
      <c r="ER30" s="612">
        <f t="shared" si="26"/>
        <v>3.7607670781937629E-2</v>
      </c>
      <c r="ES30" s="613">
        <f t="shared" si="27"/>
        <v>0.94141107965987714</v>
      </c>
      <c r="ET30" s="614">
        <f t="shared" si="28"/>
        <v>0.90978527314144275</v>
      </c>
      <c r="EU30" s="615">
        <f t="shared" si="29"/>
        <v>0.95996035824967929</v>
      </c>
      <c r="EV30" s="615">
        <f t="shared" si="30"/>
        <v>0.32382583681224064</v>
      </c>
      <c r="EW30" s="750"/>
      <c r="EX30" s="747"/>
      <c r="EY30" s="747"/>
      <c r="EZ30" s="741"/>
      <c r="FA30" s="791"/>
      <c r="FB30" s="795"/>
    </row>
    <row r="31" spans="1:158" s="78" customFormat="1" ht="30" customHeight="1" thickBot="1" x14ac:dyDescent="0.35">
      <c r="A31" s="731" t="s">
        <v>358</v>
      </c>
      <c r="B31" s="732"/>
      <c r="C31" s="732"/>
      <c r="D31" s="732"/>
      <c r="E31" s="732"/>
      <c r="F31" s="180" t="s">
        <v>43</v>
      </c>
      <c r="G31" s="171">
        <f>+G11+G18+G25</f>
        <v>15392735107</v>
      </c>
      <c r="H31" s="171">
        <f t="shared" ref="H31:BS31" si="74">+H11+H18+H25</f>
        <v>1709895000</v>
      </c>
      <c r="I31" s="171">
        <f t="shared" si="74"/>
        <v>1709895000</v>
      </c>
      <c r="J31" s="171">
        <f t="shared" si="74"/>
        <v>0</v>
      </c>
      <c r="K31" s="171">
        <f t="shared" si="74"/>
        <v>1709895000</v>
      </c>
      <c r="L31" s="171">
        <f t="shared" si="74"/>
        <v>1160000000</v>
      </c>
      <c r="M31" s="171">
        <f t="shared" si="74"/>
        <v>1709895000</v>
      </c>
      <c r="N31" s="171">
        <f t="shared" si="74"/>
        <v>641980000</v>
      </c>
      <c r="O31" s="171">
        <f t="shared" si="74"/>
        <v>1709895000</v>
      </c>
      <c r="P31" s="171">
        <f t="shared" si="74"/>
        <v>746119000</v>
      </c>
      <c r="Q31" s="171">
        <f t="shared" si="74"/>
        <v>1709895000</v>
      </c>
      <c r="R31" s="171">
        <f t="shared" si="74"/>
        <v>746119000</v>
      </c>
      <c r="S31" s="171">
        <f t="shared" si="74"/>
        <v>1709895000</v>
      </c>
      <c r="T31" s="171">
        <f t="shared" si="74"/>
        <v>746119000</v>
      </c>
      <c r="U31" s="171">
        <f t="shared" si="74"/>
        <v>1709895000</v>
      </c>
      <c r="V31" s="171">
        <f t="shared" si="74"/>
        <v>1673792107</v>
      </c>
      <c r="W31" s="171">
        <f t="shared" si="74"/>
        <v>1709895000</v>
      </c>
      <c r="X31" s="171">
        <f t="shared" si="74"/>
        <v>1709895000</v>
      </c>
      <c r="Y31" s="171">
        <f t="shared" si="74"/>
        <v>1673792107</v>
      </c>
      <c r="Z31" s="171">
        <f t="shared" si="74"/>
        <v>1673792107</v>
      </c>
      <c r="AA31" s="171">
        <f t="shared" si="74"/>
        <v>1673792107</v>
      </c>
      <c r="AB31" s="171">
        <f t="shared" si="74"/>
        <v>2746164000</v>
      </c>
      <c r="AC31" s="171">
        <f t="shared" si="74"/>
        <v>0</v>
      </c>
      <c r="AD31" s="171">
        <f>+AS12+AD18+AD25</f>
        <v>148067000</v>
      </c>
      <c r="AE31" s="171">
        <f t="shared" si="74"/>
        <v>622617667</v>
      </c>
      <c r="AF31" s="171">
        <f t="shared" si="74"/>
        <v>622617667</v>
      </c>
      <c r="AG31" s="171">
        <f t="shared" si="74"/>
        <v>1244129000</v>
      </c>
      <c r="AH31" s="171">
        <f t="shared" si="74"/>
        <v>1244129000</v>
      </c>
      <c r="AI31" s="171">
        <f t="shared" si="74"/>
        <v>331896000</v>
      </c>
      <c r="AJ31" s="171">
        <f t="shared" si="74"/>
        <v>331896000</v>
      </c>
      <c r="AK31" s="171">
        <f t="shared" si="74"/>
        <v>143058800</v>
      </c>
      <c r="AL31" s="171">
        <f t="shared" si="74"/>
        <v>122302800</v>
      </c>
      <c r="AM31" s="171">
        <f t="shared" si="74"/>
        <v>80900333</v>
      </c>
      <c r="AN31" s="171">
        <f t="shared" si="74"/>
        <v>75268333</v>
      </c>
      <c r="AO31" s="171">
        <f t="shared" si="74"/>
        <v>128606000</v>
      </c>
      <c r="AP31" s="171">
        <f t="shared" si="74"/>
        <v>68255000</v>
      </c>
      <c r="AQ31" s="530">
        <f t="shared" si="74"/>
        <v>0</v>
      </c>
      <c r="AR31" s="530">
        <f t="shared" si="74"/>
        <v>8560000</v>
      </c>
      <c r="AS31" s="530">
        <f t="shared" si="74"/>
        <v>149532200</v>
      </c>
      <c r="AT31" s="530">
        <f t="shared" si="74"/>
        <v>78235834</v>
      </c>
      <c r="AU31" s="171">
        <f t="shared" si="74"/>
        <v>46500000</v>
      </c>
      <c r="AV31" s="171">
        <f t="shared" si="74"/>
        <v>0</v>
      </c>
      <c r="AW31" s="171">
        <f t="shared" si="74"/>
        <v>22424000</v>
      </c>
      <c r="AX31" s="171">
        <f t="shared" si="74"/>
        <v>0</v>
      </c>
      <c r="AY31" s="171">
        <f t="shared" si="74"/>
        <v>0</v>
      </c>
      <c r="AZ31" s="171">
        <f t="shared" si="74"/>
        <v>0</v>
      </c>
      <c r="BA31" s="530">
        <f t="shared" si="74"/>
        <v>2769664000</v>
      </c>
      <c r="BB31" s="530">
        <f t="shared" si="74"/>
        <v>2700740000</v>
      </c>
      <c r="BC31" s="530">
        <f t="shared" si="74"/>
        <v>2551264634</v>
      </c>
      <c r="BD31" s="530">
        <f t="shared" si="74"/>
        <v>2769664000</v>
      </c>
      <c r="BE31" s="530">
        <f t="shared" si="74"/>
        <v>2551264634</v>
      </c>
      <c r="BF31" s="530">
        <f t="shared" si="74"/>
        <v>4294486000</v>
      </c>
      <c r="BG31" s="530">
        <f t="shared" si="74"/>
        <v>0</v>
      </c>
      <c r="BH31" s="530">
        <f t="shared" si="74"/>
        <v>0</v>
      </c>
      <c r="BI31" s="530">
        <f t="shared" si="74"/>
        <v>0</v>
      </c>
      <c r="BJ31" s="530">
        <f t="shared" si="74"/>
        <v>0</v>
      </c>
      <c r="BK31" s="530">
        <f t="shared" si="74"/>
        <v>0</v>
      </c>
      <c r="BL31" s="530">
        <f t="shared" si="74"/>
        <v>0</v>
      </c>
      <c r="BM31" s="530">
        <f t="shared" si="74"/>
        <v>0</v>
      </c>
      <c r="BN31" s="530">
        <f t="shared" si="74"/>
        <v>0</v>
      </c>
      <c r="BO31" s="530">
        <f t="shared" si="74"/>
        <v>0</v>
      </c>
      <c r="BP31" s="530">
        <f t="shared" si="74"/>
        <v>0</v>
      </c>
      <c r="BQ31" s="530">
        <f t="shared" si="74"/>
        <v>0</v>
      </c>
      <c r="BR31" s="530">
        <f t="shared" si="74"/>
        <v>0</v>
      </c>
      <c r="BS31" s="530">
        <f t="shared" si="74"/>
        <v>0</v>
      </c>
      <c r="BT31" s="530">
        <f t="shared" ref="BT31:EE31" si="75">+BT11+BT18+BT25</f>
        <v>0</v>
      </c>
      <c r="BU31" s="530">
        <f t="shared" si="75"/>
        <v>0</v>
      </c>
      <c r="BV31" s="530">
        <f t="shared" si="75"/>
        <v>0</v>
      </c>
      <c r="BW31" s="530">
        <f t="shared" si="75"/>
        <v>0</v>
      </c>
      <c r="BX31" s="530">
        <f t="shared" si="75"/>
        <v>0</v>
      </c>
      <c r="BY31" s="530">
        <f t="shared" si="75"/>
        <v>0</v>
      </c>
      <c r="BZ31" s="530">
        <f t="shared" si="75"/>
        <v>0</v>
      </c>
      <c r="CA31" s="530">
        <f t="shared" si="75"/>
        <v>0</v>
      </c>
      <c r="CB31" s="530">
        <f t="shared" si="75"/>
        <v>0</v>
      </c>
      <c r="CC31" s="530">
        <f t="shared" si="75"/>
        <v>0</v>
      </c>
      <c r="CD31" s="530">
        <f t="shared" si="75"/>
        <v>0</v>
      </c>
      <c r="CE31" s="530">
        <f t="shared" si="75"/>
        <v>0</v>
      </c>
      <c r="CF31" s="530">
        <f t="shared" si="75"/>
        <v>0</v>
      </c>
      <c r="CG31" s="530">
        <f t="shared" si="75"/>
        <v>0</v>
      </c>
      <c r="CH31" s="530">
        <f t="shared" si="75"/>
        <v>0</v>
      </c>
      <c r="CI31" s="530">
        <f t="shared" si="75"/>
        <v>0</v>
      </c>
      <c r="CJ31" s="530">
        <f t="shared" si="75"/>
        <v>5242062000</v>
      </c>
      <c r="CK31" s="530">
        <f t="shared" si="75"/>
        <v>0</v>
      </c>
      <c r="CL31" s="530">
        <f t="shared" si="75"/>
        <v>0</v>
      </c>
      <c r="CM31" s="530">
        <f t="shared" si="75"/>
        <v>0</v>
      </c>
      <c r="CN31" s="530">
        <f t="shared" si="75"/>
        <v>0</v>
      </c>
      <c r="CO31" s="530">
        <f t="shared" si="75"/>
        <v>0</v>
      </c>
      <c r="CP31" s="530">
        <f t="shared" si="75"/>
        <v>0</v>
      </c>
      <c r="CQ31" s="530">
        <f t="shared" si="75"/>
        <v>0</v>
      </c>
      <c r="CR31" s="530">
        <f t="shared" si="75"/>
        <v>0</v>
      </c>
      <c r="CS31" s="530">
        <f t="shared" si="75"/>
        <v>0</v>
      </c>
      <c r="CT31" s="530">
        <f t="shared" si="75"/>
        <v>0</v>
      </c>
      <c r="CU31" s="530">
        <f t="shared" si="75"/>
        <v>0</v>
      </c>
      <c r="CV31" s="530">
        <f t="shared" si="75"/>
        <v>0</v>
      </c>
      <c r="CW31" s="530">
        <f t="shared" si="75"/>
        <v>0</v>
      </c>
      <c r="CX31" s="530">
        <f t="shared" si="75"/>
        <v>0</v>
      </c>
      <c r="CY31" s="530">
        <f t="shared" si="75"/>
        <v>0</v>
      </c>
      <c r="CZ31" s="530">
        <f t="shared" si="75"/>
        <v>0</v>
      </c>
      <c r="DA31" s="530">
        <f t="shared" si="75"/>
        <v>0</v>
      </c>
      <c r="DB31" s="530">
        <f t="shared" si="75"/>
        <v>0</v>
      </c>
      <c r="DC31" s="530">
        <f t="shared" si="75"/>
        <v>0</v>
      </c>
      <c r="DD31" s="530">
        <f t="shared" si="75"/>
        <v>0</v>
      </c>
      <c r="DE31" s="530">
        <f t="shared" si="75"/>
        <v>0</v>
      </c>
      <c r="DF31" s="530">
        <f t="shared" si="75"/>
        <v>0</v>
      </c>
      <c r="DG31" s="530">
        <f t="shared" si="75"/>
        <v>0</v>
      </c>
      <c r="DH31" s="530">
        <f t="shared" si="75"/>
        <v>0</v>
      </c>
      <c r="DI31" s="530">
        <f t="shared" si="75"/>
        <v>0</v>
      </c>
      <c r="DJ31" s="530">
        <f t="shared" si="75"/>
        <v>0</v>
      </c>
      <c r="DK31" s="530">
        <f t="shared" si="75"/>
        <v>0</v>
      </c>
      <c r="DL31" s="530">
        <f t="shared" si="75"/>
        <v>0</v>
      </c>
      <c r="DM31" s="530">
        <f t="shared" si="75"/>
        <v>0</v>
      </c>
      <c r="DN31" s="530">
        <f t="shared" si="75"/>
        <v>1412731000</v>
      </c>
      <c r="DO31" s="294">
        <f t="shared" si="75"/>
        <v>0</v>
      </c>
      <c r="DP31" s="294">
        <f t="shared" si="75"/>
        <v>0</v>
      </c>
      <c r="DQ31" s="294">
        <f t="shared" si="75"/>
        <v>0</v>
      </c>
      <c r="DR31" s="294">
        <f t="shared" si="75"/>
        <v>0</v>
      </c>
      <c r="DS31" s="294">
        <f t="shared" si="75"/>
        <v>0</v>
      </c>
      <c r="DT31" s="294">
        <f t="shared" si="75"/>
        <v>0</v>
      </c>
      <c r="DU31" s="294">
        <f t="shared" si="75"/>
        <v>0</v>
      </c>
      <c r="DV31" s="294">
        <f t="shared" si="75"/>
        <v>0</v>
      </c>
      <c r="DW31" s="294">
        <f t="shared" si="75"/>
        <v>0</v>
      </c>
      <c r="DX31" s="294">
        <f t="shared" si="75"/>
        <v>0</v>
      </c>
      <c r="DY31" s="294">
        <f t="shared" si="75"/>
        <v>0</v>
      </c>
      <c r="DZ31" s="294">
        <f t="shared" si="75"/>
        <v>0</v>
      </c>
      <c r="EA31" s="294">
        <f t="shared" si="75"/>
        <v>0</v>
      </c>
      <c r="EB31" s="294">
        <f t="shared" si="75"/>
        <v>0</v>
      </c>
      <c r="EC31" s="294">
        <f t="shared" si="75"/>
        <v>0</v>
      </c>
      <c r="ED31" s="294">
        <f t="shared" si="75"/>
        <v>0</v>
      </c>
      <c r="EE31" s="294">
        <f t="shared" si="75"/>
        <v>0</v>
      </c>
      <c r="EF31" s="294">
        <f t="shared" ref="EF31:EQ31" si="76">+EF11+EF18+EF25</f>
        <v>0</v>
      </c>
      <c r="EG31" s="294">
        <f t="shared" si="76"/>
        <v>0</v>
      </c>
      <c r="EH31" s="294">
        <f t="shared" si="76"/>
        <v>0</v>
      </c>
      <c r="EI31" s="294">
        <f t="shared" si="76"/>
        <v>0</v>
      </c>
      <c r="EJ31" s="294">
        <f t="shared" si="76"/>
        <v>0</v>
      </c>
      <c r="EK31" s="294">
        <f t="shared" si="76"/>
        <v>0</v>
      </c>
      <c r="EL31" s="294">
        <f t="shared" si="76"/>
        <v>0</v>
      </c>
      <c r="EM31" s="294">
        <f t="shared" si="76"/>
        <v>0</v>
      </c>
      <c r="EN31" s="294">
        <f t="shared" si="76"/>
        <v>0</v>
      </c>
      <c r="EO31" s="294">
        <f t="shared" si="76"/>
        <v>0</v>
      </c>
      <c r="EP31" s="294">
        <f t="shared" si="76"/>
        <v>0</v>
      </c>
      <c r="EQ31" s="294">
        <f t="shared" si="76"/>
        <v>0</v>
      </c>
      <c r="ER31" s="616"/>
      <c r="ES31" s="617"/>
      <c r="ET31" s="618"/>
      <c r="EU31" s="618"/>
      <c r="EV31" s="618"/>
      <c r="EW31" s="619"/>
      <c r="EX31" s="619"/>
      <c r="EY31" s="619"/>
      <c r="EZ31" s="619"/>
      <c r="FA31" s="620"/>
    </row>
    <row r="32" spans="1:158" s="78" customFormat="1" ht="30" customHeight="1" thickBot="1" x14ac:dyDescent="0.35">
      <c r="A32" s="731"/>
      <c r="B32" s="732"/>
      <c r="C32" s="732"/>
      <c r="D32" s="732"/>
      <c r="E32" s="732"/>
      <c r="F32" s="181" t="s">
        <v>45</v>
      </c>
      <c r="G32" s="172">
        <f>+G14+G21+G28</f>
        <v>962812374</v>
      </c>
      <c r="H32" s="172">
        <f t="shared" ref="H32:BS32" si="77">+H14+H21+H28</f>
        <v>0</v>
      </c>
      <c r="I32" s="172">
        <f t="shared" si="77"/>
        <v>0</v>
      </c>
      <c r="J32" s="172">
        <f t="shared" si="77"/>
        <v>0</v>
      </c>
      <c r="K32" s="172">
        <f t="shared" si="77"/>
        <v>0</v>
      </c>
      <c r="L32" s="172">
        <f t="shared" si="77"/>
        <v>0</v>
      </c>
      <c r="M32" s="172">
        <f t="shared" si="77"/>
        <v>0</v>
      </c>
      <c r="N32" s="172">
        <f t="shared" si="77"/>
        <v>0</v>
      </c>
      <c r="O32" s="172">
        <f t="shared" si="77"/>
        <v>0</v>
      </c>
      <c r="P32" s="172">
        <f t="shared" si="77"/>
        <v>0</v>
      </c>
      <c r="Q32" s="172">
        <f t="shared" si="77"/>
        <v>0</v>
      </c>
      <c r="R32" s="172">
        <f t="shared" si="77"/>
        <v>0</v>
      </c>
      <c r="S32" s="172">
        <f t="shared" si="77"/>
        <v>0</v>
      </c>
      <c r="T32" s="172">
        <f t="shared" si="77"/>
        <v>0</v>
      </c>
      <c r="U32" s="172">
        <f t="shared" si="77"/>
        <v>0</v>
      </c>
      <c r="V32" s="172">
        <f t="shared" si="77"/>
        <v>0</v>
      </c>
      <c r="W32" s="172">
        <f t="shared" si="77"/>
        <v>0</v>
      </c>
      <c r="X32" s="172">
        <f t="shared" si="77"/>
        <v>0</v>
      </c>
      <c r="Y32" s="172">
        <f t="shared" si="77"/>
        <v>0</v>
      </c>
      <c r="Z32" s="172">
        <f t="shared" si="77"/>
        <v>0</v>
      </c>
      <c r="AA32" s="172">
        <f t="shared" si="77"/>
        <v>0</v>
      </c>
      <c r="AB32" s="172">
        <f t="shared" si="77"/>
        <v>962812374</v>
      </c>
      <c r="AC32" s="172">
        <f t="shared" si="77"/>
        <v>101304234</v>
      </c>
      <c r="AD32" s="172">
        <f t="shared" si="77"/>
        <v>101304234</v>
      </c>
      <c r="AE32" s="172">
        <f t="shared" si="77"/>
        <v>115879888</v>
      </c>
      <c r="AF32" s="172">
        <f t="shared" si="77"/>
        <v>115879888</v>
      </c>
      <c r="AG32" s="172">
        <f t="shared" si="77"/>
        <v>79409125</v>
      </c>
      <c r="AH32" s="172">
        <f t="shared" si="77"/>
        <v>79409125</v>
      </c>
      <c r="AI32" s="172">
        <f t="shared" si="77"/>
        <v>153921367</v>
      </c>
      <c r="AJ32" s="172">
        <f t="shared" si="77"/>
        <v>153921367</v>
      </c>
      <c r="AK32" s="172">
        <f t="shared" si="77"/>
        <v>7000000</v>
      </c>
      <c r="AL32" s="172">
        <f t="shared" si="77"/>
        <v>7000000</v>
      </c>
      <c r="AM32" s="172">
        <f t="shared" si="77"/>
        <v>211375760</v>
      </c>
      <c r="AN32" s="172">
        <f t="shared" si="77"/>
        <v>211375760</v>
      </c>
      <c r="AO32" s="171">
        <f t="shared" si="77"/>
        <v>12222000</v>
      </c>
      <c r="AP32" s="171">
        <f t="shared" si="77"/>
        <v>8000000</v>
      </c>
      <c r="AQ32" s="530">
        <f t="shared" si="77"/>
        <v>281700000</v>
      </c>
      <c r="AR32" s="530">
        <f t="shared" si="77"/>
        <v>201525000</v>
      </c>
      <c r="AS32" s="172">
        <f t="shared" si="77"/>
        <v>0</v>
      </c>
      <c r="AT32" s="172">
        <f t="shared" si="77"/>
        <v>0</v>
      </c>
      <c r="AU32" s="172">
        <f t="shared" si="77"/>
        <v>0</v>
      </c>
      <c r="AV32" s="172">
        <f t="shared" si="77"/>
        <v>0</v>
      </c>
      <c r="AW32" s="172">
        <f t="shared" si="77"/>
        <v>0</v>
      </c>
      <c r="AX32" s="172">
        <f t="shared" si="77"/>
        <v>0</v>
      </c>
      <c r="AY32" s="172">
        <f t="shared" si="77"/>
        <v>0</v>
      </c>
      <c r="AZ32" s="172">
        <f t="shared" si="77"/>
        <v>0</v>
      </c>
      <c r="BA32" s="530">
        <f t="shared" si="77"/>
        <v>962812374</v>
      </c>
      <c r="BB32" s="530">
        <f t="shared" si="77"/>
        <v>962812374</v>
      </c>
      <c r="BC32" s="530">
        <f t="shared" si="77"/>
        <v>878415374</v>
      </c>
      <c r="BD32" s="530">
        <f t="shared" si="77"/>
        <v>962812374</v>
      </c>
      <c r="BE32" s="530">
        <f t="shared" si="77"/>
        <v>878415374</v>
      </c>
      <c r="BF32" s="172">
        <f t="shared" si="77"/>
        <v>0</v>
      </c>
      <c r="BG32" s="172">
        <f t="shared" si="77"/>
        <v>0</v>
      </c>
      <c r="BH32" s="172">
        <f t="shared" si="77"/>
        <v>0</v>
      </c>
      <c r="BI32" s="172">
        <f t="shared" si="77"/>
        <v>0</v>
      </c>
      <c r="BJ32" s="172">
        <f t="shared" si="77"/>
        <v>0</v>
      </c>
      <c r="BK32" s="172">
        <f t="shared" si="77"/>
        <v>0</v>
      </c>
      <c r="BL32" s="172">
        <f t="shared" si="77"/>
        <v>0</v>
      </c>
      <c r="BM32" s="172">
        <f t="shared" si="77"/>
        <v>0</v>
      </c>
      <c r="BN32" s="172">
        <f t="shared" si="77"/>
        <v>0</v>
      </c>
      <c r="BO32" s="172">
        <f t="shared" si="77"/>
        <v>0</v>
      </c>
      <c r="BP32" s="172">
        <f t="shared" si="77"/>
        <v>0</v>
      </c>
      <c r="BQ32" s="172">
        <f t="shared" si="77"/>
        <v>0</v>
      </c>
      <c r="BR32" s="172">
        <f t="shared" si="77"/>
        <v>0</v>
      </c>
      <c r="BS32" s="172">
        <f t="shared" si="77"/>
        <v>0</v>
      </c>
      <c r="BT32" s="172">
        <f t="shared" ref="BT32:EE32" si="78">+BT14+BT21+BT28</f>
        <v>0</v>
      </c>
      <c r="BU32" s="172">
        <f t="shared" si="78"/>
        <v>0</v>
      </c>
      <c r="BV32" s="172">
        <f t="shared" si="78"/>
        <v>0</v>
      </c>
      <c r="BW32" s="172">
        <f t="shared" si="78"/>
        <v>0</v>
      </c>
      <c r="BX32" s="172">
        <f t="shared" si="78"/>
        <v>0</v>
      </c>
      <c r="BY32" s="172">
        <f t="shared" si="78"/>
        <v>0</v>
      </c>
      <c r="BZ32" s="172">
        <f t="shared" si="78"/>
        <v>0</v>
      </c>
      <c r="CA32" s="172">
        <f t="shared" si="78"/>
        <v>0</v>
      </c>
      <c r="CB32" s="172">
        <f t="shared" si="78"/>
        <v>0</v>
      </c>
      <c r="CC32" s="172">
        <f t="shared" si="78"/>
        <v>0</v>
      </c>
      <c r="CD32" s="172">
        <f t="shared" si="78"/>
        <v>0</v>
      </c>
      <c r="CE32" s="172">
        <f t="shared" si="78"/>
        <v>0</v>
      </c>
      <c r="CF32" s="172">
        <f t="shared" si="78"/>
        <v>0</v>
      </c>
      <c r="CG32" s="172">
        <f t="shared" si="78"/>
        <v>0</v>
      </c>
      <c r="CH32" s="172">
        <f t="shared" si="78"/>
        <v>0</v>
      </c>
      <c r="CI32" s="172">
        <f t="shared" si="78"/>
        <v>0</v>
      </c>
      <c r="CJ32" s="172">
        <f t="shared" si="78"/>
        <v>0</v>
      </c>
      <c r="CK32" s="172">
        <f t="shared" si="78"/>
        <v>0</v>
      </c>
      <c r="CL32" s="172">
        <f t="shared" si="78"/>
        <v>0</v>
      </c>
      <c r="CM32" s="172">
        <f t="shared" si="78"/>
        <v>0</v>
      </c>
      <c r="CN32" s="172">
        <f t="shared" si="78"/>
        <v>0</v>
      </c>
      <c r="CO32" s="172">
        <f t="shared" si="78"/>
        <v>0</v>
      </c>
      <c r="CP32" s="172">
        <f t="shared" si="78"/>
        <v>0</v>
      </c>
      <c r="CQ32" s="172">
        <f t="shared" si="78"/>
        <v>0</v>
      </c>
      <c r="CR32" s="172">
        <f t="shared" si="78"/>
        <v>0</v>
      </c>
      <c r="CS32" s="172">
        <f t="shared" si="78"/>
        <v>0</v>
      </c>
      <c r="CT32" s="172">
        <f t="shared" si="78"/>
        <v>0</v>
      </c>
      <c r="CU32" s="172">
        <f t="shared" si="78"/>
        <v>0</v>
      </c>
      <c r="CV32" s="172">
        <f t="shared" si="78"/>
        <v>0</v>
      </c>
      <c r="CW32" s="172">
        <f t="shared" si="78"/>
        <v>0</v>
      </c>
      <c r="CX32" s="172">
        <f t="shared" si="78"/>
        <v>0</v>
      </c>
      <c r="CY32" s="172">
        <f t="shared" si="78"/>
        <v>0</v>
      </c>
      <c r="CZ32" s="172">
        <f t="shared" si="78"/>
        <v>0</v>
      </c>
      <c r="DA32" s="172">
        <f t="shared" si="78"/>
        <v>0</v>
      </c>
      <c r="DB32" s="172">
        <f t="shared" si="78"/>
        <v>0</v>
      </c>
      <c r="DC32" s="172">
        <f t="shared" si="78"/>
        <v>0</v>
      </c>
      <c r="DD32" s="172">
        <f t="shared" si="78"/>
        <v>0</v>
      </c>
      <c r="DE32" s="172">
        <f t="shared" si="78"/>
        <v>0</v>
      </c>
      <c r="DF32" s="172">
        <f t="shared" si="78"/>
        <v>0</v>
      </c>
      <c r="DG32" s="172">
        <f t="shared" si="78"/>
        <v>0</v>
      </c>
      <c r="DH32" s="172">
        <f t="shared" si="78"/>
        <v>0</v>
      </c>
      <c r="DI32" s="172">
        <f t="shared" si="78"/>
        <v>0</v>
      </c>
      <c r="DJ32" s="172">
        <f t="shared" si="78"/>
        <v>0</v>
      </c>
      <c r="DK32" s="172">
        <f t="shared" si="78"/>
        <v>0</v>
      </c>
      <c r="DL32" s="172">
        <f t="shared" si="78"/>
        <v>0</v>
      </c>
      <c r="DM32" s="172">
        <f t="shared" si="78"/>
        <v>0</v>
      </c>
      <c r="DN32" s="172">
        <f t="shared" si="78"/>
        <v>0</v>
      </c>
      <c r="DO32" s="295">
        <f t="shared" si="78"/>
        <v>0</v>
      </c>
      <c r="DP32" s="295">
        <f t="shared" si="78"/>
        <v>0</v>
      </c>
      <c r="DQ32" s="295">
        <f t="shared" si="78"/>
        <v>0</v>
      </c>
      <c r="DR32" s="295">
        <f t="shared" si="78"/>
        <v>0</v>
      </c>
      <c r="DS32" s="295">
        <f t="shared" si="78"/>
        <v>0</v>
      </c>
      <c r="DT32" s="295">
        <f t="shared" si="78"/>
        <v>0</v>
      </c>
      <c r="DU32" s="295">
        <f t="shared" si="78"/>
        <v>0</v>
      </c>
      <c r="DV32" s="295">
        <f t="shared" si="78"/>
        <v>0</v>
      </c>
      <c r="DW32" s="295">
        <f t="shared" si="78"/>
        <v>0</v>
      </c>
      <c r="DX32" s="295">
        <f t="shared" si="78"/>
        <v>0</v>
      </c>
      <c r="DY32" s="295">
        <f t="shared" si="78"/>
        <v>0</v>
      </c>
      <c r="DZ32" s="295">
        <f t="shared" si="78"/>
        <v>0</v>
      </c>
      <c r="EA32" s="295">
        <f t="shared" si="78"/>
        <v>0</v>
      </c>
      <c r="EB32" s="295">
        <f t="shared" si="78"/>
        <v>0</v>
      </c>
      <c r="EC32" s="295">
        <f t="shared" si="78"/>
        <v>0</v>
      </c>
      <c r="ED32" s="295">
        <f t="shared" si="78"/>
        <v>0</v>
      </c>
      <c r="EE32" s="295">
        <f t="shared" si="78"/>
        <v>0</v>
      </c>
      <c r="EF32" s="295">
        <f t="shared" ref="EF32:EQ32" si="79">+EF14+EF21+EF28</f>
        <v>0</v>
      </c>
      <c r="EG32" s="295">
        <f t="shared" si="79"/>
        <v>0</v>
      </c>
      <c r="EH32" s="295">
        <f t="shared" si="79"/>
        <v>0</v>
      </c>
      <c r="EI32" s="295">
        <f t="shared" si="79"/>
        <v>0</v>
      </c>
      <c r="EJ32" s="295">
        <f t="shared" si="79"/>
        <v>0</v>
      </c>
      <c r="EK32" s="295">
        <f t="shared" si="79"/>
        <v>0</v>
      </c>
      <c r="EL32" s="295">
        <f t="shared" si="79"/>
        <v>0</v>
      </c>
      <c r="EM32" s="295">
        <f t="shared" si="79"/>
        <v>0</v>
      </c>
      <c r="EN32" s="295">
        <f t="shared" si="79"/>
        <v>0</v>
      </c>
      <c r="EO32" s="295">
        <f t="shared" si="79"/>
        <v>0</v>
      </c>
      <c r="EP32" s="295">
        <f t="shared" si="79"/>
        <v>0</v>
      </c>
      <c r="EQ32" s="295">
        <f t="shared" si="79"/>
        <v>0</v>
      </c>
      <c r="ER32" s="616"/>
      <c r="ES32" s="617"/>
      <c r="ET32" s="618"/>
      <c r="EU32" s="618"/>
      <c r="EV32" s="618"/>
      <c r="EW32" s="619"/>
      <c r="EX32" s="619"/>
      <c r="EY32" s="619"/>
      <c r="EZ32" s="619"/>
      <c r="FA32" s="620"/>
    </row>
    <row r="33" spans="1:157" s="78" customFormat="1" ht="30" customHeight="1" thickBot="1" x14ac:dyDescent="0.35">
      <c r="A33" s="733"/>
      <c r="B33" s="734"/>
      <c r="C33" s="734"/>
      <c r="D33" s="734"/>
      <c r="E33" s="734"/>
      <c r="F33" s="182" t="s">
        <v>46</v>
      </c>
      <c r="G33" s="173">
        <f>+G31+G32</f>
        <v>16355547481</v>
      </c>
      <c r="H33" s="173">
        <f t="shared" ref="H33:BS33" si="80">+H31+H32</f>
        <v>1709895000</v>
      </c>
      <c r="I33" s="173">
        <f t="shared" si="80"/>
        <v>1709895000</v>
      </c>
      <c r="J33" s="173">
        <f t="shared" si="80"/>
        <v>0</v>
      </c>
      <c r="K33" s="173">
        <f t="shared" si="80"/>
        <v>1709895000</v>
      </c>
      <c r="L33" s="173">
        <f t="shared" si="80"/>
        <v>1160000000</v>
      </c>
      <c r="M33" s="173">
        <f t="shared" si="80"/>
        <v>1709895000</v>
      </c>
      <c r="N33" s="173">
        <f t="shared" si="80"/>
        <v>641980000</v>
      </c>
      <c r="O33" s="173">
        <f t="shared" si="80"/>
        <v>1709895000</v>
      </c>
      <c r="P33" s="173">
        <f t="shared" si="80"/>
        <v>746119000</v>
      </c>
      <c r="Q33" s="173">
        <f t="shared" si="80"/>
        <v>1709895000</v>
      </c>
      <c r="R33" s="173">
        <f t="shared" si="80"/>
        <v>746119000</v>
      </c>
      <c r="S33" s="173">
        <f t="shared" si="80"/>
        <v>1709895000</v>
      </c>
      <c r="T33" s="173">
        <f t="shared" si="80"/>
        <v>746119000</v>
      </c>
      <c r="U33" s="173">
        <f t="shared" si="80"/>
        <v>1709895000</v>
      </c>
      <c r="V33" s="173">
        <f t="shared" si="80"/>
        <v>1673792107</v>
      </c>
      <c r="W33" s="173">
        <f t="shared" si="80"/>
        <v>1709895000</v>
      </c>
      <c r="X33" s="173">
        <f t="shared" si="80"/>
        <v>1709895000</v>
      </c>
      <c r="Y33" s="173">
        <f t="shared" si="80"/>
        <v>1673792107</v>
      </c>
      <c r="Z33" s="173">
        <f t="shared" si="80"/>
        <v>1673792107</v>
      </c>
      <c r="AA33" s="173">
        <f t="shared" si="80"/>
        <v>1673792107</v>
      </c>
      <c r="AB33" s="173">
        <f t="shared" si="80"/>
        <v>3708976374</v>
      </c>
      <c r="AC33" s="173">
        <f t="shared" si="80"/>
        <v>101304234</v>
      </c>
      <c r="AD33" s="173">
        <f t="shared" si="80"/>
        <v>249371234</v>
      </c>
      <c r="AE33" s="173">
        <f t="shared" si="80"/>
        <v>738497555</v>
      </c>
      <c r="AF33" s="173">
        <f t="shared" si="80"/>
        <v>738497555</v>
      </c>
      <c r="AG33" s="173">
        <f t="shared" si="80"/>
        <v>1323538125</v>
      </c>
      <c r="AH33" s="173">
        <f t="shared" si="80"/>
        <v>1323538125</v>
      </c>
      <c r="AI33" s="173">
        <f t="shared" si="80"/>
        <v>485817367</v>
      </c>
      <c r="AJ33" s="173">
        <f t="shared" si="80"/>
        <v>485817367</v>
      </c>
      <c r="AK33" s="173">
        <f t="shared" si="80"/>
        <v>150058800</v>
      </c>
      <c r="AL33" s="173">
        <f t="shared" si="80"/>
        <v>129302800</v>
      </c>
      <c r="AM33" s="173">
        <f t="shared" si="80"/>
        <v>292276093</v>
      </c>
      <c r="AN33" s="173">
        <f t="shared" si="80"/>
        <v>286644093</v>
      </c>
      <c r="AO33" s="173">
        <f t="shared" si="80"/>
        <v>140828000</v>
      </c>
      <c r="AP33" s="173">
        <f t="shared" si="80"/>
        <v>76255000</v>
      </c>
      <c r="AQ33" s="173">
        <f t="shared" si="80"/>
        <v>281700000</v>
      </c>
      <c r="AR33" s="173">
        <f t="shared" si="80"/>
        <v>210085000</v>
      </c>
      <c r="AS33" s="173">
        <f t="shared" si="80"/>
        <v>149532200</v>
      </c>
      <c r="AT33" s="173">
        <f t="shared" si="80"/>
        <v>78235834</v>
      </c>
      <c r="AU33" s="173">
        <f t="shared" si="80"/>
        <v>46500000</v>
      </c>
      <c r="AV33" s="173">
        <f t="shared" si="80"/>
        <v>0</v>
      </c>
      <c r="AW33" s="173">
        <f t="shared" si="80"/>
        <v>22424000</v>
      </c>
      <c r="AX33" s="173">
        <f t="shared" si="80"/>
        <v>0</v>
      </c>
      <c r="AY33" s="173">
        <f t="shared" si="80"/>
        <v>0</v>
      </c>
      <c r="AZ33" s="173">
        <f t="shared" si="80"/>
        <v>0</v>
      </c>
      <c r="BA33" s="173">
        <f t="shared" si="80"/>
        <v>3732476374</v>
      </c>
      <c r="BB33" s="173">
        <f t="shared" si="80"/>
        <v>3663552374</v>
      </c>
      <c r="BC33" s="173">
        <f t="shared" si="80"/>
        <v>3429680008</v>
      </c>
      <c r="BD33" s="173">
        <f t="shared" si="80"/>
        <v>3732476374</v>
      </c>
      <c r="BE33" s="173">
        <f t="shared" si="80"/>
        <v>3429680008</v>
      </c>
      <c r="BF33" s="173">
        <f t="shared" si="80"/>
        <v>4294486000</v>
      </c>
      <c r="BG33" s="173">
        <f t="shared" si="80"/>
        <v>0</v>
      </c>
      <c r="BH33" s="173">
        <f t="shared" si="80"/>
        <v>0</v>
      </c>
      <c r="BI33" s="173">
        <f t="shared" si="80"/>
        <v>0</v>
      </c>
      <c r="BJ33" s="173">
        <f t="shared" si="80"/>
        <v>0</v>
      </c>
      <c r="BK33" s="173">
        <f t="shared" si="80"/>
        <v>0</v>
      </c>
      <c r="BL33" s="173">
        <f t="shared" si="80"/>
        <v>0</v>
      </c>
      <c r="BM33" s="173">
        <f t="shared" si="80"/>
        <v>0</v>
      </c>
      <c r="BN33" s="173">
        <f t="shared" si="80"/>
        <v>0</v>
      </c>
      <c r="BO33" s="173">
        <f t="shared" si="80"/>
        <v>0</v>
      </c>
      <c r="BP33" s="173">
        <f t="shared" si="80"/>
        <v>0</v>
      </c>
      <c r="BQ33" s="173">
        <f t="shared" si="80"/>
        <v>0</v>
      </c>
      <c r="BR33" s="173">
        <f t="shared" si="80"/>
        <v>0</v>
      </c>
      <c r="BS33" s="173">
        <f t="shared" si="80"/>
        <v>0</v>
      </c>
      <c r="BT33" s="173">
        <f t="shared" ref="BT33:EE33" si="81">+BT31+BT32</f>
        <v>0</v>
      </c>
      <c r="BU33" s="173">
        <f t="shared" si="81"/>
        <v>0</v>
      </c>
      <c r="BV33" s="173">
        <f t="shared" si="81"/>
        <v>0</v>
      </c>
      <c r="BW33" s="173">
        <f t="shared" si="81"/>
        <v>0</v>
      </c>
      <c r="BX33" s="173">
        <f t="shared" si="81"/>
        <v>0</v>
      </c>
      <c r="BY33" s="173">
        <f t="shared" si="81"/>
        <v>0</v>
      </c>
      <c r="BZ33" s="173">
        <f t="shared" si="81"/>
        <v>0</v>
      </c>
      <c r="CA33" s="173">
        <f t="shared" si="81"/>
        <v>0</v>
      </c>
      <c r="CB33" s="173">
        <f t="shared" si="81"/>
        <v>0</v>
      </c>
      <c r="CC33" s="173">
        <f t="shared" si="81"/>
        <v>0</v>
      </c>
      <c r="CD33" s="173">
        <f t="shared" si="81"/>
        <v>0</v>
      </c>
      <c r="CE33" s="173">
        <f t="shared" si="81"/>
        <v>0</v>
      </c>
      <c r="CF33" s="173">
        <f t="shared" si="81"/>
        <v>0</v>
      </c>
      <c r="CG33" s="173">
        <f t="shared" si="81"/>
        <v>0</v>
      </c>
      <c r="CH33" s="173">
        <f t="shared" si="81"/>
        <v>0</v>
      </c>
      <c r="CI33" s="173">
        <f t="shared" si="81"/>
        <v>0</v>
      </c>
      <c r="CJ33" s="173">
        <f t="shared" si="81"/>
        <v>5242062000</v>
      </c>
      <c r="CK33" s="173">
        <f t="shared" si="81"/>
        <v>0</v>
      </c>
      <c r="CL33" s="173">
        <f t="shared" si="81"/>
        <v>0</v>
      </c>
      <c r="CM33" s="173">
        <f t="shared" si="81"/>
        <v>0</v>
      </c>
      <c r="CN33" s="173">
        <f t="shared" si="81"/>
        <v>0</v>
      </c>
      <c r="CO33" s="173">
        <f t="shared" si="81"/>
        <v>0</v>
      </c>
      <c r="CP33" s="173">
        <f t="shared" si="81"/>
        <v>0</v>
      </c>
      <c r="CQ33" s="173">
        <f t="shared" si="81"/>
        <v>0</v>
      </c>
      <c r="CR33" s="173">
        <f t="shared" si="81"/>
        <v>0</v>
      </c>
      <c r="CS33" s="173">
        <f t="shared" si="81"/>
        <v>0</v>
      </c>
      <c r="CT33" s="173">
        <f t="shared" si="81"/>
        <v>0</v>
      </c>
      <c r="CU33" s="173">
        <f t="shared" si="81"/>
        <v>0</v>
      </c>
      <c r="CV33" s="173">
        <f t="shared" si="81"/>
        <v>0</v>
      </c>
      <c r="CW33" s="173">
        <f t="shared" si="81"/>
        <v>0</v>
      </c>
      <c r="CX33" s="173">
        <f t="shared" si="81"/>
        <v>0</v>
      </c>
      <c r="CY33" s="173">
        <f t="shared" si="81"/>
        <v>0</v>
      </c>
      <c r="CZ33" s="173">
        <f t="shared" si="81"/>
        <v>0</v>
      </c>
      <c r="DA33" s="173">
        <f t="shared" si="81"/>
        <v>0</v>
      </c>
      <c r="DB33" s="173">
        <f t="shared" si="81"/>
        <v>0</v>
      </c>
      <c r="DC33" s="173">
        <f t="shared" si="81"/>
        <v>0</v>
      </c>
      <c r="DD33" s="173">
        <f t="shared" si="81"/>
        <v>0</v>
      </c>
      <c r="DE33" s="173">
        <f t="shared" si="81"/>
        <v>0</v>
      </c>
      <c r="DF33" s="173">
        <f t="shared" si="81"/>
        <v>0</v>
      </c>
      <c r="DG33" s="173">
        <f t="shared" si="81"/>
        <v>0</v>
      </c>
      <c r="DH33" s="173">
        <f t="shared" si="81"/>
        <v>0</v>
      </c>
      <c r="DI33" s="173">
        <f t="shared" si="81"/>
        <v>0</v>
      </c>
      <c r="DJ33" s="173">
        <f t="shared" si="81"/>
        <v>0</v>
      </c>
      <c r="DK33" s="173">
        <f t="shared" si="81"/>
        <v>0</v>
      </c>
      <c r="DL33" s="173">
        <f t="shared" si="81"/>
        <v>0</v>
      </c>
      <c r="DM33" s="173">
        <f t="shared" si="81"/>
        <v>0</v>
      </c>
      <c r="DN33" s="173">
        <f t="shared" si="81"/>
        <v>1412731000</v>
      </c>
      <c r="DO33" s="296">
        <f t="shared" si="81"/>
        <v>0</v>
      </c>
      <c r="DP33" s="296">
        <f t="shared" si="81"/>
        <v>0</v>
      </c>
      <c r="DQ33" s="296">
        <f t="shared" si="81"/>
        <v>0</v>
      </c>
      <c r="DR33" s="296">
        <f t="shared" si="81"/>
        <v>0</v>
      </c>
      <c r="DS33" s="296">
        <f t="shared" si="81"/>
        <v>0</v>
      </c>
      <c r="DT33" s="296">
        <f t="shared" si="81"/>
        <v>0</v>
      </c>
      <c r="DU33" s="296">
        <f t="shared" si="81"/>
        <v>0</v>
      </c>
      <c r="DV33" s="296">
        <f t="shared" si="81"/>
        <v>0</v>
      </c>
      <c r="DW33" s="296">
        <f t="shared" si="81"/>
        <v>0</v>
      </c>
      <c r="DX33" s="296">
        <f t="shared" si="81"/>
        <v>0</v>
      </c>
      <c r="DY33" s="296">
        <f t="shared" si="81"/>
        <v>0</v>
      </c>
      <c r="DZ33" s="296">
        <f t="shared" si="81"/>
        <v>0</v>
      </c>
      <c r="EA33" s="296">
        <f t="shared" si="81"/>
        <v>0</v>
      </c>
      <c r="EB33" s="296">
        <f t="shared" si="81"/>
        <v>0</v>
      </c>
      <c r="EC33" s="296">
        <f t="shared" si="81"/>
        <v>0</v>
      </c>
      <c r="ED33" s="296">
        <f t="shared" si="81"/>
        <v>0</v>
      </c>
      <c r="EE33" s="296">
        <f t="shared" si="81"/>
        <v>0</v>
      </c>
      <c r="EF33" s="296">
        <f t="shared" ref="EF33:EQ33" si="82">+EF31+EF32</f>
        <v>0</v>
      </c>
      <c r="EG33" s="296">
        <f t="shared" si="82"/>
        <v>0</v>
      </c>
      <c r="EH33" s="296">
        <f t="shared" si="82"/>
        <v>0</v>
      </c>
      <c r="EI33" s="296">
        <f t="shared" si="82"/>
        <v>0</v>
      </c>
      <c r="EJ33" s="296">
        <f t="shared" si="82"/>
        <v>0</v>
      </c>
      <c r="EK33" s="296">
        <f t="shared" si="82"/>
        <v>0</v>
      </c>
      <c r="EL33" s="296">
        <f t="shared" si="82"/>
        <v>0</v>
      </c>
      <c r="EM33" s="296">
        <f t="shared" si="82"/>
        <v>0</v>
      </c>
      <c r="EN33" s="296">
        <f t="shared" si="82"/>
        <v>0</v>
      </c>
      <c r="EO33" s="296">
        <f t="shared" si="82"/>
        <v>0</v>
      </c>
      <c r="EP33" s="296">
        <f t="shared" si="82"/>
        <v>0</v>
      </c>
      <c r="EQ33" s="296">
        <f t="shared" si="82"/>
        <v>0</v>
      </c>
      <c r="ER33" s="621"/>
      <c r="ES33" s="621"/>
      <c r="ET33" s="622"/>
      <c r="EU33" s="622"/>
      <c r="EV33" s="622"/>
      <c r="EW33" s="623"/>
      <c r="EX33" s="623"/>
      <c r="EY33" s="623"/>
      <c r="EZ33" s="623"/>
      <c r="FA33" s="624"/>
    </row>
    <row r="34" spans="1:157" ht="20.25" customHeight="1" x14ac:dyDescent="0.2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row>
    <row r="35" spans="1:157" ht="20.25" customHeight="1" x14ac:dyDescent="0.25">
      <c r="F35" s="21" t="s">
        <v>34</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545"/>
      <c r="BD35" s="1"/>
      <c r="BE35" s="1"/>
      <c r="BW35" s="1"/>
      <c r="BX35" s="1"/>
      <c r="BY35" s="1"/>
      <c r="BZ35" s="1"/>
      <c r="CA35" s="1"/>
      <c r="CB35" s="1"/>
      <c r="CC35" s="1"/>
      <c r="CD35" s="1"/>
      <c r="CE35" s="1"/>
      <c r="CF35" s="1"/>
      <c r="CG35" s="1"/>
      <c r="CH35" s="1"/>
      <c r="CI35" s="1"/>
    </row>
    <row r="36" spans="1:157" ht="20.25" customHeight="1" x14ac:dyDescent="0.25">
      <c r="F36" s="584" t="s">
        <v>35</v>
      </c>
      <c r="G36" s="722" t="s">
        <v>36</v>
      </c>
      <c r="H36" s="723"/>
      <c r="I36" s="723"/>
      <c r="J36" s="723"/>
      <c r="K36" s="723"/>
      <c r="L36" s="723"/>
      <c r="M36" s="724"/>
      <c r="N36" s="725" t="s">
        <v>37</v>
      </c>
      <c r="O36" s="726"/>
      <c r="P36" s="726"/>
      <c r="Q36" s="726"/>
      <c r="R36" s="726"/>
      <c r="S36" s="726"/>
      <c r="T36" s="727"/>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row>
    <row r="37" spans="1:157" ht="20.25" customHeight="1" x14ac:dyDescent="0.25">
      <c r="F37" s="456">
        <v>13</v>
      </c>
      <c r="G37" s="720" t="s">
        <v>90</v>
      </c>
      <c r="H37" s="720"/>
      <c r="I37" s="720"/>
      <c r="J37" s="720"/>
      <c r="K37" s="720"/>
      <c r="L37" s="720"/>
      <c r="M37" s="720"/>
      <c r="N37" s="720" t="s">
        <v>81</v>
      </c>
      <c r="O37" s="720"/>
      <c r="P37" s="720"/>
      <c r="Q37" s="720"/>
      <c r="R37" s="720"/>
      <c r="S37" s="720"/>
      <c r="T37" s="720"/>
      <c r="U37" s="729"/>
      <c r="V37" s="730"/>
      <c r="W37" s="730"/>
      <c r="X37" s="730"/>
      <c r="Y37" s="730"/>
      <c r="Z37" s="730"/>
      <c r="AA37" s="730"/>
      <c r="AB37" s="730"/>
      <c r="AC37" s="730"/>
      <c r="AD37" s="730"/>
      <c r="AE37" s="730"/>
      <c r="AF37" s="730"/>
      <c r="AG37" s="730"/>
      <c r="AH37" s="730"/>
      <c r="AI37" s="730"/>
      <c r="AJ37" s="730"/>
      <c r="AK37" s="730"/>
      <c r="AL37" s="730"/>
      <c r="AM37" s="730"/>
      <c r="AN37" s="730"/>
      <c r="AO37" s="730"/>
      <c r="AP37" s="730"/>
      <c r="AQ37" s="730"/>
      <c r="AR37" s="730"/>
      <c r="AS37" s="730"/>
      <c r="AT37" s="730"/>
      <c r="AU37" s="730"/>
      <c r="AV37" s="730"/>
      <c r="AW37" s="730"/>
      <c r="AX37" s="730"/>
      <c r="AY37" s="730"/>
      <c r="AZ37" s="730"/>
      <c r="BA37" s="730"/>
      <c r="BB37" s="730"/>
      <c r="BC37" s="730"/>
      <c r="BD37" s="730"/>
      <c r="BE37" s="730"/>
    </row>
    <row r="38" spans="1:157" ht="20.25" customHeight="1" x14ac:dyDescent="0.25">
      <c r="F38" s="456">
        <v>14</v>
      </c>
      <c r="G38" s="720" t="s">
        <v>288</v>
      </c>
      <c r="H38" s="720"/>
      <c r="I38" s="720"/>
      <c r="J38" s="720"/>
      <c r="K38" s="720"/>
      <c r="L38" s="720"/>
      <c r="M38" s="720"/>
      <c r="N38" s="721" t="s">
        <v>490</v>
      </c>
      <c r="O38" s="721"/>
      <c r="P38" s="721"/>
      <c r="Q38" s="721"/>
      <c r="R38" s="721"/>
      <c r="S38" s="721"/>
      <c r="T38" s="721"/>
      <c r="BF38" s="88"/>
    </row>
    <row r="39" spans="1:157" ht="20.25" customHeight="1" x14ac:dyDescent="0.25">
      <c r="AH39" s="89"/>
      <c r="AI39" s="89"/>
      <c r="AJ39" s="89"/>
      <c r="AK39" s="89"/>
      <c r="AL39" s="89"/>
      <c r="AM39" s="89"/>
      <c r="AN39" s="89"/>
      <c r="AO39" s="89"/>
      <c r="AP39" s="89"/>
      <c r="AQ39" s="89"/>
      <c r="AR39" s="89"/>
      <c r="AS39" s="89"/>
      <c r="AT39" s="89"/>
      <c r="AU39" s="89"/>
      <c r="AV39" s="89"/>
      <c r="AW39" s="89"/>
      <c r="AX39" s="89"/>
      <c r="BF39" s="94"/>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row>
    <row r="40" spans="1:157" ht="20.25" customHeight="1" x14ac:dyDescent="0.25">
      <c r="BF40" s="97"/>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row>
    <row r="41" spans="1:157" ht="20.25" customHeight="1" x14ac:dyDescent="0.25">
      <c r="G41" s="68"/>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5"/>
      <c r="DJ41" s="95"/>
      <c r="DK41" s="95"/>
      <c r="DL41" s="95"/>
      <c r="DM41" s="95"/>
      <c r="DN41" s="96"/>
      <c r="DO41" s="96"/>
      <c r="DP41" s="96"/>
      <c r="DQ41" s="96"/>
      <c r="DR41" s="96"/>
      <c r="DS41" s="96"/>
      <c r="DT41" s="96"/>
      <c r="DU41" s="96"/>
      <c r="DV41" s="96"/>
      <c r="DW41" s="96"/>
      <c r="DX41" s="96"/>
      <c r="DY41" s="96"/>
      <c r="DZ41" s="96"/>
      <c r="EA41" s="96"/>
      <c r="EB41" s="96"/>
      <c r="EC41" s="96"/>
      <c r="ED41" s="96"/>
      <c r="EE41" s="96"/>
      <c r="EF41" s="96"/>
    </row>
    <row r="42" spans="1:157" ht="20.25" customHeight="1" x14ac:dyDescent="0.25">
      <c r="BF42" s="98"/>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row>
    <row r="43" spans="1:157" ht="20.25" customHeight="1" x14ac:dyDescent="0.25">
      <c r="G43" s="68"/>
      <c r="Q43" s="68"/>
    </row>
    <row r="44" spans="1:157" ht="20.25" customHeight="1" x14ac:dyDescent="0.25">
      <c r="BF44" s="89"/>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row>
    <row r="46" spans="1:157" ht="20.25" customHeight="1" x14ac:dyDescent="0.25">
      <c r="BF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row>
  </sheetData>
  <autoFilter ref="D9:F33" xr:uid="{00000000-0001-0000-0100-000000000000}"/>
  <mergeCells count="66">
    <mergeCell ref="FA24:FA30"/>
    <mergeCell ref="EZ10:EZ16"/>
    <mergeCell ref="EW17:EW23"/>
    <mergeCell ref="EX10:EX16"/>
    <mergeCell ref="FB24:FB30"/>
    <mergeCell ref="EW10:EW16"/>
    <mergeCell ref="FB10:FB16"/>
    <mergeCell ref="FB17:FB23"/>
    <mergeCell ref="EY10:EY16"/>
    <mergeCell ref="FA17:FA23"/>
    <mergeCell ref="FA10:FA16"/>
    <mergeCell ref="EZ7:EZ9"/>
    <mergeCell ref="ER7:ER9"/>
    <mergeCell ref="EU7:EU9"/>
    <mergeCell ref="DN8:EQ8"/>
    <mergeCell ref="CJ8:DM8"/>
    <mergeCell ref="EX7:EX9"/>
    <mergeCell ref="EV7:EV9"/>
    <mergeCell ref="EW7:EW9"/>
    <mergeCell ref="ET7:ET9"/>
    <mergeCell ref="ES7:ES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D10:D16"/>
    <mergeCell ref="E10:E16"/>
    <mergeCell ref="A10:A30"/>
    <mergeCell ref="C24:C30"/>
    <mergeCell ref="B24:B30"/>
    <mergeCell ref="B10:B16"/>
    <mergeCell ref="C10:C16"/>
    <mergeCell ref="D17:D23"/>
    <mergeCell ref="A31:E33"/>
    <mergeCell ref="B17:B23"/>
    <mergeCell ref="C17:C23"/>
    <mergeCell ref="EZ24:EZ30"/>
    <mergeCell ref="EY17:EY23"/>
    <mergeCell ref="EY24:EY30"/>
    <mergeCell ref="EW24:EW30"/>
    <mergeCell ref="EX24:EX30"/>
    <mergeCell ref="D24:D30"/>
    <mergeCell ref="E24:E30"/>
    <mergeCell ref="EX17:EX23"/>
    <mergeCell ref="E17:E23"/>
    <mergeCell ref="EZ17:EZ23"/>
    <mergeCell ref="G38:M38"/>
    <mergeCell ref="N38:T38"/>
    <mergeCell ref="G36:M36"/>
    <mergeCell ref="N36:T36"/>
    <mergeCell ref="U36:BE36"/>
    <mergeCell ref="G37:M37"/>
    <mergeCell ref="N37:T37"/>
    <mergeCell ref="U37:BE37"/>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2"/>
  <sheetViews>
    <sheetView showGridLines="0" zoomScale="50" zoomScaleNormal="50" zoomScalePageLayoutView="75" workbookViewId="0">
      <selection activeCell="K10" sqref="K10"/>
    </sheetView>
  </sheetViews>
  <sheetFormatPr baseColWidth="10" defaultColWidth="10.85546875" defaultRowHeight="12.75" x14ac:dyDescent="0.25"/>
  <cols>
    <col min="1" max="1" width="11.85546875" style="7" customWidth="1"/>
    <col min="2" max="2" width="18.5703125" style="7" customWidth="1"/>
    <col min="3" max="3" width="35.28515625" style="15" customWidth="1"/>
    <col min="4" max="5" width="5.140625" style="7" customWidth="1"/>
    <col min="6" max="6" width="14.140625" style="7" customWidth="1"/>
    <col min="7" max="7" width="8.85546875" style="7" bestFit="1" customWidth="1"/>
    <col min="8" max="8" width="11.140625" style="7" customWidth="1"/>
    <col min="9" max="9" width="8.7109375" style="7" bestFit="1" customWidth="1"/>
    <col min="10" max="10" width="8.85546875" style="7" bestFit="1" customWidth="1"/>
    <col min="11" max="11" width="8.7109375" style="7" bestFit="1" customWidth="1"/>
    <col min="12" max="13" width="8.85546875" style="7" bestFit="1" customWidth="1"/>
    <col min="14" max="14" width="8.85546875" style="8" bestFit="1" customWidth="1"/>
    <col min="15" max="15" width="9.140625" style="8" customWidth="1"/>
    <col min="16" max="16" width="8.85546875" style="8" customWidth="1"/>
    <col min="17" max="17" width="8.5703125" style="8" customWidth="1"/>
    <col min="18" max="18" width="10" style="8" customWidth="1"/>
    <col min="19" max="19" width="9.140625" style="8" customWidth="1"/>
    <col min="20" max="20" width="12" style="8" customWidth="1"/>
    <col min="21" max="21" width="13.85546875" style="8" customWidth="1"/>
    <col min="22" max="22" width="55.5703125" style="70" customWidth="1"/>
    <col min="23" max="24" width="10.85546875" style="10"/>
    <col min="25" max="16384" width="10.85546875" style="7"/>
  </cols>
  <sheetData>
    <row r="1" spans="1:31" s="9" customFormat="1" ht="43.5" customHeight="1" x14ac:dyDescent="0.25">
      <c r="A1" s="754"/>
      <c r="B1" s="755"/>
      <c r="C1" s="755"/>
      <c r="D1" s="816" t="s">
        <v>38</v>
      </c>
      <c r="E1" s="817"/>
      <c r="F1" s="817"/>
      <c r="G1" s="817"/>
      <c r="H1" s="817"/>
      <c r="I1" s="817"/>
      <c r="J1" s="817"/>
      <c r="K1" s="817"/>
      <c r="L1" s="817"/>
      <c r="M1" s="817"/>
      <c r="N1" s="817"/>
      <c r="O1" s="817"/>
      <c r="P1" s="817"/>
      <c r="Q1" s="817"/>
      <c r="R1" s="817"/>
      <c r="S1" s="817"/>
      <c r="T1" s="817"/>
      <c r="U1" s="817"/>
      <c r="V1" s="818"/>
    </row>
    <row r="2" spans="1:31" s="9" customFormat="1" ht="50.25" customHeight="1" x14ac:dyDescent="0.25">
      <c r="A2" s="757"/>
      <c r="B2" s="758"/>
      <c r="C2" s="758"/>
      <c r="D2" s="819" t="s">
        <v>287</v>
      </c>
      <c r="E2" s="820"/>
      <c r="F2" s="820"/>
      <c r="G2" s="820"/>
      <c r="H2" s="820"/>
      <c r="I2" s="820"/>
      <c r="J2" s="820"/>
      <c r="K2" s="820"/>
      <c r="L2" s="820"/>
      <c r="M2" s="820"/>
      <c r="N2" s="820"/>
      <c r="O2" s="820"/>
      <c r="P2" s="820"/>
      <c r="Q2" s="820"/>
      <c r="R2" s="820"/>
      <c r="S2" s="820"/>
      <c r="T2" s="820"/>
      <c r="U2" s="820"/>
      <c r="V2" s="821"/>
    </row>
    <row r="3" spans="1:31" s="9" customFormat="1" ht="43.5" customHeight="1" thickBot="1" x14ac:dyDescent="0.3">
      <c r="A3" s="760"/>
      <c r="B3" s="761"/>
      <c r="C3" s="761"/>
      <c r="D3" s="832" t="s">
        <v>39</v>
      </c>
      <c r="E3" s="833"/>
      <c r="F3" s="833"/>
      <c r="G3" s="833"/>
      <c r="H3" s="833"/>
      <c r="I3" s="833"/>
      <c r="J3" s="833"/>
      <c r="K3" s="833"/>
      <c r="L3" s="833"/>
      <c r="M3" s="833"/>
      <c r="N3" s="833"/>
      <c r="O3" s="833"/>
      <c r="P3" s="833"/>
      <c r="Q3" s="833"/>
      <c r="R3" s="833"/>
      <c r="S3" s="833"/>
      <c r="T3" s="833"/>
      <c r="U3" s="834"/>
      <c r="V3" s="69" t="s">
        <v>264</v>
      </c>
    </row>
    <row r="4" spans="1:31" s="9" customFormat="1" ht="43.5" customHeight="1" thickBot="1" x14ac:dyDescent="0.3">
      <c r="A4" s="687" t="s">
        <v>0</v>
      </c>
      <c r="B4" s="688"/>
      <c r="C4" s="831"/>
      <c r="D4" s="825" t="s">
        <v>370</v>
      </c>
      <c r="E4" s="826"/>
      <c r="F4" s="826"/>
      <c r="G4" s="826"/>
      <c r="H4" s="826"/>
      <c r="I4" s="826"/>
      <c r="J4" s="826"/>
      <c r="K4" s="826"/>
      <c r="L4" s="826"/>
      <c r="M4" s="826"/>
      <c r="N4" s="826"/>
      <c r="O4" s="826"/>
      <c r="P4" s="826"/>
      <c r="Q4" s="826"/>
      <c r="R4" s="826"/>
      <c r="S4" s="826"/>
      <c r="T4" s="826"/>
      <c r="U4" s="826"/>
      <c r="V4" s="827"/>
    </row>
    <row r="5" spans="1:31" s="9" customFormat="1" ht="43.5" customHeight="1" thickBot="1" x14ac:dyDescent="0.3">
      <c r="A5" s="822" t="s">
        <v>2</v>
      </c>
      <c r="B5" s="823"/>
      <c r="C5" s="824"/>
      <c r="D5" s="828" t="s">
        <v>492</v>
      </c>
      <c r="E5" s="829"/>
      <c r="F5" s="829"/>
      <c r="G5" s="829"/>
      <c r="H5" s="829"/>
      <c r="I5" s="829"/>
      <c r="J5" s="829"/>
      <c r="K5" s="829"/>
      <c r="L5" s="829"/>
      <c r="M5" s="829"/>
      <c r="N5" s="829"/>
      <c r="O5" s="829"/>
      <c r="P5" s="829"/>
      <c r="Q5" s="829"/>
      <c r="R5" s="829"/>
      <c r="S5" s="829"/>
      <c r="T5" s="829"/>
      <c r="U5" s="829"/>
      <c r="V5" s="830"/>
    </row>
    <row r="6" spans="1:31" s="9" customFormat="1" ht="18.75" customHeight="1" thickBot="1" x14ac:dyDescent="0.3">
      <c r="A6" s="835"/>
      <c r="B6" s="836"/>
      <c r="C6" s="836"/>
      <c r="D6" s="836"/>
      <c r="E6" s="836"/>
      <c r="F6" s="836"/>
      <c r="G6" s="836"/>
      <c r="H6" s="836"/>
      <c r="I6" s="836"/>
      <c r="J6" s="836"/>
      <c r="K6" s="836"/>
      <c r="L6" s="836"/>
      <c r="M6" s="836"/>
      <c r="N6" s="836"/>
      <c r="O6" s="836"/>
      <c r="P6" s="836"/>
      <c r="Q6" s="836"/>
      <c r="R6" s="836"/>
      <c r="S6" s="836"/>
      <c r="T6" s="836"/>
      <c r="U6" s="836"/>
      <c r="V6" s="837"/>
    </row>
    <row r="7" spans="1:31" ht="26.25" customHeight="1" x14ac:dyDescent="0.25">
      <c r="A7" s="814" t="s">
        <v>22</v>
      </c>
      <c r="B7" s="798" t="s">
        <v>23</v>
      </c>
      <c r="C7" s="800" t="s">
        <v>67</v>
      </c>
      <c r="D7" s="802" t="s">
        <v>24</v>
      </c>
      <c r="E7" s="803"/>
      <c r="F7" s="798" t="s">
        <v>369</v>
      </c>
      <c r="G7" s="798"/>
      <c r="H7" s="798"/>
      <c r="I7" s="798"/>
      <c r="J7" s="798"/>
      <c r="K7" s="798"/>
      <c r="L7" s="798"/>
      <c r="M7" s="798"/>
      <c r="N7" s="798"/>
      <c r="O7" s="798"/>
      <c r="P7" s="798"/>
      <c r="Q7" s="798"/>
      <c r="R7" s="798"/>
      <c r="S7" s="798"/>
      <c r="T7" s="798" t="s">
        <v>28</v>
      </c>
      <c r="U7" s="798"/>
      <c r="V7" s="840" t="s">
        <v>489</v>
      </c>
      <c r="Y7" s="10"/>
      <c r="Z7" s="10"/>
      <c r="AA7" s="10"/>
      <c r="AB7" s="10"/>
      <c r="AC7" s="10"/>
      <c r="AD7" s="10"/>
      <c r="AE7" s="10"/>
    </row>
    <row r="8" spans="1:31" ht="38.25" customHeight="1" thickBot="1" x14ac:dyDescent="0.3">
      <c r="A8" s="815"/>
      <c r="B8" s="799"/>
      <c r="C8" s="801"/>
      <c r="D8" s="260" t="s">
        <v>25</v>
      </c>
      <c r="E8" s="260" t="s">
        <v>26</v>
      </c>
      <c r="F8" s="261" t="s">
        <v>27</v>
      </c>
      <c r="G8" s="262" t="s">
        <v>5</v>
      </c>
      <c r="H8" s="262" t="s">
        <v>6</v>
      </c>
      <c r="I8" s="262" t="s">
        <v>7</v>
      </c>
      <c r="J8" s="262" t="s">
        <v>8</v>
      </c>
      <c r="K8" s="262" t="s">
        <v>9</v>
      </c>
      <c r="L8" s="262" t="s">
        <v>10</v>
      </c>
      <c r="M8" s="262" t="s">
        <v>11</v>
      </c>
      <c r="N8" s="262" t="s">
        <v>12</v>
      </c>
      <c r="O8" s="262" t="s">
        <v>13</v>
      </c>
      <c r="P8" s="262" t="s">
        <v>14</v>
      </c>
      <c r="Q8" s="262" t="s">
        <v>15</v>
      </c>
      <c r="R8" s="262" t="s">
        <v>16</v>
      </c>
      <c r="S8" s="263" t="s">
        <v>17</v>
      </c>
      <c r="T8" s="263" t="s">
        <v>29</v>
      </c>
      <c r="U8" s="264" t="s">
        <v>30</v>
      </c>
      <c r="V8" s="841"/>
      <c r="Y8" s="10"/>
      <c r="Z8" s="10"/>
      <c r="AA8" s="10"/>
      <c r="AB8" s="10"/>
      <c r="AC8" s="10"/>
      <c r="AD8" s="10"/>
      <c r="AE8" s="10"/>
    </row>
    <row r="9" spans="1:31" ht="29.1" customHeight="1" x14ac:dyDescent="0.25">
      <c r="A9" s="808" t="s">
        <v>357</v>
      </c>
      <c r="B9" s="842" t="s">
        <v>363</v>
      </c>
      <c r="C9" s="809" t="s">
        <v>364</v>
      </c>
      <c r="D9" s="838"/>
      <c r="E9" s="838" t="s">
        <v>365</v>
      </c>
      <c r="F9" s="627" t="s">
        <v>18</v>
      </c>
      <c r="G9" s="582">
        <v>0.1</v>
      </c>
      <c r="H9" s="582">
        <v>0.2</v>
      </c>
      <c r="I9" s="582">
        <v>0</v>
      </c>
      <c r="J9" s="582">
        <v>0.05</v>
      </c>
      <c r="K9" s="582">
        <v>0.05</v>
      </c>
      <c r="L9" s="582">
        <v>0.2</v>
      </c>
      <c r="M9" s="582">
        <v>0.3</v>
      </c>
      <c r="N9" s="582">
        <v>0.1</v>
      </c>
      <c r="O9" s="582">
        <v>0</v>
      </c>
      <c r="P9" s="582">
        <v>0</v>
      </c>
      <c r="Q9" s="582">
        <v>0</v>
      </c>
      <c r="R9" s="582">
        <v>0</v>
      </c>
      <c r="S9" s="629">
        <f t="shared" ref="S9:S22" si="0">SUM(G9:R9)</f>
        <v>1.0000000000000002</v>
      </c>
      <c r="T9" s="844">
        <v>0.6</v>
      </c>
      <c r="U9" s="804">
        <v>0.15</v>
      </c>
      <c r="V9" s="847" t="s">
        <v>486</v>
      </c>
      <c r="W9" s="839"/>
      <c r="Y9" s="10"/>
      <c r="Z9" s="10"/>
      <c r="AA9" s="10"/>
      <c r="AB9" s="10"/>
      <c r="AC9" s="10"/>
      <c r="AD9" s="10"/>
      <c r="AE9" s="10"/>
    </row>
    <row r="10" spans="1:31" ht="43.5" customHeight="1" thickBot="1" x14ac:dyDescent="0.3">
      <c r="A10" s="808"/>
      <c r="B10" s="843"/>
      <c r="C10" s="809"/>
      <c r="D10" s="838"/>
      <c r="E10" s="838"/>
      <c r="F10" s="628" t="s">
        <v>19</v>
      </c>
      <c r="G10" s="582">
        <f>G9</f>
        <v>0.1</v>
      </c>
      <c r="H10" s="582">
        <v>3.3300000000000003E-2</v>
      </c>
      <c r="I10" s="582">
        <v>6.7000000000000004E-2</v>
      </c>
      <c r="J10" s="582">
        <v>0.1</v>
      </c>
      <c r="K10" s="582">
        <v>7.0000000000000007E-2</v>
      </c>
      <c r="L10" s="582">
        <v>0.18</v>
      </c>
      <c r="M10" s="582">
        <v>0.3</v>
      </c>
      <c r="N10" s="582">
        <v>0.1497</v>
      </c>
      <c r="O10" s="582">
        <v>0</v>
      </c>
      <c r="P10" s="582"/>
      <c r="Q10" s="582"/>
      <c r="R10" s="582"/>
      <c r="S10" s="630">
        <f>SUM(G10:R10)</f>
        <v>1</v>
      </c>
      <c r="T10" s="845"/>
      <c r="U10" s="805"/>
      <c r="V10" s="813"/>
      <c r="W10" s="839"/>
    </row>
    <row r="11" spans="1:31" ht="34.5" customHeight="1" x14ac:dyDescent="0.25">
      <c r="A11" s="808"/>
      <c r="B11" s="843"/>
      <c r="C11" s="809" t="s">
        <v>345</v>
      </c>
      <c r="D11" s="838" t="s">
        <v>365</v>
      </c>
      <c r="E11" s="838"/>
      <c r="F11" s="627" t="s">
        <v>18</v>
      </c>
      <c r="G11" s="582">
        <v>0</v>
      </c>
      <c r="H11" s="582">
        <v>0</v>
      </c>
      <c r="I11" s="582">
        <v>0</v>
      </c>
      <c r="J11" s="582">
        <v>1.6E-2</v>
      </c>
      <c r="K11" s="582">
        <v>9.4899999999999998E-2</v>
      </c>
      <c r="L11" s="582">
        <v>0.125</v>
      </c>
      <c r="M11" s="582">
        <v>0.125</v>
      </c>
      <c r="N11" s="582">
        <v>0.125</v>
      </c>
      <c r="O11" s="582">
        <v>0.125</v>
      </c>
      <c r="P11" s="582">
        <v>0.125</v>
      </c>
      <c r="Q11" s="582">
        <v>0.125</v>
      </c>
      <c r="R11" s="582">
        <v>0.13909999999999997</v>
      </c>
      <c r="S11" s="629">
        <f>SUM(G11:R11)</f>
        <v>1</v>
      </c>
      <c r="T11" s="845"/>
      <c r="U11" s="804">
        <v>0.15</v>
      </c>
      <c r="V11" s="810" t="s">
        <v>471</v>
      </c>
      <c r="W11" s="848"/>
    </row>
    <row r="12" spans="1:31" ht="34.5" customHeight="1" thickBot="1" x14ac:dyDescent="0.3">
      <c r="A12" s="808"/>
      <c r="B12" s="808"/>
      <c r="C12" s="809"/>
      <c r="D12" s="838"/>
      <c r="E12" s="838"/>
      <c r="F12" s="628" t="s">
        <v>19</v>
      </c>
      <c r="G12" s="582">
        <f>G11</f>
        <v>0</v>
      </c>
      <c r="H12" s="582">
        <v>0</v>
      </c>
      <c r="I12" s="582">
        <v>0</v>
      </c>
      <c r="J12" s="582">
        <v>1.6E-2</v>
      </c>
      <c r="K12" s="582">
        <v>9.5399999999999999E-2</v>
      </c>
      <c r="L12" s="582">
        <v>0.125</v>
      </c>
      <c r="M12" s="582">
        <v>0.125</v>
      </c>
      <c r="N12" s="582">
        <v>0.125</v>
      </c>
      <c r="O12" s="582">
        <v>0.125</v>
      </c>
      <c r="P12" s="582"/>
      <c r="Q12" s="582"/>
      <c r="R12" s="582"/>
      <c r="S12" s="630">
        <f>SUM(G12:R12)</f>
        <v>0.61139999999999994</v>
      </c>
      <c r="T12" s="845"/>
      <c r="U12" s="805"/>
      <c r="V12" s="810"/>
      <c r="W12" s="848"/>
    </row>
    <row r="13" spans="1:31" ht="24" customHeight="1" x14ac:dyDescent="0.25">
      <c r="A13" s="808"/>
      <c r="B13" s="808"/>
      <c r="C13" s="809" t="s">
        <v>366</v>
      </c>
      <c r="D13" s="838" t="s">
        <v>365</v>
      </c>
      <c r="E13" s="838"/>
      <c r="F13" s="627" t="s">
        <v>18</v>
      </c>
      <c r="G13" s="582">
        <v>0</v>
      </c>
      <c r="H13" s="582">
        <v>0</v>
      </c>
      <c r="I13" s="582">
        <v>0</v>
      </c>
      <c r="J13" s="582">
        <v>1.6E-2</v>
      </c>
      <c r="K13" s="582">
        <v>9.4899999999999998E-2</v>
      </c>
      <c r="L13" s="582">
        <v>0.125</v>
      </c>
      <c r="M13" s="582">
        <v>0.125</v>
      </c>
      <c r="N13" s="582">
        <v>0.125</v>
      </c>
      <c r="O13" s="582">
        <v>0.125</v>
      </c>
      <c r="P13" s="582">
        <v>0.125</v>
      </c>
      <c r="Q13" s="582">
        <v>0.125</v>
      </c>
      <c r="R13" s="582">
        <v>0.13909999999999997</v>
      </c>
      <c r="S13" s="629">
        <f t="shared" si="0"/>
        <v>1</v>
      </c>
      <c r="T13" s="845"/>
      <c r="U13" s="804">
        <v>0.15</v>
      </c>
      <c r="V13" s="810" t="s">
        <v>472</v>
      </c>
      <c r="W13" s="848"/>
    </row>
    <row r="14" spans="1:31" ht="30" customHeight="1" thickBot="1" x14ac:dyDescent="0.3">
      <c r="A14" s="808"/>
      <c r="B14" s="808"/>
      <c r="C14" s="809"/>
      <c r="D14" s="838"/>
      <c r="E14" s="838"/>
      <c r="F14" s="628" t="s">
        <v>19</v>
      </c>
      <c r="G14" s="582">
        <f>G13</f>
        <v>0</v>
      </c>
      <c r="H14" s="582">
        <v>0</v>
      </c>
      <c r="I14" s="582">
        <v>0</v>
      </c>
      <c r="J14" s="582">
        <v>1.6E-2</v>
      </c>
      <c r="K14" s="582">
        <v>9.5399999999999999E-2</v>
      </c>
      <c r="L14" s="582">
        <v>0.125</v>
      </c>
      <c r="M14" s="582">
        <v>0.125</v>
      </c>
      <c r="N14" s="582">
        <v>0.125</v>
      </c>
      <c r="O14" s="582">
        <v>0.125</v>
      </c>
      <c r="P14" s="582"/>
      <c r="Q14" s="582"/>
      <c r="R14" s="582"/>
      <c r="S14" s="630">
        <f>SUM(G14:R14)</f>
        <v>0.61139999999999994</v>
      </c>
      <c r="T14" s="845"/>
      <c r="U14" s="805"/>
      <c r="V14" s="810"/>
      <c r="W14" s="848"/>
    </row>
    <row r="15" spans="1:31" ht="33" customHeight="1" x14ac:dyDescent="0.25">
      <c r="A15" s="808"/>
      <c r="B15" s="808"/>
      <c r="C15" s="809" t="s">
        <v>367</v>
      </c>
      <c r="D15" s="838" t="s">
        <v>365</v>
      </c>
      <c r="E15" s="838" t="s">
        <v>365</v>
      </c>
      <c r="F15" s="627" t="s">
        <v>18</v>
      </c>
      <c r="G15" s="582">
        <v>0.01</v>
      </c>
      <c r="H15" s="582">
        <v>0</v>
      </c>
      <c r="I15" s="582">
        <v>0</v>
      </c>
      <c r="J15" s="582">
        <v>0.13289999999999999</v>
      </c>
      <c r="K15" s="582">
        <v>0.13289999999999999</v>
      </c>
      <c r="L15" s="582">
        <v>0.13289999999999999</v>
      </c>
      <c r="M15" s="582">
        <v>0.13289999999999999</v>
      </c>
      <c r="N15" s="582">
        <v>0.13289999999999999</v>
      </c>
      <c r="O15" s="582">
        <v>0.13289999999999999</v>
      </c>
      <c r="P15" s="582">
        <v>0.11</v>
      </c>
      <c r="Q15" s="582">
        <v>7.1999999999999995E-2</v>
      </c>
      <c r="R15" s="582">
        <v>1.06E-2</v>
      </c>
      <c r="S15" s="629">
        <f>SUM(G15:R15)</f>
        <v>1</v>
      </c>
      <c r="T15" s="845"/>
      <c r="U15" s="811">
        <v>0.15</v>
      </c>
      <c r="V15" s="812" t="s">
        <v>484</v>
      </c>
      <c r="W15" s="839"/>
    </row>
    <row r="16" spans="1:31" ht="44.25" customHeight="1" thickBot="1" x14ac:dyDescent="0.3">
      <c r="A16" s="808"/>
      <c r="B16" s="808"/>
      <c r="C16" s="809"/>
      <c r="D16" s="838"/>
      <c r="E16" s="838"/>
      <c r="F16" s="628" t="s">
        <v>19</v>
      </c>
      <c r="G16" s="582">
        <f>G15</f>
        <v>0.01</v>
      </c>
      <c r="H16" s="582">
        <v>0</v>
      </c>
      <c r="I16" s="582">
        <v>0</v>
      </c>
      <c r="J16" s="582">
        <v>0.13289999999999999</v>
      </c>
      <c r="K16" s="582">
        <v>0.13289999999999999</v>
      </c>
      <c r="L16" s="582">
        <v>0.13289999999999999</v>
      </c>
      <c r="M16" s="582">
        <v>0.13289999999999999</v>
      </c>
      <c r="N16" s="582">
        <v>0.13289999999999999</v>
      </c>
      <c r="O16" s="582">
        <v>0.13289999999999999</v>
      </c>
      <c r="P16" s="582"/>
      <c r="Q16" s="583"/>
      <c r="R16" s="583"/>
      <c r="S16" s="630">
        <f>SUM(G16:R16)</f>
        <v>0.80740000000000001</v>
      </c>
      <c r="T16" s="846"/>
      <c r="U16" s="811"/>
      <c r="V16" s="813"/>
      <c r="W16" s="839"/>
    </row>
    <row r="17" spans="1:23" ht="27" customHeight="1" x14ac:dyDescent="0.25">
      <c r="A17" s="808"/>
      <c r="B17" s="808" t="s">
        <v>348</v>
      </c>
      <c r="C17" s="809" t="s">
        <v>349</v>
      </c>
      <c r="D17" s="838" t="s">
        <v>365</v>
      </c>
      <c r="E17" s="838" t="s">
        <v>365</v>
      </c>
      <c r="F17" s="627" t="s">
        <v>18</v>
      </c>
      <c r="G17" s="582">
        <v>7.0000000000000007E-2</v>
      </c>
      <c r="H17" s="582">
        <v>0.02</v>
      </c>
      <c r="I17" s="582">
        <v>0.1138</v>
      </c>
      <c r="J17" s="582">
        <v>0.1138</v>
      </c>
      <c r="K17" s="582">
        <v>0.1138</v>
      </c>
      <c r="L17" s="582">
        <v>0.1138</v>
      </c>
      <c r="M17" s="582">
        <v>0.1138</v>
      </c>
      <c r="N17" s="582">
        <v>0.1138</v>
      </c>
      <c r="O17" s="582">
        <v>0.1138</v>
      </c>
      <c r="P17" s="582">
        <v>0.09</v>
      </c>
      <c r="Q17" s="582">
        <v>1.2E-2</v>
      </c>
      <c r="R17" s="582">
        <v>1.14E-2</v>
      </c>
      <c r="S17" s="629">
        <f t="shared" si="0"/>
        <v>1</v>
      </c>
      <c r="T17" s="849">
        <v>0.2</v>
      </c>
      <c r="U17" s="804">
        <v>0.1</v>
      </c>
      <c r="V17" s="812" t="s">
        <v>468</v>
      </c>
      <c r="W17" s="839"/>
    </row>
    <row r="18" spans="1:23" ht="29.1" customHeight="1" thickBot="1" x14ac:dyDescent="0.3">
      <c r="A18" s="808"/>
      <c r="B18" s="808"/>
      <c r="C18" s="809"/>
      <c r="D18" s="838"/>
      <c r="E18" s="838"/>
      <c r="F18" s="628" t="s">
        <v>19</v>
      </c>
      <c r="G18" s="625">
        <f>G17</f>
        <v>7.0000000000000007E-2</v>
      </c>
      <c r="H18" s="582">
        <v>0.02</v>
      </c>
      <c r="I18" s="582">
        <v>0.1138</v>
      </c>
      <c r="J18" s="582">
        <v>0.1138</v>
      </c>
      <c r="K18" s="582">
        <v>0.1138</v>
      </c>
      <c r="L18" s="582">
        <v>0.1138</v>
      </c>
      <c r="M18" s="582">
        <v>0.1138</v>
      </c>
      <c r="N18" s="582">
        <v>0.1138</v>
      </c>
      <c r="O18" s="582">
        <v>0.1138</v>
      </c>
      <c r="P18" s="582"/>
      <c r="Q18" s="582"/>
      <c r="R18" s="583"/>
      <c r="S18" s="630">
        <f>SUM(G18:R18)</f>
        <v>0.88660000000000005</v>
      </c>
      <c r="T18" s="845"/>
      <c r="U18" s="805"/>
      <c r="V18" s="813"/>
      <c r="W18" s="839"/>
    </row>
    <row r="19" spans="1:23" ht="29.1" customHeight="1" thickBot="1" x14ac:dyDescent="0.3">
      <c r="A19" s="808"/>
      <c r="B19" s="808"/>
      <c r="C19" s="809" t="s">
        <v>350</v>
      </c>
      <c r="D19" s="838" t="s">
        <v>365</v>
      </c>
      <c r="E19" s="838"/>
      <c r="F19" s="627" t="s">
        <v>18</v>
      </c>
      <c r="G19" s="582">
        <v>0</v>
      </c>
      <c r="H19" s="582">
        <v>0</v>
      </c>
      <c r="I19" s="582">
        <v>0</v>
      </c>
      <c r="J19" s="582">
        <v>0</v>
      </c>
      <c r="K19" s="582">
        <v>0.13569999999999999</v>
      </c>
      <c r="L19" s="582">
        <v>0.13569999999999999</v>
      </c>
      <c r="M19" s="582">
        <v>0.13569999999999999</v>
      </c>
      <c r="N19" s="582">
        <v>0.13569999999999999</v>
      </c>
      <c r="O19" s="582">
        <v>0.13569999999999999</v>
      </c>
      <c r="P19" s="582">
        <v>0.13569999999999999</v>
      </c>
      <c r="Q19" s="582">
        <v>0.15</v>
      </c>
      <c r="R19" s="582">
        <v>3.5799999999999998E-2</v>
      </c>
      <c r="S19" s="629">
        <f>SUM(G19:R19)</f>
        <v>0.99999999999999978</v>
      </c>
      <c r="T19" s="845"/>
      <c r="U19" s="804">
        <v>0.1</v>
      </c>
      <c r="V19" s="812" t="s">
        <v>485</v>
      </c>
      <c r="W19" s="839"/>
    </row>
    <row r="20" spans="1:23" ht="27.6" customHeight="1" thickBot="1" x14ac:dyDescent="0.3">
      <c r="A20" s="808"/>
      <c r="B20" s="808"/>
      <c r="C20" s="809"/>
      <c r="D20" s="838"/>
      <c r="E20" s="838"/>
      <c r="F20" s="628" t="s">
        <v>19</v>
      </c>
      <c r="G20" s="625">
        <f>G19</f>
        <v>0</v>
      </c>
      <c r="H20" s="582">
        <v>0</v>
      </c>
      <c r="I20" s="582">
        <v>0</v>
      </c>
      <c r="J20" s="582">
        <v>0</v>
      </c>
      <c r="K20" s="582">
        <v>0.13569999999999999</v>
      </c>
      <c r="L20" s="582">
        <v>0.1</v>
      </c>
      <c r="M20" s="582">
        <v>0.13569999999999999</v>
      </c>
      <c r="N20" s="626">
        <v>0.13569999999999999</v>
      </c>
      <c r="O20" s="582">
        <v>0.13569999999999999</v>
      </c>
      <c r="P20" s="582"/>
      <c r="Q20" s="582"/>
      <c r="R20" s="583"/>
      <c r="S20" s="630">
        <f t="shared" si="0"/>
        <v>0.64279999999999982</v>
      </c>
      <c r="T20" s="846"/>
      <c r="U20" s="805"/>
      <c r="V20" s="813"/>
      <c r="W20" s="839"/>
    </row>
    <row r="21" spans="1:23" ht="54.6" customHeight="1" x14ac:dyDescent="0.25">
      <c r="A21" s="808"/>
      <c r="B21" s="843" t="s">
        <v>351</v>
      </c>
      <c r="C21" s="809" t="s">
        <v>352</v>
      </c>
      <c r="D21" s="838" t="s">
        <v>365</v>
      </c>
      <c r="E21" s="838" t="s">
        <v>365</v>
      </c>
      <c r="F21" s="627" t="s">
        <v>18</v>
      </c>
      <c r="G21" s="582">
        <v>0.05</v>
      </c>
      <c r="H21" s="582">
        <v>7.0000000000000007E-2</v>
      </c>
      <c r="I21" s="582">
        <v>0.11</v>
      </c>
      <c r="J21" s="582">
        <v>0.11</v>
      </c>
      <c r="K21" s="582">
        <v>0.11</v>
      </c>
      <c r="L21" s="582">
        <v>0.11</v>
      </c>
      <c r="M21" s="582">
        <v>0.11</v>
      </c>
      <c r="N21" s="582">
        <v>0.11</v>
      </c>
      <c r="O21" s="582">
        <v>0.11</v>
      </c>
      <c r="P21" s="582">
        <v>0.08</v>
      </c>
      <c r="Q21" s="582">
        <v>1.4999999999999999E-2</v>
      </c>
      <c r="R21" s="582">
        <v>1.4999999999999999E-2</v>
      </c>
      <c r="S21" s="629">
        <f>SUM(G21:R21)</f>
        <v>1</v>
      </c>
      <c r="T21" s="849">
        <v>0.2</v>
      </c>
      <c r="U21" s="804">
        <v>0.2</v>
      </c>
      <c r="V21" s="850" t="s">
        <v>487</v>
      </c>
      <c r="W21" s="839"/>
    </row>
    <row r="22" spans="1:23" ht="54" customHeight="1" x14ac:dyDescent="0.25">
      <c r="A22" s="808"/>
      <c r="B22" s="808"/>
      <c r="C22" s="809"/>
      <c r="D22" s="838"/>
      <c r="E22" s="838"/>
      <c r="F22" s="628" t="s">
        <v>19</v>
      </c>
      <c r="G22" s="582">
        <f>G21</f>
        <v>0.05</v>
      </c>
      <c r="H22" s="582">
        <v>7.0000000000000007E-2</v>
      </c>
      <c r="I22" s="582">
        <v>0.11</v>
      </c>
      <c r="J22" s="582">
        <v>0.11</v>
      </c>
      <c r="K22" s="582">
        <v>0.11</v>
      </c>
      <c r="L22" s="582">
        <v>0.11</v>
      </c>
      <c r="M22" s="582">
        <v>0.11</v>
      </c>
      <c r="N22" s="582">
        <v>0.11</v>
      </c>
      <c r="O22" s="582">
        <v>0.11</v>
      </c>
      <c r="P22" s="582"/>
      <c r="Q22" s="583"/>
      <c r="R22" s="583"/>
      <c r="S22" s="630">
        <f t="shared" si="0"/>
        <v>0.89</v>
      </c>
      <c r="T22" s="845"/>
      <c r="U22" s="805"/>
      <c r="V22" s="851"/>
      <c r="W22" s="839"/>
    </row>
    <row r="23" spans="1:23" ht="15.95" customHeight="1" thickBot="1" x14ac:dyDescent="0.3">
      <c r="A23" s="806" t="s">
        <v>368</v>
      </c>
      <c r="B23" s="807"/>
      <c r="C23" s="807"/>
      <c r="D23" s="807"/>
      <c r="E23" s="807"/>
      <c r="F23" s="807"/>
      <c r="G23" s="807"/>
      <c r="H23" s="807"/>
      <c r="I23" s="807"/>
      <c r="J23" s="807"/>
      <c r="K23" s="807"/>
      <c r="L23" s="807"/>
      <c r="M23" s="807"/>
      <c r="N23" s="807"/>
      <c r="O23" s="807"/>
      <c r="P23" s="807"/>
      <c r="Q23" s="807"/>
      <c r="R23" s="807"/>
      <c r="S23" s="807"/>
      <c r="T23" s="631">
        <f>+T9+T17+T21</f>
        <v>1</v>
      </c>
      <c r="U23" s="631">
        <f>+U9+U11+U13+U15+U17+U19+U21</f>
        <v>1</v>
      </c>
      <c r="V23" s="632"/>
    </row>
    <row r="24" spans="1:23" x14ac:dyDescent="0.25">
      <c r="A24" s="10"/>
      <c r="B24" s="10"/>
      <c r="C24" s="14"/>
      <c r="D24" s="10"/>
      <c r="E24" s="10"/>
      <c r="F24" s="10"/>
      <c r="G24" s="10"/>
      <c r="H24" s="10"/>
      <c r="I24" s="10"/>
      <c r="J24" s="10"/>
      <c r="K24" s="10"/>
      <c r="L24" s="10"/>
      <c r="M24" s="10"/>
      <c r="N24" s="11"/>
      <c r="O24" s="11"/>
      <c r="P24" s="11"/>
      <c r="Q24" s="11"/>
      <c r="R24" s="11"/>
      <c r="S24" s="11"/>
      <c r="T24" s="11"/>
      <c r="U24" s="11"/>
    </row>
    <row r="25" spans="1:23" ht="15" x14ac:dyDescent="0.25">
      <c r="A25" s="21" t="s">
        <v>34</v>
      </c>
      <c r="B25" s="10"/>
      <c r="C25" s="14"/>
      <c r="D25" s="10"/>
      <c r="E25" s="10"/>
      <c r="F25" s="10"/>
      <c r="G25" s="10"/>
      <c r="H25" s="10"/>
      <c r="I25" s="10"/>
      <c r="J25" s="10"/>
      <c r="K25" s="10"/>
      <c r="L25" s="10"/>
      <c r="M25" s="10"/>
      <c r="N25" s="11"/>
      <c r="O25" s="11"/>
      <c r="P25" s="11"/>
      <c r="Q25" s="11"/>
      <c r="R25" s="11"/>
      <c r="S25" s="11"/>
      <c r="T25" s="11"/>
      <c r="U25" s="11"/>
    </row>
    <row r="26" spans="1:23" ht="15" customHeight="1" x14ac:dyDescent="0.25">
      <c r="A26" s="584" t="s">
        <v>35</v>
      </c>
      <c r="B26" s="722" t="s">
        <v>36</v>
      </c>
      <c r="C26" s="723"/>
      <c r="D26" s="723"/>
      <c r="E26" s="723"/>
      <c r="F26" s="723"/>
      <c r="G26" s="723"/>
      <c r="H26" s="724"/>
      <c r="I26" s="725" t="s">
        <v>37</v>
      </c>
      <c r="J26" s="726"/>
      <c r="K26" s="726"/>
      <c r="L26" s="726"/>
      <c r="M26" s="726"/>
      <c r="N26" s="726"/>
      <c r="O26" s="727"/>
      <c r="P26" s="11"/>
      <c r="Q26" s="11"/>
      <c r="R26" s="11"/>
      <c r="S26" s="11"/>
      <c r="T26" s="11"/>
      <c r="U26" s="11"/>
    </row>
    <row r="27" spans="1:23" ht="15" customHeight="1" x14ac:dyDescent="0.25">
      <c r="A27" s="456">
        <v>13</v>
      </c>
      <c r="B27" s="720" t="s">
        <v>90</v>
      </c>
      <c r="C27" s="720"/>
      <c r="D27" s="720"/>
      <c r="E27" s="720"/>
      <c r="F27" s="720"/>
      <c r="G27" s="720"/>
      <c r="H27" s="720"/>
      <c r="I27" s="720" t="s">
        <v>81</v>
      </c>
      <c r="J27" s="720"/>
      <c r="K27" s="720"/>
      <c r="L27" s="720"/>
      <c r="M27" s="720"/>
      <c r="N27" s="720"/>
      <c r="O27" s="720"/>
      <c r="P27" s="11"/>
      <c r="Q27" s="11"/>
      <c r="R27" s="11"/>
      <c r="S27" s="11"/>
      <c r="T27" s="11"/>
      <c r="U27" s="11"/>
    </row>
    <row r="28" spans="1:23" ht="15" customHeight="1" x14ac:dyDescent="0.25">
      <c r="A28" s="456">
        <v>14</v>
      </c>
      <c r="B28" s="720" t="s">
        <v>288</v>
      </c>
      <c r="C28" s="720"/>
      <c r="D28" s="720"/>
      <c r="E28" s="720"/>
      <c r="F28" s="720"/>
      <c r="G28" s="720"/>
      <c r="H28" s="720"/>
      <c r="I28" s="721" t="s">
        <v>490</v>
      </c>
      <c r="J28" s="721"/>
      <c r="K28" s="721"/>
      <c r="L28" s="721"/>
      <c r="M28" s="721"/>
      <c r="N28" s="721"/>
      <c r="O28" s="721"/>
      <c r="P28" s="11"/>
      <c r="Q28" s="11"/>
      <c r="R28" s="11"/>
      <c r="S28" s="11"/>
      <c r="T28" s="11"/>
      <c r="U28" s="11"/>
    </row>
    <row r="29" spans="1:23" x14ac:dyDescent="0.25">
      <c r="A29" s="10"/>
      <c r="B29" s="10"/>
      <c r="C29" s="14"/>
      <c r="D29" s="10"/>
      <c r="E29" s="10"/>
      <c r="F29" s="10"/>
      <c r="G29" s="10"/>
      <c r="H29" s="10"/>
      <c r="I29" s="10"/>
      <c r="J29" s="10"/>
      <c r="K29" s="10"/>
      <c r="L29" s="10"/>
      <c r="M29" s="10"/>
      <c r="N29" s="11"/>
      <c r="O29" s="11"/>
      <c r="P29" s="11"/>
      <c r="Q29" s="11"/>
      <c r="R29" s="11"/>
      <c r="S29" s="11"/>
      <c r="T29" s="11"/>
      <c r="U29" s="11"/>
    </row>
    <row r="30" spans="1:23" x14ac:dyDescent="0.25">
      <c r="A30" s="10"/>
      <c r="B30" s="10"/>
      <c r="C30" s="14"/>
      <c r="D30" s="10"/>
      <c r="E30" s="10"/>
      <c r="F30" s="10"/>
      <c r="G30" s="10"/>
      <c r="H30" s="10"/>
      <c r="I30" s="10"/>
      <c r="J30" s="10"/>
      <c r="K30" s="10"/>
      <c r="L30" s="10"/>
      <c r="M30" s="10"/>
      <c r="N30" s="11"/>
      <c r="O30" s="11"/>
      <c r="P30" s="11"/>
      <c r="Q30" s="11"/>
      <c r="R30" s="11"/>
      <c r="S30" s="11"/>
      <c r="T30" s="11"/>
      <c r="U30" s="11"/>
    </row>
    <row r="31" spans="1:23" x14ac:dyDescent="0.25">
      <c r="A31" s="10"/>
      <c r="B31" s="10"/>
      <c r="C31" s="14"/>
      <c r="D31" s="10"/>
      <c r="E31" s="10"/>
      <c r="F31" s="10"/>
      <c r="G31" s="10"/>
      <c r="H31" s="10"/>
      <c r="I31" s="10"/>
      <c r="J31" s="10"/>
      <c r="K31" s="10"/>
      <c r="L31" s="10"/>
      <c r="M31" s="10"/>
      <c r="N31" s="11"/>
      <c r="O31" s="11"/>
      <c r="P31" s="11"/>
      <c r="Q31" s="11"/>
      <c r="R31" s="11"/>
      <c r="S31" s="11"/>
      <c r="T31" s="11"/>
      <c r="U31" s="11"/>
    </row>
    <row r="32" spans="1:23" x14ac:dyDescent="0.25">
      <c r="A32" s="10"/>
      <c r="B32" s="10"/>
      <c r="C32" s="14"/>
      <c r="D32" s="10"/>
      <c r="E32" s="10"/>
      <c r="F32" s="10"/>
      <c r="G32" s="10"/>
      <c r="H32" s="10"/>
      <c r="I32" s="10"/>
      <c r="J32" s="10"/>
      <c r="K32" s="10"/>
      <c r="L32" s="10"/>
      <c r="M32" s="10"/>
      <c r="N32" s="11"/>
      <c r="O32" s="11"/>
      <c r="P32" s="11"/>
      <c r="Q32" s="11"/>
      <c r="R32" s="11"/>
      <c r="S32" s="11"/>
      <c r="T32" s="11"/>
      <c r="U32" s="11"/>
    </row>
    <row r="33" spans="1:21" x14ac:dyDescent="0.25">
      <c r="A33" s="10"/>
      <c r="B33" s="10"/>
      <c r="C33" s="14"/>
      <c r="D33" s="10"/>
      <c r="E33" s="10"/>
      <c r="F33" s="10"/>
      <c r="G33" s="10"/>
      <c r="H33" s="10"/>
      <c r="I33" s="10"/>
      <c r="J33" s="10"/>
      <c r="K33" s="10"/>
      <c r="L33" s="10"/>
      <c r="M33" s="10"/>
      <c r="N33" s="11"/>
      <c r="O33" s="11"/>
      <c r="P33" s="11"/>
      <c r="Q33" s="11"/>
      <c r="R33" s="11"/>
      <c r="S33" s="11"/>
      <c r="T33" s="11"/>
      <c r="U33" s="11"/>
    </row>
    <row r="34" spans="1:21" x14ac:dyDescent="0.25">
      <c r="A34" s="10"/>
      <c r="B34" s="10"/>
      <c r="C34" s="14"/>
      <c r="D34" s="10"/>
      <c r="E34" s="10"/>
      <c r="F34" s="10"/>
      <c r="G34" s="10"/>
      <c r="H34" s="10"/>
      <c r="I34" s="10"/>
      <c r="J34" s="10"/>
      <c r="K34" s="10"/>
      <c r="L34" s="10"/>
      <c r="M34" s="10"/>
      <c r="N34" s="11"/>
      <c r="O34" s="11"/>
      <c r="P34" s="11"/>
      <c r="Q34" s="11"/>
      <c r="R34" s="11"/>
      <c r="S34" s="11"/>
      <c r="T34" s="11"/>
      <c r="U34" s="11"/>
    </row>
    <row r="35" spans="1:21" x14ac:dyDescent="0.25">
      <c r="A35" s="10"/>
      <c r="B35" s="10"/>
      <c r="C35" s="14"/>
      <c r="D35" s="10"/>
      <c r="E35" s="10"/>
      <c r="F35" s="10"/>
      <c r="G35" s="10"/>
      <c r="H35" s="10"/>
      <c r="I35" s="10"/>
      <c r="J35" s="10"/>
      <c r="K35" s="10"/>
      <c r="L35" s="10"/>
      <c r="M35" s="10"/>
      <c r="N35" s="11"/>
      <c r="O35" s="11"/>
      <c r="P35" s="11"/>
      <c r="Q35" s="11"/>
      <c r="R35" s="11"/>
      <c r="S35" s="11"/>
      <c r="T35" s="11"/>
      <c r="U35" s="11"/>
    </row>
    <row r="36" spans="1:21" x14ac:dyDescent="0.25">
      <c r="A36" s="10"/>
      <c r="B36" s="10"/>
      <c r="C36" s="14"/>
      <c r="D36" s="10"/>
      <c r="E36" s="10"/>
      <c r="F36" s="10"/>
      <c r="G36" s="10"/>
      <c r="H36" s="10"/>
      <c r="I36" s="10"/>
      <c r="J36" s="10"/>
      <c r="K36" s="10"/>
      <c r="L36" s="10"/>
      <c r="M36" s="10"/>
      <c r="N36" s="11"/>
      <c r="O36" s="11"/>
      <c r="P36" s="11"/>
      <c r="Q36" s="11"/>
      <c r="R36" s="11"/>
      <c r="S36" s="11"/>
      <c r="T36" s="11"/>
      <c r="U36" s="11"/>
    </row>
    <row r="37" spans="1:21" x14ac:dyDescent="0.25">
      <c r="A37" s="10"/>
      <c r="B37" s="10"/>
      <c r="C37" s="14"/>
      <c r="D37" s="10"/>
      <c r="E37" s="10"/>
      <c r="F37" s="10"/>
      <c r="G37" s="10"/>
      <c r="H37" s="10"/>
      <c r="I37" s="10"/>
      <c r="J37" s="10"/>
      <c r="K37" s="10"/>
      <c r="L37" s="10"/>
      <c r="M37" s="10"/>
      <c r="N37" s="11"/>
      <c r="O37" s="11"/>
      <c r="P37" s="11"/>
      <c r="Q37" s="11"/>
      <c r="R37" s="11"/>
      <c r="S37" s="11"/>
      <c r="T37" s="11"/>
      <c r="U37" s="11"/>
    </row>
    <row r="38" spans="1:21" x14ac:dyDescent="0.25">
      <c r="A38" s="10"/>
      <c r="B38" s="10"/>
      <c r="C38" s="14"/>
      <c r="D38" s="10"/>
      <c r="E38" s="10"/>
      <c r="F38" s="10"/>
      <c r="G38" s="10"/>
      <c r="H38" s="10"/>
      <c r="I38" s="10"/>
      <c r="J38" s="10"/>
      <c r="K38" s="10"/>
      <c r="L38" s="10"/>
      <c r="M38" s="10"/>
      <c r="N38" s="11"/>
      <c r="O38" s="11"/>
      <c r="P38" s="11"/>
      <c r="Q38" s="11"/>
      <c r="R38" s="11"/>
      <c r="S38" s="11"/>
      <c r="T38" s="11"/>
      <c r="U38" s="11"/>
    </row>
    <row r="39" spans="1:21" x14ac:dyDescent="0.25">
      <c r="A39" s="10"/>
      <c r="B39" s="10"/>
      <c r="C39" s="14"/>
      <c r="D39" s="10"/>
      <c r="E39" s="10"/>
      <c r="F39" s="10"/>
      <c r="G39" s="10"/>
      <c r="H39" s="10"/>
      <c r="I39" s="10"/>
      <c r="J39" s="10"/>
      <c r="K39" s="10"/>
      <c r="L39" s="10"/>
      <c r="M39" s="10"/>
      <c r="N39" s="11"/>
      <c r="O39" s="11"/>
      <c r="P39" s="11"/>
      <c r="Q39" s="11"/>
      <c r="R39" s="11"/>
      <c r="S39" s="11"/>
      <c r="T39" s="11"/>
      <c r="U39" s="11"/>
    </row>
    <row r="40" spans="1:21" x14ac:dyDescent="0.25">
      <c r="A40" s="10"/>
      <c r="B40" s="10"/>
      <c r="C40" s="14"/>
      <c r="D40" s="10"/>
      <c r="E40" s="10"/>
      <c r="F40" s="10"/>
      <c r="G40" s="10"/>
      <c r="H40" s="10"/>
      <c r="I40" s="10"/>
      <c r="J40" s="10"/>
      <c r="K40" s="10"/>
      <c r="L40" s="10"/>
      <c r="M40" s="10"/>
      <c r="N40" s="11"/>
      <c r="O40" s="11"/>
      <c r="P40" s="11"/>
      <c r="Q40" s="11"/>
      <c r="R40" s="11"/>
      <c r="S40" s="11"/>
      <c r="T40" s="11"/>
      <c r="U40" s="11"/>
    </row>
    <row r="41" spans="1:21" x14ac:dyDescent="0.25">
      <c r="A41" s="10"/>
      <c r="B41" s="10"/>
      <c r="C41" s="14"/>
      <c r="D41" s="10"/>
      <c r="E41" s="10"/>
      <c r="F41" s="10"/>
      <c r="G41" s="10"/>
      <c r="H41" s="10"/>
      <c r="I41" s="10"/>
      <c r="J41" s="10"/>
      <c r="K41" s="10"/>
      <c r="L41" s="10"/>
      <c r="M41" s="10"/>
      <c r="N41" s="11"/>
      <c r="O41" s="11"/>
      <c r="P41" s="11"/>
      <c r="Q41" s="11"/>
      <c r="R41" s="11"/>
      <c r="S41" s="11"/>
      <c r="T41" s="11"/>
      <c r="U41" s="11"/>
    </row>
    <row r="42" spans="1:21" x14ac:dyDescent="0.25">
      <c r="A42" s="10"/>
      <c r="B42" s="10"/>
      <c r="C42" s="14"/>
      <c r="D42" s="10"/>
      <c r="E42" s="10"/>
      <c r="F42" s="10"/>
      <c r="G42" s="10"/>
      <c r="H42" s="10"/>
      <c r="I42" s="10"/>
      <c r="J42" s="10"/>
      <c r="K42" s="10"/>
      <c r="L42" s="10"/>
      <c r="M42" s="10"/>
      <c r="N42" s="11"/>
      <c r="O42" s="11"/>
      <c r="P42" s="11"/>
      <c r="Q42" s="11"/>
      <c r="R42" s="11"/>
      <c r="S42" s="11"/>
      <c r="T42" s="11"/>
      <c r="U42" s="11"/>
    </row>
    <row r="43" spans="1:21" x14ac:dyDescent="0.25">
      <c r="A43" s="10"/>
      <c r="B43" s="10"/>
      <c r="C43" s="14"/>
      <c r="D43" s="10"/>
      <c r="E43" s="10"/>
      <c r="F43" s="10"/>
      <c r="G43" s="10"/>
      <c r="H43" s="10"/>
      <c r="I43" s="10"/>
      <c r="J43" s="10"/>
      <c r="K43" s="10"/>
      <c r="L43" s="10"/>
      <c r="M43" s="10"/>
      <c r="N43" s="11"/>
      <c r="O43" s="11"/>
      <c r="P43" s="11"/>
      <c r="Q43" s="11"/>
      <c r="R43" s="11"/>
      <c r="S43" s="11"/>
      <c r="T43" s="11"/>
      <c r="U43" s="11"/>
    </row>
    <row r="44" spans="1:21" x14ac:dyDescent="0.25">
      <c r="A44" s="10"/>
      <c r="B44" s="10"/>
      <c r="C44" s="14"/>
      <c r="D44" s="10"/>
      <c r="E44" s="10"/>
      <c r="F44" s="10"/>
      <c r="G44" s="10"/>
      <c r="H44" s="10"/>
      <c r="I44" s="10"/>
      <c r="J44" s="10"/>
      <c r="K44" s="10"/>
      <c r="L44" s="10"/>
      <c r="M44" s="10"/>
      <c r="N44" s="11"/>
      <c r="O44" s="11"/>
      <c r="P44" s="11"/>
      <c r="Q44" s="11"/>
      <c r="R44" s="11"/>
      <c r="S44" s="11"/>
      <c r="T44" s="11"/>
      <c r="U44" s="11"/>
    </row>
    <row r="45" spans="1:21" x14ac:dyDescent="0.25">
      <c r="A45" s="10"/>
      <c r="B45" s="10"/>
      <c r="C45" s="14"/>
      <c r="D45" s="10"/>
      <c r="E45" s="10"/>
      <c r="F45" s="10"/>
      <c r="G45" s="10"/>
      <c r="H45" s="10"/>
      <c r="I45" s="10"/>
      <c r="J45" s="10"/>
      <c r="K45" s="10"/>
      <c r="L45" s="10"/>
      <c r="M45" s="10"/>
      <c r="N45" s="11"/>
      <c r="O45" s="11"/>
      <c r="P45" s="11"/>
      <c r="Q45" s="11"/>
      <c r="R45" s="11"/>
      <c r="S45" s="11"/>
      <c r="T45" s="11"/>
      <c r="U45" s="11"/>
    </row>
    <row r="46" spans="1:21" x14ac:dyDescent="0.25">
      <c r="A46" s="10"/>
      <c r="B46" s="10"/>
      <c r="C46" s="14"/>
      <c r="D46" s="10"/>
      <c r="E46" s="10"/>
      <c r="F46" s="10"/>
      <c r="G46" s="10"/>
      <c r="H46" s="10"/>
      <c r="I46" s="10"/>
      <c r="J46" s="10"/>
      <c r="K46" s="10"/>
      <c r="L46" s="10"/>
      <c r="M46" s="10"/>
      <c r="N46" s="11"/>
      <c r="O46" s="11"/>
      <c r="P46" s="11"/>
      <c r="Q46" s="11"/>
      <c r="R46" s="11"/>
      <c r="S46" s="11"/>
      <c r="T46" s="11"/>
      <c r="U46" s="11"/>
    </row>
    <row r="47" spans="1:21" x14ac:dyDescent="0.25">
      <c r="A47" s="10"/>
      <c r="B47" s="10"/>
      <c r="C47" s="14"/>
      <c r="D47" s="10"/>
      <c r="E47" s="10"/>
      <c r="F47" s="10"/>
      <c r="G47" s="10"/>
      <c r="H47" s="10"/>
      <c r="I47" s="10"/>
      <c r="J47" s="10"/>
      <c r="K47" s="10"/>
      <c r="L47" s="10"/>
      <c r="M47" s="10"/>
      <c r="N47" s="11"/>
      <c r="O47" s="11"/>
      <c r="P47" s="11"/>
      <c r="Q47" s="11"/>
      <c r="R47" s="11"/>
      <c r="S47" s="11"/>
      <c r="T47" s="11"/>
      <c r="U47" s="11"/>
    </row>
    <row r="48" spans="1:21" x14ac:dyDescent="0.25">
      <c r="A48" s="10"/>
      <c r="B48" s="10"/>
      <c r="C48" s="14"/>
      <c r="D48" s="10"/>
      <c r="E48" s="10"/>
      <c r="F48" s="10"/>
      <c r="G48" s="10"/>
      <c r="H48" s="10"/>
      <c r="I48" s="10"/>
      <c r="J48" s="10"/>
      <c r="K48" s="10"/>
      <c r="L48" s="10"/>
      <c r="M48" s="10"/>
      <c r="N48" s="11"/>
      <c r="O48" s="11"/>
      <c r="P48" s="11"/>
      <c r="Q48" s="11"/>
      <c r="R48" s="11"/>
      <c r="S48" s="11"/>
      <c r="T48" s="11"/>
      <c r="U48" s="11"/>
    </row>
    <row r="49" spans="3:14" x14ac:dyDescent="0.25">
      <c r="C49" s="14"/>
      <c r="D49" s="10"/>
      <c r="E49" s="10"/>
      <c r="F49" s="10"/>
      <c r="G49" s="10"/>
      <c r="H49" s="10"/>
      <c r="I49" s="10"/>
      <c r="J49" s="10"/>
      <c r="K49" s="10"/>
      <c r="L49" s="10"/>
      <c r="M49" s="10"/>
      <c r="N49" s="11"/>
    </row>
    <row r="50" spans="3:14" x14ac:dyDescent="0.25">
      <c r="C50" s="14"/>
      <c r="D50" s="10"/>
      <c r="E50" s="10"/>
      <c r="F50" s="10"/>
      <c r="G50" s="10"/>
      <c r="H50" s="10"/>
      <c r="I50" s="10"/>
      <c r="J50" s="10"/>
      <c r="K50" s="10"/>
      <c r="L50" s="10"/>
      <c r="M50" s="10"/>
      <c r="N50" s="11"/>
    </row>
    <row r="51" spans="3:14" x14ac:dyDescent="0.25">
      <c r="C51" s="14"/>
      <c r="D51" s="10"/>
      <c r="E51" s="10"/>
      <c r="F51" s="10"/>
      <c r="G51" s="10"/>
      <c r="H51" s="10"/>
      <c r="I51" s="10"/>
      <c r="J51" s="10"/>
      <c r="K51" s="10"/>
      <c r="L51" s="10"/>
      <c r="M51" s="10"/>
      <c r="N51" s="11"/>
    </row>
    <row r="52" spans="3:14" x14ac:dyDescent="0.25">
      <c r="C52" s="14"/>
      <c r="D52" s="10"/>
      <c r="E52" s="10"/>
      <c r="F52" s="10"/>
      <c r="G52" s="10"/>
      <c r="H52" s="10"/>
      <c r="I52" s="10"/>
      <c r="J52" s="10"/>
      <c r="K52" s="10"/>
      <c r="L52" s="10"/>
      <c r="M52" s="10"/>
      <c r="N52" s="11"/>
    </row>
  </sheetData>
  <mergeCells count="72">
    <mergeCell ref="W21:W22"/>
    <mergeCell ref="B21:B22"/>
    <mergeCell ref="C21:C22"/>
    <mergeCell ref="D21:D22"/>
    <mergeCell ref="E21:E22"/>
    <mergeCell ref="T21:T22"/>
    <mergeCell ref="U21:U22"/>
    <mergeCell ref="V21:V22"/>
    <mergeCell ref="C19:C20"/>
    <mergeCell ref="W17:W18"/>
    <mergeCell ref="W15:W16"/>
    <mergeCell ref="W13:W14"/>
    <mergeCell ref="W11:W12"/>
    <mergeCell ref="W19:W20"/>
    <mergeCell ref="V19:V20"/>
    <mergeCell ref="T17:T20"/>
    <mergeCell ref="U17:U18"/>
    <mergeCell ref="V17:V18"/>
    <mergeCell ref="D11:D12"/>
    <mergeCell ref="E11:E12"/>
    <mergeCell ref="D13:D14"/>
    <mergeCell ref="E13:E14"/>
    <mergeCell ref="D19:D20"/>
    <mergeCell ref="E19:E20"/>
    <mergeCell ref="D17:D18"/>
    <mergeCell ref="E17:E18"/>
    <mergeCell ref="W9:W10"/>
    <mergeCell ref="V7:V8"/>
    <mergeCell ref="B9:B16"/>
    <mergeCell ref="C9:C10"/>
    <mergeCell ref="D9:D10"/>
    <mergeCell ref="E9:E10"/>
    <mergeCell ref="T9:T16"/>
    <mergeCell ref="U9:U10"/>
    <mergeCell ref="V9:V10"/>
    <mergeCell ref="U11:U12"/>
    <mergeCell ref="V11:V12"/>
    <mergeCell ref="U13:U14"/>
    <mergeCell ref="C11:C12"/>
    <mergeCell ref="C13:C14"/>
    <mergeCell ref="V13:V14"/>
    <mergeCell ref="U15:U16"/>
    <mergeCell ref="V15:V16"/>
    <mergeCell ref="A7:A8"/>
    <mergeCell ref="A1:C3"/>
    <mergeCell ref="D1:V1"/>
    <mergeCell ref="D2:V2"/>
    <mergeCell ref="A5:C5"/>
    <mergeCell ref="D4:V4"/>
    <mergeCell ref="D5:V5"/>
    <mergeCell ref="A4:C4"/>
    <mergeCell ref="D3:U3"/>
    <mergeCell ref="A6:V6"/>
    <mergeCell ref="C15:C16"/>
    <mergeCell ref="D15:D16"/>
    <mergeCell ref="E15:E16"/>
    <mergeCell ref="T7:U7"/>
    <mergeCell ref="B27:H27"/>
    <mergeCell ref="I27:O27"/>
    <mergeCell ref="B28:H28"/>
    <mergeCell ref="I28:O28"/>
    <mergeCell ref="B26:H26"/>
    <mergeCell ref="I26:O26"/>
    <mergeCell ref="B7:B8"/>
    <mergeCell ref="C7:C8"/>
    <mergeCell ref="D7:E7"/>
    <mergeCell ref="F7:S7"/>
    <mergeCell ref="U19:U20"/>
    <mergeCell ref="A23:S23"/>
    <mergeCell ref="A9:A22"/>
    <mergeCell ref="B17:B20"/>
    <mergeCell ref="C17:C1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878C-6A67-430F-AA9B-929E85D94D26}">
  <dimension ref="A1:CA1604"/>
  <sheetViews>
    <sheetView zoomScale="75" zoomScaleNormal="75" workbookViewId="0">
      <selection activeCell="C10" sqref="C10:C16"/>
    </sheetView>
  </sheetViews>
  <sheetFormatPr baseColWidth="10" defaultColWidth="11.42578125" defaultRowHeight="15" x14ac:dyDescent="0.25"/>
  <cols>
    <col min="2" max="2" width="20" customWidth="1"/>
    <col min="3" max="3" width="23.140625" customWidth="1"/>
    <col min="4" max="4" width="17.140625" customWidth="1"/>
    <col min="5" max="5" width="20.7109375" style="587" customWidth="1"/>
    <col min="6" max="7" width="16.85546875" style="587" customWidth="1"/>
    <col min="8" max="8" width="18.5703125" customWidth="1"/>
    <col min="9" max="9" width="16.85546875" customWidth="1"/>
    <col min="10" max="10" width="17.5703125" customWidth="1"/>
    <col min="11" max="11" width="20.42578125" customWidth="1"/>
    <col min="12" max="12" width="16.85546875" customWidth="1"/>
    <col min="13" max="13" width="16.28515625" customWidth="1"/>
    <col min="14" max="14" width="16" customWidth="1"/>
    <col min="15" max="15" width="17.42578125" customWidth="1"/>
    <col min="16" max="16" width="18.140625" customWidth="1"/>
    <col min="17" max="17" width="15.85546875" customWidth="1"/>
    <col min="18" max="18" width="10.28515625" customWidth="1"/>
    <col min="19" max="19" width="17.140625" customWidth="1"/>
    <col min="20" max="20" width="16.7109375" customWidth="1"/>
    <col min="21" max="21" width="16.85546875" customWidth="1"/>
    <col min="22" max="22" width="18.42578125" customWidth="1"/>
    <col min="23" max="23" width="20.28515625" customWidth="1"/>
    <col min="24" max="24" width="18.28515625" customWidth="1"/>
    <col min="25" max="25" width="18" customWidth="1"/>
    <col min="26" max="26" width="16.5703125" customWidth="1"/>
    <col min="27" max="27" width="18.5703125" customWidth="1"/>
    <col min="28" max="28" width="22.7109375" bestFit="1" customWidth="1"/>
    <col min="29" max="29" width="14.85546875" style="587" customWidth="1"/>
    <col min="30" max="30" width="16.140625" customWidth="1"/>
    <col min="31" max="31" width="8.7109375" customWidth="1"/>
    <col min="32" max="32" width="16.140625" customWidth="1"/>
    <col min="34" max="35" width="11.42578125" style="587"/>
    <col min="36" max="36" width="11.7109375" style="587" customWidth="1"/>
    <col min="37" max="37" width="77.42578125" customWidth="1"/>
    <col min="38" max="38" width="17.28515625" bestFit="1" customWidth="1"/>
    <col min="39" max="39" width="13.42578125" customWidth="1"/>
    <col min="40" max="40" width="16.42578125" customWidth="1"/>
    <col min="41" max="41" width="10" customWidth="1"/>
    <col min="42" max="42" width="11" style="587" customWidth="1"/>
    <col min="43" max="43" width="11.7109375" style="587" customWidth="1"/>
    <col min="44" max="44" width="9.42578125" customWidth="1"/>
    <col min="45" max="45" width="13.140625" customWidth="1"/>
    <col min="46" max="46" width="14.42578125" customWidth="1"/>
    <col min="47" max="47" width="16.140625" customWidth="1"/>
    <col min="48" max="48" width="12.42578125" customWidth="1"/>
    <col min="49" max="49" width="15" customWidth="1"/>
    <col min="50" max="50" width="19" style="287" customWidth="1"/>
    <col min="51" max="51" width="17.140625" bestFit="1" customWidth="1"/>
    <col min="52" max="79" width="11.42578125" style="3"/>
  </cols>
  <sheetData>
    <row r="1" spans="1:55" ht="29.25" customHeight="1" x14ac:dyDescent="0.25">
      <c r="A1" s="852"/>
      <c r="B1" s="853"/>
      <c r="C1" s="853"/>
      <c r="D1" s="853"/>
      <c r="E1" s="855" t="s">
        <v>38</v>
      </c>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5"/>
      <c r="AY1" s="855"/>
    </row>
    <row r="2" spans="1:55" ht="36" customHeight="1" thickBot="1" x14ac:dyDescent="0.3">
      <c r="A2" s="854"/>
      <c r="B2" s="678"/>
      <c r="C2" s="678"/>
      <c r="D2" s="678"/>
      <c r="E2" s="697" t="s">
        <v>371</v>
      </c>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row>
    <row r="3" spans="1:55" ht="27.75" customHeight="1" thickBot="1" x14ac:dyDescent="0.3">
      <c r="A3" s="854"/>
      <c r="B3" s="678"/>
      <c r="C3" s="678"/>
      <c r="D3" s="678"/>
      <c r="E3" s="856" t="s">
        <v>39</v>
      </c>
      <c r="F3" s="857"/>
      <c r="G3" s="857"/>
      <c r="H3" s="857"/>
      <c r="I3" s="857"/>
      <c r="J3" s="857"/>
      <c r="K3" s="857"/>
      <c r="L3" s="857"/>
      <c r="M3" s="857"/>
      <c r="N3" s="857"/>
      <c r="O3" s="857"/>
      <c r="P3" s="857"/>
      <c r="Q3" s="857"/>
      <c r="R3" s="857"/>
      <c r="S3" s="857"/>
      <c r="T3" s="857"/>
      <c r="U3" s="857"/>
      <c r="V3" s="857"/>
      <c r="W3" s="857"/>
      <c r="X3" s="857"/>
      <c r="Y3" s="857"/>
      <c r="Z3" s="857"/>
      <c r="AA3" s="857"/>
      <c r="AB3" s="857"/>
      <c r="AC3" s="857"/>
      <c r="AD3" s="858"/>
      <c r="AE3" s="859" t="s">
        <v>491</v>
      </c>
      <c r="AF3" s="860"/>
      <c r="AG3" s="860"/>
      <c r="AH3" s="860"/>
      <c r="AI3" s="860"/>
      <c r="AJ3" s="860"/>
      <c r="AK3" s="860"/>
      <c r="AL3" s="860"/>
      <c r="AM3" s="860"/>
      <c r="AN3" s="860"/>
      <c r="AO3" s="860"/>
      <c r="AP3" s="860"/>
      <c r="AQ3" s="860"/>
      <c r="AR3" s="860"/>
      <c r="AS3" s="860"/>
      <c r="AT3" s="860"/>
      <c r="AU3" s="860"/>
      <c r="AV3" s="860"/>
      <c r="AW3" s="860"/>
      <c r="AX3" s="860"/>
      <c r="AY3" s="861"/>
    </row>
    <row r="4" spans="1:55" ht="15.75" customHeight="1" thickBot="1" x14ac:dyDescent="0.3">
      <c r="A4" s="862" t="s">
        <v>0</v>
      </c>
      <c r="B4" s="863"/>
      <c r="C4" s="863"/>
      <c r="D4" s="864"/>
      <c r="E4" s="865" t="s">
        <v>359</v>
      </c>
      <c r="F4" s="865"/>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6"/>
      <c r="AM4" s="866"/>
      <c r="AN4" s="866"/>
      <c r="AO4" s="866"/>
      <c r="AP4" s="866"/>
      <c r="AQ4" s="866"/>
      <c r="AR4" s="866"/>
      <c r="AS4" s="866"/>
      <c r="AT4" s="866"/>
      <c r="AU4" s="866"/>
      <c r="AV4" s="866"/>
      <c r="AW4" s="866"/>
      <c r="AX4" s="866"/>
      <c r="AY4" s="867"/>
    </row>
    <row r="5" spans="1:55" ht="15.75" customHeight="1" thickBot="1" x14ac:dyDescent="0.3">
      <c r="A5" s="868" t="s">
        <v>2</v>
      </c>
      <c r="B5" s="869"/>
      <c r="C5" s="869"/>
      <c r="D5" s="870"/>
      <c r="E5" s="871" t="s">
        <v>360</v>
      </c>
      <c r="F5" s="871"/>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c r="AW5" s="872"/>
      <c r="AX5" s="872"/>
      <c r="AY5" s="873"/>
    </row>
    <row r="6" spans="1:55" ht="15.75" customHeight="1" thickBot="1" x14ac:dyDescent="0.3">
      <c r="A6" s="874" t="s">
        <v>20</v>
      </c>
      <c r="B6" s="875"/>
      <c r="C6" s="875"/>
      <c r="D6" s="876"/>
      <c r="E6" s="877" t="s">
        <v>493</v>
      </c>
      <c r="F6" s="877"/>
      <c r="G6" s="877"/>
      <c r="H6" s="877"/>
      <c r="I6" s="877"/>
      <c r="J6" s="877"/>
      <c r="K6" s="877"/>
      <c r="L6" s="877"/>
      <c r="M6" s="877"/>
      <c r="N6" s="877"/>
      <c r="O6" s="877"/>
      <c r="P6" s="877"/>
      <c r="Q6" s="877"/>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8"/>
      <c r="AY6" s="879"/>
    </row>
    <row r="7" spans="1:55" ht="15.75" hidden="1" customHeight="1" x14ac:dyDescent="0.25">
      <c r="A7" s="880"/>
      <c r="B7" s="881"/>
      <c r="C7" s="881"/>
      <c r="D7" s="881"/>
      <c r="E7" s="881"/>
      <c r="F7" s="881"/>
      <c r="G7" s="881"/>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1"/>
      <c r="AY7" s="882"/>
    </row>
    <row r="8" spans="1:55" ht="18.75" customHeight="1" x14ac:dyDescent="0.25">
      <c r="A8" s="883" t="s">
        <v>91</v>
      </c>
      <c r="B8" s="884"/>
      <c r="C8" s="884"/>
      <c r="D8" s="884"/>
      <c r="E8" s="884"/>
      <c r="F8" s="884"/>
      <c r="G8" s="884" t="s">
        <v>96</v>
      </c>
      <c r="H8" s="884"/>
      <c r="I8" s="884"/>
      <c r="J8" s="884"/>
      <c r="K8" s="884"/>
      <c r="L8" s="884"/>
      <c r="M8" s="884"/>
      <c r="N8" s="884"/>
      <c r="O8" s="884"/>
      <c r="P8" s="884"/>
      <c r="Q8" s="884"/>
      <c r="R8" s="884"/>
      <c r="S8" s="884"/>
      <c r="T8" s="884" t="s">
        <v>97</v>
      </c>
      <c r="U8" s="884"/>
      <c r="V8" s="884"/>
      <c r="W8" s="884"/>
      <c r="X8" s="884"/>
      <c r="Y8" s="884"/>
      <c r="Z8" s="884"/>
      <c r="AA8" s="884"/>
      <c r="AB8" s="884"/>
      <c r="AC8" s="884"/>
      <c r="AD8" s="884"/>
      <c r="AE8" s="884"/>
      <c r="AF8" s="884"/>
      <c r="AG8" s="884" t="s">
        <v>98</v>
      </c>
      <c r="AH8" s="884"/>
      <c r="AI8" s="884"/>
      <c r="AJ8" s="884"/>
      <c r="AK8" s="884"/>
      <c r="AL8" s="884" t="s">
        <v>104</v>
      </c>
      <c r="AM8" s="884"/>
      <c r="AN8" s="884" t="s">
        <v>372</v>
      </c>
      <c r="AO8" s="884"/>
      <c r="AP8" s="884"/>
      <c r="AQ8" s="884"/>
      <c r="AR8" s="884"/>
      <c r="AS8" s="884"/>
      <c r="AT8" s="884"/>
      <c r="AU8" s="884"/>
      <c r="AV8" s="884"/>
      <c r="AW8" s="884"/>
      <c r="AX8" s="884"/>
      <c r="AY8" s="888" t="s">
        <v>118</v>
      </c>
      <c r="AZ8" s="266"/>
      <c r="BA8" s="266"/>
      <c r="BB8" s="266"/>
      <c r="BC8" s="266"/>
    </row>
    <row r="9" spans="1:55" ht="50.25" customHeight="1" x14ac:dyDescent="0.25">
      <c r="A9" s="633" t="s">
        <v>92</v>
      </c>
      <c r="B9" s="634" t="s">
        <v>93</v>
      </c>
      <c r="C9" s="635" t="s">
        <v>94</v>
      </c>
      <c r="D9" s="634" t="s">
        <v>95</v>
      </c>
      <c r="E9" s="634" t="s">
        <v>199</v>
      </c>
      <c r="F9" s="634" t="s">
        <v>373</v>
      </c>
      <c r="G9" s="636" t="s">
        <v>5</v>
      </c>
      <c r="H9" s="636" t="s">
        <v>6</v>
      </c>
      <c r="I9" s="636" t="s">
        <v>7</v>
      </c>
      <c r="J9" s="636" t="s">
        <v>8</v>
      </c>
      <c r="K9" s="636" t="s">
        <v>9</v>
      </c>
      <c r="L9" s="636" t="s">
        <v>10</v>
      </c>
      <c r="M9" s="636" t="s">
        <v>11</v>
      </c>
      <c r="N9" s="636" t="s">
        <v>12</v>
      </c>
      <c r="O9" s="636" t="s">
        <v>13</v>
      </c>
      <c r="P9" s="636" t="s">
        <v>14</v>
      </c>
      <c r="Q9" s="636" t="s">
        <v>15</v>
      </c>
      <c r="R9" s="636" t="s">
        <v>16</v>
      </c>
      <c r="S9" s="634" t="s">
        <v>65</v>
      </c>
      <c r="T9" s="636" t="s">
        <v>5</v>
      </c>
      <c r="U9" s="636" t="s">
        <v>6</v>
      </c>
      <c r="V9" s="636" t="s">
        <v>7</v>
      </c>
      <c r="W9" s="636" t="s">
        <v>8</v>
      </c>
      <c r="X9" s="636" t="s">
        <v>9</v>
      </c>
      <c r="Y9" s="636" t="s">
        <v>10</v>
      </c>
      <c r="Z9" s="636" t="s">
        <v>11</v>
      </c>
      <c r="AA9" s="636" t="s">
        <v>12</v>
      </c>
      <c r="AB9" s="636" t="s">
        <v>13</v>
      </c>
      <c r="AC9" s="636" t="s">
        <v>14</v>
      </c>
      <c r="AD9" s="636" t="s">
        <v>15</v>
      </c>
      <c r="AE9" s="637" t="s">
        <v>16</v>
      </c>
      <c r="AF9" s="634" t="s">
        <v>66</v>
      </c>
      <c r="AG9" s="634" t="s">
        <v>99</v>
      </c>
      <c r="AH9" s="634" t="s">
        <v>100</v>
      </c>
      <c r="AI9" s="634" t="s">
        <v>101</v>
      </c>
      <c r="AJ9" s="634" t="s">
        <v>102</v>
      </c>
      <c r="AK9" s="634" t="s">
        <v>103</v>
      </c>
      <c r="AL9" s="634" t="s">
        <v>105</v>
      </c>
      <c r="AM9" s="634" t="s">
        <v>106</v>
      </c>
      <c r="AN9" s="638" t="s">
        <v>107</v>
      </c>
      <c r="AO9" s="638" t="s">
        <v>108</v>
      </c>
      <c r="AP9" s="638" t="s">
        <v>109</v>
      </c>
      <c r="AQ9" s="638" t="s">
        <v>110</v>
      </c>
      <c r="AR9" s="638" t="s">
        <v>111</v>
      </c>
      <c r="AS9" s="638" t="s">
        <v>112</v>
      </c>
      <c r="AT9" s="638" t="s">
        <v>113</v>
      </c>
      <c r="AU9" s="638" t="s">
        <v>114</v>
      </c>
      <c r="AV9" s="638" t="s">
        <v>115</v>
      </c>
      <c r="AW9" s="638" t="s">
        <v>116</v>
      </c>
      <c r="AX9" s="639" t="s">
        <v>117</v>
      </c>
      <c r="AY9" s="889"/>
      <c r="AZ9" s="266"/>
      <c r="BA9" s="266"/>
      <c r="BB9" s="266"/>
      <c r="BC9" s="266"/>
    </row>
    <row r="10" spans="1:55" ht="24.95" customHeight="1" x14ac:dyDescent="0.25">
      <c r="A10" s="890">
        <v>1</v>
      </c>
      <c r="B10" s="886" t="s">
        <v>363</v>
      </c>
      <c r="C10" s="891" t="s">
        <v>374</v>
      </c>
      <c r="D10" s="640" t="s">
        <v>40</v>
      </c>
      <c r="E10" s="641">
        <v>2117</v>
      </c>
      <c r="F10" s="641">
        <f>+E10</f>
        <v>2117</v>
      </c>
      <c r="G10" s="641">
        <f>+F10</f>
        <v>2117</v>
      </c>
      <c r="H10" s="641">
        <f>+G10</f>
        <v>2117</v>
      </c>
      <c r="I10" s="588">
        <f>+H10</f>
        <v>2117</v>
      </c>
      <c r="J10" s="588">
        <f>+[3]INVERSIÓN!AC10</f>
        <v>2117</v>
      </c>
      <c r="K10" s="588">
        <f t="shared" ref="K10:L13" si="0">+J10</f>
        <v>2117</v>
      </c>
      <c r="L10" s="588">
        <f t="shared" si="0"/>
        <v>2117</v>
      </c>
      <c r="M10" s="588"/>
      <c r="N10" s="588"/>
      <c r="O10" s="588">
        <v>2117</v>
      </c>
      <c r="P10" s="588"/>
      <c r="Q10" s="588"/>
      <c r="R10" s="267"/>
      <c r="S10" s="892"/>
      <c r="T10" s="641">
        <v>0</v>
      </c>
      <c r="U10" s="267">
        <f>+[3]INVERSIÓN!DS10</f>
        <v>0</v>
      </c>
      <c r="V10" s="267">
        <f>+[3]INVERSIÓN!DT10</f>
        <v>0</v>
      </c>
      <c r="W10" s="267">
        <f>+[3]INVERSIÓN!DU10</f>
        <v>33</v>
      </c>
      <c r="X10" s="267">
        <v>235</v>
      </c>
      <c r="Y10" s="267">
        <v>499</v>
      </c>
      <c r="Z10" s="267">
        <v>763</v>
      </c>
      <c r="AA10" s="267">
        <v>1027</v>
      </c>
      <c r="AB10" s="267">
        <f>+[4]INVERSIÓN!BC10</f>
        <v>1292</v>
      </c>
      <c r="AC10" s="588"/>
      <c r="AD10" s="588"/>
      <c r="AE10" s="267"/>
      <c r="AF10" s="893"/>
      <c r="AG10" s="891" t="s">
        <v>375</v>
      </c>
      <c r="AH10" s="886" t="s">
        <v>68</v>
      </c>
      <c r="AI10" s="886" t="s">
        <v>68</v>
      </c>
      <c r="AJ10" s="902" t="s">
        <v>68</v>
      </c>
      <c r="AK10" s="903" t="s">
        <v>474</v>
      </c>
      <c r="AL10" s="886" t="s">
        <v>68</v>
      </c>
      <c r="AM10" s="886" t="s">
        <v>68</v>
      </c>
      <c r="AN10" s="885">
        <v>1395</v>
      </c>
      <c r="AO10" s="887">
        <v>564</v>
      </c>
      <c r="AP10" s="887">
        <v>695</v>
      </c>
      <c r="AQ10" s="899" t="s">
        <v>68</v>
      </c>
      <c r="AR10" s="894" t="s">
        <v>376</v>
      </c>
      <c r="AS10" s="900" t="s">
        <v>377</v>
      </c>
      <c r="AT10" s="894" t="s">
        <v>378</v>
      </c>
      <c r="AU10" s="894" t="s">
        <v>379</v>
      </c>
      <c r="AV10" s="894" t="s">
        <v>68</v>
      </c>
      <c r="AW10" s="894" t="s">
        <v>68</v>
      </c>
      <c r="AX10" s="895">
        <f>+AN10</f>
        <v>1395</v>
      </c>
      <c r="AY10" s="897" t="s">
        <v>68</v>
      </c>
    </row>
    <row r="11" spans="1:55" ht="26.1" customHeight="1" x14ac:dyDescent="0.25">
      <c r="A11" s="890"/>
      <c r="B11" s="886"/>
      <c r="C11" s="891"/>
      <c r="D11" s="640" t="s">
        <v>3</v>
      </c>
      <c r="E11" s="268">
        <f>+[5]INVERSIÓN!V11</f>
        <v>1690702000</v>
      </c>
      <c r="F11" s="268">
        <f>+[4]INVERSIÓN!BA11</f>
        <v>1594149766</v>
      </c>
      <c r="G11" s="268">
        <f>+F11</f>
        <v>1594149766</v>
      </c>
      <c r="H11" s="268">
        <f>+G11</f>
        <v>1594149766</v>
      </c>
      <c r="I11" s="588">
        <f>+H11</f>
        <v>1594149766</v>
      </c>
      <c r="J11" s="588">
        <f>+I11</f>
        <v>1594149766</v>
      </c>
      <c r="K11" s="588">
        <f t="shared" si="0"/>
        <v>1594149766</v>
      </c>
      <c r="L11" s="588">
        <f t="shared" si="0"/>
        <v>1594149766</v>
      </c>
      <c r="M11" s="268"/>
      <c r="N11" s="268"/>
      <c r="O11" s="268">
        <v>1594149766</v>
      </c>
      <c r="P11" s="268"/>
      <c r="Q11" s="268"/>
      <c r="R11" s="271"/>
      <c r="S11" s="892"/>
      <c r="T11" s="268">
        <v>0</v>
      </c>
      <c r="U11" s="268">
        <f>+[3]INVERSIÓN!DS11</f>
        <v>47879667</v>
      </c>
      <c r="V11" s="268">
        <f>+[3]INVERSIÓN!DT11</f>
        <v>897439667</v>
      </c>
      <c r="W11" s="268">
        <f>+[3]INVERSIÓN!DU11</f>
        <v>1159543667</v>
      </c>
      <c r="X11" s="268">
        <v>1280769667</v>
      </c>
      <c r="Y11" s="268">
        <v>1356038000</v>
      </c>
      <c r="Z11" s="268">
        <v>1424293000</v>
      </c>
      <c r="AA11" s="268">
        <v>1432853000</v>
      </c>
      <c r="AB11" s="278">
        <f>+[4]INVERSIÓN!BC11</f>
        <v>1508062000</v>
      </c>
      <c r="AC11" s="270"/>
      <c r="AD11" s="270"/>
      <c r="AE11" s="271"/>
      <c r="AF11" s="893"/>
      <c r="AG11" s="891"/>
      <c r="AH11" s="886"/>
      <c r="AI11" s="886"/>
      <c r="AJ11" s="902"/>
      <c r="AK11" s="903"/>
      <c r="AL11" s="886"/>
      <c r="AM11" s="886"/>
      <c r="AN11" s="886"/>
      <c r="AO11" s="887"/>
      <c r="AP11" s="887"/>
      <c r="AQ11" s="899"/>
      <c r="AR11" s="894"/>
      <c r="AS11" s="901"/>
      <c r="AT11" s="894"/>
      <c r="AU11" s="894"/>
      <c r="AV11" s="894"/>
      <c r="AW11" s="894"/>
      <c r="AX11" s="896"/>
      <c r="AY11" s="897"/>
    </row>
    <row r="12" spans="1:55" ht="23.1" customHeight="1" x14ac:dyDescent="0.25">
      <c r="A12" s="890"/>
      <c r="B12" s="886"/>
      <c r="C12" s="891"/>
      <c r="D12" s="640" t="s">
        <v>41</v>
      </c>
      <c r="E12" s="588">
        <v>0</v>
      </c>
      <c r="F12" s="588">
        <v>0</v>
      </c>
      <c r="G12" s="588">
        <v>0</v>
      </c>
      <c r="H12" s="588">
        <v>0</v>
      </c>
      <c r="I12" s="588">
        <f>+H12</f>
        <v>0</v>
      </c>
      <c r="J12" s="591">
        <f>+I12</f>
        <v>0</v>
      </c>
      <c r="K12" s="588">
        <f t="shared" si="0"/>
        <v>0</v>
      </c>
      <c r="L12" s="588">
        <f t="shared" si="0"/>
        <v>0</v>
      </c>
      <c r="M12" s="588"/>
      <c r="N12" s="588"/>
      <c r="O12" s="588"/>
      <c r="P12" s="588"/>
      <c r="Q12" s="588"/>
      <c r="R12" s="642"/>
      <c r="S12" s="892"/>
      <c r="T12" s="588">
        <v>0</v>
      </c>
      <c r="U12" s="272">
        <f>+[3]INVERSIÓN!DS13</f>
        <v>0</v>
      </c>
      <c r="V12" s="269">
        <f>+[3]INVERSIÓN!DT13</f>
        <v>0</v>
      </c>
      <c r="W12" s="272">
        <v>0</v>
      </c>
      <c r="X12" s="272">
        <v>0</v>
      </c>
      <c r="Y12" s="272">
        <v>0</v>
      </c>
      <c r="Z12" s="272">
        <v>0</v>
      </c>
      <c r="AA12" s="272">
        <v>0</v>
      </c>
      <c r="AB12" s="643">
        <v>0</v>
      </c>
      <c r="AC12" s="588"/>
      <c r="AD12" s="589"/>
      <c r="AE12" s="273"/>
      <c r="AF12" s="893"/>
      <c r="AG12" s="891"/>
      <c r="AH12" s="886"/>
      <c r="AI12" s="886"/>
      <c r="AJ12" s="902"/>
      <c r="AK12" s="903"/>
      <c r="AL12" s="886"/>
      <c r="AM12" s="886"/>
      <c r="AN12" s="886"/>
      <c r="AO12" s="887"/>
      <c r="AP12" s="887"/>
      <c r="AQ12" s="899"/>
      <c r="AR12" s="894"/>
      <c r="AS12" s="901"/>
      <c r="AT12" s="894"/>
      <c r="AU12" s="894"/>
      <c r="AV12" s="894"/>
      <c r="AW12" s="894"/>
      <c r="AX12" s="896"/>
      <c r="AY12" s="897"/>
    </row>
    <row r="13" spans="1:55" ht="23.1" customHeight="1" x14ac:dyDescent="0.25">
      <c r="A13" s="890"/>
      <c r="B13" s="886"/>
      <c r="C13" s="891"/>
      <c r="D13" s="640" t="s">
        <v>4</v>
      </c>
      <c r="E13" s="588">
        <f>+[3]INVERSIÓN!W14</f>
        <v>819957380</v>
      </c>
      <c r="F13" s="588">
        <f>+E13</f>
        <v>819957380</v>
      </c>
      <c r="G13" s="588">
        <f>+F13</f>
        <v>819957380</v>
      </c>
      <c r="H13" s="588">
        <f>+G13</f>
        <v>819957380</v>
      </c>
      <c r="I13" s="591">
        <f>+H13</f>
        <v>819957380</v>
      </c>
      <c r="J13" s="591">
        <f>+I13</f>
        <v>819957380</v>
      </c>
      <c r="K13" s="588">
        <f t="shared" si="0"/>
        <v>819957380</v>
      </c>
      <c r="L13" s="588">
        <f t="shared" si="0"/>
        <v>819957380</v>
      </c>
      <c r="M13" s="588"/>
      <c r="N13" s="588"/>
      <c r="O13" s="588">
        <v>819957380</v>
      </c>
      <c r="P13" s="588"/>
      <c r="Q13" s="588"/>
      <c r="R13" s="642"/>
      <c r="S13" s="892"/>
      <c r="T13" s="274">
        <f>+[3]INVERSIÓN!X14</f>
        <v>62826934</v>
      </c>
      <c r="U13" s="275">
        <f>+[3]INVERSIÓN!DS14</f>
        <v>109025922</v>
      </c>
      <c r="V13" s="269">
        <f>+[3]INVERSIÓN!DT14</f>
        <v>161160380</v>
      </c>
      <c r="W13" s="269">
        <f>+[3]INVERSIÓN!AT14</f>
        <v>309510380</v>
      </c>
      <c r="X13" s="475">
        <v>316510380</v>
      </c>
      <c r="Y13" s="475">
        <v>526035380</v>
      </c>
      <c r="Z13" s="475">
        <v>534035380</v>
      </c>
      <c r="AA13" s="475">
        <v>735560380</v>
      </c>
      <c r="AB13" s="644">
        <f>+[4]INVERSIÓN!BC14</f>
        <v>735560380</v>
      </c>
      <c r="AC13" s="588"/>
      <c r="AD13" s="589"/>
      <c r="AE13" s="273"/>
      <c r="AF13" s="893"/>
      <c r="AG13" s="891"/>
      <c r="AH13" s="886"/>
      <c r="AI13" s="886"/>
      <c r="AJ13" s="902"/>
      <c r="AK13" s="903"/>
      <c r="AL13" s="886"/>
      <c r="AM13" s="886"/>
      <c r="AN13" s="886"/>
      <c r="AO13" s="887"/>
      <c r="AP13" s="887"/>
      <c r="AQ13" s="899"/>
      <c r="AR13" s="894"/>
      <c r="AS13" s="901"/>
      <c r="AT13" s="894"/>
      <c r="AU13" s="894"/>
      <c r="AV13" s="894"/>
      <c r="AW13" s="894"/>
      <c r="AX13" s="896"/>
      <c r="AY13" s="897"/>
    </row>
    <row r="14" spans="1:55" ht="18.95" customHeight="1" x14ac:dyDescent="0.25">
      <c r="A14" s="890"/>
      <c r="B14" s="886"/>
      <c r="C14" s="891"/>
      <c r="D14" s="640" t="s">
        <v>42</v>
      </c>
      <c r="E14" s="588">
        <f>E10</f>
        <v>2117</v>
      </c>
      <c r="F14" s="588">
        <f>F10</f>
        <v>2117</v>
      </c>
      <c r="G14" s="588">
        <f>G10</f>
        <v>2117</v>
      </c>
      <c r="H14" s="588">
        <f>H10</f>
        <v>2117</v>
      </c>
      <c r="I14" s="588">
        <f>+I10+I12</f>
        <v>2117</v>
      </c>
      <c r="J14" s="588">
        <f>+I14</f>
        <v>2117</v>
      </c>
      <c r="K14" s="588">
        <f>+K10+K12</f>
        <v>2117</v>
      </c>
      <c r="L14" s="588">
        <f>+L10+L12</f>
        <v>2117</v>
      </c>
      <c r="M14" s="588"/>
      <c r="N14" s="588"/>
      <c r="O14" s="588">
        <f>O10+O12</f>
        <v>2117</v>
      </c>
      <c r="P14" s="588"/>
      <c r="Q14" s="588"/>
      <c r="R14" s="588"/>
      <c r="S14" s="892"/>
      <c r="T14" s="588">
        <f>+T10+T12</f>
        <v>0</v>
      </c>
      <c r="U14" s="588">
        <f>+[3]INVERSIÓN!DS15</f>
        <v>0</v>
      </c>
      <c r="V14" s="588">
        <f>+[3]INVERSIÓN!DT15</f>
        <v>0</v>
      </c>
      <c r="W14" s="588">
        <f>+W10+W12</f>
        <v>33</v>
      </c>
      <c r="X14" s="588">
        <v>235</v>
      </c>
      <c r="Y14" s="588">
        <v>499</v>
      </c>
      <c r="Z14" s="588">
        <v>763</v>
      </c>
      <c r="AA14" s="588">
        <v>1027</v>
      </c>
      <c r="AB14" s="645">
        <f>+AB10+AB12</f>
        <v>1292</v>
      </c>
      <c r="AC14" s="588"/>
      <c r="AD14" s="257"/>
      <c r="AE14" s="276"/>
      <c r="AF14" s="893"/>
      <c r="AG14" s="891"/>
      <c r="AH14" s="886"/>
      <c r="AI14" s="886"/>
      <c r="AJ14" s="902"/>
      <c r="AK14" s="903"/>
      <c r="AL14" s="886"/>
      <c r="AM14" s="886"/>
      <c r="AN14" s="886"/>
      <c r="AO14" s="887"/>
      <c r="AP14" s="887"/>
      <c r="AQ14" s="899"/>
      <c r="AR14" s="894"/>
      <c r="AS14" s="901"/>
      <c r="AT14" s="894"/>
      <c r="AU14" s="894"/>
      <c r="AV14" s="894"/>
      <c r="AW14" s="894"/>
      <c r="AX14" s="896"/>
      <c r="AY14" s="897"/>
    </row>
    <row r="15" spans="1:55" ht="27" customHeight="1" x14ac:dyDescent="0.25">
      <c r="A15" s="890"/>
      <c r="B15" s="886"/>
      <c r="C15" s="891"/>
      <c r="D15" s="898" t="s">
        <v>44</v>
      </c>
      <c r="E15" s="893">
        <f>+E11+E13</f>
        <v>2510659380</v>
      </c>
      <c r="F15" s="893">
        <f>+F11+F13</f>
        <v>2414107146</v>
      </c>
      <c r="G15" s="893">
        <f>+G11+G13</f>
        <v>2414107146</v>
      </c>
      <c r="H15" s="893">
        <f>+H11+H13</f>
        <v>2414107146</v>
      </c>
      <c r="I15" s="893">
        <f>+I11+I13</f>
        <v>2414107146</v>
      </c>
      <c r="J15" s="893">
        <f>+I15</f>
        <v>2414107146</v>
      </c>
      <c r="K15" s="893">
        <f>+K11+K13</f>
        <v>2414107146</v>
      </c>
      <c r="L15" s="893">
        <f>+L11+L13</f>
        <v>2414107146</v>
      </c>
      <c r="M15" s="893"/>
      <c r="N15" s="893"/>
      <c r="O15" s="893">
        <f>O11+O13</f>
        <v>2414107146</v>
      </c>
      <c r="P15" s="893"/>
      <c r="Q15" s="908"/>
      <c r="R15" s="908"/>
      <c r="S15" s="892"/>
      <c r="T15" s="893">
        <f>+T11+T13</f>
        <v>62826934</v>
      </c>
      <c r="U15" s="893">
        <f>+[3]INVERSIÓN!DS16</f>
        <v>156905589</v>
      </c>
      <c r="V15" s="893">
        <f>+[3]INVERSIÓN!DT16</f>
        <v>1058600047</v>
      </c>
      <c r="W15" s="893">
        <f>+W13+W11</f>
        <v>1469054047</v>
      </c>
      <c r="X15" s="893">
        <v>1597280047</v>
      </c>
      <c r="Y15" s="893">
        <v>1882073380</v>
      </c>
      <c r="Z15" s="893">
        <v>1958328380</v>
      </c>
      <c r="AA15" s="893">
        <v>2168413380</v>
      </c>
      <c r="AB15" s="907">
        <f>+AB13+AB11</f>
        <v>2243622380</v>
      </c>
      <c r="AC15" s="893"/>
      <c r="AD15" s="904"/>
      <c r="AE15" s="904"/>
      <c r="AF15" s="893"/>
      <c r="AG15" s="891"/>
      <c r="AH15" s="886"/>
      <c r="AI15" s="886"/>
      <c r="AJ15" s="902"/>
      <c r="AK15" s="903"/>
      <c r="AL15" s="886"/>
      <c r="AM15" s="886"/>
      <c r="AN15" s="886"/>
      <c r="AO15" s="887"/>
      <c r="AP15" s="887"/>
      <c r="AQ15" s="899"/>
      <c r="AR15" s="894"/>
      <c r="AS15" s="901"/>
      <c r="AT15" s="894"/>
      <c r="AU15" s="894"/>
      <c r="AV15" s="894"/>
      <c r="AW15" s="894"/>
      <c r="AX15" s="896"/>
      <c r="AY15" s="897"/>
    </row>
    <row r="16" spans="1:55" ht="26.1" customHeight="1" x14ac:dyDescent="0.25">
      <c r="A16" s="890"/>
      <c r="B16" s="886"/>
      <c r="C16" s="891"/>
      <c r="D16" s="898"/>
      <c r="E16" s="893"/>
      <c r="F16" s="893"/>
      <c r="G16" s="893"/>
      <c r="H16" s="893"/>
      <c r="I16" s="893"/>
      <c r="J16" s="893"/>
      <c r="K16" s="893"/>
      <c r="L16" s="893"/>
      <c r="M16" s="893"/>
      <c r="N16" s="893"/>
      <c r="O16" s="893"/>
      <c r="P16" s="893"/>
      <c r="Q16" s="908"/>
      <c r="R16" s="908"/>
      <c r="S16" s="892"/>
      <c r="T16" s="893"/>
      <c r="U16" s="893"/>
      <c r="V16" s="893"/>
      <c r="W16" s="893"/>
      <c r="X16" s="893"/>
      <c r="Y16" s="893"/>
      <c r="Z16" s="893"/>
      <c r="AA16" s="893"/>
      <c r="AB16" s="907"/>
      <c r="AC16" s="893"/>
      <c r="AD16" s="904"/>
      <c r="AE16" s="904"/>
      <c r="AF16" s="893"/>
      <c r="AG16" s="891"/>
      <c r="AH16" s="886"/>
      <c r="AI16" s="886"/>
      <c r="AJ16" s="902"/>
      <c r="AK16" s="903"/>
      <c r="AL16" s="886"/>
      <c r="AM16" s="886"/>
      <c r="AN16" s="885"/>
      <c r="AO16" s="887"/>
      <c r="AP16" s="887"/>
      <c r="AQ16" s="899"/>
      <c r="AR16" s="894"/>
      <c r="AS16" s="901"/>
      <c r="AT16" s="894"/>
      <c r="AU16" s="894"/>
      <c r="AV16" s="894"/>
      <c r="AW16" s="894"/>
      <c r="AX16" s="895"/>
      <c r="AY16" s="897"/>
    </row>
    <row r="17" spans="1:51" ht="22.5" customHeight="1" x14ac:dyDescent="0.25">
      <c r="A17" s="890">
        <v>2</v>
      </c>
      <c r="B17" s="886" t="s">
        <v>348</v>
      </c>
      <c r="C17" s="891" t="s">
        <v>380</v>
      </c>
      <c r="D17" s="640" t="s">
        <v>40</v>
      </c>
      <c r="E17" s="641">
        <f>+[5]INVERSIÓN!V16</f>
        <v>12</v>
      </c>
      <c r="F17" s="641">
        <f t="shared" ref="F17:L17" si="1">+E17</f>
        <v>12</v>
      </c>
      <c r="G17" s="641">
        <f t="shared" si="1"/>
        <v>12</v>
      </c>
      <c r="H17" s="641">
        <f t="shared" si="1"/>
        <v>12</v>
      </c>
      <c r="I17" s="588">
        <f t="shared" si="1"/>
        <v>12</v>
      </c>
      <c r="J17" s="588">
        <f t="shared" si="1"/>
        <v>12</v>
      </c>
      <c r="K17" s="588">
        <f t="shared" si="1"/>
        <v>12</v>
      </c>
      <c r="L17" s="588">
        <f t="shared" si="1"/>
        <v>12</v>
      </c>
      <c r="M17" s="588"/>
      <c r="N17" s="588"/>
      <c r="O17" s="588">
        <v>12</v>
      </c>
      <c r="P17" s="588"/>
      <c r="Q17" s="588"/>
      <c r="R17" s="269"/>
      <c r="S17" s="905"/>
      <c r="T17" s="646">
        <v>0.42</v>
      </c>
      <c r="U17" s="646">
        <f>+[3]INVERSIÓN!DS17</f>
        <v>0.54</v>
      </c>
      <c r="V17" s="277">
        <f>+[3]INVERSIÓN!DT17</f>
        <v>1.52</v>
      </c>
      <c r="W17" s="277">
        <f>+[3]INVERSIÓN!DU17</f>
        <v>2.72</v>
      </c>
      <c r="X17" s="277">
        <v>4.2200000000000006</v>
      </c>
      <c r="Y17" s="277">
        <v>5.5000000000000009</v>
      </c>
      <c r="Z17" s="277">
        <v>7.2200000000000006</v>
      </c>
      <c r="AA17" s="277">
        <v>8.7200000000000006</v>
      </c>
      <c r="AB17" s="279">
        <f>+[4]INVERSIÓN!BC17</f>
        <v>10.220000000000001</v>
      </c>
      <c r="AC17" s="277"/>
      <c r="AD17" s="277"/>
      <c r="AE17" s="267"/>
      <c r="AF17" s="893"/>
      <c r="AG17" s="891" t="s">
        <v>375</v>
      </c>
      <c r="AH17" s="886" t="s">
        <v>68</v>
      </c>
      <c r="AI17" s="886" t="s">
        <v>68</v>
      </c>
      <c r="AJ17" s="902" t="s">
        <v>68</v>
      </c>
      <c r="AK17" s="903" t="s">
        <v>381</v>
      </c>
      <c r="AL17" s="886" t="s">
        <v>68</v>
      </c>
      <c r="AM17" s="886" t="s">
        <v>68</v>
      </c>
      <c r="AN17" s="885">
        <v>1395</v>
      </c>
      <c r="AO17" s="887">
        <v>564</v>
      </c>
      <c r="AP17" s="887">
        <v>695</v>
      </c>
      <c r="AQ17" s="899"/>
      <c r="AR17" s="894" t="s">
        <v>376</v>
      </c>
      <c r="AS17" s="900" t="s">
        <v>377</v>
      </c>
      <c r="AT17" s="894" t="s">
        <v>378</v>
      </c>
      <c r="AU17" s="894" t="s">
        <v>379</v>
      </c>
      <c r="AV17" s="894" t="s">
        <v>68</v>
      </c>
      <c r="AW17" s="894" t="s">
        <v>68</v>
      </c>
      <c r="AX17" s="895">
        <f>+AN17</f>
        <v>1395</v>
      </c>
      <c r="AY17" s="897" t="s">
        <v>68</v>
      </c>
    </row>
    <row r="18" spans="1:51" ht="18" x14ac:dyDescent="0.25">
      <c r="A18" s="890"/>
      <c r="B18" s="886"/>
      <c r="C18" s="891"/>
      <c r="D18" s="640" t="s">
        <v>3</v>
      </c>
      <c r="E18" s="268">
        <f>+[5]INVERSIÓN!V17</f>
        <v>273987000</v>
      </c>
      <c r="F18" s="268">
        <f>+[4]INVERSIÓN!BA18</f>
        <v>305050767</v>
      </c>
      <c r="G18" s="268">
        <f>+F18</f>
        <v>305050767</v>
      </c>
      <c r="H18" s="268">
        <f>+G18</f>
        <v>305050767</v>
      </c>
      <c r="I18" s="588">
        <f>+H18</f>
        <v>305050767</v>
      </c>
      <c r="J18" s="588">
        <f>+I18</f>
        <v>305050767</v>
      </c>
      <c r="K18" s="588">
        <v>272910000</v>
      </c>
      <c r="L18" s="588">
        <v>272910000</v>
      </c>
      <c r="M18" s="268"/>
      <c r="N18" s="588"/>
      <c r="O18" s="588">
        <v>305050767</v>
      </c>
      <c r="P18" s="588"/>
      <c r="Q18" s="588"/>
      <c r="R18" s="589"/>
      <c r="S18" s="905"/>
      <c r="T18" s="268">
        <f>+S18</f>
        <v>0</v>
      </c>
      <c r="U18" s="270">
        <f>+[3]INVERSIÓN!DS18</f>
        <v>147922000</v>
      </c>
      <c r="V18" s="270">
        <f>+[3]INVERSIÓN!DT18</f>
        <v>190321000</v>
      </c>
      <c r="W18" s="270">
        <f>+[3]INVERSIÓN!DU18</f>
        <v>260113000</v>
      </c>
      <c r="X18" s="270">
        <v>260113000</v>
      </c>
      <c r="Y18" s="270">
        <v>260113000</v>
      </c>
      <c r="Z18" s="270">
        <v>260113000</v>
      </c>
      <c r="AA18" s="270">
        <v>260113000</v>
      </c>
      <c r="AB18" s="546">
        <f>+[4]INVERSIÓN!BC18</f>
        <v>260975767</v>
      </c>
      <c r="AC18" s="278"/>
      <c r="AD18" s="278"/>
      <c r="AE18" s="271"/>
      <c r="AF18" s="893"/>
      <c r="AG18" s="891"/>
      <c r="AH18" s="886"/>
      <c r="AI18" s="886"/>
      <c r="AJ18" s="902"/>
      <c r="AK18" s="903"/>
      <c r="AL18" s="886"/>
      <c r="AM18" s="886"/>
      <c r="AN18" s="886"/>
      <c r="AO18" s="887"/>
      <c r="AP18" s="887"/>
      <c r="AQ18" s="899"/>
      <c r="AR18" s="894"/>
      <c r="AS18" s="901"/>
      <c r="AT18" s="894"/>
      <c r="AU18" s="894"/>
      <c r="AV18" s="894"/>
      <c r="AW18" s="894"/>
      <c r="AX18" s="896"/>
      <c r="AY18" s="897"/>
    </row>
    <row r="19" spans="1:51" ht="27" customHeight="1" x14ac:dyDescent="0.25">
      <c r="A19" s="890"/>
      <c r="B19" s="886"/>
      <c r="C19" s="891"/>
      <c r="D19" s="640" t="s">
        <v>41</v>
      </c>
      <c r="E19" s="588">
        <v>0</v>
      </c>
      <c r="F19" s="588">
        <v>0</v>
      </c>
      <c r="G19" s="588">
        <v>0</v>
      </c>
      <c r="H19" s="588">
        <v>0</v>
      </c>
      <c r="I19" s="588">
        <f t="shared" ref="I19:L20" si="2">+H19</f>
        <v>0</v>
      </c>
      <c r="J19" s="591">
        <f t="shared" si="2"/>
        <v>0</v>
      </c>
      <c r="K19" s="591">
        <f t="shared" si="2"/>
        <v>0</v>
      </c>
      <c r="L19" s="591">
        <f t="shared" si="2"/>
        <v>0</v>
      </c>
      <c r="M19" s="588"/>
      <c r="N19" s="588"/>
      <c r="O19" s="588">
        <v>0</v>
      </c>
      <c r="P19" s="588"/>
      <c r="Q19" s="588"/>
      <c r="R19" s="588"/>
      <c r="S19" s="905"/>
      <c r="T19" s="588">
        <v>0</v>
      </c>
      <c r="U19" s="272">
        <f>+[3]INVERSIÓN!DS20</f>
        <v>0</v>
      </c>
      <c r="V19" s="269">
        <f>+[3]INVERSIÓN!DS20</f>
        <v>0</v>
      </c>
      <c r="W19" s="272">
        <v>0</v>
      </c>
      <c r="X19" s="272">
        <v>0</v>
      </c>
      <c r="Y19" s="272">
        <v>0</v>
      </c>
      <c r="Z19" s="272">
        <v>0</v>
      </c>
      <c r="AA19" s="272">
        <v>0</v>
      </c>
      <c r="AB19" s="643">
        <v>0</v>
      </c>
      <c r="AC19" s="588"/>
      <c r="AD19" s="589"/>
      <c r="AE19" s="273"/>
      <c r="AF19" s="893"/>
      <c r="AG19" s="891"/>
      <c r="AH19" s="886"/>
      <c r="AI19" s="886"/>
      <c r="AJ19" s="902"/>
      <c r="AK19" s="903"/>
      <c r="AL19" s="886"/>
      <c r="AM19" s="886"/>
      <c r="AN19" s="886"/>
      <c r="AO19" s="887"/>
      <c r="AP19" s="887"/>
      <c r="AQ19" s="899"/>
      <c r="AR19" s="894"/>
      <c r="AS19" s="901"/>
      <c r="AT19" s="894"/>
      <c r="AU19" s="894"/>
      <c r="AV19" s="894"/>
      <c r="AW19" s="894"/>
      <c r="AX19" s="896"/>
      <c r="AY19" s="897"/>
    </row>
    <row r="20" spans="1:51" ht="44.1" customHeight="1" x14ac:dyDescent="0.25">
      <c r="A20" s="890"/>
      <c r="B20" s="886"/>
      <c r="C20" s="891"/>
      <c r="D20" s="640" t="s">
        <v>4</v>
      </c>
      <c r="E20" s="588">
        <f>+[5]INVERSIÓN!V19</f>
        <v>35245334</v>
      </c>
      <c r="F20" s="588">
        <f>+E20</f>
        <v>35245334</v>
      </c>
      <c r="G20" s="588">
        <f>+F20</f>
        <v>35245334</v>
      </c>
      <c r="H20" s="588">
        <f>+G20</f>
        <v>35245334</v>
      </c>
      <c r="I20" s="591">
        <f t="shared" si="2"/>
        <v>35245334</v>
      </c>
      <c r="J20" s="591">
        <f t="shared" si="2"/>
        <v>35245334</v>
      </c>
      <c r="K20" s="591">
        <f t="shared" si="2"/>
        <v>35245334</v>
      </c>
      <c r="L20" s="591">
        <f t="shared" si="2"/>
        <v>35245334</v>
      </c>
      <c r="M20" s="588"/>
      <c r="N20" s="588"/>
      <c r="O20" s="591">
        <v>35245334</v>
      </c>
      <c r="P20" s="588"/>
      <c r="Q20" s="588"/>
      <c r="R20" s="588"/>
      <c r="S20" s="905"/>
      <c r="T20" s="588">
        <f>+[3]INVERSIÓN!X21</f>
        <v>15615200</v>
      </c>
      <c r="U20" s="275">
        <f>+[3]INVERSIÓN!DS21</f>
        <v>31258667</v>
      </c>
      <c r="V20" s="269">
        <f>+[3]INVERSIÓN!DT21</f>
        <v>35245334</v>
      </c>
      <c r="W20" s="277">
        <f>+[3]INVERSIÓN!DU21</f>
        <v>35245334</v>
      </c>
      <c r="X20" s="269">
        <v>35245334</v>
      </c>
      <c r="Y20" s="269">
        <v>35245334</v>
      </c>
      <c r="Z20" s="269">
        <v>35245334</v>
      </c>
      <c r="AA20" s="269">
        <v>35245334</v>
      </c>
      <c r="AB20" s="267">
        <f>+[4]INVERSIÓN!BA21</f>
        <v>35245334</v>
      </c>
      <c r="AC20" s="588"/>
      <c r="AD20" s="589"/>
      <c r="AE20" s="273"/>
      <c r="AF20" s="893"/>
      <c r="AG20" s="891"/>
      <c r="AH20" s="886"/>
      <c r="AI20" s="886"/>
      <c r="AJ20" s="902"/>
      <c r="AK20" s="903"/>
      <c r="AL20" s="886"/>
      <c r="AM20" s="886"/>
      <c r="AN20" s="886"/>
      <c r="AO20" s="887"/>
      <c r="AP20" s="887"/>
      <c r="AQ20" s="899"/>
      <c r="AR20" s="894"/>
      <c r="AS20" s="901"/>
      <c r="AT20" s="894"/>
      <c r="AU20" s="894"/>
      <c r="AV20" s="894"/>
      <c r="AW20" s="894"/>
      <c r="AX20" s="896"/>
      <c r="AY20" s="897"/>
    </row>
    <row r="21" spans="1:51" ht="27" customHeight="1" x14ac:dyDescent="0.25">
      <c r="A21" s="890"/>
      <c r="B21" s="886"/>
      <c r="C21" s="891"/>
      <c r="D21" s="640" t="s">
        <v>42</v>
      </c>
      <c r="E21" s="588">
        <f>E17</f>
        <v>12</v>
      </c>
      <c r="F21" s="588">
        <f>F17+F19</f>
        <v>12</v>
      </c>
      <c r="G21" s="588">
        <f>G17+G19</f>
        <v>12</v>
      </c>
      <c r="H21" s="588">
        <f>H17+H19</f>
        <v>12</v>
      </c>
      <c r="I21" s="588">
        <f>+I17+I19</f>
        <v>12</v>
      </c>
      <c r="J21" s="591">
        <f>+I21</f>
        <v>12</v>
      </c>
      <c r="K21" s="591">
        <f>+K17+K19</f>
        <v>12</v>
      </c>
      <c r="L21" s="591">
        <f>+L17+L19</f>
        <v>12</v>
      </c>
      <c r="M21" s="588"/>
      <c r="N21" s="588"/>
      <c r="O21" s="588">
        <f>O17+O19</f>
        <v>12</v>
      </c>
      <c r="P21" s="588"/>
      <c r="Q21" s="588"/>
      <c r="R21" s="588"/>
      <c r="S21" s="905"/>
      <c r="T21" s="591">
        <f>+T17+T19</f>
        <v>0.42</v>
      </c>
      <c r="U21" s="591">
        <f>+[3]INVERSIÓN!DS22</f>
        <v>0.54</v>
      </c>
      <c r="V21" s="591">
        <f>+[3]INVERSIÓN!DT22</f>
        <v>1.52</v>
      </c>
      <c r="W21" s="591">
        <f>+W17+W19</f>
        <v>2.72</v>
      </c>
      <c r="X21" s="591">
        <v>4.2200000000000006</v>
      </c>
      <c r="Y21" s="591">
        <v>5.5000000000000009</v>
      </c>
      <c r="Z21" s="591">
        <v>7.2200000000000006</v>
      </c>
      <c r="AA21" s="591">
        <v>8.7200000000000006</v>
      </c>
      <c r="AB21" s="642">
        <f>+AB17+AB19</f>
        <v>10.220000000000001</v>
      </c>
      <c r="AC21" s="591"/>
      <c r="AD21" s="590"/>
      <c r="AE21" s="276"/>
      <c r="AF21" s="893"/>
      <c r="AG21" s="891"/>
      <c r="AH21" s="886"/>
      <c r="AI21" s="886"/>
      <c r="AJ21" s="902"/>
      <c r="AK21" s="903"/>
      <c r="AL21" s="886"/>
      <c r="AM21" s="886"/>
      <c r="AN21" s="886"/>
      <c r="AO21" s="887"/>
      <c r="AP21" s="887"/>
      <c r="AQ21" s="899"/>
      <c r="AR21" s="894"/>
      <c r="AS21" s="901"/>
      <c r="AT21" s="894"/>
      <c r="AU21" s="894"/>
      <c r="AV21" s="894"/>
      <c r="AW21" s="894"/>
      <c r="AX21" s="896"/>
      <c r="AY21" s="897"/>
    </row>
    <row r="22" spans="1:51" x14ac:dyDescent="0.25">
      <c r="A22" s="890"/>
      <c r="B22" s="886"/>
      <c r="C22" s="891"/>
      <c r="D22" s="898" t="s">
        <v>44</v>
      </c>
      <c r="E22" s="893">
        <f>E18+E20</f>
        <v>309232334</v>
      </c>
      <c r="F22" s="893">
        <f>+F18+F20</f>
        <v>340296101</v>
      </c>
      <c r="G22" s="893">
        <f>+G18+G20</f>
        <v>340296101</v>
      </c>
      <c r="H22" s="893">
        <f>+H18+H20</f>
        <v>340296101</v>
      </c>
      <c r="I22" s="893">
        <f>+I18+I20</f>
        <v>340296101</v>
      </c>
      <c r="J22" s="906">
        <f>+I22</f>
        <v>340296101</v>
      </c>
      <c r="K22" s="906">
        <f>+K18+K20</f>
        <v>308155334</v>
      </c>
      <c r="L22" s="906">
        <f>+L18+L20</f>
        <v>308155334</v>
      </c>
      <c r="M22" s="893"/>
      <c r="N22" s="893"/>
      <c r="O22" s="893">
        <f>O18+O20</f>
        <v>340296101</v>
      </c>
      <c r="P22" s="893"/>
      <c r="Q22" s="893"/>
      <c r="R22" s="893"/>
      <c r="S22" s="905"/>
      <c r="T22" s="893">
        <f>+T18+T20</f>
        <v>15615200</v>
      </c>
      <c r="U22" s="893">
        <f>+[3]INVERSIÓN!DS23</f>
        <v>179180667</v>
      </c>
      <c r="V22" s="893">
        <f>+[3]INVERSIÓN!DT23</f>
        <v>225566334</v>
      </c>
      <c r="W22" s="893">
        <f>+W20+W18</f>
        <v>295358334</v>
      </c>
      <c r="X22" s="893">
        <v>295358334</v>
      </c>
      <c r="Y22" s="893">
        <v>295358334</v>
      </c>
      <c r="Z22" s="893">
        <v>295358334</v>
      </c>
      <c r="AA22" s="893">
        <v>295358334</v>
      </c>
      <c r="AB22" s="907">
        <f>+AB20+AB18</f>
        <v>296221101</v>
      </c>
      <c r="AC22" s="906"/>
      <c r="AD22" s="904"/>
      <c r="AE22" s="904"/>
      <c r="AF22" s="893"/>
      <c r="AG22" s="891"/>
      <c r="AH22" s="886"/>
      <c r="AI22" s="886"/>
      <c r="AJ22" s="902"/>
      <c r="AK22" s="903"/>
      <c r="AL22" s="886"/>
      <c r="AM22" s="886"/>
      <c r="AN22" s="886"/>
      <c r="AO22" s="887"/>
      <c r="AP22" s="887"/>
      <c r="AQ22" s="899"/>
      <c r="AR22" s="894"/>
      <c r="AS22" s="901"/>
      <c r="AT22" s="894"/>
      <c r="AU22" s="894"/>
      <c r="AV22" s="894"/>
      <c r="AW22" s="894"/>
      <c r="AX22" s="896"/>
      <c r="AY22" s="897"/>
    </row>
    <row r="23" spans="1:51" x14ac:dyDescent="0.25">
      <c r="A23" s="890"/>
      <c r="B23" s="886"/>
      <c r="C23" s="891"/>
      <c r="D23" s="898"/>
      <c r="E23" s="893"/>
      <c r="F23" s="893"/>
      <c r="G23" s="893"/>
      <c r="H23" s="893"/>
      <c r="I23" s="893"/>
      <c r="J23" s="906"/>
      <c r="K23" s="906"/>
      <c r="L23" s="906"/>
      <c r="M23" s="893"/>
      <c r="N23" s="893"/>
      <c r="O23" s="893"/>
      <c r="P23" s="893"/>
      <c r="Q23" s="893"/>
      <c r="R23" s="893"/>
      <c r="S23" s="905"/>
      <c r="T23" s="893"/>
      <c r="U23" s="893"/>
      <c r="V23" s="893"/>
      <c r="W23" s="893"/>
      <c r="X23" s="893"/>
      <c r="Y23" s="893"/>
      <c r="Z23" s="893"/>
      <c r="AA23" s="893"/>
      <c r="AB23" s="907"/>
      <c r="AC23" s="906"/>
      <c r="AD23" s="904"/>
      <c r="AE23" s="904"/>
      <c r="AF23" s="893"/>
      <c r="AG23" s="891"/>
      <c r="AH23" s="886"/>
      <c r="AI23" s="886"/>
      <c r="AJ23" s="902"/>
      <c r="AK23" s="903"/>
      <c r="AL23" s="886"/>
      <c r="AM23" s="886"/>
      <c r="AN23" s="885"/>
      <c r="AO23" s="887"/>
      <c r="AP23" s="887"/>
      <c r="AQ23" s="899"/>
      <c r="AR23" s="894"/>
      <c r="AS23" s="901"/>
      <c r="AT23" s="894"/>
      <c r="AU23" s="894"/>
      <c r="AV23" s="894"/>
      <c r="AW23" s="894"/>
      <c r="AX23" s="895"/>
      <c r="AY23" s="897"/>
    </row>
    <row r="24" spans="1:51" ht="22.5" customHeight="1" x14ac:dyDescent="0.25">
      <c r="A24" s="890">
        <v>3</v>
      </c>
      <c r="B24" s="886" t="s">
        <v>351</v>
      </c>
      <c r="C24" s="891" t="s">
        <v>382</v>
      </c>
      <c r="D24" s="640" t="s">
        <v>40</v>
      </c>
      <c r="E24" s="647">
        <f>+[5]INVERSIÓN!V22</f>
        <v>12</v>
      </c>
      <c r="F24" s="647">
        <f t="shared" ref="F24:L24" si="3">+E24</f>
        <v>12</v>
      </c>
      <c r="G24" s="647">
        <f t="shared" si="3"/>
        <v>12</v>
      </c>
      <c r="H24" s="647">
        <f t="shared" si="3"/>
        <v>12</v>
      </c>
      <c r="I24" s="589">
        <f t="shared" si="3"/>
        <v>12</v>
      </c>
      <c r="J24" s="589">
        <f t="shared" si="3"/>
        <v>12</v>
      </c>
      <c r="K24" s="589">
        <f t="shared" si="3"/>
        <v>12</v>
      </c>
      <c r="L24" s="589">
        <f t="shared" si="3"/>
        <v>12</v>
      </c>
      <c r="M24" s="589"/>
      <c r="N24" s="589"/>
      <c r="O24" s="589">
        <v>12</v>
      </c>
      <c r="P24" s="589"/>
      <c r="Q24" s="589"/>
      <c r="R24" s="269"/>
      <c r="S24" s="893"/>
      <c r="T24" s="648">
        <v>0.6</v>
      </c>
      <c r="U24" s="277">
        <f>+[3]INVERSIÓN!DS24</f>
        <v>1.44</v>
      </c>
      <c r="V24" s="277">
        <f>+[3]INVERSIÓN!DT24</f>
        <v>2.76</v>
      </c>
      <c r="W24" s="277">
        <f>+[3]INVERSIÓN!DU24</f>
        <v>4.08</v>
      </c>
      <c r="X24" s="649">
        <v>5.4</v>
      </c>
      <c r="Y24" s="649">
        <v>6.7200000000000006</v>
      </c>
      <c r="Z24" s="649">
        <v>8.0400000000000009</v>
      </c>
      <c r="AA24" s="649">
        <v>9.3600000000000012</v>
      </c>
      <c r="AB24" s="650">
        <v>10.68</v>
      </c>
      <c r="AC24" s="279"/>
      <c r="AD24" s="279"/>
      <c r="AE24" s="267"/>
      <c r="AF24" s="893"/>
      <c r="AG24" s="891" t="s">
        <v>375</v>
      </c>
      <c r="AH24" s="886" t="s">
        <v>68</v>
      </c>
      <c r="AI24" s="886" t="s">
        <v>68</v>
      </c>
      <c r="AJ24" s="902" t="s">
        <v>68</v>
      </c>
      <c r="AK24" s="903" t="s">
        <v>383</v>
      </c>
      <c r="AL24" s="886" t="s">
        <v>68</v>
      </c>
      <c r="AM24" s="886" t="s">
        <v>68</v>
      </c>
      <c r="AN24" s="885">
        <v>1395</v>
      </c>
      <c r="AO24" s="887">
        <v>564</v>
      </c>
      <c r="AP24" s="887">
        <v>695</v>
      </c>
      <c r="AQ24" s="899"/>
      <c r="AR24" s="894" t="s">
        <v>376</v>
      </c>
      <c r="AS24" s="900" t="s">
        <v>377</v>
      </c>
      <c r="AT24" s="894" t="s">
        <v>378</v>
      </c>
      <c r="AU24" s="894" t="s">
        <v>379</v>
      </c>
      <c r="AV24" s="894" t="s">
        <v>68</v>
      </c>
      <c r="AW24" s="894" t="s">
        <v>68</v>
      </c>
      <c r="AX24" s="895">
        <f>+AN24</f>
        <v>1395</v>
      </c>
      <c r="AY24" s="897" t="s">
        <v>68</v>
      </c>
    </row>
    <row r="25" spans="1:51" ht="18" x14ac:dyDescent="0.25">
      <c r="A25" s="890"/>
      <c r="B25" s="886"/>
      <c r="C25" s="891"/>
      <c r="D25" s="640" t="s">
        <v>3</v>
      </c>
      <c r="E25" s="268">
        <f>+[5]INVERSIÓN!V23</f>
        <v>781475000</v>
      </c>
      <c r="F25" s="268">
        <f>+[4]INVERSIÓN!BA25</f>
        <v>870463467</v>
      </c>
      <c r="G25" s="268">
        <f>+F25</f>
        <v>870463467</v>
      </c>
      <c r="H25" s="268">
        <f>+G25</f>
        <v>870463467</v>
      </c>
      <c r="I25" s="589">
        <f>+H25</f>
        <v>870463467</v>
      </c>
      <c r="J25" s="589">
        <f>+I25</f>
        <v>870463467</v>
      </c>
      <c r="K25" s="589">
        <v>782551800</v>
      </c>
      <c r="L25" s="589">
        <v>782551800</v>
      </c>
      <c r="M25" s="589"/>
      <c r="N25" s="589"/>
      <c r="O25" s="589">
        <v>870463467</v>
      </c>
      <c r="P25" s="589"/>
      <c r="Q25" s="589"/>
      <c r="R25" s="589"/>
      <c r="S25" s="893"/>
      <c r="T25" s="268">
        <f>+S25</f>
        <v>0</v>
      </c>
      <c r="U25" s="280">
        <f>+[3]INVERSIÓN!DS25</f>
        <v>426816000</v>
      </c>
      <c r="V25" s="280">
        <f>+[3]INVERSIÓN!DT25</f>
        <v>778986000</v>
      </c>
      <c r="W25" s="280">
        <f>+[3]INVERSIÓN!DU25</f>
        <v>778986000</v>
      </c>
      <c r="X25" s="280">
        <v>780062800</v>
      </c>
      <c r="Y25" s="280">
        <v>780062800</v>
      </c>
      <c r="Z25" s="280">
        <v>780062800</v>
      </c>
      <c r="AA25" s="280">
        <v>780062800</v>
      </c>
      <c r="AB25" s="547">
        <f>+[4]INVERSIÓN!BC25</f>
        <v>782226867</v>
      </c>
      <c r="AC25" s="281"/>
      <c r="AD25" s="271"/>
      <c r="AE25" s="589"/>
      <c r="AF25" s="893"/>
      <c r="AG25" s="891"/>
      <c r="AH25" s="886"/>
      <c r="AI25" s="886"/>
      <c r="AJ25" s="902"/>
      <c r="AK25" s="903"/>
      <c r="AL25" s="886"/>
      <c r="AM25" s="886"/>
      <c r="AN25" s="886"/>
      <c r="AO25" s="887"/>
      <c r="AP25" s="887"/>
      <c r="AQ25" s="899"/>
      <c r="AR25" s="894"/>
      <c r="AS25" s="901"/>
      <c r="AT25" s="894"/>
      <c r="AU25" s="894"/>
      <c r="AV25" s="894"/>
      <c r="AW25" s="894"/>
      <c r="AX25" s="896"/>
      <c r="AY25" s="897"/>
    </row>
    <row r="26" spans="1:51" ht="27" customHeight="1" x14ac:dyDescent="0.25">
      <c r="A26" s="890"/>
      <c r="B26" s="886"/>
      <c r="C26" s="891"/>
      <c r="D26" s="640" t="s">
        <v>41</v>
      </c>
      <c r="E26" s="589">
        <v>0</v>
      </c>
      <c r="F26" s="589">
        <v>0</v>
      </c>
      <c r="G26" s="589">
        <v>0</v>
      </c>
      <c r="H26" s="589">
        <v>0</v>
      </c>
      <c r="I26" s="590">
        <f t="shared" ref="I26:L27" si="4">+H26</f>
        <v>0</v>
      </c>
      <c r="J26" s="590">
        <f t="shared" si="4"/>
        <v>0</v>
      </c>
      <c r="K26" s="590">
        <f t="shared" si="4"/>
        <v>0</v>
      </c>
      <c r="L26" s="590">
        <f t="shared" si="4"/>
        <v>0</v>
      </c>
      <c r="M26" s="589"/>
      <c r="N26" s="589"/>
      <c r="O26" s="589">
        <v>0</v>
      </c>
      <c r="P26" s="589"/>
      <c r="Q26" s="589"/>
      <c r="R26" s="589"/>
      <c r="S26" s="893"/>
      <c r="T26" s="589">
        <v>0</v>
      </c>
      <c r="U26" s="273">
        <f>+[3]INVERSIÓN!DS27</f>
        <v>0</v>
      </c>
      <c r="V26" s="276">
        <f>+[3]INVERSIÓN!DT27</f>
        <v>0</v>
      </c>
      <c r="W26" s="273">
        <v>0</v>
      </c>
      <c r="X26" s="273">
        <v>0</v>
      </c>
      <c r="Y26" s="273">
        <v>0</v>
      </c>
      <c r="Z26" s="273">
        <v>0</v>
      </c>
      <c r="AA26" s="273">
        <v>0</v>
      </c>
      <c r="AB26" s="651">
        <v>0</v>
      </c>
      <c r="AC26" s="589"/>
      <c r="AD26" s="589"/>
      <c r="AE26" s="273"/>
      <c r="AF26" s="893"/>
      <c r="AG26" s="891"/>
      <c r="AH26" s="886"/>
      <c r="AI26" s="886"/>
      <c r="AJ26" s="902"/>
      <c r="AK26" s="903"/>
      <c r="AL26" s="886"/>
      <c r="AM26" s="886"/>
      <c r="AN26" s="886"/>
      <c r="AO26" s="887"/>
      <c r="AP26" s="887"/>
      <c r="AQ26" s="899"/>
      <c r="AR26" s="894"/>
      <c r="AS26" s="901"/>
      <c r="AT26" s="894"/>
      <c r="AU26" s="894"/>
      <c r="AV26" s="894"/>
      <c r="AW26" s="894"/>
      <c r="AX26" s="896"/>
      <c r="AY26" s="897"/>
    </row>
    <row r="27" spans="1:51" ht="27" customHeight="1" x14ac:dyDescent="0.25">
      <c r="A27" s="890"/>
      <c r="B27" s="886"/>
      <c r="C27" s="891"/>
      <c r="D27" s="640" t="s">
        <v>4</v>
      </c>
      <c r="E27" s="589">
        <f>+[3]INVERSIÓN!W28</f>
        <v>107609660</v>
      </c>
      <c r="F27" s="589">
        <f t="shared" ref="F27:H28" si="5">+E27</f>
        <v>107609660</v>
      </c>
      <c r="G27" s="589">
        <f t="shared" si="5"/>
        <v>107609660</v>
      </c>
      <c r="H27" s="589">
        <f t="shared" si="5"/>
        <v>107609660</v>
      </c>
      <c r="I27" s="590">
        <f t="shared" si="4"/>
        <v>107609660</v>
      </c>
      <c r="J27" s="590">
        <f t="shared" si="4"/>
        <v>107609660</v>
      </c>
      <c r="K27" s="590">
        <f t="shared" si="4"/>
        <v>107609660</v>
      </c>
      <c r="L27" s="590">
        <f t="shared" si="4"/>
        <v>107609660</v>
      </c>
      <c r="M27" s="589"/>
      <c r="N27" s="589"/>
      <c r="O27" s="589">
        <v>107609660</v>
      </c>
      <c r="P27" s="589"/>
      <c r="Q27" s="589"/>
      <c r="R27" s="589"/>
      <c r="S27" s="893"/>
      <c r="T27" s="589">
        <f>+[3]INVERSIÓN!X28</f>
        <v>22862100</v>
      </c>
      <c r="U27" s="282">
        <f>+[3]INVERSIÓN!DS28</f>
        <v>76899533</v>
      </c>
      <c r="V27" s="276">
        <f>+[3]INVERSIÓN!DT28</f>
        <v>100187533</v>
      </c>
      <c r="W27" s="652">
        <f>+[3]INVERSIÓN!DU28</f>
        <v>105758900</v>
      </c>
      <c r="X27" s="273">
        <v>105758900</v>
      </c>
      <c r="Y27" s="273">
        <v>107609660</v>
      </c>
      <c r="Z27" s="273">
        <v>107609660</v>
      </c>
      <c r="AA27" s="273">
        <v>107609660</v>
      </c>
      <c r="AB27" s="547">
        <f>+[4]INVERSIÓN!BC28</f>
        <v>107609660</v>
      </c>
      <c r="AC27" s="589"/>
      <c r="AD27" s="589"/>
      <c r="AE27" s="273"/>
      <c r="AF27" s="893"/>
      <c r="AG27" s="891"/>
      <c r="AH27" s="886"/>
      <c r="AI27" s="886"/>
      <c r="AJ27" s="902"/>
      <c r="AK27" s="903"/>
      <c r="AL27" s="886"/>
      <c r="AM27" s="886"/>
      <c r="AN27" s="886"/>
      <c r="AO27" s="887"/>
      <c r="AP27" s="887"/>
      <c r="AQ27" s="899"/>
      <c r="AR27" s="894"/>
      <c r="AS27" s="901"/>
      <c r="AT27" s="894"/>
      <c r="AU27" s="894"/>
      <c r="AV27" s="894"/>
      <c r="AW27" s="894"/>
      <c r="AX27" s="896"/>
      <c r="AY27" s="897"/>
    </row>
    <row r="28" spans="1:51" ht="27" customHeight="1" x14ac:dyDescent="0.25">
      <c r="A28" s="890"/>
      <c r="B28" s="886"/>
      <c r="C28" s="891"/>
      <c r="D28" s="640" t="s">
        <v>42</v>
      </c>
      <c r="E28" s="589">
        <f>E24+E26</f>
        <v>12</v>
      </c>
      <c r="F28" s="589">
        <f t="shared" si="5"/>
        <v>12</v>
      </c>
      <c r="G28" s="589">
        <f t="shared" si="5"/>
        <v>12</v>
      </c>
      <c r="H28" s="589">
        <f t="shared" si="5"/>
        <v>12</v>
      </c>
      <c r="I28" s="589">
        <f>+I24+I26</f>
        <v>12</v>
      </c>
      <c r="J28" s="590">
        <f>+I28</f>
        <v>12</v>
      </c>
      <c r="K28" s="590">
        <f>+K24+K26</f>
        <v>12</v>
      </c>
      <c r="L28" s="590">
        <f>+L24+L26</f>
        <v>12</v>
      </c>
      <c r="M28" s="589"/>
      <c r="N28" s="589"/>
      <c r="O28" s="589">
        <f>O24+O26</f>
        <v>12</v>
      </c>
      <c r="P28" s="589"/>
      <c r="Q28" s="589"/>
      <c r="R28" s="589"/>
      <c r="S28" s="893"/>
      <c r="T28" s="590">
        <f>+T24+T26</f>
        <v>0.6</v>
      </c>
      <c r="U28" s="590">
        <f>+[3]INVERSIÓN!DS29</f>
        <v>1.44</v>
      </c>
      <c r="V28" s="589">
        <f>+[3]INVERSIÓN!DT29</f>
        <v>2.76</v>
      </c>
      <c r="W28" s="590">
        <f>+W24+W26</f>
        <v>4.08</v>
      </c>
      <c r="X28" s="590">
        <v>5.4</v>
      </c>
      <c r="Y28" s="590">
        <v>6.7200000000000006</v>
      </c>
      <c r="Z28" s="590">
        <v>8.0400000000000009</v>
      </c>
      <c r="AA28" s="590">
        <v>9.3600000000000012</v>
      </c>
      <c r="AB28" s="653">
        <f>+AB24+AB26</f>
        <v>10.68</v>
      </c>
      <c r="AC28" s="590"/>
      <c r="AD28" s="590"/>
      <c r="AE28" s="276"/>
      <c r="AF28" s="893"/>
      <c r="AG28" s="891"/>
      <c r="AH28" s="886"/>
      <c r="AI28" s="886"/>
      <c r="AJ28" s="902"/>
      <c r="AK28" s="903"/>
      <c r="AL28" s="886"/>
      <c r="AM28" s="886"/>
      <c r="AN28" s="886"/>
      <c r="AO28" s="887"/>
      <c r="AP28" s="887"/>
      <c r="AQ28" s="899"/>
      <c r="AR28" s="894"/>
      <c r="AS28" s="901"/>
      <c r="AT28" s="894"/>
      <c r="AU28" s="894"/>
      <c r="AV28" s="894"/>
      <c r="AW28" s="894"/>
      <c r="AX28" s="896"/>
      <c r="AY28" s="897"/>
    </row>
    <row r="29" spans="1:51" ht="29.25" customHeight="1" x14ac:dyDescent="0.25">
      <c r="A29" s="890"/>
      <c r="B29" s="886"/>
      <c r="C29" s="891"/>
      <c r="D29" s="898" t="s">
        <v>44</v>
      </c>
      <c r="E29" s="914">
        <f>E25+E27</f>
        <v>889084660</v>
      </c>
      <c r="F29" s="914">
        <f>F25+F27</f>
        <v>978073127</v>
      </c>
      <c r="G29" s="914">
        <f>G25+G27</f>
        <v>978073127</v>
      </c>
      <c r="H29" s="914">
        <f>H25+H27</f>
        <v>978073127</v>
      </c>
      <c r="I29" s="904">
        <f>+I25+I27</f>
        <v>978073127</v>
      </c>
      <c r="J29" s="904">
        <f>+I29</f>
        <v>978073127</v>
      </c>
      <c r="K29" s="904">
        <f>+K25+K27</f>
        <v>890161460</v>
      </c>
      <c r="L29" s="904">
        <f>+L25+L27</f>
        <v>890161460</v>
      </c>
      <c r="M29" s="914"/>
      <c r="N29" s="914"/>
      <c r="O29" s="914">
        <f>O25+O27</f>
        <v>978073127</v>
      </c>
      <c r="P29" s="914"/>
      <c r="Q29" s="914"/>
      <c r="R29" s="914"/>
      <c r="S29" s="893"/>
      <c r="T29" s="914">
        <f>T25+T27</f>
        <v>22862100</v>
      </c>
      <c r="U29" s="914">
        <f>+[3]INVERSIÓN!DS30</f>
        <v>503715533</v>
      </c>
      <c r="V29" s="914">
        <f>+[3]INVERSIÓN!DT30</f>
        <v>879173533</v>
      </c>
      <c r="W29" s="914">
        <f>+W25+W27</f>
        <v>884744900</v>
      </c>
      <c r="X29" s="914">
        <v>885821700</v>
      </c>
      <c r="Y29" s="914">
        <v>887672460</v>
      </c>
      <c r="Z29" s="914">
        <v>887672460</v>
      </c>
      <c r="AA29" s="914">
        <v>887672460</v>
      </c>
      <c r="AB29" s="939">
        <f>+AB25+AB27</f>
        <v>889836527</v>
      </c>
      <c r="AC29" s="904"/>
      <c r="AD29" s="904"/>
      <c r="AE29" s="904"/>
      <c r="AF29" s="893"/>
      <c r="AG29" s="891"/>
      <c r="AH29" s="886"/>
      <c r="AI29" s="886"/>
      <c r="AJ29" s="902"/>
      <c r="AK29" s="903"/>
      <c r="AL29" s="886"/>
      <c r="AM29" s="886"/>
      <c r="AN29" s="886"/>
      <c r="AO29" s="887"/>
      <c r="AP29" s="887"/>
      <c r="AQ29" s="899"/>
      <c r="AR29" s="894"/>
      <c r="AS29" s="901"/>
      <c r="AT29" s="894"/>
      <c r="AU29" s="894"/>
      <c r="AV29" s="894"/>
      <c r="AW29" s="894"/>
      <c r="AX29" s="896"/>
      <c r="AY29" s="897"/>
    </row>
    <row r="30" spans="1:51" ht="15.75" thickBot="1" x14ac:dyDescent="0.3">
      <c r="A30" s="909"/>
      <c r="B30" s="910"/>
      <c r="C30" s="911"/>
      <c r="D30" s="920"/>
      <c r="E30" s="915"/>
      <c r="F30" s="915"/>
      <c r="G30" s="915"/>
      <c r="H30" s="915"/>
      <c r="I30" s="913"/>
      <c r="J30" s="913"/>
      <c r="K30" s="913"/>
      <c r="L30" s="913"/>
      <c r="M30" s="915"/>
      <c r="N30" s="915"/>
      <c r="O30" s="915"/>
      <c r="P30" s="915"/>
      <c r="Q30" s="915"/>
      <c r="R30" s="915"/>
      <c r="S30" s="912"/>
      <c r="T30" s="915"/>
      <c r="U30" s="915"/>
      <c r="V30" s="915"/>
      <c r="W30" s="915"/>
      <c r="X30" s="915"/>
      <c r="Y30" s="915"/>
      <c r="Z30" s="915"/>
      <c r="AA30" s="915"/>
      <c r="AB30" s="940"/>
      <c r="AC30" s="913"/>
      <c r="AD30" s="913"/>
      <c r="AE30" s="913"/>
      <c r="AF30" s="912"/>
      <c r="AG30" s="911"/>
      <c r="AH30" s="910"/>
      <c r="AI30" s="910"/>
      <c r="AJ30" s="916"/>
      <c r="AK30" s="917"/>
      <c r="AL30" s="910"/>
      <c r="AM30" s="910"/>
      <c r="AN30" s="923"/>
      <c r="AO30" s="924"/>
      <c r="AP30" s="924"/>
      <c r="AQ30" s="925"/>
      <c r="AR30" s="921"/>
      <c r="AS30" s="922"/>
      <c r="AT30" s="921"/>
      <c r="AU30" s="921"/>
      <c r="AV30" s="921"/>
      <c r="AW30" s="921"/>
      <c r="AX30" s="918"/>
      <c r="AY30" s="919"/>
    </row>
    <row r="31" spans="1:51" ht="24" x14ac:dyDescent="0.25">
      <c r="A31" s="941" t="s">
        <v>21</v>
      </c>
      <c r="B31" s="942"/>
      <c r="C31" s="942"/>
      <c r="D31" s="654" t="s">
        <v>33</v>
      </c>
      <c r="E31" s="655">
        <f t="shared" ref="E31:AE31" si="6">E11+E18+E25</f>
        <v>2746164000</v>
      </c>
      <c r="F31" s="655">
        <f t="shared" si="6"/>
        <v>2769664000</v>
      </c>
      <c r="G31" s="655">
        <f t="shared" si="6"/>
        <v>2769664000</v>
      </c>
      <c r="H31" s="655">
        <f t="shared" si="6"/>
        <v>2769664000</v>
      </c>
      <c r="I31" s="655">
        <f t="shared" si="6"/>
        <v>2769664000</v>
      </c>
      <c r="J31" s="655">
        <f t="shared" si="6"/>
        <v>2769664000</v>
      </c>
      <c r="K31" s="655">
        <f t="shared" si="6"/>
        <v>2649611566</v>
      </c>
      <c r="L31" s="655">
        <f t="shared" si="6"/>
        <v>2649611566</v>
      </c>
      <c r="M31" s="655">
        <f t="shared" si="6"/>
        <v>0</v>
      </c>
      <c r="N31" s="655">
        <f t="shared" si="6"/>
        <v>0</v>
      </c>
      <c r="O31" s="655">
        <f t="shared" si="6"/>
        <v>2769664000</v>
      </c>
      <c r="P31" s="655">
        <f t="shared" si="6"/>
        <v>0</v>
      </c>
      <c r="Q31" s="655">
        <f t="shared" si="6"/>
        <v>0</v>
      </c>
      <c r="R31" s="655">
        <f t="shared" si="6"/>
        <v>0</v>
      </c>
      <c r="S31" s="655">
        <f t="shared" si="6"/>
        <v>0</v>
      </c>
      <c r="T31" s="655">
        <f t="shared" si="6"/>
        <v>0</v>
      </c>
      <c r="U31" s="655">
        <f t="shared" si="6"/>
        <v>622617667</v>
      </c>
      <c r="V31" s="655">
        <f t="shared" si="6"/>
        <v>1866746667</v>
      </c>
      <c r="W31" s="655">
        <f t="shared" si="6"/>
        <v>2198642667</v>
      </c>
      <c r="X31" s="655">
        <f t="shared" si="6"/>
        <v>2320945467</v>
      </c>
      <c r="Y31" s="655">
        <f t="shared" si="6"/>
        <v>2396213800</v>
      </c>
      <c r="Z31" s="655">
        <f t="shared" si="6"/>
        <v>2464468800</v>
      </c>
      <c r="AA31" s="655">
        <f t="shared" si="6"/>
        <v>2473028800</v>
      </c>
      <c r="AB31" s="655">
        <f t="shared" si="6"/>
        <v>2551264634</v>
      </c>
      <c r="AC31" s="655">
        <f t="shared" si="6"/>
        <v>0</v>
      </c>
      <c r="AD31" s="655">
        <f t="shared" si="6"/>
        <v>0</v>
      </c>
      <c r="AE31" s="655">
        <f t="shared" si="6"/>
        <v>0</v>
      </c>
      <c r="AF31" s="926"/>
      <c r="AG31" s="927"/>
      <c r="AH31" s="927"/>
      <c r="AI31" s="927"/>
      <c r="AJ31" s="927"/>
      <c r="AK31" s="927"/>
      <c r="AL31" s="927"/>
      <c r="AM31" s="927"/>
      <c r="AN31" s="927"/>
      <c r="AO31" s="927"/>
      <c r="AP31" s="927"/>
      <c r="AQ31" s="927"/>
      <c r="AR31" s="927"/>
      <c r="AS31" s="927"/>
      <c r="AT31" s="927"/>
      <c r="AU31" s="927"/>
      <c r="AV31" s="927"/>
      <c r="AW31" s="927"/>
      <c r="AX31" s="927"/>
      <c r="AY31" s="928"/>
    </row>
    <row r="32" spans="1:51" ht="24" x14ac:dyDescent="0.25">
      <c r="A32" s="943"/>
      <c r="B32" s="944"/>
      <c r="C32" s="944"/>
      <c r="D32" s="656" t="s">
        <v>32</v>
      </c>
      <c r="E32" s="657">
        <f>E27+E20+E13</f>
        <v>962812374</v>
      </c>
      <c r="F32" s="657">
        <f t="shared" ref="F32:AE32" si="7">F13+F20+F27</f>
        <v>962812374</v>
      </c>
      <c r="G32" s="657">
        <f t="shared" si="7"/>
        <v>962812374</v>
      </c>
      <c r="H32" s="657">
        <f t="shared" si="7"/>
        <v>962812374</v>
      </c>
      <c r="I32" s="657">
        <f t="shared" si="7"/>
        <v>962812374</v>
      </c>
      <c r="J32" s="657">
        <f t="shared" si="7"/>
        <v>962812374</v>
      </c>
      <c r="K32" s="657">
        <f t="shared" si="7"/>
        <v>962812374</v>
      </c>
      <c r="L32" s="657">
        <f t="shared" si="7"/>
        <v>962812374</v>
      </c>
      <c r="M32" s="657">
        <f t="shared" si="7"/>
        <v>0</v>
      </c>
      <c r="N32" s="657">
        <f t="shared" si="7"/>
        <v>0</v>
      </c>
      <c r="O32" s="657">
        <f t="shared" si="7"/>
        <v>962812374</v>
      </c>
      <c r="P32" s="657">
        <f t="shared" si="7"/>
        <v>0</v>
      </c>
      <c r="Q32" s="657">
        <f t="shared" si="7"/>
        <v>0</v>
      </c>
      <c r="R32" s="657">
        <f t="shared" si="7"/>
        <v>0</v>
      </c>
      <c r="S32" s="657">
        <f t="shared" si="7"/>
        <v>0</v>
      </c>
      <c r="T32" s="657">
        <f t="shared" si="7"/>
        <v>101304234</v>
      </c>
      <c r="U32" s="657">
        <f t="shared" si="7"/>
        <v>217184122</v>
      </c>
      <c r="V32" s="657">
        <f t="shared" si="7"/>
        <v>296593247</v>
      </c>
      <c r="W32" s="657">
        <f t="shared" si="7"/>
        <v>450514614</v>
      </c>
      <c r="X32" s="657">
        <f t="shared" si="7"/>
        <v>457514614</v>
      </c>
      <c r="Y32" s="657">
        <f t="shared" si="7"/>
        <v>668890374</v>
      </c>
      <c r="Z32" s="657">
        <f t="shared" si="7"/>
        <v>676890374</v>
      </c>
      <c r="AA32" s="657">
        <f t="shared" si="7"/>
        <v>878415374</v>
      </c>
      <c r="AB32" s="657">
        <f t="shared" si="7"/>
        <v>878415374</v>
      </c>
      <c r="AC32" s="657">
        <f t="shared" si="7"/>
        <v>0</v>
      </c>
      <c r="AD32" s="657">
        <f t="shared" si="7"/>
        <v>0</v>
      </c>
      <c r="AE32" s="657">
        <f t="shared" si="7"/>
        <v>0</v>
      </c>
      <c r="AF32" s="929"/>
      <c r="AG32" s="930"/>
      <c r="AH32" s="930"/>
      <c r="AI32" s="930"/>
      <c r="AJ32" s="930"/>
      <c r="AK32" s="930"/>
      <c r="AL32" s="930"/>
      <c r="AM32" s="930"/>
      <c r="AN32" s="930"/>
      <c r="AO32" s="930"/>
      <c r="AP32" s="930"/>
      <c r="AQ32" s="930"/>
      <c r="AR32" s="930"/>
      <c r="AS32" s="930"/>
      <c r="AT32" s="930"/>
      <c r="AU32" s="930"/>
      <c r="AV32" s="930"/>
      <c r="AW32" s="930"/>
      <c r="AX32" s="930"/>
      <c r="AY32" s="931"/>
    </row>
    <row r="33" spans="1:51" ht="24.75" thickBot="1" x14ac:dyDescent="0.3">
      <c r="A33" s="945"/>
      <c r="B33" s="946"/>
      <c r="C33" s="946"/>
      <c r="D33" s="658" t="s">
        <v>31</v>
      </c>
      <c r="E33" s="659">
        <f t="shared" ref="E33:AE33" si="8">E31+E32</f>
        <v>3708976374</v>
      </c>
      <c r="F33" s="659">
        <f t="shared" si="8"/>
        <v>3732476374</v>
      </c>
      <c r="G33" s="659">
        <f t="shared" si="8"/>
        <v>3732476374</v>
      </c>
      <c r="H33" s="659">
        <f t="shared" si="8"/>
        <v>3732476374</v>
      </c>
      <c r="I33" s="659">
        <f t="shared" si="8"/>
        <v>3732476374</v>
      </c>
      <c r="J33" s="659">
        <f t="shared" si="8"/>
        <v>3732476374</v>
      </c>
      <c r="K33" s="659">
        <f t="shared" si="8"/>
        <v>3612423940</v>
      </c>
      <c r="L33" s="659">
        <f t="shared" si="8"/>
        <v>3612423940</v>
      </c>
      <c r="M33" s="659">
        <f t="shared" si="8"/>
        <v>0</v>
      </c>
      <c r="N33" s="659">
        <f t="shared" si="8"/>
        <v>0</v>
      </c>
      <c r="O33" s="659">
        <f t="shared" si="8"/>
        <v>3732476374</v>
      </c>
      <c r="P33" s="659">
        <f t="shared" si="8"/>
        <v>0</v>
      </c>
      <c r="Q33" s="659">
        <f t="shared" si="8"/>
        <v>0</v>
      </c>
      <c r="R33" s="659">
        <f t="shared" si="8"/>
        <v>0</v>
      </c>
      <c r="S33" s="659">
        <f t="shared" si="8"/>
        <v>0</v>
      </c>
      <c r="T33" s="659">
        <f t="shared" si="8"/>
        <v>101304234</v>
      </c>
      <c r="U33" s="659">
        <f t="shared" si="8"/>
        <v>839801789</v>
      </c>
      <c r="V33" s="659">
        <f t="shared" si="8"/>
        <v>2163339914</v>
      </c>
      <c r="W33" s="659">
        <f t="shared" si="8"/>
        <v>2649157281</v>
      </c>
      <c r="X33" s="659">
        <f t="shared" si="8"/>
        <v>2778460081</v>
      </c>
      <c r="Y33" s="659">
        <f t="shared" si="8"/>
        <v>3065104174</v>
      </c>
      <c r="Z33" s="659">
        <f t="shared" si="8"/>
        <v>3141359174</v>
      </c>
      <c r="AA33" s="659">
        <f t="shared" si="8"/>
        <v>3351444174</v>
      </c>
      <c r="AB33" s="659">
        <f t="shared" si="8"/>
        <v>3429680008</v>
      </c>
      <c r="AC33" s="659">
        <f t="shared" si="8"/>
        <v>0</v>
      </c>
      <c r="AD33" s="659">
        <f t="shared" si="8"/>
        <v>0</v>
      </c>
      <c r="AE33" s="659">
        <f t="shared" si="8"/>
        <v>0</v>
      </c>
      <c r="AF33" s="932"/>
      <c r="AG33" s="933"/>
      <c r="AH33" s="933"/>
      <c r="AI33" s="933"/>
      <c r="AJ33" s="933"/>
      <c r="AK33" s="933"/>
      <c r="AL33" s="933"/>
      <c r="AM33" s="933"/>
      <c r="AN33" s="933"/>
      <c r="AO33" s="933"/>
      <c r="AP33" s="933"/>
      <c r="AQ33" s="933"/>
      <c r="AR33" s="933"/>
      <c r="AS33" s="933"/>
      <c r="AT33" s="933"/>
      <c r="AU33" s="933"/>
      <c r="AV33" s="933"/>
      <c r="AW33" s="933"/>
      <c r="AX33" s="933"/>
      <c r="AY33" s="934"/>
    </row>
    <row r="34" spans="1:51" x14ac:dyDescent="0.25">
      <c r="A34" s="28"/>
      <c r="B34" s="28"/>
      <c r="C34" s="28"/>
      <c r="D34" s="28"/>
      <c r="E34" s="79"/>
      <c r="F34" s="79"/>
      <c r="G34" s="79"/>
      <c r="H34" s="29"/>
      <c r="I34" s="29"/>
      <c r="J34" s="29"/>
      <c r="K34" s="29"/>
      <c r="L34" s="29"/>
      <c r="M34" s="29"/>
      <c r="N34" s="29"/>
      <c r="O34" s="29"/>
      <c r="P34" s="29"/>
      <c r="Q34" s="29"/>
      <c r="R34" s="29"/>
      <c r="S34" s="29"/>
      <c r="T34" s="29"/>
      <c r="U34" s="29"/>
      <c r="V34" s="29"/>
      <c r="W34" s="29"/>
      <c r="X34" s="29"/>
      <c r="Y34" s="29"/>
      <c r="Z34" s="29"/>
      <c r="AA34" s="29"/>
      <c r="AB34" s="29"/>
      <c r="AC34" s="79"/>
      <c r="AD34" s="28"/>
      <c r="AE34" s="28"/>
      <c r="AF34" s="28"/>
      <c r="AG34" s="28"/>
      <c r="AH34" s="45"/>
      <c r="AI34" s="45"/>
      <c r="AJ34" s="45"/>
      <c r="AK34" s="28"/>
      <c r="AL34" s="28"/>
      <c r="AM34" s="28"/>
      <c r="AN34" s="28"/>
      <c r="AO34" s="28"/>
      <c r="AP34" s="45"/>
      <c r="AQ34" s="45"/>
      <c r="AR34" s="28"/>
      <c r="AS34" s="28"/>
      <c r="AT34" s="28"/>
      <c r="AU34" s="28"/>
      <c r="AV34" s="28"/>
      <c r="AW34" s="28"/>
      <c r="AX34" s="284"/>
    </row>
    <row r="35" spans="1:51" ht="18" x14ac:dyDescent="0.25">
      <c r="A35" s="660" t="s">
        <v>34</v>
      </c>
      <c r="B35" s="28"/>
      <c r="C35" s="28"/>
      <c r="D35" s="28"/>
      <c r="E35" s="79"/>
      <c r="F35" s="79"/>
      <c r="G35" s="79"/>
      <c r="H35" s="29"/>
      <c r="I35" s="29"/>
      <c r="J35" s="29"/>
      <c r="K35" s="29"/>
      <c r="L35" s="29"/>
      <c r="M35" s="29"/>
      <c r="N35" s="29"/>
      <c r="O35" s="29"/>
      <c r="P35" s="29"/>
      <c r="Q35" s="29"/>
      <c r="R35" s="29"/>
      <c r="S35" s="29"/>
      <c r="T35" s="29"/>
      <c r="U35" s="29"/>
      <c r="V35" s="29"/>
      <c r="W35" s="29"/>
      <c r="X35" s="29"/>
      <c r="Y35" s="29"/>
      <c r="Z35" s="29"/>
      <c r="AA35" s="29"/>
      <c r="AB35" s="29"/>
      <c r="AC35" s="79"/>
      <c r="AD35" s="28"/>
      <c r="AE35" s="28"/>
      <c r="AF35" s="28"/>
      <c r="AG35" s="28"/>
      <c r="AH35" s="45"/>
      <c r="AI35" s="45"/>
      <c r="AJ35" s="661"/>
      <c r="AK35" s="662"/>
      <c r="AL35" s="662"/>
      <c r="AM35" s="662"/>
      <c r="AN35" s="662"/>
      <c r="AO35" s="662"/>
      <c r="AP35" s="661"/>
      <c r="AQ35" s="661"/>
      <c r="AR35" s="663"/>
      <c r="AS35" s="663"/>
      <c r="AT35" s="663"/>
      <c r="AU35" s="663"/>
      <c r="AV35" s="663"/>
      <c r="AW35" s="663"/>
      <c r="AX35" s="664"/>
    </row>
    <row r="36" spans="1:51" ht="18" x14ac:dyDescent="0.25">
      <c r="A36" s="665" t="s">
        <v>35</v>
      </c>
      <c r="B36" s="935" t="s">
        <v>36</v>
      </c>
      <c r="C36" s="936"/>
      <c r="D36" s="937"/>
      <c r="E36" s="938" t="s">
        <v>37</v>
      </c>
      <c r="F36" s="938"/>
      <c r="G36" s="938"/>
      <c r="H36" s="938"/>
      <c r="I36" s="938"/>
      <c r="J36" s="938"/>
      <c r="K36" s="938"/>
      <c r="L36" s="938"/>
      <c r="M36" s="938"/>
      <c r="N36" s="938"/>
      <c r="O36" s="938"/>
      <c r="P36" s="938"/>
      <c r="Q36" s="938"/>
      <c r="R36" s="938"/>
      <c r="S36" s="28"/>
      <c r="T36" s="28"/>
      <c r="U36" s="28"/>
      <c r="V36" s="28"/>
      <c r="W36" s="28"/>
      <c r="X36" s="28"/>
      <c r="Y36" s="28"/>
      <c r="Z36" s="28"/>
      <c r="AA36" s="28"/>
      <c r="AB36" s="28"/>
      <c r="AC36" s="45"/>
      <c r="AD36" s="28"/>
      <c r="AE36" s="28"/>
      <c r="AF36" s="28"/>
      <c r="AG36" s="28"/>
      <c r="AH36" s="45"/>
      <c r="AI36" s="45"/>
      <c r="AJ36" s="661"/>
      <c r="AK36" s="662"/>
      <c r="AL36" s="662"/>
      <c r="AM36" s="662"/>
      <c r="AN36" s="662"/>
      <c r="AO36" s="662"/>
      <c r="AP36" s="661"/>
      <c r="AQ36" s="661"/>
      <c r="AR36" s="662"/>
      <c r="AS36" s="662"/>
      <c r="AT36" s="662"/>
      <c r="AU36" s="662"/>
      <c r="AV36" s="662"/>
      <c r="AW36" s="662"/>
      <c r="AX36" s="666"/>
    </row>
    <row r="37" spans="1:51" s="7" customFormat="1" ht="15" customHeight="1" x14ac:dyDescent="0.25">
      <c r="A37" s="456">
        <v>13</v>
      </c>
      <c r="B37" s="720" t="s">
        <v>90</v>
      </c>
      <c r="C37" s="720"/>
      <c r="D37" s="720"/>
      <c r="E37" s="720"/>
      <c r="F37" s="720"/>
      <c r="G37" s="720"/>
      <c r="H37" s="720"/>
      <c r="I37" s="720" t="s">
        <v>81</v>
      </c>
      <c r="J37" s="720"/>
      <c r="K37" s="720"/>
      <c r="L37" s="720"/>
      <c r="M37" s="720"/>
      <c r="N37" s="720"/>
      <c r="O37" s="720"/>
      <c r="P37" s="11"/>
      <c r="Q37" s="11"/>
      <c r="R37" s="11"/>
      <c r="S37" s="11"/>
      <c r="T37" s="11"/>
      <c r="U37" s="11"/>
      <c r="V37" s="70"/>
      <c r="W37" s="10"/>
      <c r="X37" s="10"/>
    </row>
    <row r="38" spans="1:51" s="7" customFormat="1" ht="15" customHeight="1" x14ac:dyDescent="0.25">
      <c r="A38" s="456">
        <v>14</v>
      </c>
      <c r="B38" s="720" t="s">
        <v>288</v>
      </c>
      <c r="C38" s="720"/>
      <c r="D38" s="720"/>
      <c r="E38" s="720"/>
      <c r="F38" s="720"/>
      <c r="G38" s="720"/>
      <c r="H38" s="720"/>
      <c r="I38" s="721" t="s">
        <v>490</v>
      </c>
      <c r="J38" s="721"/>
      <c r="K38" s="721"/>
      <c r="L38" s="721"/>
      <c r="M38" s="721"/>
      <c r="N38" s="721"/>
      <c r="O38" s="721"/>
      <c r="P38" s="11"/>
      <c r="Q38" s="11"/>
      <c r="R38" s="11"/>
      <c r="S38" s="11"/>
      <c r="T38" s="11"/>
      <c r="U38" s="11"/>
      <c r="V38" s="70"/>
      <c r="W38" s="10"/>
      <c r="X38" s="10"/>
    </row>
    <row r="39" spans="1:51" x14ac:dyDescent="0.25">
      <c r="A39" s="30"/>
      <c r="B39" s="30"/>
      <c r="C39" s="30"/>
      <c r="D39" s="30"/>
      <c r="E39" s="80"/>
      <c r="F39" s="80"/>
      <c r="G39" s="80"/>
      <c r="H39" s="30"/>
      <c r="I39" s="30"/>
      <c r="J39" s="30"/>
      <c r="K39" s="30"/>
      <c r="L39" s="30"/>
      <c r="M39" s="30"/>
      <c r="N39" s="30"/>
      <c r="O39" s="30"/>
      <c r="P39" s="30"/>
      <c r="Q39" s="30"/>
      <c r="R39" s="30"/>
      <c r="S39" s="30"/>
      <c r="T39" s="30"/>
      <c r="U39" s="30"/>
      <c r="V39" s="30"/>
      <c r="W39" s="30"/>
      <c r="X39" s="30"/>
      <c r="Y39" s="30"/>
      <c r="Z39" s="30"/>
      <c r="AA39" s="30"/>
      <c r="AB39" s="30"/>
      <c r="AC39" s="80"/>
      <c r="AD39" s="30"/>
      <c r="AE39" s="30"/>
      <c r="AF39" s="30"/>
      <c r="AG39" s="30"/>
      <c r="AH39" s="80"/>
      <c r="AI39" s="80"/>
      <c r="AJ39" s="80"/>
      <c r="AK39" s="30"/>
      <c r="AL39" s="30"/>
      <c r="AM39" s="30"/>
      <c r="AN39" s="30"/>
      <c r="AO39" s="30"/>
      <c r="AP39" s="80"/>
      <c r="AQ39" s="80"/>
      <c r="AR39" s="30"/>
      <c r="AS39" s="30"/>
      <c r="AT39" s="30"/>
      <c r="AU39" s="30"/>
      <c r="AV39" s="30"/>
      <c r="AW39" s="30"/>
      <c r="AX39" s="285"/>
    </row>
    <row r="40" spans="1:51" x14ac:dyDescent="0.25">
      <c r="A40" s="30"/>
      <c r="B40" s="30"/>
      <c r="C40" s="30"/>
      <c r="D40" s="30"/>
      <c r="E40" s="80"/>
      <c r="F40" s="80"/>
      <c r="G40" s="80"/>
      <c r="H40" s="30"/>
      <c r="I40" s="30"/>
      <c r="J40" s="30"/>
      <c r="K40" s="30"/>
      <c r="L40" s="30"/>
      <c r="M40" s="30"/>
      <c r="N40" s="30"/>
      <c r="O40" s="30"/>
      <c r="P40" s="30"/>
      <c r="Q40" s="30"/>
      <c r="R40" s="30"/>
      <c r="S40" s="30"/>
      <c r="T40" s="30"/>
      <c r="U40" s="30"/>
      <c r="V40" s="30"/>
      <c r="W40" s="30"/>
      <c r="X40" s="30"/>
      <c r="Y40" s="30"/>
      <c r="Z40" s="30"/>
      <c r="AA40" s="30"/>
      <c r="AB40" s="30"/>
      <c r="AC40" s="80"/>
      <c r="AD40" s="30"/>
      <c r="AE40" s="30"/>
      <c r="AF40" s="30"/>
      <c r="AG40" s="30"/>
      <c r="AH40" s="80"/>
      <c r="AI40" s="80"/>
      <c r="AJ40" s="80"/>
      <c r="AK40" s="30"/>
      <c r="AL40" s="30"/>
      <c r="AM40" s="30"/>
      <c r="AN40" s="30"/>
      <c r="AO40" s="30"/>
      <c r="AP40" s="80"/>
      <c r="AQ40" s="80"/>
      <c r="AR40" s="30"/>
      <c r="AS40" s="30"/>
      <c r="AT40" s="30"/>
      <c r="AU40" s="30"/>
      <c r="AV40" s="30"/>
      <c r="AW40" s="30"/>
      <c r="AX40" s="285"/>
    </row>
    <row r="41" spans="1:51" x14ac:dyDescent="0.25">
      <c r="A41" s="30"/>
      <c r="B41" s="30"/>
      <c r="C41" s="30"/>
      <c r="D41" s="30"/>
      <c r="E41" s="81"/>
      <c r="F41" s="81"/>
      <c r="G41" s="81"/>
      <c r="H41" s="31"/>
      <c r="I41" s="31"/>
      <c r="J41" s="31"/>
      <c r="K41" s="31"/>
      <c r="L41" s="31"/>
      <c r="M41" s="31"/>
      <c r="N41" s="31"/>
      <c r="O41" s="31"/>
      <c r="P41" s="31"/>
      <c r="Q41" s="31"/>
      <c r="R41" s="31"/>
      <c r="S41" s="31"/>
      <c r="T41" s="31"/>
      <c r="U41" s="31"/>
      <c r="V41" s="31"/>
      <c r="W41" s="31"/>
      <c r="X41" s="31"/>
      <c r="Y41" s="31"/>
      <c r="Z41" s="31"/>
      <c r="AA41" s="31"/>
      <c r="AB41" s="31"/>
      <c r="AC41" s="81"/>
      <c r="AD41" s="30"/>
      <c r="AE41" s="30"/>
      <c r="AF41" s="30"/>
      <c r="AG41" s="30"/>
      <c r="AH41" s="80"/>
      <c r="AI41" s="80"/>
      <c r="AJ41" s="80"/>
      <c r="AK41" s="30"/>
      <c r="AL41" s="30"/>
      <c r="AM41" s="30"/>
      <c r="AN41" s="30"/>
      <c r="AO41" s="30"/>
      <c r="AP41" s="80"/>
      <c r="AQ41" s="80"/>
      <c r="AR41" s="30"/>
      <c r="AS41" s="30"/>
      <c r="AT41" s="30"/>
      <c r="AU41" s="30"/>
      <c r="AV41" s="30"/>
      <c r="AW41" s="30"/>
      <c r="AX41" s="285"/>
    </row>
    <row r="42" spans="1:51" ht="15.75" x14ac:dyDescent="0.25">
      <c r="A42" s="30"/>
      <c r="B42" s="30"/>
      <c r="C42" s="30"/>
      <c r="D42" s="30"/>
      <c r="E42" s="32"/>
      <c r="F42" s="32"/>
      <c r="G42" s="32"/>
      <c r="H42" s="32"/>
      <c r="I42" s="32"/>
      <c r="J42" s="32"/>
      <c r="K42" s="32"/>
      <c r="L42" s="32"/>
      <c r="M42" s="32"/>
      <c r="N42" s="32"/>
      <c r="O42" s="32"/>
      <c r="P42" s="32"/>
      <c r="Q42" s="32"/>
      <c r="R42" s="30"/>
      <c r="S42" s="30"/>
      <c r="T42" s="30"/>
      <c r="U42" s="30"/>
      <c r="V42" s="30"/>
      <c r="W42" s="30"/>
      <c r="X42" s="30"/>
      <c r="Y42" s="30"/>
      <c r="Z42" s="30"/>
      <c r="AA42" s="30"/>
      <c r="AB42" s="30"/>
      <c r="AC42" s="80"/>
      <c r="AD42" s="30"/>
      <c r="AE42" s="30"/>
      <c r="AF42" s="30"/>
      <c r="AG42" s="30"/>
      <c r="AH42" s="80"/>
      <c r="AI42" s="80"/>
      <c r="AJ42" s="80"/>
      <c r="AK42" s="30"/>
      <c r="AL42" s="30"/>
      <c r="AM42" s="30"/>
      <c r="AN42" s="30"/>
      <c r="AO42" s="30"/>
      <c r="AP42" s="80"/>
      <c r="AQ42" s="80"/>
      <c r="AR42" s="30"/>
      <c r="AS42" s="30"/>
      <c r="AT42" s="30"/>
      <c r="AU42" s="30"/>
      <c r="AV42" s="30"/>
      <c r="AW42" s="30"/>
      <c r="AX42" s="285"/>
    </row>
    <row r="43" spans="1:51" x14ac:dyDescent="0.25">
      <c r="A43" s="30"/>
      <c r="B43" s="30"/>
      <c r="C43" s="30"/>
      <c r="D43" s="30"/>
      <c r="E43" s="80"/>
      <c r="F43" s="80"/>
      <c r="G43" s="80"/>
      <c r="H43" s="30"/>
      <c r="I43" s="30"/>
      <c r="J43" s="30"/>
      <c r="K43" s="30"/>
      <c r="L43" s="30"/>
      <c r="M43" s="30"/>
      <c r="N43" s="30"/>
      <c r="O43" s="30"/>
      <c r="P43" s="30"/>
      <c r="Q43" s="30"/>
      <c r="R43" s="30"/>
      <c r="S43" s="30"/>
      <c r="T43" s="30"/>
      <c r="U43" s="30"/>
      <c r="V43" s="30"/>
      <c r="W43" s="30"/>
      <c r="X43" s="30"/>
      <c r="Y43" s="30"/>
      <c r="Z43" s="30"/>
      <c r="AA43" s="30"/>
      <c r="AB43" s="30"/>
      <c r="AC43" s="80"/>
      <c r="AD43" s="286"/>
      <c r="AE43" s="30"/>
      <c r="AF43" s="30"/>
      <c r="AG43" s="30"/>
      <c r="AH43" s="80"/>
      <c r="AI43" s="80"/>
      <c r="AJ43" s="80"/>
      <c r="AK43" s="30"/>
      <c r="AL43" s="30"/>
      <c r="AM43" s="30"/>
      <c r="AN43" s="30"/>
      <c r="AO43" s="30"/>
      <c r="AP43" s="80"/>
      <c r="AQ43" s="80"/>
      <c r="AR43" s="30"/>
      <c r="AS43" s="30"/>
      <c r="AT43" s="30"/>
      <c r="AU43" s="30"/>
      <c r="AV43" s="30"/>
      <c r="AW43" s="30"/>
      <c r="AX43" s="285"/>
    </row>
    <row r="44" spans="1:51" x14ac:dyDescent="0.25">
      <c r="A44" s="30"/>
      <c r="B44" s="30"/>
      <c r="C44" s="30"/>
      <c r="D44" s="30"/>
      <c r="E44" s="81"/>
      <c r="F44" s="81"/>
      <c r="G44" s="81"/>
      <c r="H44" s="31"/>
      <c r="I44" s="31"/>
      <c r="J44" s="31"/>
      <c r="K44" s="31"/>
      <c r="L44" s="31"/>
      <c r="M44" s="31"/>
      <c r="N44" s="31"/>
      <c r="O44" s="31"/>
      <c r="P44" s="31"/>
      <c r="Q44" s="31"/>
      <c r="R44" s="31"/>
      <c r="S44" s="31"/>
      <c r="T44" s="31"/>
      <c r="U44" s="31"/>
      <c r="V44" s="31"/>
      <c r="W44" s="31"/>
      <c r="X44" s="31"/>
      <c r="Y44" s="31"/>
      <c r="Z44" s="31"/>
      <c r="AA44" s="31"/>
      <c r="AB44" s="31"/>
      <c r="AC44" s="81"/>
      <c r="AD44" s="30"/>
      <c r="AE44" s="30"/>
      <c r="AF44" s="30"/>
      <c r="AG44" s="30"/>
      <c r="AH44" s="80"/>
      <c r="AI44" s="80"/>
      <c r="AJ44" s="80"/>
      <c r="AK44" s="30"/>
      <c r="AL44" s="30"/>
      <c r="AM44" s="30"/>
      <c r="AN44" s="30"/>
      <c r="AO44" s="30"/>
      <c r="AP44" s="80"/>
      <c r="AQ44" s="80"/>
      <c r="AR44" s="30"/>
      <c r="AS44" s="30"/>
      <c r="AT44" s="30"/>
      <c r="AU44" s="30"/>
      <c r="AV44" s="30"/>
      <c r="AW44" s="30"/>
      <c r="AX44" s="285"/>
    </row>
    <row r="45" spans="1:51" x14ac:dyDescent="0.25">
      <c r="A45" s="30"/>
      <c r="B45" s="30"/>
      <c r="C45" s="30"/>
      <c r="D45" s="30"/>
      <c r="E45" s="80"/>
      <c r="F45" s="80"/>
      <c r="G45" s="80"/>
      <c r="H45" s="30"/>
      <c r="I45" s="30"/>
      <c r="J45" s="30"/>
      <c r="K45" s="30"/>
      <c r="L45" s="30"/>
      <c r="M45" s="30"/>
      <c r="N45" s="30"/>
      <c r="O45" s="30"/>
      <c r="P45" s="30"/>
      <c r="Q45" s="30"/>
      <c r="R45" s="30"/>
      <c r="S45" s="30"/>
      <c r="T45" s="30"/>
      <c r="U45" s="30"/>
      <c r="V45" s="30"/>
      <c r="W45" s="30"/>
      <c r="X45" s="30"/>
      <c r="Y45" s="30"/>
      <c r="Z45" s="30"/>
      <c r="AA45" s="30"/>
      <c r="AB45" s="30"/>
      <c r="AC45" s="80"/>
      <c r="AD45" s="30"/>
      <c r="AE45" s="30"/>
      <c r="AF45" s="30"/>
      <c r="AG45" s="30"/>
      <c r="AH45" s="80"/>
      <c r="AI45" s="80"/>
      <c r="AJ45" s="80"/>
      <c r="AK45" s="30"/>
      <c r="AL45" s="30"/>
      <c r="AM45" s="30"/>
      <c r="AN45" s="30"/>
      <c r="AO45" s="30"/>
      <c r="AP45" s="80"/>
      <c r="AQ45" s="80"/>
      <c r="AR45" s="30"/>
      <c r="AS45" s="30"/>
      <c r="AT45" s="30"/>
      <c r="AU45" s="30"/>
      <c r="AV45" s="30"/>
      <c r="AW45" s="30"/>
      <c r="AX45" s="285"/>
    </row>
    <row r="46" spans="1:51" x14ac:dyDescent="0.25">
      <c r="A46" s="30"/>
      <c r="B46" s="30"/>
      <c r="C46" s="30"/>
      <c r="D46" s="30"/>
      <c r="E46" s="80"/>
      <c r="F46" s="80"/>
      <c r="G46" s="80"/>
      <c r="H46" s="30"/>
      <c r="I46" s="30"/>
      <c r="J46" s="30"/>
      <c r="K46" s="30"/>
      <c r="L46" s="30"/>
      <c r="M46" s="30"/>
      <c r="N46" s="30"/>
      <c r="O46" s="30"/>
      <c r="P46" s="30"/>
      <c r="Q46" s="30"/>
      <c r="R46" s="30"/>
      <c r="S46" s="30"/>
      <c r="T46" s="30"/>
      <c r="U46" s="30"/>
      <c r="V46" s="30"/>
      <c r="W46" s="30"/>
      <c r="X46" s="30"/>
      <c r="Y46" s="30"/>
      <c r="Z46" s="30"/>
      <c r="AA46" s="30"/>
      <c r="AB46" s="30"/>
      <c r="AC46" s="80"/>
      <c r="AD46" s="30"/>
      <c r="AE46" s="30"/>
      <c r="AF46" s="30"/>
      <c r="AG46" s="30"/>
      <c r="AH46" s="80"/>
      <c r="AI46" s="80"/>
      <c r="AJ46" s="80"/>
      <c r="AK46" s="30"/>
      <c r="AL46" s="30"/>
      <c r="AM46" s="30"/>
      <c r="AN46" s="30"/>
      <c r="AO46" s="30"/>
      <c r="AP46" s="80"/>
      <c r="AQ46" s="80"/>
      <c r="AR46" s="30"/>
      <c r="AS46" s="30"/>
      <c r="AT46" s="30"/>
      <c r="AU46" s="30"/>
      <c r="AV46" s="30"/>
      <c r="AW46" s="30"/>
      <c r="AX46" s="285"/>
    </row>
    <row r="47" spans="1:51" x14ac:dyDescent="0.25">
      <c r="A47" s="30"/>
      <c r="B47" s="30"/>
      <c r="C47" s="30"/>
      <c r="D47" s="30"/>
      <c r="E47" s="80"/>
      <c r="F47" s="80"/>
      <c r="G47" s="80"/>
      <c r="H47" s="30"/>
      <c r="I47" s="30"/>
      <c r="J47" s="30"/>
      <c r="K47" s="30"/>
      <c r="L47" s="30"/>
      <c r="M47" s="30"/>
      <c r="N47" s="30"/>
      <c r="O47" s="30"/>
      <c r="P47" s="30"/>
      <c r="Q47" s="30"/>
      <c r="R47" s="30"/>
      <c r="S47" s="30"/>
      <c r="T47" s="30"/>
      <c r="U47" s="30"/>
      <c r="V47" s="30"/>
      <c r="W47" s="30"/>
      <c r="X47" s="30"/>
      <c r="Y47" s="30"/>
      <c r="Z47" s="30"/>
      <c r="AA47" s="30"/>
      <c r="AB47" s="30"/>
      <c r="AC47" s="80"/>
      <c r="AD47" s="30"/>
      <c r="AE47" s="30"/>
      <c r="AF47" s="30"/>
      <c r="AG47" s="30"/>
      <c r="AH47" s="80"/>
      <c r="AI47" s="80"/>
      <c r="AJ47" s="80"/>
      <c r="AK47" s="30"/>
      <c r="AL47" s="30"/>
      <c r="AM47" s="30"/>
      <c r="AN47" s="30"/>
      <c r="AO47" s="30"/>
      <c r="AP47" s="80"/>
      <c r="AQ47" s="80"/>
      <c r="AR47" s="30"/>
      <c r="AS47" s="30"/>
      <c r="AT47" s="30"/>
      <c r="AU47" s="30"/>
      <c r="AV47" s="30"/>
      <c r="AW47" s="30"/>
      <c r="AX47" s="285"/>
    </row>
    <row r="48" spans="1:51" x14ac:dyDescent="0.25">
      <c r="A48" s="30"/>
      <c r="B48" s="30"/>
      <c r="C48" s="30"/>
      <c r="D48" s="30"/>
      <c r="E48" s="80"/>
      <c r="F48" s="80"/>
      <c r="G48" s="80"/>
      <c r="H48" s="30"/>
      <c r="I48" s="30"/>
      <c r="J48" s="30"/>
      <c r="K48" s="30"/>
      <c r="L48" s="30"/>
      <c r="M48" s="30"/>
      <c r="N48" s="30"/>
      <c r="O48" s="30"/>
      <c r="P48" s="30"/>
      <c r="Q48" s="30"/>
      <c r="R48" s="30"/>
      <c r="S48" s="30"/>
      <c r="T48" s="30"/>
      <c r="U48" s="30"/>
      <c r="V48" s="30"/>
      <c r="W48" s="30"/>
      <c r="X48" s="30"/>
      <c r="Y48" s="30"/>
      <c r="Z48" s="30"/>
      <c r="AA48" s="30"/>
      <c r="AB48" s="30"/>
      <c r="AC48" s="80"/>
      <c r="AD48" s="30"/>
      <c r="AE48" s="30"/>
      <c r="AF48" s="30"/>
      <c r="AG48" s="30"/>
      <c r="AH48" s="80"/>
      <c r="AI48" s="80"/>
      <c r="AJ48" s="80"/>
      <c r="AK48" s="30"/>
      <c r="AL48" s="30"/>
      <c r="AM48" s="30"/>
      <c r="AN48" s="30"/>
      <c r="AO48" s="30"/>
      <c r="AP48" s="80"/>
      <c r="AQ48" s="80"/>
      <c r="AR48" s="30"/>
      <c r="AS48" s="30"/>
      <c r="AT48" s="30"/>
      <c r="AU48" s="30"/>
      <c r="AV48" s="30"/>
      <c r="AW48" s="30"/>
      <c r="AX48" s="285"/>
    </row>
    <row r="49" spans="1:50" x14ac:dyDescent="0.25">
      <c r="A49" s="30"/>
      <c r="B49" s="30"/>
      <c r="C49" s="30"/>
      <c r="D49" s="30"/>
      <c r="E49" s="80"/>
      <c r="F49" s="80"/>
      <c r="G49" s="80"/>
      <c r="H49" s="30"/>
      <c r="I49" s="30"/>
      <c r="J49" s="30"/>
      <c r="K49" s="30"/>
      <c r="L49" s="30"/>
      <c r="M49" s="30"/>
      <c r="N49" s="30"/>
      <c r="O49" s="30"/>
      <c r="P49" s="30"/>
      <c r="Q49" s="30"/>
      <c r="R49" s="30"/>
      <c r="S49" s="30"/>
      <c r="T49" s="30"/>
      <c r="U49" s="30"/>
      <c r="V49" s="30"/>
      <c r="W49" s="30"/>
      <c r="X49" s="30"/>
      <c r="Y49" s="30"/>
      <c r="Z49" s="30"/>
      <c r="AA49" s="30"/>
      <c r="AB49" s="30"/>
      <c r="AC49" s="80"/>
      <c r="AD49" s="30"/>
      <c r="AE49" s="30"/>
      <c r="AF49" s="30"/>
      <c r="AG49" s="30"/>
      <c r="AH49" s="80"/>
      <c r="AI49" s="80"/>
      <c r="AJ49" s="80"/>
      <c r="AK49" s="30"/>
      <c r="AL49" s="30"/>
      <c r="AM49" s="30"/>
      <c r="AN49" s="30"/>
      <c r="AO49" s="30"/>
      <c r="AP49" s="80"/>
      <c r="AQ49" s="80"/>
      <c r="AR49" s="30"/>
      <c r="AS49" s="30"/>
      <c r="AT49" s="30"/>
      <c r="AU49" s="30"/>
      <c r="AV49" s="30"/>
      <c r="AW49" s="30"/>
      <c r="AX49" s="285"/>
    </row>
    <row r="50" spans="1:50" x14ac:dyDescent="0.25">
      <c r="A50" s="30"/>
      <c r="B50" s="30"/>
      <c r="C50" s="30"/>
      <c r="D50" s="30"/>
      <c r="E50" s="80"/>
      <c r="F50" s="80"/>
      <c r="G50" s="80"/>
      <c r="H50" s="30"/>
      <c r="I50" s="30"/>
      <c r="J50" s="30"/>
      <c r="K50" s="30"/>
      <c r="L50" s="30"/>
      <c r="M50" s="30"/>
      <c r="N50" s="30"/>
      <c r="O50" s="30"/>
      <c r="P50" s="30"/>
      <c r="Q50" s="30"/>
      <c r="R50" s="30"/>
      <c r="S50" s="30"/>
      <c r="T50" s="30"/>
      <c r="U50" s="30"/>
      <c r="V50" s="30"/>
      <c r="W50" s="30"/>
      <c r="X50" s="30"/>
      <c r="Y50" s="30"/>
      <c r="Z50" s="30"/>
      <c r="AA50" s="30"/>
      <c r="AB50" s="30"/>
      <c r="AC50" s="80"/>
      <c r="AD50" s="30"/>
      <c r="AE50" s="30"/>
      <c r="AF50" s="30"/>
      <c r="AG50" s="30"/>
      <c r="AH50" s="80"/>
      <c r="AI50" s="80"/>
      <c r="AJ50" s="80"/>
      <c r="AK50" s="30"/>
      <c r="AL50" s="30"/>
      <c r="AM50" s="30"/>
      <c r="AN50" s="30"/>
      <c r="AO50" s="30"/>
      <c r="AP50" s="80"/>
      <c r="AQ50" s="80"/>
      <c r="AR50" s="30"/>
      <c r="AS50" s="30"/>
      <c r="AT50" s="30"/>
      <c r="AU50" s="30"/>
      <c r="AV50" s="30"/>
      <c r="AW50" s="30"/>
      <c r="AX50" s="285"/>
    </row>
    <row r="51" spans="1:50" x14ac:dyDescent="0.25">
      <c r="A51" s="30"/>
      <c r="B51" s="30"/>
      <c r="C51" s="30"/>
      <c r="D51" s="30"/>
      <c r="E51" s="80"/>
      <c r="F51" s="80"/>
      <c r="G51" s="80"/>
      <c r="H51" s="30"/>
      <c r="I51" s="30"/>
      <c r="J51" s="30"/>
      <c r="K51" s="30"/>
      <c r="L51" s="30"/>
      <c r="M51" s="30"/>
      <c r="N51" s="30"/>
      <c r="O51" s="30"/>
      <c r="P51" s="30"/>
      <c r="Q51" s="30"/>
      <c r="R51" s="30"/>
      <c r="S51" s="30"/>
      <c r="T51" s="30"/>
      <c r="U51" s="30"/>
      <c r="V51" s="30"/>
      <c r="W51" s="30"/>
      <c r="X51" s="30"/>
      <c r="Y51" s="30"/>
      <c r="Z51" s="30"/>
      <c r="AA51" s="30"/>
      <c r="AB51" s="30"/>
      <c r="AC51" s="80"/>
      <c r="AD51" s="30"/>
      <c r="AE51" s="30"/>
      <c r="AF51" s="30"/>
      <c r="AG51" s="30"/>
      <c r="AH51" s="80"/>
      <c r="AI51" s="80"/>
      <c r="AJ51" s="80"/>
      <c r="AK51" s="30"/>
      <c r="AL51" s="30"/>
      <c r="AM51" s="30"/>
      <c r="AN51" s="30"/>
      <c r="AO51" s="30"/>
      <c r="AP51" s="80"/>
      <c r="AQ51" s="80"/>
      <c r="AR51" s="30"/>
      <c r="AS51" s="30"/>
      <c r="AT51" s="30"/>
      <c r="AU51" s="30"/>
      <c r="AV51" s="30"/>
      <c r="AW51" s="30"/>
      <c r="AX51" s="285"/>
    </row>
    <row r="52" spans="1:50" x14ac:dyDescent="0.25">
      <c r="R52" s="30"/>
      <c r="S52" s="30"/>
      <c r="T52" s="30"/>
      <c r="U52" s="30"/>
      <c r="V52" s="30"/>
      <c r="W52" s="30"/>
      <c r="X52" s="30"/>
      <c r="Y52" s="30"/>
      <c r="Z52" s="30"/>
      <c r="AA52" s="30"/>
      <c r="AB52" s="30"/>
      <c r="AC52" s="80"/>
      <c r="AD52" s="30"/>
    </row>
    <row r="53" spans="1:50" x14ac:dyDescent="0.25">
      <c r="R53" s="30"/>
      <c r="S53" s="30"/>
      <c r="T53" s="30"/>
      <c r="U53" s="30"/>
      <c r="V53" s="30"/>
      <c r="W53" s="30"/>
      <c r="X53" s="30"/>
      <c r="Y53" s="30"/>
      <c r="Z53" s="30"/>
      <c r="AA53" s="30"/>
      <c r="AB53" s="30"/>
      <c r="AC53" s="80"/>
      <c r="AD53" s="30"/>
    </row>
    <row r="54" spans="1:50" x14ac:dyDescent="0.25">
      <c r="R54" s="30"/>
      <c r="S54" s="30"/>
      <c r="T54" s="30"/>
      <c r="U54" s="30"/>
      <c r="V54" s="30"/>
      <c r="W54" s="30"/>
      <c r="X54" s="30"/>
      <c r="Y54" s="30"/>
      <c r="Z54" s="30"/>
      <c r="AA54" s="30"/>
      <c r="AB54" s="30"/>
      <c r="AC54" s="80"/>
      <c r="AD54" s="30"/>
    </row>
    <row r="55" spans="1:50" x14ac:dyDescent="0.25">
      <c r="R55" s="30"/>
      <c r="S55" s="30"/>
      <c r="T55" s="30"/>
      <c r="U55" s="30"/>
      <c r="V55" s="30"/>
      <c r="W55" s="30"/>
      <c r="X55" s="30"/>
      <c r="Y55" s="30"/>
      <c r="Z55" s="30"/>
      <c r="AA55" s="30"/>
      <c r="AB55" s="30"/>
      <c r="AC55" s="80"/>
      <c r="AD55" s="30"/>
    </row>
    <row r="56" spans="1:50" x14ac:dyDescent="0.25">
      <c r="R56" s="30"/>
      <c r="S56" s="30"/>
      <c r="T56" s="30"/>
      <c r="U56" s="30"/>
      <c r="V56" s="30"/>
      <c r="W56" s="30"/>
      <c r="X56" s="30"/>
      <c r="Y56" s="30"/>
      <c r="Z56" s="30"/>
      <c r="AA56" s="30"/>
      <c r="AB56" s="30"/>
      <c r="AC56" s="80"/>
      <c r="AD56" s="30"/>
    </row>
    <row r="57" spans="1:50" x14ac:dyDescent="0.25">
      <c r="R57" s="30"/>
      <c r="S57" s="30"/>
      <c r="T57" s="30"/>
      <c r="U57" s="30"/>
      <c r="V57" s="30"/>
      <c r="W57" s="30"/>
      <c r="X57" s="30"/>
      <c r="Y57" s="30"/>
      <c r="Z57" s="30"/>
      <c r="AA57" s="30"/>
      <c r="AB57" s="30"/>
      <c r="AC57" s="80"/>
      <c r="AD57" s="30"/>
    </row>
    <row r="58" spans="1:50" x14ac:dyDescent="0.25">
      <c r="R58" s="30"/>
      <c r="S58" s="30"/>
      <c r="T58" s="30"/>
      <c r="U58" s="30"/>
      <c r="V58" s="30"/>
      <c r="W58" s="30"/>
      <c r="X58" s="30"/>
      <c r="Y58" s="30"/>
      <c r="Z58" s="30"/>
      <c r="AA58" s="30"/>
      <c r="AB58" s="30"/>
      <c r="AC58" s="80"/>
      <c r="AD58" s="30"/>
    </row>
    <row r="59" spans="1:50" x14ac:dyDescent="0.25">
      <c r="R59" s="30"/>
      <c r="S59" s="30"/>
      <c r="T59" s="30"/>
      <c r="U59" s="30"/>
      <c r="V59" s="30"/>
      <c r="W59" s="30"/>
      <c r="X59" s="30"/>
      <c r="Y59" s="30"/>
      <c r="Z59" s="30"/>
      <c r="AA59" s="30"/>
      <c r="AB59" s="30"/>
      <c r="AC59" s="80"/>
      <c r="AD59" s="30"/>
    </row>
    <row r="60" spans="1:50" x14ac:dyDescent="0.25">
      <c r="R60" s="30"/>
      <c r="S60" s="30"/>
      <c r="T60" s="30"/>
      <c r="U60" s="30"/>
      <c r="V60" s="30"/>
      <c r="W60" s="30"/>
      <c r="X60" s="30"/>
      <c r="Y60" s="30"/>
      <c r="Z60" s="30"/>
      <c r="AA60" s="30"/>
      <c r="AB60" s="30"/>
      <c r="AC60" s="80"/>
      <c r="AD60" s="30"/>
    </row>
    <row r="61" spans="1:50" x14ac:dyDescent="0.25">
      <c r="R61" s="30"/>
      <c r="S61" s="30"/>
      <c r="T61" s="30"/>
      <c r="U61" s="30"/>
      <c r="V61" s="30"/>
      <c r="W61" s="30"/>
      <c r="X61" s="30"/>
      <c r="Y61" s="30"/>
      <c r="Z61" s="30"/>
      <c r="AA61" s="30"/>
      <c r="AB61" s="30"/>
      <c r="AC61" s="80"/>
      <c r="AD61" s="30"/>
    </row>
    <row r="62" spans="1:50" x14ac:dyDescent="0.25">
      <c r="R62" s="30"/>
      <c r="S62" s="30"/>
      <c r="T62" s="30"/>
      <c r="U62" s="30"/>
      <c r="V62" s="30"/>
      <c r="W62" s="30"/>
      <c r="X62" s="30"/>
      <c r="Y62" s="30"/>
      <c r="Z62" s="30"/>
      <c r="AA62" s="30"/>
      <c r="AB62" s="30"/>
      <c r="AC62" s="80"/>
      <c r="AD62" s="30"/>
    </row>
    <row r="63" spans="1:50" x14ac:dyDescent="0.25">
      <c r="R63" s="30"/>
      <c r="S63" s="30"/>
      <c r="T63" s="30"/>
      <c r="U63" s="30"/>
      <c r="V63" s="30"/>
      <c r="W63" s="30"/>
      <c r="X63" s="30"/>
      <c r="Y63" s="30"/>
      <c r="Z63" s="30"/>
      <c r="AA63" s="30"/>
      <c r="AB63" s="30"/>
      <c r="AC63" s="80"/>
      <c r="AD63" s="30"/>
    </row>
    <row r="64" spans="1:50" x14ac:dyDescent="0.25">
      <c r="R64" s="30"/>
      <c r="S64" s="30"/>
      <c r="T64" s="30"/>
      <c r="U64" s="30"/>
      <c r="V64" s="30"/>
      <c r="W64" s="30"/>
      <c r="X64" s="30"/>
      <c r="Y64" s="30"/>
      <c r="Z64" s="30"/>
      <c r="AA64" s="30"/>
      <c r="AB64" s="30"/>
      <c r="AC64" s="80"/>
      <c r="AD64" s="30"/>
    </row>
    <row r="65" spans="18:30" x14ac:dyDescent="0.25">
      <c r="R65" s="30"/>
      <c r="S65" s="30"/>
      <c r="T65" s="30"/>
      <c r="U65" s="30"/>
      <c r="V65" s="30"/>
      <c r="W65" s="30"/>
      <c r="X65" s="30"/>
      <c r="Y65" s="30"/>
      <c r="Z65" s="30"/>
      <c r="AA65" s="30"/>
      <c r="AB65" s="30"/>
      <c r="AC65" s="80"/>
      <c r="AD65" s="30"/>
    </row>
    <row r="66" spans="18:30" x14ac:dyDescent="0.25">
      <c r="R66" s="30"/>
      <c r="S66" s="30"/>
      <c r="T66" s="30"/>
      <c r="U66" s="30"/>
      <c r="V66" s="30"/>
      <c r="W66" s="30"/>
      <c r="X66" s="30"/>
      <c r="Y66" s="30"/>
      <c r="Z66" s="30"/>
      <c r="AA66" s="30"/>
      <c r="AB66" s="30"/>
      <c r="AC66" s="80"/>
      <c r="AD66" s="30"/>
    </row>
    <row r="67" spans="18:30" x14ac:dyDescent="0.25">
      <c r="R67" s="30"/>
      <c r="S67" s="30"/>
      <c r="T67" s="30"/>
      <c r="U67" s="30"/>
      <c r="V67" s="30"/>
      <c r="W67" s="30"/>
      <c r="X67" s="30"/>
      <c r="Y67" s="30"/>
      <c r="Z67" s="30"/>
      <c r="AA67" s="30"/>
      <c r="AB67" s="30"/>
      <c r="AC67" s="80"/>
      <c r="AD67" s="30"/>
    </row>
    <row r="68" spans="18:30" x14ac:dyDescent="0.25">
      <c r="R68" s="30"/>
      <c r="S68" s="30"/>
      <c r="T68" s="30"/>
      <c r="U68" s="30"/>
      <c r="V68" s="30"/>
      <c r="W68" s="30"/>
      <c r="X68" s="30"/>
      <c r="Y68" s="30"/>
      <c r="Z68" s="30"/>
      <c r="AA68" s="30"/>
      <c r="AB68" s="30"/>
      <c r="AC68" s="80"/>
      <c r="AD68" s="30"/>
    </row>
    <row r="69" spans="18:30" x14ac:dyDescent="0.25">
      <c r="R69" s="30"/>
      <c r="S69" s="30"/>
      <c r="T69" s="30"/>
      <c r="U69" s="30"/>
      <c r="V69" s="30"/>
      <c r="W69" s="30"/>
      <c r="X69" s="30"/>
      <c r="Y69" s="30"/>
      <c r="Z69" s="30"/>
      <c r="AA69" s="30"/>
      <c r="AB69" s="30"/>
      <c r="AC69" s="80"/>
      <c r="AD69" s="30"/>
    </row>
    <row r="70" spans="18:30" x14ac:dyDescent="0.25">
      <c r="R70" s="30"/>
      <c r="S70" s="30"/>
      <c r="T70" s="30"/>
      <c r="U70" s="30"/>
      <c r="V70" s="30"/>
      <c r="W70" s="30"/>
      <c r="X70" s="30"/>
      <c r="Y70" s="30"/>
      <c r="Z70" s="30"/>
      <c r="AA70" s="30"/>
      <c r="AB70" s="30"/>
      <c r="AC70" s="80"/>
      <c r="AD70" s="30"/>
    </row>
    <row r="71" spans="18:30" x14ac:dyDescent="0.25">
      <c r="R71" s="30"/>
      <c r="S71" s="30"/>
      <c r="T71" s="30"/>
      <c r="U71" s="30"/>
      <c r="V71" s="30"/>
      <c r="W71" s="30"/>
      <c r="X71" s="30"/>
      <c r="Y71" s="30"/>
      <c r="Z71" s="30"/>
      <c r="AA71" s="30"/>
      <c r="AB71" s="30"/>
      <c r="AC71" s="80"/>
      <c r="AD71" s="30"/>
    </row>
    <row r="72" spans="18:30" x14ac:dyDescent="0.25">
      <c r="R72" s="30"/>
      <c r="S72" s="30"/>
      <c r="T72" s="30"/>
      <c r="U72" s="30"/>
      <c r="V72" s="30"/>
      <c r="W72" s="30"/>
      <c r="X72" s="30"/>
      <c r="Y72" s="30"/>
      <c r="Z72" s="30"/>
      <c r="AA72" s="30"/>
      <c r="AB72" s="30"/>
      <c r="AC72" s="80"/>
      <c r="AD72" s="30"/>
    </row>
    <row r="73" spans="18:30" x14ac:dyDescent="0.25">
      <c r="R73" s="30"/>
      <c r="S73" s="30"/>
      <c r="T73" s="30"/>
      <c r="U73" s="30"/>
      <c r="V73" s="30"/>
      <c r="W73" s="30"/>
      <c r="X73" s="30"/>
      <c r="Y73" s="30"/>
      <c r="Z73" s="30"/>
      <c r="AA73" s="30"/>
      <c r="AB73" s="30"/>
      <c r="AC73" s="80"/>
      <c r="AD73" s="30"/>
    </row>
    <row r="74" spans="18:30" x14ac:dyDescent="0.25">
      <c r="R74" s="30"/>
      <c r="S74" s="30"/>
      <c r="T74" s="30"/>
      <c r="U74" s="30"/>
      <c r="V74" s="30"/>
      <c r="W74" s="30"/>
      <c r="X74" s="30"/>
      <c r="Y74" s="30"/>
      <c r="Z74" s="30"/>
      <c r="AA74" s="30"/>
      <c r="AB74" s="30"/>
      <c r="AC74" s="80"/>
      <c r="AD74" s="30"/>
    </row>
    <row r="75" spans="18:30" x14ac:dyDescent="0.25">
      <c r="R75" s="30"/>
      <c r="S75" s="30"/>
      <c r="T75" s="30"/>
      <c r="U75" s="30"/>
      <c r="V75" s="30"/>
      <c r="W75" s="30"/>
      <c r="X75" s="30"/>
      <c r="Y75" s="30"/>
      <c r="Z75" s="30"/>
      <c r="AA75" s="30"/>
      <c r="AB75" s="30"/>
      <c r="AC75" s="80"/>
      <c r="AD75" s="30"/>
    </row>
    <row r="76" spans="18:30" x14ac:dyDescent="0.25">
      <c r="R76" s="30"/>
      <c r="S76" s="30"/>
      <c r="T76" s="30"/>
      <c r="U76" s="30"/>
      <c r="V76" s="30"/>
      <c r="W76" s="30"/>
      <c r="X76" s="30"/>
      <c r="Y76" s="30"/>
      <c r="Z76" s="30"/>
      <c r="AA76" s="30"/>
      <c r="AB76" s="30"/>
      <c r="AC76" s="80"/>
      <c r="AD76" s="30"/>
    </row>
    <row r="77" spans="18:30" x14ac:dyDescent="0.25">
      <c r="R77" s="30"/>
      <c r="S77" s="30"/>
      <c r="T77" s="30"/>
      <c r="U77" s="30"/>
      <c r="V77" s="30"/>
      <c r="W77" s="30"/>
      <c r="X77" s="30"/>
      <c r="Y77" s="30"/>
      <c r="Z77" s="30"/>
      <c r="AA77" s="30"/>
      <c r="AB77" s="30"/>
      <c r="AC77" s="80"/>
      <c r="AD77" s="30"/>
    </row>
    <row r="78" spans="18:30" x14ac:dyDescent="0.25">
      <c r="R78" s="30"/>
      <c r="S78" s="30"/>
      <c r="T78" s="30"/>
      <c r="U78" s="30"/>
      <c r="V78" s="30"/>
      <c r="W78" s="30"/>
      <c r="X78" s="30"/>
      <c r="Y78" s="30"/>
      <c r="Z78" s="30"/>
      <c r="AA78" s="30"/>
      <c r="AB78" s="30"/>
      <c r="AC78" s="80"/>
      <c r="AD78" s="30"/>
    </row>
    <row r="79" spans="18:30" x14ac:dyDescent="0.25">
      <c r="R79" s="30"/>
      <c r="S79" s="30"/>
      <c r="T79" s="30"/>
      <c r="U79" s="30"/>
      <c r="V79" s="30"/>
      <c r="W79" s="30"/>
      <c r="X79" s="30"/>
      <c r="Y79" s="30"/>
      <c r="Z79" s="30"/>
      <c r="AA79" s="30"/>
      <c r="AB79" s="30"/>
      <c r="AC79" s="80"/>
      <c r="AD79" s="30"/>
    </row>
    <row r="80" spans="18:30" x14ac:dyDescent="0.25">
      <c r="R80" s="30"/>
      <c r="S80" s="30"/>
      <c r="T80" s="30"/>
      <c r="U80" s="30"/>
      <c r="V80" s="30"/>
      <c r="W80" s="30"/>
      <c r="X80" s="30"/>
      <c r="Y80" s="30"/>
      <c r="Z80" s="30"/>
      <c r="AA80" s="30"/>
      <c r="AB80" s="30"/>
      <c r="AC80" s="80"/>
      <c r="AD80" s="30"/>
    </row>
    <row r="81" spans="18:30" x14ac:dyDescent="0.25">
      <c r="R81" s="30"/>
      <c r="S81" s="30"/>
      <c r="T81" s="30"/>
      <c r="U81" s="30"/>
      <c r="V81" s="30"/>
      <c r="W81" s="30"/>
      <c r="X81" s="30"/>
      <c r="Y81" s="30"/>
      <c r="Z81" s="30"/>
      <c r="AA81" s="30"/>
      <c r="AB81" s="30"/>
      <c r="AC81" s="80"/>
      <c r="AD81" s="30"/>
    </row>
    <row r="82" spans="18:30" x14ac:dyDescent="0.25">
      <c r="R82" s="30"/>
      <c r="S82" s="30"/>
      <c r="T82" s="30"/>
      <c r="U82" s="30"/>
      <c r="V82" s="30"/>
      <c r="W82" s="30"/>
      <c r="X82" s="30"/>
      <c r="Y82" s="30"/>
      <c r="Z82" s="30"/>
      <c r="AA82" s="30"/>
      <c r="AB82" s="30"/>
      <c r="AC82" s="80"/>
      <c r="AD82" s="30"/>
    </row>
    <row r="83" spans="18:30" x14ac:dyDescent="0.25">
      <c r="R83" s="30"/>
      <c r="S83" s="30"/>
      <c r="T83" s="30"/>
      <c r="U83" s="30"/>
      <c r="V83" s="30"/>
      <c r="W83" s="30"/>
      <c r="X83" s="30"/>
      <c r="Y83" s="30"/>
      <c r="Z83" s="30"/>
      <c r="AA83" s="30"/>
      <c r="AB83" s="30"/>
      <c r="AC83" s="80"/>
      <c r="AD83" s="30"/>
    </row>
    <row r="84" spans="18:30" x14ac:dyDescent="0.25">
      <c r="R84" s="30"/>
      <c r="S84" s="30"/>
      <c r="T84" s="30"/>
      <c r="U84" s="30"/>
      <c r="V84" s="30"/>
      <c r="W84" s="30"/>
      <c r="X84" s="30"/>
      <c r="Y84" s="30"/>
      <c r="Z84" s="30"/>
      <c r="AA84" s="30"/>
      <c r="AB84" s="30"/>
      <c r="AC84" s="80"/>
      <c r="AD84" s="30"/>
    </row>
    <row r="85" spans="18:30" x14ac:dyDescent="0.25">
      <c r="R85" s="30"/>
      <c r="S85" s="30"/>
      <c r="T85" s="30"/>
      <c r="U85" s="30"/>
      <c r="V85" s="30"/>
      <c r="W85" s="30"/>
      <c r="X85" s="30"/>
      <c r="Y85" s="30"/>
      <c r="Z85" s="30"/>
      <c r="AA85" s="30"/>
      <c r="AB85" s="30"/>
      <c r="AC85" s="80"/>
      <c r="AD85" s="30"/>
    </row>
    <row r="86" spans="18:30" x14ac:dyDescent="0.25">
      <c r="R86" s="30"/>
      <c r="S86" s="30"/>
      <c r="T86" s="30"/>
      <c r="U86" s="30"/>
      <c r="V86" s="30"/>
      <c r="W86" s="30"/>
      <c r="X86" s="30"/>
      <c r="Y86" s="30"/>
      <c r="Z86" s="30"/>
      <c r="AA86" s="30"/>
      <c r="AB86" s="30"/>
      <c r="AC86" s="80"/>
      <c r="AD86" s="30"/>
    </row>
    <row r="87" spans="18:30" x14ac:dyDescent="0.25">
      <c r="R87" s="30"/>
      <c r="S87" s="30"/>
      <c r="T87" s="30"/>
      <c r="U87" s="30"/>
      <c r="V87" s="30"/>
      <c r="W87" s="30"/>
      <c r="X87" s="30"/>
      <c r="Y87" s="30"/>
      <c r="Z87" s="30"/>
      <c r="AA87" s="30"/>
      <c r="AB87" s="30"/>
      <c r="AC87" s="80"/>
      <c r="AD87" s="30"/>
    </row>
    <row r="88" spans="18:30" x14ac:dyDescent="0.25">
      <c r="R88" s="30"/>
      <c r="S88" s="30"/>
      <c r="T88" s="30"/>
      <c r="U88" s="30"/>
      <c r="V88" s="30"/>
      <c r="W88" s="30"/>
      <c r="X88" s="30"/>
      <c r="Y88" s="30"/>
      <c r="Z88" s="30"/>
      <c r="AA88" s="30"/>
      <c r="AB88" s="30"/>
      <c r="AC88" s="80"/>
      <c r="AD88" s="30"/>
    </row>
    <row r="89" spans="18:30" x14ac:dyDescent="0.25">
      <c r="R89" s="30"/>
      <c r="S89" s="30"/>
      <c r="T89" s="30"/>
      <c r="U89" s="30"/>
      <c r="V89" s="30"/>
      <c r="W89" s="30"/>
      <c r="X89" s="30"/>
      <c r="Y89" s="30"/>
      <c r="Z89" s="30"/>
      <c r="AA89" s="30"/>
      <c r="AB89" s="30"/>
      <c r="AC89" s="80"/>
      <c r="AD89" s="30"/>
    </row>
    <row r="90" spans="18:30" x14ac:dyDescent="0.25">
      <c r="R90" s="30"/>
      <c r="S90" s="30"/>
      <c r="T90" s="30"/>
      <c r="U90" s="30"/>
      <c r="V90" s="30"/>
      <c r="W90" s="30"/>
      <c r="X90" s="30"/>
      <c r="Y90" s="30"/>
      <c r="Z90" s="30"/>
      <c r="AA90" s="30"/>
      <c r="AB90" s="30"/>
      <c r="AC90" s="80"/>
      <c r="AD90" s="30"/>
    </row>
    <row r="91" spans="18:30" x14ac:dyDescent="0.25">
      <c r="R91" s="30"/>
      <c r="S91" s="30"/>
      <c r="T91" s="30"/>
      <c r="U91" s="30"/>
      <c r="V91" s="30"/>
      <c r="W91" s="30"/>
      <c r="X91" s="30"/>
      <c r="Y91" s="30"/>
      <c r="Z91" s="30"/>
      <c r="AA91" s="30"/>
      <c r="AB91" s="30"/>
      <c r="AC91" s="80"/>
      <c r="AD91" s="30"/>
    </row>
    <row r="92" spans="18:30" x14ac:dyDescent="0.25">
      <c r="R92" s="30"/>
      <c r="S92" s="30"/>
      <c r="T92" s="30"/>
      <c r="U92" s="30"/>
      <c r="V92" s="30"/>
      <c r="W92" s="30"/>
      <c r="X92" s="30"/>
      <c r="Y92" s="30"/>
      <c r="Z92" s="30"/>
      <c r="AA92" s="30"/>
      <c r="AB92" s="30"/>
      <c r="AC92" s="80"/>
      <c r="AD92" s="30"/>
    </row>
    <row r="93" spans="18:30" x14ac:dyDescent="0.25">
      <c r="R93" s="30"/>
      <c r="S93" s="30"/>
      <c r="T93" s="30"/>
      <c r="U93" s="30"/>
      <c r="V93" s="30"/>
      <c r="W93" s="30"/>
      <c r="X93" s="30"/>
      <c r="Y93" s="30"/>
      <c r="Z93" s="30"/>
      <c r="AA93" s="30"/>
      <c r="AB93" s="30"/>
      <c r="AC93" s="80"/>
      <c r="AD93" s="30"/>
    </row>
    <row r="94" spans="18:30" x14ac:dyDescent="0.25">
      <c r="R94" s="30"/>
      <c r="S94" s="30"/>
      <c r="T94" s="30"/>
      <c r="U94" s="30"/>
      <c r="V94" s="30"/>
      <c r="W94" s="30"/>
      <c r="X94" s="30"/>
      <c r="Y94" s="30"/>
      <c r="Z94" s="30"/>
      <c r="AA94" s="30"/>
      <c r="AB94" s="30"/>
      <c r="AC94" s="80"/>
      <c r="AD94" s="30"/>
    </row>
    <row r="95" spans="18:30" x14ac:dyDescent="0.25">
      <c r="R95" s="30"/>
      <c r="S95" s="30"/>
      <c r="T95" s="30"/>
      <c r="U95" s="30"/>
      <c r="V95" s="30"/>
      <c r="W95" s="30"/>
      <c r="X95" s="30"/>
      <c r="Y95" s="30"/>
      <c r="Z95" s="30"/>
      <c r="AA95" s="30"/>
      <c r="AB95" s="30"/>
      <c r="AC95" s="80"/>
      <c r="AD95" s="30"/>
    </row>
    <row r="96" spans="18:30" x14ac:dyDescent="0.25">
      <c r="R96" s="30"/>
      <c r="S96" s="30"/>
      <c r="T96" s="30"/>
      <c r="U96" s="30"/>
      <c r="V96" s="30"/>
      <c r="W96" s="30"/>
      <c r="X96" s="30"/>
      <c r="Y96" s="30"/>
      <c r="Z96" s="30"/>
      <c r="AA96" s="30"/>
      <c r="AB96" s="30"/>
      <c r="AC96" s="80"/>
      <c r="AD96" s="30"/>
    </row>
    <row r="97" spans="18:30" x14ac:dyDescent="0.25">
      <c r="R97" s="30"/>
      <c r="S97" s="30"/>
      <c r="T97" s="30"/>
      <c r="U97" s="30"/>
      <c r="V97" s="30"/>
      <c r="W97" s="30"/>
      <c r="X97" s="30"/>
      <c r="Y97" s="30"/>
      <c r="Z97" s="30"/>
      <c r="AA97" s="30"/>
      <c r="AB97" s="30"/>
      <c r="AC97" s="80"/>
      <c r="AD97" s="30"/>
    </row>
    <row r="98" spans="18:30" x14ac:dyDescent="0.25">
      <c r="R98" s="30"/>
      <c r="S98" s="30"/>
      <c r="T98" s="30"/>
      <c r="U98" s="30"/>
      <c r="V98" s="30"/>
      <c r="W98" s="30"/>
      <c r="X98" s="30"/>
      <c r="Y98" s="30"/>
      <c r="Z98" s="30"/>
      <c r="AA98" s="30"/>
      <c r="AB98" s="30"/>
      <c r="AC98" s="80"/>
      <c r="AD98" s="30"/>
    </row>
    <row r="99" spans="18:30" x14ac:dyDescent="0.25">
      <c r="R99" s="30"/>
      <c r="S99" s="30"/>
      <c r="T99" s="30"/>
      <c r="U99" s="30"/>
      <c r="V99" s="30"/>
      <c r="W99" s="30"/>
      <c r="X99" s="30"/>
      <c r="Y99" s="30"/>
      <c r="Z99" s="30"/>
      <c r="AA99" s="30"/>
      <c r="AB99" s="30"/>
      <c r="AC99" s="80"/>
      <c r="AD99" s="30"/>
    </row>
    <row r="100" spans="18:30" x14ac:dyDescent="0.25">
      <c r="R100" s="30"/>
      <c r="S100" s="30"/>
      <c r="T100" s="30"/>
      <c r="U100" s="30"/>
      <c r="V100" s="30"/>
      <c r="W100" s="30"/>
      <c r="X100" s="30"/>
      <c r="Y100" s="30"/>
      <c r="Z100" s="30"/>
      <c r="AA100" s="30"/>
      <c r="AB100" s="30"/>
      <c r="AC100" s="80"/>
      <c r="AD100" s="30"/>
    </row>
    <row r="101" spans="18:30" x14ac:dyDescent="0.25">
      <c r="R101" s="30"/>
      <c r="S101" s="30"/>
      <c r="T101" s="30"/>
      <c r="U101" s="30"/>
      <c r="V101" s="30"/>
      <c r="W101" s="30"/>
      <c r="X101" s="30"/>
      <c r="Y101" s="30"/>
      <c r="Z101" s="30"/>
      <c r="AA101" s="30"/>
      <c r="AB101" s="30"/>
      <c r="AC101" s="80"/>
      <c r="AD101" s="30"/>
    </row>
    <row r="102" spans="18:30" x14ac:dyDescent="0.25">
      <c r="R102" s="30"/>
      <c r="S102" s="30"/>
      <c r="T102" s="30"/>
      <c r="U102" s="30"/>
      <c r="V102" s="30"/>
      <c r="W102" s="30"/>
      <c r="X102" s="30"/>
      <c r="Y102" s="30"/>
      <c r="Z102" s="30"/>
      <c r="AA102" s="30"/>
      <c r="AB102" s="30"/>
      <c r="AC102" s="80"/>
      <c r="AD102" s="30"/>
    </row>
    <row r="103" spans="18:30" x14ac:dyDescent="0.25">
      <c r="R103" s="30"/>
      <c r="S103" s="30"/>
      <c r="T103" s="30"/>
      <c r="U103" s="30"/>
      <c r="V103" s="30"/>
      <c r="W103" s="30"/>
      <c r="X103" s="30"/>
      <c r="Y103" s="30"/>
      <c r="Z103" s="30"/>
      <c r="AA103" s="30"/>
      <c r="AB103" s="30"/>
      <c r="AC103" s="80"/>
      <c r="AD103" s="30"/>
    </row>
    <row r="104" spans="18:30" x14ac:dyDescent="0.25">
      <c r="R104" s="30"/>
      <c r="S104" s="30"/>
      <c r="T104" s="30"/>
      <c r="U104" s="30"/>
      <c r="V104" s="30"/>
      <c r="W104" s="30"/>
      <c r="X104" s="30"/>
      <c r="Y104" s="30"/>
      <c r="Z104" s="30"/>
      <c r="AA104" s="30"/>
      <c r="AB104" s="30"/>
      <c r="AC104" s="80"/>
      <c r="AD104" s="30"/>
    </row>
    <row r="105" spans="18:30" x14ac:dyDescent="0.25">
      <c r="R105" s="30"/>
      <c r="S105" s="30"/>
      <c r="T105" s="30"/>
      <c r="U105" s="30"/>
      <c r="V105" s="30"/>
      <c r="W105" s="30"/>
      <c r="X105" s="30"/>
      <c r="Y105" s="30"/>
      <c r="Z105" s="30"/>
      <c r="AA105" s="30"/>
      <c r="AB105" s="30"/>
      <c r="AC105" s="80"/>
      <c r="AD105" s="30"/>
    </row>
    <row r="106" spans="18:30" x14ac:dyDescent="0.25">
      <c r="R106" s="30"/>
      <c r="S106" s="30"/>
      <c r="T106" s="30"/>
      <c r="U106" s="30"/>
      <c r="V106" s="30"/>
      <c r="W106" s="30"/>
      <c r="X106" s="30"/>
      <c r="Y106" s="30"/>
      <c r="Z106" s="30"/>
      <c r="AA106" s="30"/>
      <c r="AB106" s="30"/>
      <c r="AC106" s="80"/>
      <c r="AD106" s="30"/>
    </row>
    <row r="107" spans="18:30" x14ac:dyDescent="0.25">
      <c r="R107" s="30"/>
      <c r="S107" s="30"/>
      <c r="T107" s="30"/>
      <c r="U107" s="30"/>
      <c r="V107" s="30"/>
      <c r="W107" s="30"/>
      <c r="X107" s="30"/>
      <c r="Y107" s="30"/>
      <c r="Z107" s="30"/>
      <c r="AA107" s="30"/>
      <c r="AB107" s="30"/>
      <c r="AC107" s="80"/>
      <c r="AD107" s="30"/>
    </row>
    <row r="108" spans="18:30" x14ac:dyDescent="0.25">
      <c r="R108" s="30"/>
      <c r="S108" s="30"/>
      <c r="T108" s="30"/>
      <c r="U108" s="30"/>
      <c r="V108" s="30"/>
      <c r="W108" s="30"/>
      <c r="X108" s="30"/>
      <c r="Y108" s="30"/>
      <c r="Z108" s="30"/>
      <c r="AA108" s="30"/>
      <c r="AB108" s="30"/>
      <c r="AC108" s="80"/>
      <c r="AD108" s="30"/>
    </row>
    <row r="109" spans="18:30" x14ac:dyDescent="0.25">
      <c r="R109" s="30"/>
      <c r="S109" s="30"/>
      <c r="T109" s="30"/>
      <c r="U109" s="30"/>
      <c r="V109" s="30"/>
      <c r="W109" s="30"/>
      <c r="X109" s="30"/>
      <c r="Y109" s="30"/>
      <c r="Z109" s="30"/>
      <c r="AA109" s="30"/>
      <c r="AB109" s="30"/>
      <c r="AC109" s="80"/>
      <c r="AD109" s="30"/>
    </row>
    <row r="110" spans="18:30" x14ac:dyDescent="0.25">
      <c r="R110" s="30"/>
      <c r="S110" s="30"/>
      <c r="T110" s="30"/>
      <c r="U110" s="30"/>
      <c r="V110" s="30"/>
      <c r="W110" s="30"/>
      <c r="X110" s="30"/>
      <c r="Y110" s="30"/>
      <c r="Z110" s="30"/>
      <c r="AA110" s="30"/>
      <c r="AB110" s="30"/>
      <c r="AC110" s="80"/>
      <c r="AD110" s="30"/>
    </row>
    <row r="111" spans="18:30" x14ac:dyDescent="0.25">
      <c r="R111" s="30"/>
      <c r="S111" s="30"/>
      <c r="T111" s="30"/>
      <c r="U111" s="30"/>
      <c r="V111" s="30"/>
      <c r="W111" s="30"/>
      <c r="X111" s="30"/>
      <c r="Y111" s="30"/>
      <c r="Z111" s="30"/>
      <c r="AA111" s="30"/>
      <c r="AB111" s="30"/>
      <c r="AC111" s="80"/>
      <c r="AD111" s="30"/>
    </row>
    <row r="112" spans="18:30" x14ac:dyDescent="0.25">
      <c r="R112" s="30"/>
      <c r="S112" s="30"/>
      <c r="T112" s="30"/>
      <c r="U112" s="30"/>
      <c r="V112" s="30"/>
      <c r="W112" s="30"/>
      <c r="X112" s="30"/>
      <c r="Y112" s="30"/>
      <c r="Z112" s="30"/>
      <c r="AA112" s="30"/>
      <c r="AB112" s="30"/>
      <c r="AC112" s="80"/>
      <c r="AD112" s="30"/>
    </row>
    <row r="113" spans="18:30" x14ac:dyDescent="0.25">
      <c r="R113" s="30"/>
      <c r="S113" s="30"/>
      <c r="T113" s="30"/>
      <c r="U113" s="30"/>
      <c r="V113" s="30"/>
      <c r="W113" s="30"/>
      <c r="X113" s="30"/>
      <c r="Y113" s="30"/>
      <c r="Z113" s="30"/>
      <c r="AA113" s="30"/>
      <c r="AB113" s="30"/>
      <c r="AC113" s="80"/>
      <c r="AD113" s="30"/>
    </row>
    <row r="114" spans="18:30" x14ac:dyDescent="0.25">
      <c r="R114" s="30"/>
      <c r="S114" s="30"/>
      <c r="T114" s="30"/>
      <c r="U114" s="30"/>
      <c r="V114" s="30"/>
      <c r="W114" s="30"/>
      <c r="X114" s="30"/>
      <c r="Y114" s="30"/>
      <c r="Z114" s="30"/>
      <c r="AA114" s="30"/>
      <c r="AB114" s="30"/>
      <c r="AC114" s="80"/>
      <c r="AD114" s="30"/>
    </row>
    <row r="115" spans="18:30" x14ac:dyDescent="0.25">
      <c r="R115" s="30"/>
      <c r="S115" s="30"/>
      <c r="T115" s="30"/>
      <c r="U115" s="30"/>
      <c r="V115" s="30"/>
      <c r="W115" s="30"/>
      <c r="X115" s="30"/>
      <c r="Y115" s="30"/>
      <c r="Z115" s="30"/>
      <c r="AA115" s="30"/>
      <c r="AB115" s="30"/>
      <c r="AC115" s="80"/>
      <c r="AD115" s="30"/>
    </row>
    <row r="116" spans="18:30" x14ac:dyDescent="0.25">
      <c r="R116" s="30"/>
      <c r="S116" s="30"/>
      <c r="T116" s="30"/>
      <c r="U116" s="30"/>
      <c r="V116" s="30"/>
      <c r="W116" s="30"/>
      <c r="X116" s="30"/>
      <c r="Y116" s="30"/>
      <c r="Z116" s="30"/>
      <c r="AA116" s="30"/>
      <c r="AB116" s="30"/>
      <c r="AC116" s="80"/>
      <c r="AD116" s="30"/>
    </row>
    <row r="117" spans="18:30" x14ac:dyDescent="0.25">
      <c r="R117" s="30"/>
      <c r="S117" s="30"/>
      <c r="T117" s="30"/>
      <c r="U117" s="30"/>
      <c r="V117" s="30"/>
      <c r="W117" s="30"/>
      <c r="X117" s="30"/>
      <c r="Y117" s="30"/>
      <c r="Z117" s="30"/>
      <c r="AA117" s="30"/>
      <c r="AB117" s="30"/>
      <c r="AC117" s="80"/>
      <c r="AD117" s="30"/>
    </row>
    <row r="118" spans="18:30" x14ac:dyDescent="0.25">
      <c r="R118" s="30"/>
      <c r="S118" s="30"/>
      <c r="T118" s="30"/>
      <c r="U118" s="30"/>
      <c r="V118" s="30"/>
      <c r="W118" s="30"/>
      <c r="X118" s="30"/>
      <c r="Y118" s="30"/>
      <c r="Z118" s="30"/>
      <c r="AA118" s="30"/>
      <c r="AB118" s="30"/>
      <c r="AC118" s="80"/>
      <c r="AD118" s="30"/>
    </row>
    <row r="119" spans="18:30" x14ac:dyDescent="0.25">
      <c r="R119" s="30"/>
      <c r="S119" s="30"/>
      <c r="T119" s="30"/>
      <c r="U119" s="30"/>
      <c r="V119" s="30"/>
      <c r="W119" s="30"/>
      <c r="X119" s="30"/>
      <c r="Y119" s="30"/>
      <c r="Z119" s="30"/>
      <c r="AA119" s="30"/>
      <c r="AB119" s="30"/>
      <c r="AC119" s="80"/>
      <c r="AD119" s="30"/>
    </row>
    <row r="120" spans="18:30" x14ac:dyDescent="0.25">
      <c r="R120" s="30"/>
      <c r="S120" s="30"/>
      <c r="T120" s="30"/>
      <c r="U120" s="30"/>
      <c r="V120" s="30"/>
      <c r="W120" s="30"/>
      <c r="X120" s="30"/>
      <c r="Y120" s="30"/>
      <c r="Z120" s="30"/>
      <c r="AA120" s="30"/>
      <c r="AB120" s="30"/>
      <c r="AC120" s="80"/>
      <c r="AD120" s="30"/>
    </row>
    <row r="121" spans="18:30" x14ac:dyDescent="0.25">
      <c r="R121" s="30"/>
      <c r="S121" s="30"/>
      <c r="T121" s="30"/>
      <c r="U121" s="30"/>
      <c r="V121" s="30"/>
      <c r="W121" s="30"/>
      <c r="X121" s="30"/>
      <c r="Y121" s="30"/>
      <c r="Z121" s="30"/>
      <c r="AA121" s="30"/>
      <c r="AB121" s="30"/>
      <c r="AC121" s="80"/>
      <c r="AD121" s="30"/>
    </row>
    <row r="122" spans="18:30" x14ac:dyDescent="0.25">
      <c r="R122" s="30"/>
      <c r="S122" s="30"/>
      <c r="T122" s="30"/>
      <c r="U122" s="30"/>
      <c r="V122" s="30"/>
      <c r="W122" s="30"/>
      <c r="X122" s="30"/>
      <c r="Y122" s="30"/>
      <c r="Z122" s="30"/>
      <c r="AA122" s="30"/>
      <c r="AB122" s="30"/>
      <c r="AC122" s="80"/>
      <c r="AD122" s="30"/>
    </row>
    <row r="123" spans="18:30" x14ac:dyDescent="0.25">
      <c r="R123" s="30"/>
      <c r="S123" s="30"/>
      <c r="T123" s="30"/>
      <c r="U123" s="30"/>
      <c r="V123" s="30"/>
      <c r="W123" s="30"/>
      <c r="X123" s="30"/>
      <c r="Y123" s="30"/>
      <c r="Z123" s="30"/>
      <c r="AA123" s="30"/>
      <c r="AB123" s="30"/>
      <c r="AC123" s="80"/>
      <c r="AD123" s="30"/>
    </row>
    <row r="124" spans="18:30" x14ac:dyDescent="0.25">
      <c r="R124" s="30"/>
      <c r="S124" s="30"/>
      <c r="T124" s="30"/>
      <c r="U124" s="30"/>
      <c r="V124" s="30"/>
      <c r="W124" s="30"/>
      <c r="X124" s="30"/>
      <c r="Y124" s="30"/>
      <c r="Z124" s="30"/>
      <c r="AA124" s="30"/>
      <c r="AB124" s="30"/>
      <c r="AC124" s="80"/>
      <c r="AD124" s="30"/>
    </row>
    <row r="125" spans="18:30" x14ac:dyDescent="0.25">
      <c r="R125" s="30"/>
      <c r="S125" s="30"/>
      <c r="T125" s="30"/>
      <c r="U125" s="30"/>
      <c r="V125" s="30"/>
      <c r="W125" s="30"/>
      <c r="X125" s="30"/>
      <c r="Y125" s="30"/>
      <c r="Z125" s="30"/>
      <c r="AA125" s="30"/>
      <c r="AB125" s="30"/>
      <c r="AC125" s="80"/>
      <c r="AD125" s="30"/>
    </row>
    <row r="126" spans="18:30" x14ac:dyDescent="0.25">
      <c r="R126" s="30"/>
      <c r="S126" s="30"/>
      <c r="T126" s="30"/>
      <c r="U126" s="30"/>
      <c r="V126" s="30"/>
      <c r="W126" s="30"/>
      <c r="X126" s="30"/>
      <c r="Y126" s="30"/>
      <c r="Z126" s="30"/>
      <c r="AA126" s="30"/>
      <c r="AB126" s="30"/>
      <c r="AC126" s="80"/>
      <c r="AD126" s="30"/>
    </row>
    <row r="127" spans="18:30" x14ac:dyDescent="0.25">
      <c r="R127" s="30"/>
      <c r="S127" s="30"/>
      <c r="T127" s="30"/>
      <c r="U127" s="30"/>
      <c r="V127" s="30"/>
      <c r="W127" s="30"/>
      <c r="X127" s="30"/>
      <c r="Y127" s="30"/>
      <c r="Z127" s="30"/>
      <c r="AA127" s="30"/>
      <c r="AB127" s="30"/>
      <c r="AC127" s="80"/>
      <c r="AD127" s="30"/>
    </row>
    <row r="128" spans="18:30" x14ac:dyDescent="0.25">
      <c r="R128" s="30"/>
      <c r="S128" s="30"/>
      <c r="T128" s="30"/>
      <c r="U128" s="30"/>
      <c r="V128" s="30"/>
      <c r="W128" s="30"/>
      <c r="X128" s="30"/>
      <c r="Y128" s="30"/>
      <c r="Z128" s="30"/>
      <c r="AA128" s="30"/>
      <c r="AB128" s="30"/>
      <c r="AC128" s="80"/>
      <c r="AD128" s="30"/>
    </row>
    <row r="129" spans="18:30" x14ac:dyDescent="0.25">
      <c r="R129" s="30"/>
      <c r="S129" s="30"/>
      <c r="T129" s="30"/>
      <c r="U129" s="30"/>
      <c r="V129" s="30"/>
      <c r="W129" s="30"/>
      <c r="X129" s="30"/>
      <c r="Y129" s="30"/>
      <c r="Z129" s="30"/>
      <c r="AA129" s="30"/>
      <c r="AB129" s="30"/>
      <c r="AC129" s="80"/>
      <c r="AD129" s="30"/>
    </row>
    <row r="130" spans="18:30" x14ac:dyDescent="0.25">
      <c r="R130" s="30"/>
      <c r="S130" s="30"/>
      <c r="T130" s="30"/>
      <c r="U130" s="30"/>
      <c r="V130" s="30"/>
      <c r="W130" s="30"/>
      <c r="X130" s="30"/>
      <c r="Y130" s="30"/>
      <c r="Z130" s="30"/>
      <c r="AA130" s="30"/>
      <c r="AB130" s="30"/>
      <c r="AC130" s="80"/>
      <c r="AD130" s="30"/>
    </row>
    <row r="131" spans="18:30" x14ac:dyDescent="0.25">
      <c r="R131" s="30"/>
      <c r="S131" s="30"/>
      <c r="T131" s="30"/>
      <c r="U131" s="30"/>
      <c r="V131" s="30"/>
      <c r="W131" s="30"/>
      <c r="X131" s="30"/>
      <c r="Y131" s="30"/>
      <c r="Z131" s="30"/>
      <c r="AA131" s="30"/>
      <c r="AB131" s="30"/>
      <c r="AC131" s="80"/>
      <c r="AD131" s="30"/>
    </row>
    <row r="132" spans="18:30" x14ac:dyDescent="0.25">
      <c r="R132" s="30"/>
      <c r="S132" s="30"/>
      <c r="T132" s="30"/>
      <c r="U132" s="30"/>
      <c r="V132" s="30"/>
      <c r="W132" s="30"/>
      <c r="X132" s="30"/>
      <c r="Y132" s="30"/>
      <c r="Z132" s="30"/>
      <c r="AA132" s="30"/>
      <c r="AB132" s="30"/>
      <c r="AC132" s="80"/>
      <c r="AD132" s="30"/>
    </row>
    <row r="133" spans="18:30" x14ac:dyDescent="0.25">
      <c r="R133" s="30"/>
      <c r="S133" s="30"/>
      <c r="T133" s="30"/>
      <c r="U133" s="30"/>
      <c r="V133" s="30"/>
      <c r="W133" s="30"/>
      <c r="X133" s="30"/>
      <c r="Y133" s="30"/>
      <c r="Z133" s="30"/>
      <c r="AA133" s="30"/>
      <c r="AB133" s="30"/>
      <c r="AC133" s="80"/>
      <c r="AD133" s="30"/>
    </row>
    <row r="134" spans="18:30" x14ac:dyDescent="0.25">
      <c r="R134" s="30"/>
      <c r="S134" s="30"/>
      <c r="T134" s="30"/>
      <c r="U134" s="30"/>
      <c r="V134" s="30"/>
      <c r="W134" s="30"/>
      <c r="X134" s="30"/>
      <c r="Y134" s="30"/>
      <c r="Z134" s="30"/>
      <c r="AA134" s="30"/>
      <c r="AB134" s="30"/>
      <c r="AC134" s="80"/>
      <c r="AD134" s="30"/>
    </row>
    <row r="135" spans="18:30" x14ac:dyDescent="0.25">
      <c r="R135" s="30"/>
      <c r="S135" s="30"/>
      <c r="T135" s="30"/>
      <c r="U135" s="30"/>
      <c r="V135" s="30"/>
      <c r="W135" s="30"/>
      <c r="X135" s="30"/>
      <c r="Y135" s="30"/>
      <c r="Z135" s="30"/>
      <c r="AA135" s="30"/>
      <c r="AB135" s="30"/>
      <c r="AC135" s="80"/>
      <c r="AD135" s="30"/>
    </row>
    <row r="136" spans="18:30" x14ac:dyDescent="0.25">
      <c r="R136" s="30"/>
      <c r="S136" s="30"/>
      <c r="T136" s="30"/>
      <c r="U136" s="30"/>
      <c r="V136" s="30"/>
      <c r="W136" s="30"/>
      <c r="X136" s="30"/>
      <c r="Y136" s="30"/>
      <c r="Z136" s="30"/>
      <c r="AA136" s="30"/>
      <c r="AB136" s="30"/>
      <c r="AC136" s="80"/>
      <c r="AD136" s="30"/>
    </row>
    <row r="137" spans="18:30" x14ac:dyDescent="0.25">
      <c r="R137" s="30"/>
      <c r="S137" s="30"/>
      <c r="T137" s="30"/>
      <c r="U137" s="30"/>
      <c r="V137" s="30"/>
      <c r="W137" s="30"/>
      <c r="X137" s="30"/>
      <c r="Y137" s="30"/>
      <c r="Z137" s="30"/>
      <c r="AA137" s="30"/>
      <c r="AB137" s="30"/>
      <c r="AC137" s="80"/>
      <c r="AD137" s="30"/>
    </row>
    <row r="138" spans="18:30" x14ac:dyDescent="0.25">
      <c r="R138" s="30"/>
      <c r="S138" s="30"/>
      <c r="T138" s="30"/>
      <c r="U138" s="30"/>
      <c r="V138" s="30"/>
      <c r="W138" s="30"/>
      <c r="X138" s="30"/>
      <c r="Y138" s="30"/>
      <c r="Z138" s="30"/>
      <c r="AA138" s="30"/>
      <c r="AB138" s="30"/>
      <c r="AC138" s="80"/>
      <c r="AD138" s="30"/>
    </row>
    <row r="139" spans="18:30" x14ac:dyDescent="0.25">
      <c r="R139" s="30"/>
      <c r="S139" s="30"/>
      <c r="T139" s="30"/>
      <c r="U139" s="30"/>
      <c r="V139" s="30"/>
      <c r="W139" s="30"/>
      <c r="X139" s="30"/>
      <c r="Y139" s="30"/>
      <c r="Z139" s="30"/>
      <c r="AA139" s="30"/>
      <c r="AB139" s="30"/>
      <c r="AC139" s="80"/>
      <c r="AD139" s="30"/>
    </row>
    <row r="140" spans="18:30" x14ac:dyDescent="0.25">
      <c r="R140" s="30"/>
      <c r="S140" s="30"/>
      <c r="T140" s="30"/>
      <c r="U140" s="30"/>
      <c r="V140" s="30"/>
      <c r="W140" s="30"/>
      <c r="X140" s="30"/>
      <c r="Y140" s="30"/>
      <c r="Z140" s="30"/>
      <c r="AA140" s="30"/>
      <c r="AB140" s="30"/>
      <c r="AC140" s="80"/>
      <c r="AD140" s="30"/>
    </row>
    <row r="141" spans="18:30" x14ac:dyDescent="0.25">
      <c r="R141" s="30"/>
      <c r="S141" s="30"/>
      <c r="T141" s="30"/>
      <c r="U141" s="30"/>
      <c r="V141" s="30"/>
      <c r="W141" s="30"/>
      <c r="X141" s="30"/>
      <c r="Y141" s="30"/>
      <c r="Z141" s="30"/>
      <c r="AA141" s="30"/>
      <c r="AB141" s="30"/>
      <c r="AC141" s="80"/>
      <c r="AD141" s="30"/>
    </row>
    <row r="142" spans="18:30" x14ac:dyDescent="0.25">
      <c r="R142" s="30"/>
      <c r="S142" s="30"/>
      <c r="T142" s="30"/>
      <c r="U142" s="30"/>
      <c r="V142" s="30"/>
      <c r="W142" s="30"/>
      <c r="X142" s="30"/>
      <c r="Y142" s="30"/>
      <c r="Z142" s="30"/>
      <c r="AA142" s="30"/>
      <c r="AB142" s="30"/>
      <c r="AC142" s="80"/>
      <c r="AD142" s="30"/>
    </row>
    <row r="143" spans="18:30" x14ac:dyDescent="0.25">
      <c r="R143" s="30"/>
      <c r="S143" s="30"/>
      <c r="T143" s="30"/>
      <c r="U143" s="30"/>
      <c r="V143" s="30"/>
      <c r="W143" s="30"/>
      <c r="X143" s="30"/>
      <c r="Y143" s="30"/>
      <c r="Z143" s="30"/>
      <c r="AA143" s="30"/>
      <c r="AB143" s="30"/>
      <c r="AC143" s="80"/>
      <c r="AD143" s="30"/>
    </row>
    <row r="144" spans="18:30" x14ac:dyDescent="0.25">
      <c r="R144" s="30"/>
      <c r="S144" s="30"/>
      <c r="T144" s="30"/>
      <c r="U144" s="30"/>
      <c r="V144" s="30"/>
      <c r="W144" s="30"/>
      <c r="X144" s="30"/>
      <c r="Y144" s="30"/>
      <c r="Z144" s="30"/>
      <c r="AA144" s="30"/>
      <c r="AB144" s="30"/>
      <c r="AC144" s="80"/>
      <c r="AD144" s="30"/>
    </row>
    <row r="145" spans="18:30" x14ac:dyDescent="0.25">
      <c r="R145" s="30"/>
      <c r="S145" s="30"/>
      <c r="T145" s="30"/>
      <c r="U145" s="30"/>
      <c r="V145" s="30"/>
      <c r="W145" s="30"/>
      <c r="X145" s="30"/>
      <c r="Y145" s="30"/>
      <c r="Z145" s="30"/>
      <c r="AA145" s="30"/>
      <c r="AB145" s="30"/>
      <c r="AC145" s="80"/>
      <c r="AD145" s="30"/>
    </row>
    <row r="146" spans="18:30" x14ac:dyDescent="0.25">
      <c r="R146" s="30"/>
      <c r="S146" s="30"/>
      <c r="T146" s="30"/>
      <c r="U146" s="30"/>
      <c r="V146" s="30"/>
      <c r="W146" s="30"/>
      <c r="X146" s="30"/>
      <c r="Y146" s="30"/>
      <c r="Z146" s="30"/>
      <c r="AA146" s="30"/>
      <c r="AB146" s="30"/>
      <c r="AC146" s="80"/>
      <c r="AD146" s="30"/>
    </row>
    <row r="147" spans="18:30" x14ac:dyDescent="0.25">
      <c r="R147" s="30"/>
      <c r="S147" s="30"/>
      <c r="T147" s="30"/>
      <c r="U147" s="30"/>
      <c r="V147" s="30"/>
      <c r="W147" s="30"/>
      <c r="X147" s="30"/>
      <c r="Y147" s="30"/>
      <c r="Z147" s="30"/>
      <c r="AA147" s="30"/>
      <c r="AB147" s="30"/>
      <c r="AC147" s="80"/>
      <c r="AD147" s="30"/>
    </row>
    <row r="148" spans="18:30" x14ac:dyDescent="0.25">
      <c r="R148" s="30"/>
      <c r="S148" s="30"/>
      <c r="T148" s="30"/>
      <c r="U148" s="30"/>
      <c r="V148" s="30"/>
      <c r="W148" s="30"/>
      <c r="X148" s="30"/>
      <c r="Y148" s="30"/>
      <c r="Z148" s="30"/>
      <c r="AA148" s="30"/>
      <c r="AB148" s="30"/>
      <c r="AC148" s="80"/>
      <c r="AD148" s="30"/>
    </row>
    <row r="149" spans="18:30" x14ac:dyDescent="0.25">
      <c r="R149" s="30"/>
      <c r="S149" s="30"/>
      <c r="T149" s="30"/>
      <c r="U149" s="30"/>
      <c r="V149" s="30"/>
      <c r="W149" s="30"/>
      <c r="X149" s="30"/>
      <c r="Y149" s="30"/>
      <c r="Z149" s="30"/>
      <c r="AA149" s="30"/>
      <c r="AB149" s="30"/>
      <c r="AC149" s="80"/>
      <c r="AD149" s="30"/>
    </row>
    <row r="150" spans="18:30" x14ac:dyDescent="0.25">
      <c r="R150" s="30"/>
      <c r="S150" s="30"/>
      <c r="T150" s="30"/>
      <c r="U150" s="30"/>
      <c r="V150" s="30"/>
      <c r="W150" s="30"/>
      <c r="X150" s="30"/>
      <c r="Y150" s="30"/>
      <c r="Z150" s="30"/>
      <c r="AA150" s="30"/>
      <c r="AB150" s="30"/>
      <c r="AC150" s="80"/>
      <c r="AD150" s="30"/>
    </row>
    <row r="151" spans="18:30" x14ac:dyDescent="0.25">
      <c r="R151" s="30"/>
      <c r="S151" s="30"/>
      <c r="T151" s="30"/>
      <c r="U151" s="30"/>
      <c r="V151" s="30"/>
      <c r="W151" s="30"/>
      <c r="X151" s="30"/>
      <c r="Y151" s="30"/>
      <c r="Z151" s="30"/>
      <c r="AA151" s="30"/>
      <c r="AB151" s="30"/>
      <c r="AC151" s="80"/>
      <c r="AD151" s="30"/>
    </row>
    <row r="152" spans="18:30" x14ac:dyDescent="0.25">
      <c r="R152" s="30"/>
      <c r="S152" s="30"/>
      <c r="T152" s="30"/>
      <c r="U152" s="30"/>
      <c r="V152" s="30"/>
      <c r="W152" s="30"/>
      <c r="X152" s="30"/>
      <c r="Y152" s="30"/>
      <c r="Z152" s="30"/>
      <c r="AA152" s="30"/>
      <c r="AB152" s="30"/>
      <c r="AC152" s="80"/>
      <c r="AD152" s="30"/>
    </row>
    <row r="153" spans="18:30" x14ac:dyDescent="0.25">
      <c r="R153" s="30"/>
      <c r="S153" s="30"/>
      <c r="T153" s="30"/>
      <c r="U153" s="30"/>
      <c r="V153" s="30"/>
      <c r="W153" s="30"/>
      <c r="X153" s="30"/>
      <c r="Y153" s="30"/>
      <c r="Z153" s="30"/>
      <c r="AA153" s="30"/>
      <c r="AB153" s="30"/>
      <c r="AC153" s="80"/>
      <c r="AD153" s="30"/>
    </row>
    <row r="154" spans="18:30" x14ac:dyDescent="0.25">
      <c r="R154" s="30"/>
      <c r="S154" s="30"/>
      <c r="T154" s="30"/>
      <c r="U154" s="30"/>
      <c r="V154" s="30"/>
      <c r="W154" s="30"/>
      <c r="X154" s="30"/>
      <c r="Y154" s="30"/>
      <c r="Z154" s="30"/>
      <c r="AA154" s="30"/>
      <c r="AB154" s="30"/>
      <c r="AC154" s="80"/>
      <c r="AD154" s="30"/>
    </row>
    <row r="155" spans="18:30" x14ac:dyDescent="0.25">
      <c r="R155" s="30"/>
      <c r="S155" s="30"/>
      <c r="T155" s="30"/>
      <c r="U155" s="30"/>
      <c r="V155" s="30"/>
      <c r="W155" s="30"/>
      <c r="X155" s="30"/>
      <c r="Y155" s="30"/>
      <c r="Z155" s="30"/>
      <c r="AA155" s="30"/>
      <c r="AB155" s="30"/>
      <c r="AC155" s="80"/>
      <c r="AD155" s="30"/>
    </row>
    <row r="156" spans="18:30" x14ac:dyDescent="0.25">
      <c r="R156" s="30"/>
      <c r="S156" s="30"/>
      <c r="T156" s="30"/>
      <c r="U156" s="30"/>
      <c r="V156" s="30"/>
      <c r="W156" s="30"/>
      <c r="X156" s="30"/>
      <c r="Y156" s="30"/>
      <c r="Z156" s="30"/>
      <c r="AA156" s="30"/>
      <c r="AB156" s="30"/>
      <c r="AC156" s="80"/>
      <c r="AD156" s="30"/>
    </row>
    <row r="157" spans="18:30" x14ac:dyDescent="0.25">
      <c r="R157" s="30"/>
      <c r="S157" s="30"/>
      <c r="T157" s="30"/>
      <c r="U157" s="30"/>
      <c r="V157" s="30"/>
      <c r="W157" s="30"/>
      <c r="X157" s="30"/>
      <c r="Y157" s="30"/>
      <c r="Z157" s="30"/>
      <c r="AA157" s="30"/>
      <c r="AB157" s="30"/>
      <c r="AC157" s="80"/>
      <c r="AD157" s="30"/>
    </row>
    <row r="158" spans="18:30" x14ac:dyDescent="0.25">
      <c r="R158" s="30"/>
      <c r="S158" s="30"/>
      <c r="T158" s="30"/>
      <c r="U158" s="30"/>
      <c r="V158" s="30"/>
      <c r="W158" s="30"/>
      <c r="X158" s="30"/>
      <c r="Y158" s="30"/>
      <c r="Z158" s="30"/>
      <c r="AA158" s="30"/>
      <c r="AB158" s="30"/>
      <c r="AC158" s="80"/>
      <c r="AD158" s="30"/>
    </row>
    <row r="159" spans="18:30" x14ac:dyDescent="0.25">
      <c r="R159" s="30"/>
      <c r="S159" s="30"/>
      <c r="T159" s="30"/>
      <c r="U159" s="30"/>
      <c r="V159" s="30"/>
      <c r="W159" s="30"/>
      <c r="X159" s="30"/>
      <c r="Y159" s="30"/>
      <c r="Z159" s="30"/>
      <c r="AA159" s="30"/>
      <c r="AB159" s="30"/>
      <c r="AC159" s="80"/>
      <c r="AD159" s="30"/>
    </row>
    <row r="160" spans="18:30" x14ac:dyDescent="0.25">
      <c r="R160" s="30"/>
      <c r="S160" s="30"/>
      <c r="T160" s="30"/>
      <c r="U160" s="30"/>
      <c r="V160" s="30"/>
      <c r="W160" s="30"/>
      <c r="X160" s="30"/>
      <c r="Y160" s="30"/>
      <c r="Z160" s="30"/>
      <c r="AA160" s="30"/>
      <c r="AB160" s="30"/>
      <c r="AC160" s="80"/>
      <c r="AD160" s="30"/>
    </row>
    <row r="161" spans="18:30" x14ac:dyDescent="0.25">
      <c r="R161" s="30"/>
      <c r="S161" s="30"/>
      <c r="T161" s="30"/>
      <c r="U161" s="30"/>
      <c r="V161" s="30"/>
      <c r="W161" s="30"/>
      <c r="X161" s="30"/>
      <c r="Y161" s="30"/>
      <c r="Z161" s="30"/>
      <c r="AA161" s="30"/>
      <c r="AB161" s="30"/>
      <c r="AC161" s="80"/>
      <c r="AD161" s="30"/>
    </row>
    <row r="162" spans="18:30" x14ac:dyDescent="0.25">
      <c r="R162" s="30"/>
      <c r="S162" s="30"/>
      <c r="T162" s="30"/>
      <c r="U162" s="30"/>
      <c r="V162" s="30"/>
      <c r="W162" s="30"/>
      <c r="X162" s="30"/>
      <c r="Y162" s="30"/>
      <c r="Z162" s="30"/>
      <c r="AA162" s="30"/>
      <c r="AB162" s="30"/>
      <c r="AC162" s="80"/>
      <c r="AD162" s="30"/>
    </row>
    <row r="163" spans="18:30" x14ac:dyDescent="0.25">
      <c r="R163" s="30"/>
      <c r="S163" s="30"/>
      <c r="T163" s="30"/>
      <c r="U163" s="30"/>
      <c r="V163" s="30"/>
      <c r="W163" s="30"/>
      <c r="X163" s="30"/>
      <c r="Y163" s="30"/>
      <c r="Z163" s="30"/>
      <c r="AA163" s="30"/>
      <c r="AB163" s="30"/>
      <c r="AC163" s="80"/>
      <c r="AD163" s="30"/>
    </row>
    <row r="164" spans="18:30" x14ac:dyDescent="0.25">
      <c r="R164" s="30"/>
      <c r="S164" s="30"/>
      <c r="T164" s="30"/>
      <c r="U164" s="30"/>
      <c r="V164" s="30"/>
      <c r="W164" s="30"/>
      <c r="X164" s="30"/>
      <c r="Y164" s="30"/>
      <c r="Z164" s="30"/>
      <c r="AA164" s="30"/>
      <c r="AB164" s="30"/>
      <c r="AC164" s="80"/>
      <c r="AD164" s="30"/>
    </row>
    <row r="165" spans="18:30" x14ac:dyDescent="0.25">
      <c r="R165" s="30"/>
      <c r="S165" s="30"/>
      <c r="T165" s="30"/>
      <c r="U165" s="30"/>
      <c r="V165" s="30"/>
      <c r="W165" s="30"/>
      <c r="X165" s="30"/>
      <c r="Y165" s="30"/>
      <c r="Z165" s="30"/>
      <c r="AA165" s="30"/>
      <c r="AB165" s="30"/>
      <c r="AC165" s="80"/>
      <c r="AD165" s="30"/>
    </row>
    <row r="166" spans="18:30" x14ac:dyDescent="0.25">
      <c r="R166" s="30"/>
      <c r="S166" s="30"/>
      <c r="T166" s="30"/>
      <c r="U166" s="30"/>
      <c r="V166" s="30"/>
      <c r="W166" s="30"/>
      <c r="X166" s="30"/>
      <c r="Y166" s="30"/>
      <c r="Z166" s="30"/>
      <c r="AA166" s="30"/>
      <c r="AB166" s="30"/>
      <c r="AC166" s="80"/>
      <c r="AD166" s="30"/>
    </row>
    <row r="167" spans="18:30" x14ac:dyDescent="0.25">
      <c r="R167" s="30"/>
      <c r="S167" s="30"/>
      <c r="T167" s="30"/>
      <c r="U167" s="30"/>
      <c r="V167" s="30"/>
      <c r="W167" s="30"/>
      <c r="X167" s="30"/>
      <c r="Y167" s="30"/>
      <c r="Z167" s="30"/>
      <c r="AA167" s="30"/>
      <c r="AB167" s="30"/>
      <c r="AC167" s="80"/>
      <c r="AD167" s="30"/>
    </row>
    <row r="168" spans="18:30" x14ac:dyDescent="0.25">
      <c r="R168" s="30"/>
      <c r="S168" s="30"/>
      <c r="T168" s="30"/>
      <c r="U168" s="30"/>
      <c r="V168" s="30"/>
      <c r="W168" s="30"/>
      <c r="X168" s="30"/>
      <c r="Y168" s="30"/>
      <c r="Z168" s="30"/>
      <c r="AA168" s="30"/>
      <c r="AB168" s="30"/>
      <c r="AC168" s="80"/>
      <c r="AD168" s="30"/>
    </row>
    <row r="169" spans="18:30" x14ac:dyDescent="0.25">
      <c r="R169" s="30"/>
      <c r="S169" s="30"/>
      <c r="T169" s="30"/>
      <c r="U169" s="30"/>
      <c r="V169" s="30"/>
      <c r="W169" s="30"/>
      <c r="X169" s="30"/>
      <c r="Y169" s="30"/>
      <c r="Z169" s="30"/>
      <c r="AA169" s="30"/>
      <c r="AB169" s="30"/>
      <c r="AC169" s="80"/>
      <c r="AD169" s="30"/>
    </row>
    <row r="170" spans="18:30" x14ac:dyDescent="0.25">
      <c r="R170" s="30"/>
      <c r="S170" s="30"/>
      <c r="T170" s="30"/>
      <c r="U170" s="30"/>
      <c r="V170" s="30"/>
      <c r="W170" s="30"/>
      <c r="X170" s="30"/>
      <c r="Y170" s="30"/>
      <c r="Z170" s="30"/>
      <c r="AA170" s="30"/>
      <c r="AB170" s="30"/>
      <c r="AC170" s="80"/>
      <c r="AD170" s="30"/>
    </row>
    <row r="171" spans="18:30" x14ac:dyDescent="0.25">
      <c r="R171" s="30"/>
      <c r="S171" s="30"/>
      <c r="T171" s="30"/>
      <c r="U171" s="30"/>
      <c r="V171" s="30"/>
      <c r="W171" s="30"/>
      <c r="X171" s="30"/>
      <c r="Y171" s="30"/>
      <c r="Z171" s="30"/>
      <c r="AA171" s="30"/>
      <c r="AB171" s="30"/>
      <c r="AC171" s="80"/>
      <c r="AD171" s="30"/>
    </row>
    <row r="172" spans="18:30" x14ac:dyDescent="0.25">
      <c r="R172" s="30"/>
      <c r="S172" s="30"/>
      <c r="T172" s="30"/>
      <c r="U172" s="30"/>
      <c r="V172" s="30"/>
      <c r="W172" s="30"/>
      <c r="X172" s="30"/>
      <c r="Y172" s="30"/>
      <c r="Z172" s="30"/>
      <c r="AA172" s="30"/>
      <c r="AB172" s="30"/>
      <c r="AC172" s="80"/>
      <c r="AD172" s="30"/>
    </row>
    <row r="173" spans="18:30" x14ac:dyDescent="0.25">
      <c r="R173" s="30"/>
      <c r="S173" s="30"/>
      <c r="T173" s="30"/>
      <c r="U173" s="30"/>
      <c r="V173" s="30"/>
      <c r="W173" s="30"/>
      <c r="X173" s="30"/>
      <c r="Y173" s="30"/>
      <c r="Z173" s="30"/>
      <c r="AA173" s="30"/>
      <c r="AB173" s="30"/>
      <c r="AC173" s="80"/>
      <c r="AD173" s="30"/>
    </row>
    <row r="174" spans="18:30" x14ac:dyDescent="0.25">
      <c r="R174" s="30"/>
      <c r="S174" s="30"/>
      <c r="T174" s="30"/>
      <c r="U174" s="30"/>
      <c r="V174" s="30"/>
      <c r="W174" s="30"/>
      <c r="X174" s="30"/>
      <c r="Y174" s="30"/>
      <c r="Z174" s="30"/>
      <c r="AA174" s="30"/>
      <c r="AB174" s="30"/>
      <c r="AC174" s="80"/>
      <c r="AD174" s="30"/>
    </row>
    <row r="175" spans="18:30" x14ac:dyDescent="0.25">
      <c r="R175" s="30"/>
      <c r="S175" s="30"/>
      <c r="T175" s="30"/>
      <c r="U175" s="30"/>
      <c r="V175" s="30"/>
      <c r="W175" s="30"/>
      <c r="X175" s="30"/>
      <c r="Y175" s="30"/>
      <c r="Z175" s="30"/>
      <c r="AA175" s="30"/>
      <c r="AB175" s="30"/>
      <c r="AC175" s="80"/>
      <c r="AD175" s="30"/>
    </row>
    <row r="176" spans="18:30" x14ac:dyDescent="0.25">
      <c r="R176" s="30"/>
      <c r="S176" s="30"/>
      <c r="T176" s="30"/>
      <c r="U176" s="30"/>
      <c r="V176" s="30"/>
      <c r="W176" s="30"/>
      <c r="X176" s="30"/>
      <c r="Y176" s="30"/>
      <c r="Z176" s="30"/>
      <c r="AA176" s="30"/>
      <c r="AB176" s="30"/>
      <c r="AC176" s="80"/>
      <c r="AD176" s="30"/>
    </row>
    <row r="177" spans="18:30" x14ac:dyDescent="0.25">
      <c r="R177" s="30"/>
      <c r="S177" s="30"/>
      <c r="T177" s="30"/>
      <c r="U177" s="30"/>
      <c r="V177" s="30"/>
      <c r="W177" s="30"/>
      <c r="X177" s="30"/>
      <c r="Y177" s="30"/>
      <c r="Z177" s="30"/>
      <c r="AA177" s="30"/>
      <c r="AB177" s="30"/>
      <c r="AC177" s="80"/>
      <c r="AD177" s="30"/>
    </row>
    <row r="178" spans="18:30" x14ac:dyDescent="0.25">
      <c r="R178" s="30"/>
      <c r="S178" s="30"/>
      <c r="T178" s="30"/>
      <c r="U178" s="30"/>
      <c r="V178" s="30"/>
      <c r="W178" s="30"/>
      <c r="X178" s="30"/>
      <c r="Y178" s="30"/>
      <c r="Z178" s="30"/>
      <c r="AA178" s="30"/>
      <c r="AB178" s="30"/>
      <c r="AC178" s="80"/>
      <c r="AD178" s="30"/>
    </row>
    <row r="179" spans="18:30" x14ac:dyDescent="0.25">
      <c r="R179" s="30"/>
      <c r="S179" s="30"/>
      <c r="T179" s="30"/>
      <c r="U179" s="30"/>
      <c r="V179" s="30"/>
      <c r="W179" s="30"/>
      <c r="X179" s="30"/>
      <c r="Y179" s="30"/>
      <c r="Z179" s="30"/>
      <c r="AA179" s="30"/>
      <c r="AB179" s="30"/>
      <c r="AC179" s="80"/>
      <c r="AD179" s="30"/>
    </row>
    <row r="180" spans="18:30" x14ac:dyDescent="0.25">
      <c r="R180" s="30"/>
      <c r="S180" s="30"/>
      <c r="T180" s="30"/>
      <c r="U180" s="30"/>
      <c r="V180" s="30"/>
      <c r="W180" s="30"/>
      <c r="X180" s="30"/>
      <c r="Y180" s="30"/>
      <c r="Z180" s="30"/>
      <c r="AA180" s="30"/>
      <c r="AB180" s="30"/>
      <c r="AC180" s="80"/>
      <c r="AD180" s="30"/>
    </row>
    <row r="181" spans="18:30" x14ac:dyDescent="0.25">
      <c r="R181" s="30"/>
      <c r="S181" s="30"/>
      <c r="T181" s="30"/>
      <c r="U181" s="30"/>
      <c r="V181" s="30"/>
      <c r="W181" s="30"/>
      <c r="X181" s="30"/>
      <c r="Y181" s="30"/>
      <c r="Z181" s="30"/>
      <c r="AA181" s="30"/>
      <c r="AB181" s="30"/>
      <c r="AC181" s="80"/>
      <c r="AD181" s="30"/>
    </row>
    <row r="182" spans="18:30" x14ac:dyDescent="0.25">
      <c r="R182" s="30"/>
      <c r="S182" s="30"/>
      <c r="T182" s="30"/>
      <c r="U182" s="30"/>
      <c r="V182" s="30"/>
      <c r="W182" s="30"/>
      <c r="X182" s="30"/>
      <c r="Y182" s="30"/>
      <c r="Z182" s="30"/>
      <c r="AA182" s="30"/>
      <c r="AB182" s="30"/>
      <c r="AC182" s="80"/>
      <c r="AD182" s="30"/>
    </row>
    <row r="183" spans="18:30" x14ac:dyDescent="0.25">
      <c r="R183" s="30"/>
      <c r="S183" s="30"/>
      <c r="T183" s="30"/>
      <c r="U183" s="30"/>
      <c r="V183" s="30"/>
      <c r="W183" s="30"/>
      <c r="X183" s="30"/>
      <c r="Y183" s="30"/>
      <c r="Z183" s="30"/>
      <c r="AA183" s="30"/>
      <c r="AB183" s="30"/>
      <c r="AC183" s="80"/>
      <c r="AD183" s="30"/>
    </row>
    <row r="184" spans="18:30" x14ac:dyDescent="0.25">
      <c r="R184" s="30"/>
      <c r="S184" s="30"/>
      <c r="T184" s="30"/>
      <c r="U184" s="30"/>
      <c r="V184" s="30"/>
      <c r="W184" s="30"/>
      <c r="X184" s="30"/>
      <c r="Y184" s="30"/>
      <c r="Z184" s="30"/>
      <c r="AA184" s="30"/>
      <c r="AB184" s="30"/>
      <c r="AC184" s="80"/>
      <c r="AD184" s="30"/>
    </row>
    <row r="185" spans="18:30" x14ac:dyDescent="0.25">
      <c r="R185" s="30"/>
      <c r="S185" s="30"/>
      <c r="T185" s="30"/>
      <c r="U185" s="30"/>
      <c r="V185" s="30"/>
      <c r="W185" s="30"/>
      <c r="X185" s="30"/>
      <c r="Y185" s="30"/>
      <c r="Z185" s="30"/>
      <c r="AA185" s="30"/>
      <c r="AB185" s="30"/>
      <c r="AC185" s="80"/>
      <c r="AD185" s="30"/>
    </row>
    <row r="186" spans="18:30" x14ac:dyDescent="0.25">
      <c r="R186" s="30"/>
      <c r="S186" s="30"/>
      <c r="T186" s="30"/>
      <c r="U186" s="30"/>
      <c r="V186" s="30"/>
      <c r="W186" s="30"/>
      <c r="X186" s="30"/>
      <c r="Y186" s="30"/>
      <c r="Z186" s="30"/>
      <c r="AA186" s="30"/>
      <c r="AB186" s="30"/>
      <c r="AC186" s="80"/>
      <c r="AD186" s="30"/>
    </row>
    <row r="187" spans="18:30" x14ac:dyDescent="0.25">
      <c r="R187" s="30"/>
      <c r="S187" s="30"/>
      <c r="T187" s="30"/>
      <c r="U187" s="30"/>
      <c r="V187" s="30"/>
      <c r="W187" s="30"/>
      <c r="X187" s="30"/>
      <c r="Y187" s="30"/>
      <c r="Z187" s="30"/>
      <c r="AA187" s="30"/>
      <c r="AB187" s="30"/>
      <c r="AC187" s="80"/>
      <c r="AD187" s="30"/>
    </row>
    <row r="188" spans="18:30" x14ac:dyDescent="0.25">
      <c r="R188" s="30"/>
      <c r="S188" s="30"/>
      <c r="T188" s="30"/>
      <c r="U188" s="30"/>
      <c r="V188" s="30"/>
      <c r="W188" s="30"/>
      <c r="X188" s="30"/>
      <c r="Y188" s="30"/>
      <c r="Z188" s="30"/>
      <c r="AA188" s="30"/>
      <c r="AB188" s="30"/>
      <c r="AC188" s="80"/>
      <c r="AD188" s="30"/>
    </row>
    <row r="189" spans="18:30" x14ac:dyDescent="0.25">
      <c r="R189" s="30"/>
      <c r="S189" s="30"/>
      <c r="T189" s="30"/>
      <c r="U189" s="30"/>
      <c r="V189" s="30"/>
      <c r="W189" s="30"/>
      <c r="X189" s="30"/>
      <c r="Y189" s="30"/>
      <c r="Z189" s="30"/>
      <c r="AA189" s="30"/>
      <c r="AB189" s="30"/>
      <c r="AC189" s="80"/>
      <c r="AD189" s="30"/>
    </row>
    <row r="190" spans="18:30" x14ac:dyDescent="0.25">
      <c r="R190" s="30"/>
      <c r="S190" s="30"/>
      <c r="T190" s="30"/>
      <c r="U190" s="30"/>
      <c r="V190" s="30"/>
      <c r="W190" s="30"/>
      <c r="X190" s="30"/>
      <c r="Y190" s="30"/>
      <c r="Z190" s="30"/>
      <c r="AA190" s="30"/>
      <c r="AB190" s="30"/>
      <c r="AC190" s="80"/>
      <c r="AD190" s="30"/>
    </row>
    <row r="191" spans="18:30" x14ac:dyDescent="0.25">
      <c r="R191" s="30"/>
      <c r="S191" s="30"/>
      <c r="T191" s="30"/>
      <c r="U191" s="30"/>
      <c r="V191" s="30"/>
      <c r="W191" s="30"/>
      <c r="X191" s="30"/>
      <c r="Y191" s="30"/>
      <c r="Z191" s="30"/>
      <c r="AA191" s="30"/>
      <c r="AB191" s="30"/>
      <c r="AC191" s="80"/>
      <c r="AD191" s="30"/>
    </row>
    <row r="192" spans="18:30" x14ac:dyDescent="0.25">
      <c r="R192" s="30"/>
      <c r="S192" s="30"/>
      <c r="T192" s="30"/>
      <c r="U192" s="30"/>
      <c r="V192" s="30"/>
      <c r="W192" s="30"/>
      <c r="X192" s="30"/>
      <c r="Y192" s="30"/>
      <c r="Z192" s="30"/>
      <c r="AA192" s="30"/>
      <c r="AB192" s="30"/>
      <c r="AC192" s="80"/>
      <c r="AD192" s="30"/>
    </row>
    <row r="193" spans="18:30" x14ac:dyDescent="0.25">
      <c r="R193" s="30"/>
      <c r="S193" s="30"/>
      <c r="T193" s="30"/>
      <c r="U193" s="30"/>
      <c r="V193" s="30"/>
      <c r="W193" s="30"/>
      <c r="X193" s="30"/>
      <c r="Y193" s="30"/>
      <c r="Z193" s="30"/>
      <c r="AA193" s="30"/>
      <c r="AB193" s="30"/>
      <c r="AC193" s="80"/>
      <c r="AD193" s="30"/>
    </row>
    <row r="194" spans="18:30" x14ac:dyDescent="0.25">
      <c r="R194" s="30"/>
      <c r="S194" s="30"/>
      <c r="T194" s="30"/>
      <c r="U194" s="30"/>
      <c r="V194" s="30"/>
      <c r="W194" s="30"/>
      <c r="X194" s="30"/>
      <c r="Y194" s="30"/>
      <c r="Z194" s="30"/>
      <c r="AA194" s="30"/>
      <c r="AB194" s="30"/>
      <c r="AC194" s="80"/>
      <c r="AD194" s="30"/>
    </row>
    <row r="195" spans="18:30" x14ac:dyDescent="0.25">
      <c r="R195" s="30"/>
      <c r="S195" s="30"/>
      <c r="T195" s="30"/>
      <c r="U195" s="30"/>
      <c r="V195" s="30"/>
      <c r="W195" s="30"/>
      <c r="X195" s="30"/>
      <c r="Y195" s="30"/>
      <c r="Z195" s="30"/>
      <c r="AA195" s="30"/>
      <c r="AB195" s="30"/>
      <c r="AC195" s="80"/>
      <c r="AD195" s="30"/>
    </row>
    <row r="196" spans="18:30" x14ac:dyDescent="0.25">
      <c r="R196" s="30"/>
      <c r="S196" s="30"/>
      <c r="T196" s="30"/>
      <c r="U196" s="30"/>
      <c r="V196" s="30"/>
      <c r="W196" s="30"/>
      <c r="X196" s="30"/>
      <c r="Y196" s="30"/>
      <c r="Z196" s="30"/>
      <c r="AA196" s="30"/>
      <c r="AB196" s="30"/>
      <c r="AC196" s="80"/>
      <c r="AD196" s="30"/>
    </row>
    <row r="197" spans="18:30" x14ac:dyDescent="0.25">
      <c r="R197" s="30"/>
      <c r="S197" s="30"/>
      <c r="T197" s="30"/>
      <c r="U197" s="30"/>
      <c r="V197" s="30"/>
      <c r="W197" s="30"/>
      <c r="X197" s="30"/>
      <c r="Y197" s="30"/>
      <c r="Z197" s="30"/>
      <c r="AA197" s="30"/>
      <c r="AB197" s="30"/>
      <c r="AC197" s="80"/>
      <c r="AD197" s="30"/>
    </row>
    <row r="198" spans="18:30" x14ac:dyDescent="0.25">
      <c r="R198" s="30"/>
      <c r="S198" s="30"/>
      <c r="T198" s="30"/>
      <c r="U198" s="30"/>
      <c r="V198" s="30"/>
      <c r="W198" s="30"/>
      <c r="X198" s="30"/>
      <c r="Y198" s="30"/>
      <c r="Z198" s="30"/>
      <c r="AA198" s="30"/>
      <c r="AB198" s="30"/>
      <c r="AC198" s="80"/>
      <c r="AD198" s="30"/>
    </row>
    <row r="199" spans="18:30" x14ac:dyDescent="0.25">
      <c r="R199" s="30"/>
      <c r="S199" s="30"/>
      <c r="T199" s="30"/>
      <c r="U199" s="30"/>
      <c r="V199" s="30"/>
      <c r="W199" s="30"/>
      <c r="X199" s="30"/>
      <c r="Y199" s="30"/>
      <c r="Z199" s="30"/>
      <c r="AA199" s="30"/>
      <c r="AB199" s="30"/>
      <c r="AC199" s="80"/>
      <c r="AD199" s="30"/>
    </row>
    <row r="200" spans="18:30" x14ac:dyDescent="0.25">
      <c r="R200" s="30"/>
      <c r="S200" s="30"/>
      <c r="T200" s="30"/>
      <c r="U200" s="30"/>
      <c r="V200" s="30"/>
      <c r="W200" s="30"/>
      <c r="X200" s="30"/>
      <c r="Y200" s="30"/>
      <c r="Z200" s="30"/>
      <c r="AA200" s="30"/>
      <c r="AB200" s="30"/>
      <c r="AC200" s="80"/>
      <c r="AD200" s="30"/>
    </row>
    <row r="201" spans="18:30" x14ac:dyDescent="0.25">
      <c r="R201" s="30"/>
      <c r="S201" s="30"/>
      <c r="T201" s="30"/>
      <c r="U201" s="30"/>
      <c r="V201" s="30"/>
      <c r="W201" s="30"/>
      <c r="X201" s="30"/>
      <c r="Y201" s="30"/>
      <c r="Z201" s="30"/>
      <c r="AA201" s="30"/>
      <c r="AB201" s="30"/>
      <c r="AC201" s="80"/>
      <c r="AD201" s="30"/>
    </row>
    <row r="202" spans="18:30" x14ac:dyDescent="0.25">
      <c r="R202" s="30"/>
      <c r="S202" s="30"/>
      <c r="T202" s="30"/>
      <c r="U202" s="30"/>
      <c r="V202" s="30"/>
      <c r="W202" s="30"/>
      <c r="X202" s="30"/>
      <c r="Y202" s="30"/>
      <c r="Z202" s="30"/>
      <c r="AA202" s="30"/>
      <c r="AB202" s="30"/>
      <c r="AC202" s="80"/>
      <c r="AD202" s="30"/>
    </row>
    <row r="203" spans="18:30" x14ac:dyDescent="0.25">
      <c r="R203" s="30"/>
      <c r="S203" s="30"/>
      <c r="T203" s="30"/>
      <c r="U203" s="30"/>
      <c r="V203" s="30"/>
      <c r="W203" s="30"/>
      <c r="X203" s="30"/>
      <c r="Y203" s="30"/>
      <c r="Z203" s="30"/>
      <c r="AA203" s="30"/>
      <c r="AB203" s="30"/>
      <c r="AC203" s="80"/>
      <c r="AD203" s="30"/>
    </row>
    <row r="204" spans="18:30" x14ac:dyDescent="0.25">
      <c r="R204" s="30"/>
      <c r="S204" s="30"/>
      <c r="T204" s="30"/>
      <c r="U204" s="30"/>
      <c r="V204" s="30"/>
      <c r="W204" s="30"/>
      <c r="X204" s="30"/>
      <c r="Y204" s="30"/>
      <c r="Z204" s="30"/>
      <c r="AA204" s="30"/>
      <c r="AB204" s="30"/>
      <c r="AC204" s="80"/>
      <c r="AD204" s="30"/>
    </row>
    <row r="205" spans="18:30" x14ac:dyDescent="0.25">
      <c r="R205" s="30"/>
      <c r="S205" s="30"/>
      <c r="T205" s="30"/>
      <c r="U205" s="30"/>
      <c r="V205" s="30"/>
      <c r="W205" s="30"/>
      <c r="X205" s="30"/>
      <c r="Y205" s="30"/>
      <c r="Z205" s="30"/>
      <c r="AA205" s="30"/>
      <c r="AB205" s="30"/>
      <c r="AC205" s="80"/>
      <c r="AD205" s="30"/>
    </row>
    <row r="206" spans="18:30" x14ac:dyDescent="0.25">
      <c r="R206" s="30"/>
      <c r="S206" s="30"/>
      <c r="T206" s="30"/>
      <c r="U206" s="30"/>
      <c r="V206" s="30"/>
      <c r="W206" s="30"/>
      <c r="X206" s="30"/>
      <c r="Y206" s="30"/>
      <c r="Z206" s="30"/>
      <c r="AA206" s="30"/>
      <c r="AB206" s="30"/>
      <c r="AC206" s="80"/>
      <c r="AD206" s="30"/>
    </row>
    <row r="207" spans="18:30" x14ac:dyDescent="0.25">
      <c r="R207" s="30"/>
      <c r="S207" s="30"/>
      <c r="T207" s="30"/>
      <c r="U207" s="30"/>
      <c r="V207" s="30"/>
      <c r="W207" s="30"/>
      <c r="X207" s="30"/>
      <c r="Y207" s="30"/>
      <c r="Z207" s="30"/>
      <c r="AA207" s="30"/>
      <c r="AB207" s="30"/>
      <c r="AC207" s="80"/>
      <c r="AD207" s="30"/>
    </row>
    <row r="208" spans="18:30" x14ac:dyDescent="0.25">
      <c r="R208" s="30"/>
      <c r="S208" s="30"/>
      <c r="T208" s="30"/>
      <c r="U208" s="30"/>
      <c r="V208" s="30"/>
      <c r="W208" s="30"/>
      <c r="X208" s="30"/>
      <c r="Y208" s="30"/>
      <c r="Z208" s="30"/>
      <c r="AA208" s="30"/>
      <c r="AB208" s="30"/>
      <c r="AC208" s="80"/>
      <c r="AD208" s="30"/>
    </row>
    <row r="209" spans="18:30" x14ac:dyDescent="0.25">
      <c r="R209" s="30"/>
      <c r="S209" s="30"/>
      <c r="T209" s="30"/>
      <c r="U209" s="30"/>
      <c r="V209" s="30"/>
      <c r="W209" s="30"/>
      <c r="X209" s="30"/>
      <c r="Y209" s="30"/>
      <c r="Z209" s="30"/>
      <c r="AA209" s="30"/>
      <c r="AB209" s="30"/>
      <c r="AC209" s="80"/>
      <c r="AD209" s="30"/>
    </row>
    <row r="210" spans="18:30" x14ac:dyDescent="0.25">
      <c r="R210" s="30"/>
      <c r="S210" s="30"/>
      <c r="T210" s="30"/>
      <c r="U210" s="30"/>
      <c r="V210" s="30"/>
      <c r="W210" s="30"/>
      <c r="X210" s="30"/>
      <c r="Y210" s="30"/>
      <c r="Z210" s="30"/>
      <c r="AA210" s="30"/>
      <c r="AB210" s="30"/>
      <c r="AC210" s="80"/>
      <c r="AD210" s="30"/>
    </row>
    <row r="211" spans="18:30" x14ac:dyDescent="0.25">
      <c r="R211" s="30"/>
      <c r="S211" s="30"/>
      <c r="T211" s="30"/>
      <c r="U211" s="30"/>
      <c r="V211" s="30"/>
      <c r="W211" s="30"/>
      <c r="X211" s="30"/>
      <c r="Y211" s="30"/>
      <c r="Z211" s="30"/>
      <c r="AA211" s="30"/>
      <c r="AB211" s="30"/>
      <c r="AC211" s="80"/>
      <c r="AD211" s="30"/>
    </row>
    <row r="212" spans="18:30" x14ac:dyDescent="0.25">
      <c r="R212" s="30"/>
      <c r="S212" s="30"/>
      <c r="T212" s="30"/>
      <c r="U212" s="30"/>
      <c r="V212" s="30"/>
      <c r="W212" s="30"/>
      <c r="X212" s="30"/>
      <c r="Y212" s="30"/>
      <c r="Z212" s="30"/>
      <c r="AA212" s="30"/>
      <c r="AB212" s="30"/>
      <c r="AC212" s="80"/>
      <c r="AD212" s="30"/>
    </row>
    <row r="213" spans="18:30" x14ac:dyDescent="0.25">
      <c r="R213" s="30"/>
      <c r="S213" s="30"/>
      <c r="T213" s="30"/>
      <c r="U213" s="30"/>
      <c r="V213" s="30"/>
      <c r="W213" s="30"/>
      <c r="X213" s="30"/>
      <c r="Y213" s="30"/>
      <c r="Z213" s="30"/>
      <c r="AA213" s="30"/>
      <c r="AB213" s="30"/>
      <c r="AC213" s="80"/>
      <c r="AD213" s="30"/>
    </row>
    <row r="214" spans="18:30" x14ac:dyDescent="0.25">
      <c r="R214" s="30"/>
      <c r="S214" s="30"/>
      <c r="T214" s="30"/>
      <c r="U214" s="30"/>
      <c r="V214" s="30"/>
      <c r="W214" s="30"/>
      <c r="X214" s="30"/>
      <c r="Y214" s="30"/>
      <c r="Z214" s="30"/>
      <c r="AA214" s="30"/>
      <c r="AB214" s="30"/>
      <c r="AC214" s="80"/>
      <c r="AD214" s="30"/>
    </row>
    <row r="215" spans="18:30" x14ac:dyDescent="0.25">
      <c r="R215" s="30"/>
      <c r="S215" s="30"/>
      <c r="T215" s="30"/>
      <c r="U215" s="30"/>
      <c r="V215" s="30"/>
      <c r="W215" s="30"/>
      <c r="X215" s="30"/>
      <c r="Y215" s="30"/>
      <c r="Z215" s="30"/>
      <c r="AA215" s="30"/>
      <c r="AB215" s="30"/>
      <c r="AC215" s="80"/>
      <c r="AD215" s="30"/>
    </row>
    <row r="216" spans="18:30" x14ac:dyDescent="0.25">
      <c r="R216" s="30"/>
      <c r="S216" s="30"/>
      <c r="T216" s="30"/>
      <c r="U216" s="30"/>
      <c r="V216" s="30"/>
      <c r="W216" s="30"/>
      <c r="X216" s="30"/>
      <c r="Y216" s="30"/>
      <c r="Z216" s="30"/>
      <c r="AA216" s="30"/>
      <c r="AB216" s="30"/>
      <c r="AC216" s="80"/>
      <c r="AD216" s="30"/>
    </row>
    <row r="217" spans="18:30" x14ac:dyDescent="0.25">
      <c r="R217" s="30"/>
      <c r="S217" s="30"/>
      <c r="T217" s="30"/>
      <c r="U217" s="30"/>
      <c r="V217" s="30"/>
      <c r="W217" s="30"/>
      <c r="X217" s="30"/>
      <c r="Y217" s="30"/>
      <c r="Z217" s="30"/>
      <c r="AA217" s="30"/>
      <c r="AB217" s="30"/>
      <c r="AC217" s="80"/>
      <c r="AD217" s="30"/>
    </row>
    <row r="218" spans="18:30" x14ac:dyDescent="0.25">
      <c r="R218" s="30"/>
      <c r="S218" s="30"/>
      <c r="T218" s="30"/>
      <c r="U218" s="30"/>
      <c r="V218" s="30"/>
      <c r="W218" s="30"/>
      <c r="X218" s="30"/>
      <c r="Y218" s="30"/>
      <c r="Z218" s="30"/>
      <c r="AA218" s="30"/>
      <c r="AB218" s="30"/>
      <c r="AC218" s="80"/>
      <c r="AD218" s="30"/>
    </row>
    <row r="219" spans="18:30" x14ac:dyDescent="0.25">
      <c r="R219" s="30"/>
      <c r="S219" s="30"/>
      <c r="T219" s="30"/>
      <c r="U219" s="30"/>
      <c r="V219" s="30"/>
      <c r="W219" s="30"/>
      <c r="X219" s="30"/>
      <c r="Y219" s="30"/>
      <c r="Z219" s="30"/>
      <c r="AA219" s="30"/>
      <c r="AB219" s="30"/>
      <c r="AC219" s="80"/>
      <c r="AD219" s="30"/>
    </row>
    <row r="220" spans="18:30" x14ac:dyDescent="0.25">
      <c r="R220" s="30"/>
      <c r="S220" s="30"/>
      <c r="T220" s="30"/>
      <c r="U220" s="30"/>
      <c r="V220" s="30"/>
      <c r="W220" s="30"/>
      <c r="X220" s="30"/>
      <c r="Y220" s="30"/>
      <c r="Z220" s="30"/>
      <c r="AA220" s="30"/>
      <c r="AB220" s="30"/>
      <c r="AC220" s="80"/>
      <c r="AD220" s="30"/>
    </row>
    <row r="221" spans="18:30" x14ac:dyDescent="0.25">
      <c r="R221" s="30"/>
      <c r="S221" s="30"/>
      <c r="T221" s="30"/>
      <c r="U221" s="30"/>
      <c r="V221" s="30"/>
      <c r="W221" s="30"/>
      <c r="X221" s="30"/>
      <c r="Y221" s="30"/>
      <c r="Z221" s="30"/>
      <c r="AA221" s="30"/>
      <c r="AB221" s="30"/>
      <c r="AC221" s="80"/>
      <c r="AD221" s="30"/>
    </row>
    <row r="222" spans="18:30" x14ac:dyDescent="0.25">
      <c r="R222" s="30"/>
      <c r="S222" s="30"/>
      <c r="T222" s="30"/>
      <c r="U222" s="30"/>
      <c r="V222" s="30"/>
      <c r="W222" s="30"/>
      <c r="X222" s="30"/>
      <c r="Y222" s="30"/>
      <c r="Z222" s="30"/>
      <c r="AA222" s="30"/>
      <c r="AB222" s="30"/>
      <c r="AC222" s="80"/>
      <c r="AD222" s="30"/>
    </row>
    <row r="223" spans="18:30" x14ac:dyDescent="0.25">
      <c r="R223" s="30"/>
      <c r="S223" s="30"/>
      <c r="T223" s="30"/>
      <c r="U223" s="30"/>
      <c r="V223" s="30"/>
      <c r="W223" s="30"/>
      <c r="X223" s="30"/>
      <c r="Y223" s="30"/>
      <c r="Z223" s="30"/>
      <c r="AA223" s="30"/>
      <c r="AB223" s="30"/>
      <c r="AC223" s="80"/>
      <c r="AD223" s="30"/>
    </row>
    <row r="224" spans="18:30" x14ac:dyDescent="0.25">
      <c r="R224" s="30"/>
      <c r="S224" s="30"/>
      <c r="T224" s="30"/>
      <c r="U224" s="30"/>
      <c r="V224" s="30"/>
      <c r="W224" s="30"/>
      <c r="X224" s="30"/>
      <c r="Y224" s="30"/>
      <c r="Z224" s="30"/>
      <c r="AA224" s="30"/>
      <c r="AB224" s="30"/>
      <c r="AC224" s="80"/>
      <c r="AD224" s="30"/>
    </row>
    <row r="225" spans="18:30" x14ac:dyDescent="0.25">
      <c r="R225" s="30"/>
      <c r="S225" s="30"/>
      <c r="T225" s="30"/>
      <c r="U225" s="30"/>
      <c r="V225" s="30"/>
      <c r="W225" s="30"/>
      <c r="X225" s="30"/>
      <c r="Y225" s="30"/>
      <c r="Z225" s="30"/>
      <c r="AA225" s="30"/>
      <c r="AB225" s="30"/>
      <c r="AC225" s="80"/>
      <c r="AD225" s="30"/>
    </row>
    <row r="226" spans="18:30" x14ac:dyDescent="0.25">
      <c r="R226" s="30"/>
      <c r="S226" s="30"/>
      <c r="T226" s="30"/>
      <c r="U226" s="30"/>
      <c r="V226" s="30"/>
      <c r="W226" s="30"/>
      <c r="X226" s="30"/>
      <c r="Y226" s="30"/>
      <c r="Z226" s="30"/>
      <c r="AA226" s="30"/>
      <c r="AB226" s="30"/>
      <c r="AC226" s="80"/>
      <c r="AD226" s="30"/>
    </row>
    <row r="227" spans="18:30" x14ac:dyDescent="0.25">
      <c r="R227" s="30"/>
      <c r="S227" s="30"/>
      <c r="T227" s="30"/>
      <c r="U227" s="30"/>
      <c r="V227" s="30"/>
      <c r="W227" s="30"/>
      <c r="X227" s="30"/>
      <c r="Y227" s="30"/>
      <c r="Z227" s="30"/>
      <c r="AA227" s="30"/>
      <c r="AB227" s="30"/>
      <c r="AC227" s="80"/>
      <c r="AD227" s="30"/>
    </row>
    <row r="228" spans="18:30" x14ac:dyDescent="0.25">
      <c r="R228" s="30"/>
      <c r="S228" s="30"/>
      <c r="T228" s="30"/>
      <c r="U228" s="30"/>
      <c r="V228" s="30"/>
      <c r="W228" s="30"/>
      <c r="X228" s="30"/>
      <c r="Y228" s="30"/>
      <c r="Z228" s="30"/>
      <c r="AA228" s="30"/>
      <c r="AB228" s="30"/>
      <c r="AC228" s="80"/>
      <c r="AD228" s="30"/>
    </row>
    <row r="229" spans="18:30" x14ac:dyDescent="0.25">
      <c r="R229" s="30"/>
      <c r="S229" s="30"/>
      <c r="T229" s="30"/>
      <c r="U229" s="30"/>
      <c r="V229" s="30"/>
      <c r="W229" s="30"/>
      <c r="X229" s="30"/>
      <c r="Y229" s="30"/>
      <c r="Z229" s="30"/>
      <c r="AA229" s="30"/>
      <c r="AB229" s="30"/>
      <c r="AC229" s="80"/>
      <c r="AD229" s="30"/>
    </row>
    <row r="230" spans="18:30" x14ac:dyDescent="0.25">
      <c r="R230" s="30"/>
      <c r="S230" s="30"/>
      <c r="T230" s="30"/>
      <c r="U230" s="30"/>
      <c r="V230" s="30"/>
      <c r="W230" s="30"/>
      <c r="X230" s="30"/>
      <c r="Y230" s="30"/>
      <c r="Z230" s="30"/>
      <c r="AA230" s="30"/>
      <c r="AB230" s="30"/>
      <c r="AC230" s="80"/>
      <c r="AD230" s="30"/>
    </row>
    <row r="231" spans="18:30" x14ac:dyDescent="0.25">
      <c r="R231" s="30"/>
      <c r="S231" s="30"/>
      <c r="T231" s="30"/>
      <c r="U231" s="30"/>
      <c r="V231" s="30"/>
      <c r="W231" s="30"/>
      <c r="X231" s="30"/>
      <c r="Y231" s="30"/>
      <c r="Z231" s="30"/>
      <c r="AA231" s="30"/>
      <c r="AB231" s="30"/>
      <c r="AC231" s="80"/>
      <c r="AD231" s="30"/>
    </row>
    <row r="232" spans="18:30" x14ac:dyDescent="0.25">
      <c r="R232" s="30"/>
      <c r="S232" s="30"/>
      <c r="T232" s="30"/>
      <c r="U232" s="30"/>
      <c r="V232" s="30"/>
      <c r="W232" s="30"/>
      <c r="X232" s="30"/>
      <c r="Y232" s="30"/>
      <c r="Z232" s="30"/>
      <c r="AA232" s="30"/>
      <c r="AB232" s="30"/>
      <c r="AC232" s="80"/>
      <c r="AD232" s="30"/>
    </row>
    <row r="233" spans="18:30" x14ac:dyDescent="0.25">
      <c r="R233" s="30"/>
      <c r="S233" s="30"/>
      <c r="T233" s="30"/>
      <c r="U233" s="30"/>
      <c r="V233" s="30"/>
      <c r="W233" s="30"/>
      <c r="X233" s="30"/>
      <c r="Y233" s="30"/>
      <c r="Z233" s="30"/>
      <c r="AA233" s="30"/>
      <c r="AB233" s="30"/>
      <c r="AC233" s="80"/>
      <c r="AD233" s="30"/>
    </row>
    <row r="234" spans="18:30" x14ac:dyDescent="0.25">
      <c r="R234" s="30"/>
      <c r="S234" s="30"/>
      <c r="T234" s="30"/>
      <c r="U234" s="30"/>
      <c r="V234" s="30"/>
      <c r="W234" s="30"/>
      <c r="X234" s="30"/>
      <c r="Y234" s="30"/>
      <c r="Z234" s="30"/>
      <c r="AA234" s="30"/>
      <c r="AB234" s="30"/>
      <c r="AC234" s="80"/>
      <c r="AD234" s="30"/>
    </row>
    <row r="235" spans="18:30" x14ac:dyDescent="0.25">
      <c r="R235" s="30"/>
      <c r="S235" s="30"/>
      <c r="T235" s="30"/>
      <c r="U235" s="30"/>
      <c r="V235" s="30"/>
      <c r="W235" s="30"/>
      <c r="X235" s="30"/>
      <c r="Y235" s="30"/>
      <c r="Z235" s="30"/>
      <c r="AA235" s="30"/>
      <c r="AB235" s="30"/>
      <c r="AC235" s="80"/>
      <c r="AD235" s="30"/>
    </row>
    <row r="236" spans="18:30" x14ac:dyDescent="0.25">
      <c r="R236" s="30"/>
      <c r="S236" s="30"/>
      <c r="T236" s="30"/>
      <c r="U236" s="30"/>
      <c r="V236" s="30"/>
      <c r="W236" s="30"/>
      <c r="X236" s="30"/>
      <c r="Y236" s="30"/>
      <c r="Z236" s="30"/>
      <c r="AA236" s="30"/>
      <c r="AB236" s="30"/>
      <c r="AC236" s="80"/>
      <c r="AD236" s="30"/>
    </row>
    <row r="237" spans="18:30" x14ac:dyDescent="0.25">
      <c r="R237" s="30"/>
      <c r="S237" s="30"/>
      <c r="T237" s="30"/>
      <c r="U237" s="30"/>
      <c r="V237" s="30"/>
      <c r="W237" s="30"/>
      <c r="X237" s="30"/>
      <c r="Y237" s="30"/>
      <c r="Z237" s="30"/>
      <c r="AA237" s="30"/>
      <c r="AB237" s="30"/>
      <c r="AC237" s="80"/>
      <c r="AD237" s="30"/>
    </row>
    <row r="238" spans="18:30" x14ac:dyDescent="0.25">
      <c r="R238" s="30"/>
      <c r="S238" s="30"/>
      <c r="T238" s="30"/>
      <c r="U238" s="30"/>
      <c r="V238" s="30"/>
      <c r="W238" s="30"/>
      <c r="X238" s="30"/>
      <c r="Y238" s="30"/>
      <c r="Z238" s="30"/>
      <c r="AA238" s="30"/>
      <c r="AB238" s="30"/>
      <c r="AC238" s="80"/>
      <c r="AD238" s="30"/>
    </row>
    <row r="239" spans="18:30" x14ac:dyDescent="0.25">
      <c r="R239" s="30"/>
      <c r="S239" s="30"/>
      <c r="T239" s="30"/>
      <c r="U239" s="30"/>
      <c r="V239" s="30"/>
      <c r="W239" s="30"/>
      <c r="X239" s="30"/>
      <c r="Y239" s="30"/>
      <c r="Z239" s="30"/>
      <c r="AA239" s="30"/>
      <c r="AB239" s="30"/>
      <c r="AC239" s="80"/>
      <c r="AD239" s="30"/>
    </row>
    <row r="240" spans="18:30" x14ac:dyDescent="0.25">
      <c r="R240" s="30"/>
      <c r="S240" s="30"/>
      <c r="T240" s="30"/>
      <c r="U240" s="30"/>
      <c r="V240" s="30"/>
      <c r="W240" s="30"/>
      <c r="X240" s="30"/>
      <c r="Y240" s="30"/>
      <c r="Z240" s="30"/>
      <c r="AA240" s="30"/>
      <c r="AB240" s="30"/>
      <c r="AC240" s="80"/>
      <c r="AD240" s="30"/>
    </row>
    <row r="241" spans="18:30" x14ac:dyDescent="0.25">
      <c r="R241" s="30"/>
      <c r="S241" s="30"/>
      <c r="T241" s="30"/>
      <c r="U241" s="30"/>
      <c r="V241" s="30"/>
      <c r="W241" s="30"/>
      <c r="X241" s="30"/>
      <c r="Y241" s="30"/>
      <c r="Z241" s="30"/>
      <c r="AA241" s="30"/>
      <c r="AB241" s="30"/>
      <c r="AC241" s="80"/>
      <c r="AD241" s="30"/>
    </row>
    <row r="242" spans="18:30" x14ac:dyDescent="0.25">
      <c r="R242" s="30"/>
      <c r="S242" s="30"/>
      <c r="T242" s="30"/>
      <c r="U242" s="30"/>
      <c r="V242" s="30"/>
      <c r="W242" s="30"/>
      <c r="X242" s="30"/>
      <c r="Y242" s="30"/>
      <c r="Z242" s="30"/>
      <c r="AA242" s="30"/>
      <c r="AB242" s="30"/>
      <c r="AC242" s="80"/>
      <c r="AD242" s="30"/>
    </row>
    <row r="243" spans="18:30" x14ac:dyDescent="0.25">
      <c r="R243" s="30"/>
      <c r="S243" s="30"/>
      <c r="T243" s="30"/>
      <c r="U243" s="30"/>
      <c r="V243" s="30"/>
      <c r="W243" s="30"/>
      <c r="X243" s="30"/>
      <c r="Y243" s="30"/>
      <c r="Z243" s="30"/>
      <c r="AA243" s="30"/>
      <c r="AB243" s="30"/>
      <c r="AC243" s="80"/>
      <c r="AD243" s="30"/>
    </row>
    <row r="244" spans="18:30" x14ac:dyDescent="0.25">
      <c r="R244" s="30"/>
      <c r="S244" s="30"/>
      <c r="T244" s="30"/>
      <c r="U244" s="30"/>
      <c r="V244" s="30"/>
      <c r="W244" s="30"/>
      <c r="X244" s="30"/>
      <c r="Y244" s="30"/>
      <c r="Z244" s="30"/>
      <c r="AA244" s="30"/>
      <c r="AB244" s="30"/>
      <c r="AC244" s="80"/>
      <c r="AD244" s="30"/>
    </row>
    <row r="245" spans="18:30" x14ac:dyDescent="0.25">
      <c r="R245" s="30"/>
      <c r="S245" s="30"/>
      <c r="T245" s="30"/>
      <c r="U245" s="30"/>
      <c r="V245" s="30"/>
      <c r="W245" s="30"/>
      <c r="X245" s="30"/>
      <c r="Y245" s="30"/>
      <c r="Z245" s="30"/>
      <c r="AA245" s="30"/>
      <c r="AB245" s="30"/>
      <c r="AC245" s="80"/>
      <c r="AD245" s="30"/>
    </row>
    <row r="246" spans="18:30" x14ac:dyDescent="0.25">
      <c r="R246" s="30"/>
      <c r="S246" s="30"/>
      <c r="T246" s="30"/>
      <c r="U246" s="30"/>
      <c r="V246" s="30"/>
      <c r="W246" s="30"/>
      <c r="X246" s="30"/>
      <c r="Y246" s="30"/>
      <c r="Z246" s="30"/>
      <c r="AA246" s="30"/>
      <c r="AB246" s="30"/>
      <c r="AC246" s="80"/>
      <c r="AD246" s="30"/>
    </row>
    <row r="247" spans="18:30" x14ac:dyDescent="0.25">
      <c r="R247" s="30"/>
      <c r="S247" s="30"/>
      <c r="T247" s="30"/>
      <c r="U247" s="30"/>
      <c r="V247" s="30"/>
      <c r="W247" s="30"/>
      <c r="X247" s="30"/>
      <c r="Y247" s="30"/>
      <c r="Z247" s="30"/>
      <c r="AA247" s="30"/>
      <c r="AB247" s="30"/>
      <c r="AC247" s="80"/>
      <c r="AD247" s="30"/>
    </row>
    <row r="248" spans="18:30" x14ac:dyDescent="0.25">
      <c r="R248" s="30"/>
      <c r="S248" s="30"/>
      <c r="T248" s="30"/>
      <c r="U248" s="30"/>
      <c r="V248" s="30"/>
      <c r="W248" s="30"/>
      <c r="X248" s="30"/>
      <c r="Y248" s="30"/>
      <c r="Z248" s="30"/>
      <c r="AA248" s="30"/>
      <c r="AB248" s="30"/>
      <c r="AC248" s="80"/>
      <c r="AD248" s="30"/>
    </row>
    <row r="249" spans="18:30" x14ac:dyDescent="0.25">
      <c r="R249" s="30"/>
      <c r="S249" s="30"/>
      <c r="T249" s="30"/>
      <c r="U249" s="30"/>
      <c r="V249" s="30"/>
      <c r="W249" s="30"/>
      <c r="X249" s="30"/>
      <c r="Y249" s="30"/>
      <c r="Z249" s="30"/>
      <c r="AA249" s="30"/>
      <c r="AB249" s="30"/>
      <c r="AC249" s="80"/>
      <c r="AD249" s="30"/>
    </row>
    <row r="250" spans="18:30" x14ac:dyDescent="0.25">
      <c r="R250" s="30"/>
      <c r="S250" s="30"/>
      <c r="T250" s="30"/>
      <c r="U250" s="30"/>
      <c r="V250" s="30"/>
      <c r="W250" s="30"/>
      <c r="X250" s="30"/>
      <c r="Y250" s="30"/>
      <c r="Z250" s="30"/>
      <c r="AA250" s="30"/>
      <c r="AB250" s="30"/>
      <c r="AC250" s="80"/>
      <c r="AD250" s="30"/>
    </row>
    <row r="251" spans="18:30" x14ac:dyDescent="0.25">
      <c r="R251" s="30"/>
      <c r="S251" s="30"/>
      <c r="T251" s="30"/>
      <c r="U251" s="30"/>
      <c r="V251" s="30"/>
      <c r="W251" s="30"/>
      <c r="X251" s="30"/>
      <c r="Y251" s="30"/>
      <c r="Z251" s="30"/>
      <c r="AA251" s="30"/>
      <c r="AB251" s="30"/>
      <c r="AC251" s="80"/>
      <c r="AD251" s="30"/>
    </row>
    <row r="252" spans="18:30" x14ac:dyDescent="0.25">
      <c r="R252" s="30"/>
      <c r="S252" s="30"/>
      <c r="T252" s="30"/>
      <c r="U252" s="30"/>
      <c r="V252" s="30"/>
      <c r="W252" s="30"/>
      <c r="X252" s="30"/>
      <c r="Y252" s="30"/>
      <c r="Z252" s="30"/>
      <c r="AA252" s="30"/>
      <c r="AB252" s="30"/>
      <c r="AC252" s="80"/>
      <c r="AD252" s="30"/>
    </row>
    <row r="253" spans="18:30" x14ac:dyDescent="0.25">
      <c r="R253" s="30"/>
      <c r="S253" s="30"/>
      <c r="T253" s="30"/>
      <c r="U253" s="30"/>
      <c r="V253" s="30"/>
      <c r="W253" s="30"/>
      <c r="X253" s="30"/>
      <c r="Y253" s="30"/>
      <c r="Z253" s="30"/>
      <c r="AA253" s="30"/>
      <c r="AB253" s="30"/>
      <c r="AC253" s="80"/>
      <c r="AD253" s="30"/>
    </row>
    <row r="254" spans="18:30" x14ac:dyDescent="0.25">
      <c r="R254" s="30"/>
      <c r="S254" s="30"/>
      <c r="T254" s="30"/>
      <c r="U254" s="30"/>
      <c r="V254" s="30"/>
      <c r="W254" s="30"/>
      <c r="X254" s="30"/>
      <c r="Y254" s="30"/>
      <c r="Z254" s="30"/>
      <c r="AA254" s="30"/>
      <c r="AB254" s="30"/>
      <c r="AC254" s="80"/>
      <c r="AD254" s="30"/>
    </row>
    <row r="255" spans="18:30" x14ac:dyDescent="0.25">
      <c r="R255" s="30"/>
      <c r="S255" s="30"/>
      <c r="T255" s="30"/>
      <c r="U255" s="30"/>
      <c r="V255" s="30"/>
      <c r="W255" s="30"/>
      <c r="X255" s="30"/>
      <c r="Y255" s="30"/>
      <c r="Z255" s="30"/>
      <c r="AA255" s="30"/>
      <c r="AB255" s="30"/>
      <c r="AC255" s="80"/>
      <c r="AD255" s="30"/>
    </row>
    <row r="256" spans="18:30" x14ac:dyDescent="0.25">
      <c r="R256" s="30"/>
      <c r="S256" s="30"/>
      <c r="T256" s="30"/>
      <c r="U256" s="30"/>
      <c r="V256" s="30"/>
      <c r="W256" s="30"/>
      <c r="X256" s="30"/>
      <c r="Y256" s="30"/>
      <c r="Z256" s="30"/>
      <c r="AA256" s="30"/>
      <c r="AB256" s="30"/>
      <c r="AC256" s="80"/>
      <c r="AD256" s="30"/>
    </row>
    <row r="257" spans="18:30" x14ac:dyDescent="0.25">
      <c r="R257" s="30"/>
      <c r="S257" s="30"/>
      <c r="T257" s="30"/>
      <c r="U257" s="30"/>
      <c r="V257" s="30"/>
      <c r="W257" s="30"/>
      <c r="X257" s="30"/>
      <c r="Y257" s="30"/>
      <c r="Z257" s="30"/>
      <c r="AA257" s="30"/>
      <c r="AB257" s="30"/>
      <c r="AC257" s="80"/>
      <c r="AD257" s="30"/>
    </row>
    <row r="258" spans="18:30" x14ac:dyDescent="0.25">
      <c r="R258" s="30"/>
      <c r="S258" s="30"/>
      <c r="T258" s="30"/>
      <c r="U258" s="30"/>
      <c r="V258" s="30"/>
      <c r="W258" s="30"/>
      <c r="X258" s="30"/>
      <c r="Y258" s="30"/>
      <c r="Z258" s="30"/>
      <c r="AA258" s="30"/>
      <c r="AB258" s="30"/>
      <c r="AC258" s="80"/>
      <c r="AD258" s="30"/>
    </row>
    <row r="259" spans="18:30" x14ac:dyDescent="0.25">
      <c r="R259" s="30"/>
      <c r="S259" s="30"/>
      <c r="T259" s="30"/>
      <c r="U259" s="30"/>
      <c r="V259" s="30"/>
      <c r="W259" s="30"/>
      <c r="X259" s="30"/>
      <c r="Y259" s="30"/>
      <c r="Z259" s="30"/>
      <c r="AA259" s="30"/>
      <c r="AB259" s="30"/>
      <c r="AC259" s="80"/>
      <c r="AD259" s="30"/>
    </row>
    <row r="260" spans="18:30" x14ac:dyDescent="0.25">
      <c r="R260" s="30"/>
      <c r="S260" s="30"/>
      <c r="T260" s="30"/>
      <c r="U260" s="30"/>
      <c r="V260" s="30"/>
      <c r="W260" s="30"/>
      <c r="X260" s="30"/>
      <c r="Y260" s="30"/>
      <c r="Z260" s="30"/>
      <c r="AA260" s="30"/>
      <c r="AB260" s="30"/>
      <c r="AC260" s="80"/>
      <c r="AD260" s="30"/>
    </row>
    <row r="261" spans="18:30" x14ac:dyDescent="0.25">
      <c r="R261" s="30"/>
      <c r="S261" s="30"/>
      <c r="T261" s="30"/>
      <c r="U261" s="30"/>
      <c r="V261" s="30"/>
      <c r="W261" s="30"/>
      <c r="X261" s="30"/>
      <c r="Y261" s="30"/>
      <c r="Z261" s="30"/>
      <c r="AA261" s="30"/>
      <c r="AB261" s="30"/>
      <c r="AC261" s="80"/>
      <c r="AD261" s="30"/>
    </row>
    <row r="262" spans="18:30" x14ac:dyDescent="0.25">
      <c r="R262" s="30"/>
      <c r="S262" s="30"/>
      <c r="T262" s="30"/>
      <c r="U262" s="30"/>
      <c r="V262" s="30"/>
      <c r="W262" s="30"/>
      <c r="X262" s="30"/>
      <c r="Y262" s="30"/>
      <c r="Z262" s="30"/>
      <c r="AA262" s="30"/>
      <c r="AB262" s="30"/>
      <c r="AC262" s="80"/>
      <c r="AD262" s="30"/>
    </row>
    <row r="263" spans="18:30" x14ac:dyDescent="0.25">
      <c r="R263" s="30"/>
      <c r="S263" s="30"/>
      <c r="T263" s="30"/>
      <c r="U263" s="30"/>
      <c r="V263" s="30"/>
      <c r="W263" s="30"/>
      <c r="X263" s="30"/>
      <c r="Y263" s="30"/>
      <c r="Z263" s="30"/>
      <c r="AA263" s="30"/>
      <c r="AB263" s="30"/>
      <c r="AC263" s="80"/>
      <c r="AD263" s="30"/>
    </row>
    <row r="264" spans="18:30" x14ac:dyDescent="0.25">
      <c r="R264" s="30"/>
      <c r="S264" s="30"/>
      <c r="T264" s="30"/>
      <c r="U264" s="30"/>
      <c r="V264" s="30"/>
      <c r="W264" s="30"/>
      <c r="X264" s="30"/>
      <c r="Y264" s="30"/>
      <c r="Z264" s="30"/>
      <c r="AA264" s="30"/>
      <c r="AB264" s="30"/>
      <c r="AC264" s="80"/>
      <c r="AD264" s="30"/>
    </row>
    <row r="265" spans="18:30" x14ac:dyDescent="0.25">
      <c r="R265" s="30"/>
      <c r="S265" s="30"/>
      <c r="T265" s="30"/>
      <c r="U265" s="30"/>
      <c r="V265" s="30"/>
      <c r="W265" s="30"/>
      <c r="X265" s="30"/>
      <c r="Y265" s="30"/>
      <c r="Z265" s="30"/>
      <c r="AA265" s="30"/>
      <c r="AB265" s="30"/>
      <c r="AC265" s="80"/>
      <c r="AD265" s="30"/>
    </row>
    <row r="266" spans="18:30" x14ac:dyDescent="0.25">
      <c r="R266" s="30"/>
      <c r="S266" s="30"/>
      <c r="T266" s="30"/>
      <c r="U266" s="30"/>
      <c r="V266" s="30"/>
      <c r="W266" s="30"/>
      <c r="X266" s="30"/>
      <c r="Y266" s="30"/>
      <c r="Z266" s="30"/>
      <c r="AA266" s="30"/>
      <c r="AB266" s="30"/>
      <c r="AC266" s="80"/>
      <c r="AD266" s="30"/>
    </row>
    <row r="267" spans="18:30" x14ac:dyDescent="0.25">
      <c r="R267" s="30"/>
      <c r="S267" s="30"/>
      <c r="T267" s="30"/>
      <c r="U267" s="30"/>
      <c r="V267" s="30"/>
      <c r="W267" s="30"/>
      <c r="X267" s="30"/>
      <c r="Y267" s="30"/>
      <c r="Z267" s="30"/>
      <c r="AA267" s="30"/>
      <c r="AB267" s="30"/>
      <c r="AC267" s="80"/>
      <c r="AD267" s="30"/>
    </row>
    <row r="268" spans="18:30" x14ac:dyDescent="0.25">
      <c r="R268" s="30"/>
      <c r="S268" s="30"/>
      <c r="T268" s="30"/>
      <c r="U268" s="30"/>
      <c r="V268" s="30"/>
      <c r="W268" s="30"/>
      <c r="X268" s="30"/>
      <c r="Y268" s="30"/>
      <c r="Z268" s="30"/>
      <c r="AA268" s="30"/>
      <c r="AB268" s="30"/>
      <c r="AC268" s="80"/>
      <c r="AD268" s="30"/>
    </row>
    <row r="269" spans="18:30" x14ac:dyDescent="0.25">
      <c r="R269" s="30"/>
      <c r="S269" s="30"/>
      <c r="T269" s="30"/>
      <c r="U269" s="30"/>
      <c r="V269" s="30"/>
      <c r="W269" s="30"/>
      <c r="X269" s="30"/>
      <c r="Y269" s="30"/>
      <c r="Z269" s="30"/>
      <c r="AA269" s="30"/>
      <c r="AB269" s="30"/>
      <c r="AC269" s="80"/>
      <c r="AD269" s="30"/>
    </row>
    <row r="270" spans="18:30" x14ac:dyDescent="0.25">
      <c r="R270" s="30"/>
      <c r="S270" s="30"/>
      <c r="T270" s="30"/>
      <c r="U270" s="30"/>
      <c r="V270" s="30"/>
      <c r="W270" s="30"/>
      <c r="X270" s="30"/>
      <c r="Y270" s="30"/>
      <c r="Z270" s="30"/>
      <c r="AA270" s="30"/>
      <c r="AB270" s="30"/>
      <c r="AC270" s="80"/>
      <c r="AD270" s="30"/>
    </row>
    <row r="271" spans="18:30" x14ac:dyDescent="0.25">
      <c r="R271" s="30"/>
      <c r="S271" s="30"/>
      <c r="T271" s="30"/>
      <c r="U271" s="30"/>
      <c r="V271" s="30"/>
      <c r="W271" s="30"/>
      <c r="X271" s="30"/>
      <c r="Y271" s="30"/>
      <c r="Z271" s="30"/>
      <c r="AA271" s="30"/>
      <c r="AB271" s="30"/>
      <c r="AC271" s="80"/>
      <c r="AD271" s="30"/>
    </row>
    <row r="272" spans="18:30" x14ac:dyDescent="0.25">
      <c r="R272" s="30"/>
      <c r="S272" s="30"/>
      <c r="T272" s="30"/>
      <c r="U272" s="30"/>
      <c r="V272" s="30"/>
      <c r="W272" s="30"/>
      <c r="X272" s="30"/>
      <c r="Y272" s="30"/>
      <c r="Z272" s="30"/>
      <c r="AA272" s="30"/>
      <c r="AB272" s="30"/>
      <c r="AC272" s="80"/>
      <c r="AD272" s="30"/>
    </row>
    <row r="273" spans="18:30" x14ac:dyDescent="0.25">
      <c r="R273" s="30"/>
      <c r="S273" s="30"/>
      <c r="T273" s="30"/>
      <c r="U273" s="30"/>
      <c r="V273" s="30"/>
      <c r="W273" s="30"/>
      <c r="X273" s="30"/>
      <c r="Y273" s="30"/>
      <c r="Z273" s="30"/>
      <c r="AA273" s="30"/>
      <c r="AB273" s="30"/>
      <c r="AC273" s="80"/>
      <c r="AD273" s="30"/>
    </row>
    <row r="274" spans="18:30" x14ac:dyDescent="0.25">
      <c r="R274" s="30"/>
      <c r="S274" s="30"/>
      <c r="T274" s="30"/>
      <c r="U274" s="30"/>
      <c r="V274" s="30"/>
      <c r="W274" s="30"/>
      <c r="X274" s="30"/>
      <c r="Y274" s="30"/>
      <c r="Z274" s="30"/>
      <c r="AA274" s="30"/>
      <c r="AB274" s="30"/>
      <c r="AC274" s="80"/>
      <c r="AD274" s="30"/>
    </row>
    <row r="275" spans="18:30" x14ac:dyDescent="0.25">
      <c r="R275" s="30"/>
      <c r="S275" s="30"/>
      <c r="T275" s="30"/>
      <c r="U275" s="30"/>
      <c r="V275" s="30"/>
      <c r="W275" s="30"/>
      <c r="X275" s="30"/>
      <c r="Y275" s="30"/>
      <c r="Z275" s="30"/>
      <c r="AA275" s="30"/>
      <c r="AB275" s="30"/>
      <c r="AC275" s="80"/>
      <c r="AD275" s="30"/>
    </row>
    <row r="276" spans="18:30" x14ac:dyDescent="0.25">
      <c r="R276" s="30"/>
      <c r="S276" s="30"/>
      <c r="T276" s="30"/>
      <c r="U276" s="30"/>
      <c r="V276" s="30"/>
      <c r="W276" s="30"/>
      <c r="X276" s="30"/>
      <c r="Y276" s="30"/>
      <c r="Z276" s="30"/>
      <c r="AA276" s="30"/>
      <c r="AB276" s="30"/>
      <c r="AC276" s="80"/>
      <c r="AD276" s="30"/>
    </row>
    <row r="277" spans="18:30" x14ac:dyDescent="0.25">
      <c r="R277" s="30"/>
      <c r="S277" s="30"/>
      <c r="T277" s="30"/>
      <c r="U277" s="30"/>
      <c r="V277" s="30"/>
      <c r="W277" s="30"/>
      <c r="X277" s="30"/>
      <c r="Y277" s="30"/>
      <c r="Z277" s="30"/>
      <c r="AA277" s="30"/>
      <c r="AB277" s="30"/>
      <c r="AC277" s="80"/>
      <c r="AD277" s="30"/>
    </row>
    <row r="278" spans="18:30" x14ac:dyDescent="0.25">
      <c r="R278" s="30"/>
      <c r="S278" s="30"/>
      <c r="T278" s="30"/>
      <c r="U278" s="30"/>
      <c r="V278" s="30"/>
      <c r="W278" s="30"/>
      <c r="X278" s="30"/>
      <c r="Y278" s="30"/>
      <c r="Z278" s="30"/>
      <c r="AA278" s="30"/>
      <c r="AB278" s="30"/>
      <c r="AC278" s="80"/>
      <c r="AD278" s="30"/>
    </row>
    <row r="279" spans="18:30" x14ac:dyDescent="0.25">
      <c r="R279" s="30"/>
      <c r="S279" s="30"/>
      <c r="T279" s="30"/>
      <c r="U279" s="30"/>
      <c r="V279" s="30"/>
      <c r="W279" s="30"/>
      <c r="X279" s="30"/>
      <c r="Y279" s="30"/>
      <c r="Z279" s="30"/>
      <c r="AA279" s="30"/>
      <c r="AB279" s="30"/>
      <c r="AC279" s="80"/>
      <c r="AD279" s="30"/>
    </row>
    <row r="280" spans="18:30" x14ac:dyDescent="0.25">
      <c r="R280" s="30"/>
      <c r="S280" s="30"/>
      <c r="T280" s="30"/>
      <c r="U280" s="30"/>
      <c r="V280" s="30"/>
      <c r="W280" s="30"/>
      <c r="X280" s="30"/>
      <c r="Y280" s="30"/>
      <c r="Z280" s="30"/>
      <c r="AA280" s="30"/>
      <c r="AB280" s="30"/>
      <c r="AC280" s="80"/>
      <c r="AD280" s="30"/>
    </row>
    <row r="281" spans="18:30" x14ac:dyDescent="0.25">
      <c r="R281" s="30"/>
      <c r="S281" s="30"/>
      <c r="T281" s="30"/>
      <c r="U281" s="30"/>
      <c r="V281" s="30"/>
      <c r="W281" s="30"/>
      <c r="X281" s="30"/>
      <c r="Y281" s="30"/>
      <c r="Z281" s="30"/>
      <c r="AA281" s="30"/>
      <c r="AB281" s="30"/>
      <c r="AC281" s="80"/>
      <c r="AD281" s="30"/>
    </row>
    <row r="282" spans="18:30" x14ac:dyDescent="0.25">
      <c r="R282" s="30"/>
      <c r="S282" s="30"/>
      <c r="T282" s="30"/>
      <c r="U282" s="30"/>
      <c r="V282" s="30"/>
      <c r="W282" s="30"/>
      <c r="X282" s="30"/>
      <c r="Y282" s="30"/>
      <c r="Z282" s="30"/>
      <c r="AA282" s="30"/>
      <c r="AB282" s="30"/>
      <c r="AC282" s="80"/>
      <c r="AD282" s="30"/>
    </row>
    <row r="283" spans="18:30" x14ac:dyDescent="0.25">
      <c r="R283" s="30"/>
      <c r="S283" s="30"/>
      <c r="T283" s="30"/>
      <c r="U283" s="30"/>
      <c r="V283" s="30"/>
      <c r="W283" s="30"/>
      <c r="X283" s="30"/>
      <c r="Y283" s="30"/>
      <c r="Z283" s="30"/>
      <c r="AA283" s="30"/>
      <c r="AB283" s="30"/>
      <c r="AC283" s="80"/>
      <c r="AD283" s="30"/>
    </row>
    <row r="284" spans="18:30" x14ac:dyDescent="0.25">
      <c r="R284" s="30"/>
      <c r="S284" s="30"/>
      <c r="T284" s="30"/>
      <c r="U284" s="30"/>
      <c r="V284" s="30"/>
      <c r="W284" s="30"/>
      <c r="X284" s="30"/>
      <c r="Y284" s="30"/>
      <c r="Z284" s="30"/>
      <c r="AA284" s="30"/>
      <c r="AB284" s="30"/>
      <c r="AC284" s="80"/>
      <c r="AD284" s="30"/>
    </row>
    <row r="285" spans="18:30" x14ac:dyDescent="0.25">
      <c r="R285" s="30"/>
      <c r="S285" s="30"/>
      <c r="T285" s="30"/>
      <c r="U285" s="30"/>
      <c r="V285" s="30"/>
      <c r="W285" s="30"/>
      <c r="X285" s="30"/>
      <c r="Y285" s="30"/>
      <c r="Z285" s="30"/>
      <c r="AA285" s="30"/>
      <c r="AB285" s="30"/>
      <c r="AC285" s="80"/>
      <c r="AD285" s="30"/>
    </row>
    <row r="286" spans="18:30" x14ac:dyDescent="0.25">
      <c r="R286" s="30"/>
      <c r="S286" s="30"/>
      <c r="T286" s="30"/>
      <c r="U286" s="30"/>
      <c r="V286" s="30"/>
      <c r="W286" s="30"/>
      <c r="X286" s="30"/>
      <c r="Y286" s="30"/>
      <c r="Z286" s="30"/>
      <c r="AA286" s="30"/>
      <c r="AB286" s="30"/>
      <c r="AC286" s="80"/>
      <c r="AD286" s="30"/>
    </row>
    <row r="287" spans="18:30" x14ac:dyDescent="0.25">
      <c r="R287" s="30"/>
      <c r="S287" s="30"/>
      <c r="T287" s="30"/>
      <c r="U287" s="30"/>
      <c r="V287" s="30"/>
      <c r="W287" s="30"/>
      <c r="X287" s="30"/>
      <c r="Y287" s="30"/>
      <c r="Z287" s="30"/>
      <c r="AA287" s="30"/>
      <c r="AB287" s="30"/>
      <c r="AC287" s="80"/>
      <c r="AD287" s="30"/>
    </row>
    <row r="288" spans="18:30" x14ac:dyDescent="0.25">
      <c r="R288" s="30"/>
      <c r="S288" s="30"/>
      <c r="T288" s="30"/>
      <c r="U288" s="30"/>
      <c r="V288" s="30"/>
      <c r="W288" s="30"/>
      <c r="X288" s="30"/>
      <c r="Y288" s="30"/>
      <c r="Z288" s="30"/>
      <c r="AA288" s="30"/>
      <c r="AB288" s="30"/>
      <c r="AC288" s="80"/>
      <c r="AD288" s="30"/>
    </row>
    <row r="289" spans="18:30" x14ac:dyDescent="0.25">
      <c r="R289" s="30"/>
      <c r="S289" s="30"/>
      <c r="T289" s="30"/>
      <c r="U289" s="30"/>
      <c r="V289" s="30"/>
      <c r="W289" s="30"/>
      <c r="X289" s="30"/>
      <c r="Y289" s="30"/>
      <c r="Z289" s="30"/>
      <c r="AA289" s="30"/>
      <c r="AB289" s="30"/>
      <c r="AC289" s="80"/>
      <c r="AD289" s="30"/>
    </row>
    <row r="290" spans="18:30" x14ac:dyDescent="0.25">
      <c r="R290" s="30"/>
      <c r="S290" s="30"/>
      <c r="T290" s="30"/>
      <c r="U290" s="30"/>
      <c r="V290" s="30"/>
      <c r="W290" s="30"/>
      <c r="X290" s="30"/>
      <c r="Y290" s="30"/>
      <c r="Z290" s="30"/>
      <c r="AA290" s="30"/>
      <c r="AB290" s="30"/>
      <c r="AC290" s="80"/>
      <c r="AD290" s="30"/>
    </row>
    <row r="291" spans="18:30" x14ac:dyDescent="0.25">
      <c r="R291" s="30"/>
      <c r="S291" s="30"/>
      <c r="T291" s="30"/>
      <c r="U291" s="30"/>
      <c r="V291" s="30"/>
      <c r="W291" s="30"/>
      <c r="X291" s="30"/>
      <c r="Y291" s="30"/>
      <c r="Z291" s="30"/>
      <c r="AA291" s="30"/>
      <c r="AB291" s="30"/>
      <c r="AC291" s="80"/>
      <c r="AD291" s="30"/>
    </row>
    <row r="292" spans="18:30" x14ac:dyDescent="0.25">
      <c r="R292" s="30"/>
      <c r="S292" s="30"/>
      <c r="T292" s="30"/>
      <c r="U292" s="30"/>
      <c r="V292" s="30"/>
      <c r="W292" s="30"/>
      <c r="X292" s="30"/>
      <c r="Y292" s="30"/>
      <c r="Z292" s="30"/>
      <c r="AA292" s="30"/>
      <c r="AB292" s="30"/>
      <c r="AC292" s="80"/>
      <c r="AD292" s="30"/>
    </row>
    <row r="293" spans="18:30" x14ac:dyDescent="0.25">
      <c r="R293" s="30"/>
      <c r="S293" s="30"/>
      <c r="T293" s="30"/>
      <c r="U293" s="30"/>
      <c r="V293" s="30"/>
      <c r="W293" s="30"/>
      <c r="X293" s="30"/>
      <c r="Y293" s="30"/>
      <c r="Z293" s="30"/>
      <c r="AA293" s="30"/>
      <c r="AB293" s="30"/>
      <c r="AC293" s="80"/>
      <c r="AD293" s="30"/>
    </row>
    <row r="294" spans="18:30" x14ac:dyDescent="0.25">
      <c r="R294" s="30"/>
      <c r="S294" s="30"/>
      <c r="T294" s="30"/>
      <c r="U294" s="30"/>
      <c r="V294" s="30"/>
      <c r="W294" s="30"/>
      <c r="X294" s="30"/>
      <c r="Y294" s="30"/>
      <c r="Z294" s="30"/>
      <c r="AA294" s="30"/>
      <c r="AB294" s="30"/>
      <c r="AC294" s="80"/>
      <c r="AD294" s="30"/>
    </row>
    <row r="295" spans="18:30" x14ac:dyDescent="0.25">
      <c r="R295" s="30"/>
      <c r="S295" s="30"/>
      <c r="T295" s="30"/>
      <c r="U295" s="30"/>
      <c r="V295" s="30"/>
      <c r="W295" s="30"/>
      <c r="X295" s="30"/>
      <c r="Y295" s="30"/>
      <c r="Z295" s="30"/>
      <c r="AA295" s="30"/>
      <c r="AB295" s="30"/>
      <c r="AC295" s="80"/>
      <c r="AD295" s="30"/>
    </row>
    <row r="296" spans="18:30" x14ac:dyDescent="0.25">
      <c r="R296" s="30"/>
      <c r="S296" s="30"/>
      <c r="T296" s="30"/>
      <c r="U296" s="30"/>
      <c r="V296" s="30"/>
      <c r="W296" s="30"/>
      <c r="X296" s="30"/>
      <c r="Y296" s="30"/>
      <c r="Z296" s="30"/>
      <c r="AA296" s="30"/>
      <c r="AB296" s="30"/>
      <c r="AC296" s="80"/>
      <c r="AD296" s="30"/>
    </row>
    <row r="297" spans="18:30" x14ac:dyDescent="0.25">
      <c r="R297" s="30"/>
      <c r="S297" s="30"/>
      <c r="T297" s="30"/>
      <c r="U297" s="30"/>
      <c r="V297" s="30"/>
      <c r="W297" s="30"/>
      <c r="X297" s="30"/>
      <c r="Y297" s="30"/>
      <c r="Z297" s="30"/>
      <c r="AA297" s="30"/>
      <c r="AB297" s="30"/>
      <c r="AC297" s="80"/>
      <c r="AD297" s="30"/>
    </row>
    <row r="298" spans="18:30" x14ac:dyDescent="0.25">
      <c r="R298" s="30"/>
      <c r="S298" s="30"/>
      <c r="T298" s="30"/>
      <c r="U298" s="30"/>
      <c r="V298" s="30"/>
      <c r="W298" s="30"/>
      <c r="X298" s="30"/>
      <c r="Y298" s="30"/>
      <c r="Z298" s="30"/>
      <c r="AA298" s="30"/>
      <c r="AB298" s="30"/>
      <c r="AC298" s="80"/>
      <c r="AD298" s="30"/>
    </row>
    <row r="299" spans="18:30" x14ac:dyDescent="0.25">
      <c r="R299" s="30"/>
      <c r="S299" s="30"/>
      <c r="T299" s="30"/>
      <c r="U299" s="30"/>
      <c r="V299" s="30"/>
      <c r="W299" s="30"/>
      <c r="X299" s="30"/>
      <c r="Y299" s="30"/>
      <c r="Z299" s="30"/>
      <c r="AA299" s="30"/>
      <c r="AB299" s="30"/>
      <c r="AC299" s="80"/>
      <c r="AD299" s="30"/>
    </row>
    <row r="300" spans="18:30" x14ac:dyDescent="0.25">
      <c r="R300" s="30"/>
      <c r="S300" s="30"/>
      <c r="T300" s="30"/>
      <c r="U300" s="30"/>
      <c r="V300" s="30"/>
      <c r="W300" s="30"/>
      <c r="X300" s="30"/>
      <c r="Y300" s="30"/>
      <c r="Z300" s="30"/>
      <c r="AA300" s="30"/>
      <c r="AB300" s="30"/>
      <c r="AC300" s="80"/>
      <c r="AD300" s="30"/>
    </row>
    <row r="301" spans="18:30" x14ac:dyDescent="0.25">
      <c r="R301" s="30"/>
      <c r="S301" s="30"/>
      <c r="T301" s="30"/>
      <c r="U301" s="30"/>
      <c r="V301" s="30"/>
      <c r="W301" s="30"/>
      <c r="X301" s="30"/>
      <c r="Y301" s="30"/>
      <c r="Z301" s="30"/>
      <c r="AA301" s="30"/>
      <c r="AB301" s="30"/>
      <c r="AC301" s="80"/>
      <c r="AD301" s="30"/>
    </row>
    <row r="302" spans="18:30" x14ac:dyDescent="0.25">
      <c r="R302" s="30"/>
      <c r="S302" s="30"/>
      <c r="T302" s="30"/>
      <c r="U302" s="30"/>
      <c r="V302" s="30"/>
      <c r="W302" s="30"/>
      <c r="X302" s="30"/>
      <c r="Y302" s="30"/>
      <c r="Z302" s="30"/>
      <c r="AA302" s="30"/>
      <c r="AB302" s="30"/>
      <c r="AC302" s="80"/>
      <c r="AD302" s="30"/>
    </row>
    <row r="303" spans="18:30" x14ac:dyDescent="0.25">
      <c r="R303" s="30"/>
      <c r="S303" s="30"/>
      <c r="T303" s="30"/>
      <c r="U303" s="30"/>
      <c r="V303" s="30"/>
      <c r="W303" s="30"/>
      <c r="X303" s="30"/>
      <c r="Y303" s="30"/>
      <c r="Z303" s="30"/>
      <c r="AA303" s="30"/>
      <c r="AB303" s="30"/>
      <c r="AC303" s="80"/>
      <c r="AD303" s="30"/>
    </row>
    <row r="304" spans="18:30" x14ac:dyDescent="0.25">
      <c r="R304" s="30"/>
      <c r="S304" s="30"/>
      <c r="T304" s="30"/>
      <c r="U304" s="30"/>
      <c r="V304" s="30"/>
      <c r="W304" s="30"/>
      <c r="X304" s="30"/>
      <c r="Y304" s="30"/>
      <c r="Z304" s="30"/>
      <c r="AA304" s="30"/>
      <c r="AB304" s="30"/>
      <c r="AC304" s="80"/>
      <c r="AD304" s="30"/>
    </row>
    <row r="305" spans="18:30" x14ac:dyDescent="0.25">
      <c r="R305" s="30"/>
      <c r="S305" s="30"/>
      <c r="T305" s="30"/>
      <c r="U305" s="30"/>
      <c r="V305" s="30"/>
      <c r="W305" s="30"/>
      <c r="X305" s="30"/>
      <c r="Y305" s="30"/>
      <c r="Z305" s="30"/>
      <c r="AA305" s="30"/>
      <c r="AB305" s="30"/>
      <c r="AC305" s="80"/>
      <c r="AD305" s="30"/>
    </row>
    <row r="306" spans="18:30" x14ac:dyDescent="0.25">
      <c r="R306" s="30"/>
      <c r="S306" s="30"/>
      <c r="T306" s="30"/>
      <c r="U306" s="30"/>
      <c r="V306" s="30"/>
      <c r="W306" s="30"/>
      <c r="X306" s="30"/>
      <c r="Y306" s="30"/>
      <c r="Z306" s="30"/>
      <c r="AA306" s="30"/>
      <c r="AB306" s="30"/>
      <c r="AC306" s="80"/>
      <c r="AD306" s="30"/>
    </row>
    <row r="307" spans="18:30" x14ac:dyDescent="0.25">
      <c r="R307" s="30"/>
      <c r="S307" s="30"/>
      <c r="T307" s="30"/>
      <c r="U307" s="30"/>
      <c r="V307" s="30"/>
      <c r="W307" s="30"/>
      <c r="X307" s="30"/>
      <c r="Y307" s="30"/>
      <c r="Z307" s="30"/>
      <c r="AA307" s="30"/>
      <c r="AB307" s="30"/>
      <c r="AC307" s="80"/>
      <c r="AD307" s="30"/>
    </row>
    <row r="308" spans="18:30" x14ac:dyDescent="0.25">
      <c r="R308" s="30"/>
      <c r="S308" s="30"/>
      <c r="T308" s="30"/>
      <c r="U308" s="30"/>
      <c r="V308" s="30"/>
      <c r="W308" s="30"/>
      <c r="X308" s="30"/>
      <c r="Y308" s="30"/>
      <c r="Z308" s="30"/>
      <c r="AA308" s="30"/>
      <c r="AB308" s="30"/>
      <c r="AC308" s="80"/>
      <c r="AD308" s="30"/>
    </row>
    <row r="309" spans="18:30" x14ac:dyDescent="0.25">
      <c r="R309" s="30"/>
      <c r="S309" s="30"/>
      <c r="T309" s="30"/>
      <c r="U309" s="30"/>
      <c r="V309" s="30"/>
      <c r="W309" s="30"/>
      <c r="X309" s="30"/>
      <c r="Y309" s="30"/>
      <c r="Z309" s="30"/>
      <c r="AA309" s="30"/>
      <c r="AB309" s="30"/>
      <c r="AC309" s="80"/>
      <c r="AD309" s="30"/>
    </row>
    <row r="310" spans="18:30" x14ac:dyDescent="0.25">
      <c r="R310" s="30"/>
      <c r="S310" s="30"/>
      <c r="T310" s="30"/>
      <c r="U310" s="30"/>
      <c r="V310" s="30"/>
      <c r="W310" s="30"/>
      <c r="X310" s="30"/>
      <c r="Y310" s="30"/>
      <c r="Z310" s="30"/>
      <c r="AA310" s="30"/>
      <c r="AB310" s="30"/>
      <c r="AC310" s="80"/>
      <c r="AD310" s="30"/>
    </row>
    <row r="311" spans="18:30" x14ac:dyDescent="0.25">
      <c r="R311" s="30"/>
      <c r="S311" s="30"/>
      <c r="T311" s="30"/>
      <c r="U311" s="30"/>
      <c r="V311" s="30"/>
      <c r="W311" s="30"/>
      <c r="X311" s="30"/>
      <c r="Y311" s="30"/>
      <c r="Z311" s="30"/>
      <c r="AA311" s="30"/>
      <c r="AB311" s="30"/>
      <c r="AC311" s="80"/>
      <c r="AD311" s="30"/>
    </row>
    <row r="312" spans="18:30" x14ac:dyDescent="0.25">
      <c r="R312" s="30"/>
      <c r="S312" s="30"/>
      <c r="T312" s="30"/>
      <c r="U312" s="30"/>
      <c r="V312" s="30"/>
      <c r="W312" s="30"/>
      <c r="X312" s="30"/>
      <c r="Y312" s="30"/>
      <c r="Z312" s="30"/>
      <c r="AA312" s="30"/>
      <c r="AB312" s="30"/>
      <c r="AC312" s="80"/>
      <c r="AD312" s="30"/>
    </row>
    <row r="313" spans="18:30" x14ac:dyDescent="0.25">
      <c r="R313" s="30"/>
      <c r="S313" s="30"/>
      <c r="T313" s="30"/>
      <c r="U313" s="30"/>
      <c r="V313" s="30"/>
      <c r="W313" s="30"/>
      <c r="X313" s="30"/>
      <c r="Y313" s="30"/>
      <c r="Z313" s="30"/>
      <c r="AA313" s="30"/>
      <c r="AB313" s="30"/>
      <c r="AC313" s="80"/>
      <c r="AD313" s="30"/>
    </row>
    <row r="314" spans="18:30" x14ac:dyDescent="0.25">
      <c r="R314" s="30"/>
      <c r="S314" s="30"/>
      <c r="T314" s="30"/>
      <c r="U314" s="30"/>
      <c r="V314" s="30"/>
      <c r="W314" s="30"/>
      <c r="X314" s="30"/>
      <c r="Y314" s="30"/>
      <c r="Z314" s="30"/>
      <c r="AA314" s="30"/>
      <c r="AB314" s="30"/>
      <c r="AC314" s="80"/>
      <c r="AD314" s="30"/>
    </row>
    <row r="315" spans="18:30" x14ac:dyDescent="0.25">
      <c r="R315" s="30"/>
      <c r="S315" s="30"/>
      <c r="T315" s="30"/>
      <c r="U315" s="30"/>
      <c r="V315" s="30"/>
      <c r="W315" s="30"/>
      <c r="X315" s="30"/>
      <c r="Y315" s="30"/>
      <c r="Z315" s="30"/>
      <c r="AA315" s="30"/>
      <c r="AB315" s="30"/>
      <c r="AC315" s="80"/>
      <c r="AD315" s="30"/>
    </row>
    <row r="316" spans="18:30" x14ac:dyDescent="0.25">
      <c r="R316" s="30"/>
      <c r="S316" s="30"/>
      <c r="T316" s="30"/>
      <c r="U316" s="30"/>
      <c r="V316" s="30"/>
      <c r="W316" s="30"/>
      <c r="X316" s="30"/>
      <c r="Y316" s="30"/>
      <c r="Z316" s="30"/>
      <c r="AA316" s="30"/>
      <c r="AB316" s="30"/>
      <c r="AC316" s="80"/>
      <c r="AD316" s="30"/>
    </row>
    <row r="317" spans="18:30" x14ac:dyDescent="0.25">
      <c r="R317" s="30"/>
      <c r="S317" s="30"/>
      <c r="T317" s="30"/>
      <c r="U317" s="30"/>
      <c r="V317" s="30"/>
      <c r="W317" s="30"/>
      <c r="X317" s="30"/>
      <c r="Y317" s="30"/>
      <c r="Z317" s="30"/>
      <c r="AA317" s="30"/>
      <c r="AB317" s="30"/>
      <c r="AC317" s="80"/>
      <c r="AD317" s="30"/>
    </row>
    <row r="318" spans="18:30" x14ac:dyDescent="0.25">
      <c r="R318" s="30"/>
      <c r="S318" s="30"/>
      <c r="T318" s="30"/>
      <c r="U318" s="30"/>
      <c r="V318" s="30"/>
      <c r="W318" s="30"/>
      <c r="X318" s="30"/>
      <c r="Y318" s="30"/>
      <c r="Z318" s="30"/>
      <c r="AA318" s="30"/>
      <c r="AB318" s="30"/>
      <c r="AC318" s="80"/>
      <c r="AD318" s="30"/>
    </row>
    <row r="319" spans="18:30" x14ac:dyDescent="0.25">
      <c r="R319" s="30"/>
      <c r="S319" s="30"/>
      <c r="T319" s="30"/>
      <c r="U319" s="30"/>
      <c r="V319" s="30"/>
      <c r="W319" s="30"/>
      <c r="X319" s="30"/>
      <c r="Y319" s="30"/>
      <c r="Z319" s="30"/>
      <c r="AA319" s="30"/>
      <c r="AB319" s="30"/>
      <c r="AC319" s="80"/>
      <c r="AD319" s="30"/>
    </row>
    <row r="320" spans="18:30" x14ac:dyDescent="0.25">
      <c r="R320" s="30"/>
      <c r="S320" s="30"/>
      <c r="T320" s="30"/>
      <c r="U320" s="30"/>
      <c r="V320" s="30"/>
      <c r="W320" s="30"/>
      <c r="X320" s="30"/>
      <c r="Y320" s="30"/>
      <c r="Z320" s="30"/>
      <c r="AA320" s="30"/>
      <c r="AB320" s="30"/>
      <c r="AC320" s="80"/>
      <c r="AD320" s="30"/>
    </row>
    <row r="321" spans="18:30" x14ac:dyDescent="0.25">
      <c r="R321" s="30"/>
      <c r="S321" s="30"/>
      <c r="T321" s="30"/>
      <c r="U321" s="30"/>
      <c r="V321" s="30"/>
      <c r="W321" s="30"/>
      <c r="X321" s="30"/>
      <c r="Y321" s="30"/>
      <c r="Z321" s="30"/>
      <c r="AA321" s="30"/>
      <c r="AB321" s="30"/>
      <c r="AC321" s="80"/>
      <c r="AD321" s="30"/>
    </row>
    <row r="322" spans="18:30" x14ac:dyDescent="0.25">
      <c r="R322" s="30"/>
      <c r="S322" s="30"/>
      <c r="T322" s="30"/>
      <c r="U322" s="30"/>
      <c r="V322" s="30"/>
      <c r="W322" s="30"/>
      <c r="X322" s="30"/>
      <c r="Y322" s="30"/>
      <c r="Z322" s="30"/>
      <c r="AA322" s="30"/>
      <c r="AB322" s="30"/>
      <c r="AC322" s="80"/>
      <c r="AD322" s="30"/>
    </row>
    <row r="323" spans="18:30" x14ac:dyDescent="0.25">
      <c r="R323" s="30"/>
      <c r="S323" s="30"/>
      <c r="T323" s="30"/>
      <c r="U323" s="30"/>
      <c r="V323" s="30"/>
      <c r="W323" s="30"/>
      <c r="X323" s="30"/>
      <c r="Y323" s="30"/>
      <c r="Z323" s="30"/>
      <c r="AA323" s="30"/>
      <c r="AB323" s="30"/>
      <c r="AC323" s="80"/>
      <c r="AD323" s="30"/>
    </row>
    <row r="324" spans="18:30" x14ac:dyDescent="0.25">
      <c r="R324" s="30"/>
      <c r="S324" s="30"/>
      <c r="T324" s="30"/>
      <c r="U324" s="30"/>
      <c r="V324" s="30"/>
      <c r="W324" s="30"/>
      <c r="X324" s="30"/>
      <c r="Y324" s="30"/>
      <c r="Z324" s="30"/>
      <c r="AA324" s="30"/>
      <c r="AB324" s="30"/>
      <c r="AC324" s="80"/>
      <c r="AD324" s="30"/>
    </row>
    <row r="325" spans="18:30" x14ac:dyDescent="0.25">
      <c r="R325" s="30"/>
      <c r="S325" s="30"/>
      <c r="T325" s="30"/>
      <c r="U325" s="30"/>
      <c r="V325" s="30"/>
      <c r="W325" s="30"/>
      <c r="X325" s="30"/>
      <c r="Y325" s="30"/>
      <c r="Z325" s="30"/>
      <c r="AA325" s="30"/>
      <c r="AB325" s="30"/>
      <c r="AC325" s="80"/>
      <c r="AD325" s="30"/>
    </row>
    <row r="326" spans="18:30" x14ac:dyDescent="0.25">
      <c r="R326" s="30"/>
      <c r="S326" s="30"/>
      <c r="T326" s="30"/>
      <c r="U326" s="30"/>
      <c r="V326" s="30"/>
      <c r="W326" s="30"/>
      <c r="X326" s="30"/>
      <c r="Y326" s="30"/>
      <c r="Z326" s="30"/>
      <c r="AA326" s="30"/>
      <c r="AB326" s="30"/>
      <c r="AC326" s="80"/>
      <c r="AD326" s="30"/>
    </row>
    <row r="327" spans="18:30" x14ac:dyDescent="0.25">
      <c r="R327" s="30"/>
      <c r="S327" s="30"/>
      <c r="T327" s="30"/>
      <c r="U327" s="30"/>
      <c r="V327" s="30"/>
      <c r="W327" s="30"/>
      <c r="X327" s="30"/>
      <c r="Y327" s="30"/>
      <c r="Z327" s="30"/>
      <c r="AA327" s="30"/>
      <c r="AB327" s="30"/>
      <c r="AC327" s="80"/>
      <c r="AD327" s="30"/>
    </row>
    <row r="328" spans="18:30" x14ac:dyDescent="0.25">
      <c r="R328" s="30"/>
      <c r="S328" s="30"/>
      <c r="T328" s="30"/>
      <c r="U328" s="30"/>
      <c r="V328" s="30"/>
      <c r="W328" s="30"/>
      <c r="X328" s="30"/>
      <c r="Y328" s="30"/>
      <c r="Z328" s="30"/>
      <c r="AA328" s="30"/>
      <c r="AB328" s="30"/>
      <c r="AC328" s="80"/>
      <c r="AD328" s="30"/>
    </row>
    <row r="329" spans="18:30" x14ac:dyDescent="0.25">
      <c r="R329" s="30"/>
      <c r="S329" s="30"/>
      <c r="T329" s="30"/>
      <c r="U329" s="30"/>
      <c r="V329" s="30"/>
      <c r="W329" s="30"/>
      <c r="X329" s="30"/>
      <c r="Y329" s="30"/>
      <c r="Z329" s="30"/>
      <c r="AA329" s="30"/>
      <c r="AB329" s="30"/>
      <c r="AC329" s="80"/>
      <c r="AD329" s="30"/>
    </row>
    <row r="330" spans="18:30" x14ac:dyDescent="0.25">
      <c r="R330" s="30"/>
      <c r="S330" s="30"/>
      <c r="T330" s="30"/>
      <c r="U330" s="30"/>
      <c r="V330" s="30"/>
      <c r="W330" s="30"/>
      <c r="X330" s="30"/>
      <c r="Y330" s="30"/>
      <c r="Z330" s="30"/>
      <c r="AA330" s="30"/>
      <c r="AB330" s="30"/>
      <c r="AC330" s="80"/>
      <c r="AD330" s="30"/>
    </row>
    <row r="331" spans="18:30" x14ac:dyDescent="0.25">
      <c r="R331" s="30"/>
      <c r="S331" s="30"/>
      <c r="T331" s="30"/>
      <c r="U331" s="30"/>
      <c r="V331" s="30"/>
      <c r="W331" s="30"/>
      <c r="X331" s="30"/>
      <c r="Y331" s="30"/>
      <c r="Z331" s="30"/>
      <c r="AA331" s="30"/>
      <c r="AB331" s="30"/>
      <c r="AC331" s="80"/>
      <c r="AD331" s="30"/>
    </row>
    <row r="332" spans="18:30" x14ac:dyDescent="0.25">
      <c r="R332" s="30"/>
      <c r="S332" s="30"/>
      <c r="T332" s="30"/>
      <c r="U332" s="30"/>
      <c r="V332" s="30"/>
      <c r="W332" s="30"/>
      <c r="X332" s="30"/>
      <c r="Y332" s="30"/>
      <c r="Z332" s="30"/>
      <c r="AA332" s="30"/>
      <c r="AB332" s="30"/>
      <c r="AC332" s="80"/>
      <c r="AD332" s="30"/>
    </row>
    <row r="333" spans="18:30" x14ac:dyDescent="0.25">
      <c r="R333" s="30"/>
      <c r="S333" s="30"/>
      <c r="T333" s="30"/>
      <c r="U333" s="30"/>
      <c r="V333" s="30"/>
      <c r="W333" s="30"/>
      <c r="X333" s="30"/>
      <c r="Y333" s="30"/>
      <c r="Z333" s="30"/>
      <c r="AA333" s="30"/>
      <c r="AB333" s="30"/>
      <c r="AC333" s="80"/>
      <c r="AD333" s="30"/>
    </row>
    <row r="334" spans="18:30" x14ac:dyDescent="0.25">
      <c r="R334" s="30"/>
      <c r="S334" s="30"/>
      <c r="T334" s="30"/>
      <c r="U334" s="30"/>
      <c r="V334" s="30"/>
      <c r="W334" s="30"/>
      <c r="X334" s="30"/>
      <c r="Y334" s="30"/>
      <c r="Z334" s="30"/>
      <c r="AA334" s="30"/>
      <c r="AB334" s="30"/>
      <c r="AC334" s="80"/>
      <c r="AD334" s="30"/>
    </row>
    <row r="335" spans="18:30" x14ac:dyDescent="0.25">
      <c r="R335" s="30"/>
      <c r="S335" s="30"/>
      <c r="T335" s="30"/>
      <c r="U335" s="30"/>
      <c r="V335" s="30"/>
      <c r="W335" s="30"/>
      <c r="X335" s="30"/>
      <c r="Y335" s="30"/>
      <c r="Z335" s="30"/>
      <c r="AA335" s="30"/>
      <c r="AB335" s="30"/>
      <c r="AC335" s="80"/>
      <c r="AD335" s="30"/>
    </row>
    <row r="336" spans="18:30" x14ac:dyDescent="0.25">
      <c r="R336" s="30"/>
      <c r="S336" s="30"/>
      <c r="T336" s="30"/>
      <c r="U336" s="30"/>
      <c r="V336" s="30"/>
      <c r="W336" s="30"/>
      <c r="X336" s="30"/>
      <c r="Y336" s="30"/>
      <c r="Z336" s="30"/>
      <c r="AA336" s="30"/>
      <c r="AB336" s="30"/>
      <c r="AC336" s="80"/>
      <c r="AD336" s="30"/>
    </row>
    <row r="337" spans="18:30" x14ac:dyDescent="0.25">
      <c r="R337" s="30"/>
      <c r="S337" s="30"/>
      <c r="T337" s="30"/>
      <c r="U337" s="30"/>
      <c r="V337" s="30"/>
      <c r="W337" s="30"/>
      <c r="X337" s="30"/>
      <c r="Y337" s="30"/>
      <c r="Z337" s="30"/>
      <c r="AA337" s="30"/>
      <c r="AB337" s="30"/>
      <c r="AC337" s="80"/>
      <c r="AD337" s="30"/>
    </row>
    <row r="338" spans="18:30" x14ac:dyDescent="0.25">
      <c r="R338" s="30"/>
      <c r="S338" s="30"/>
      <c r="T338" s="30"/>
      <c r="U338" s="30"/>
      <c r="V338" s="30"/>
      <c r="W338" s="30"/>
      <c r="X338" s="30"/>
      <c r="Y338" s="30"/>
      <c r="Z338" s="30"/>
      <c r="AA338" s="30"/>
      <c r="AB338" s="30"/>
      <c r="AC338" s="80"/>
      <c r="AD338" s="30"/>
    </row>
    <row r="339" spans="18:30" x14ac:dyDescent="0.25">
      <c r="R339" s="30"/>
      <c r="S339" s="30"/>
      <c r="T339" s="30"/>
      <c r="U339" s="30"/>
      <c r="V339" s="30"/>
      <c r="W339" s="30"/>
      <c r="X339" s="30"/>
      <c r="Y339" s="30"/>
      <c r="Z339" s="30"/>
      <c r="AA339" s="30"/>
      <c r="AB339" s="30"/>
      <c r="AC339" s="80"/>
      <c r="AD339" s="30"/>
    </row>
    <row r="340" spans="18:30" x14ac:dyDescent="0.25">
      <c r="R340" s="30"/>
      <c r="S340" s="30"/>
      <c r="T340" s="30"/>
      <c r="U340" s="30"/>
      <c r="V340" s="30"/>
      <c r="W340" s="30"/>
      <c r="X340" s="30"/>
      <c r="Y340" s="30"/>
      <c r="Z340" s="30"/>
      <c r="AA340" s="30"/>
      <c r="AB340" s="30"/>
      <c r="AC340" s="80"/>
      <c r="AD340" s="30"/>
    </row>
    <row r="341" spans="18:30" x14ac:dyDescent="0.25">
      <c r="R341" s="30"/>
      <c r="S341" s="30"/>
      <c r="T341" s="30"/>
      <c r="U341" s="30"/>
      <c r="V341" s="30"/>
      <c r="W341" s="30"/>
      <c r="X341" s="30"/>
      <c r="Y341" s="30"/>
      <c r="Z341" s="30"/>
      <c r="AA341" s="30"/>
      <c r="AB341" s="30"/>
      <c r="AC341" s="80"/>
      <c r="AD341" s="30"/>
    </row>
    <row r="342" spans="18:30" x14ac:dyDescent="0.25">
      <c r="R342" s="30"/>
      <c r="S342" s="30"/>
      <c r="T342" s="30"/>
      <c r="U342" s="30"/>
      <c r="V342" s="30"/>
      <c r="W342" s="30"/>
      <c r="X342" s="30"/>
      <c r="Y342" s="30"/>
      <c r="Z342" s="30"/>
      <c r="AA342" s="30"/>
      <c r="AB342" s="30"/>
      <c r="AC342" s="80"/>
      <c r="AD342" s="30"/>
    </row>
    <row r="343" spans="18:30" x14ac:dyDescent="0.25">
      <c r="R343" s="30"/>
      <c r="S343" s="30"/>
      <c r="T343" s="30"/>
      <c r="U343" s="30"/>
      <c r="V343" s="30"/>
      <c r="W343" s="30"/>
      <c r="X343" s="30"/>
      <c r="Y343" s="30"/>
      <c r="Z343" s="30"/>
      <c r="AA343" s="30"/>
      <c r="AB343" s="30"/>
      <c r="AC343" s="80"/>
      <c r="AD343" s="30"/>
    </row>
    <row r="344" spans="18:30" x14ac:dyDescent="0.25">
      <c r="R344" s="30"/>
      <c r="S344" s="30"/>
      <c r="T344" s="30"/>
      <c r="U344" s="30"/>
      <c r="V344" s="30"/>
      <c r="W344" s="30"/>
      <c r="X344" s="30"/>
      <c r="Y344" s="30"/>
      <c r="Z344" s="30"/>
      <c r="AA344" s="30"/>
      <c r="AB344" s="30"/>
      <c r="AC344" s="80"/>
      <c r="AD344" s="30"/>
    </row>
    <row r="345" spans="18:30" x14ac:dyDescent="0.25">
      <c r="R345" s="30"/>
      <c r="S345" s="30"/>
      <c r="T345" s="30"/>
      <c r="U345" s="30"/>
      <c r="V345" s="30"/>
      <c r="W345" s="30"/>
      <c r="X345" s="30"/>
      <c r="Y345" s="30"/>
      <c r="Z345" s="30"/>
      <c r="AA345" s="30"/>
      <c r="AB345" s="30"/>
      <c r="AC345" s="80"/>
      <c r="AD345" s="30"/>
    </row>
    <row r="346" spans="18:30" x14ac:dyDescent="0.25">
      <c r="R346" s="30"/>
      <c r="S346" s="30"/>
      <c r="T346" s="30"/>
      <c r="U346" s="30"/>
      <c r="V346" s="30"/>
      <c r="W346" s="30"/>
      <c r="X346" s="30"/>
      <c r="Y346" s="30"/>
      <c r="Z346" s="30"/>
      <c r="AA346" s="30"/>
      <c r="AB346" s="30"/>
      <c r="AC346" s="80"/>
      <c r="AD346" s="30"/>
    </row>
    <row r="347" spans="18:30" x14ac:dyDescent="0.25">
      <c r="R347" s="30"/>
      <c r="S347" s="30"/>
      <c r="T347" s="30"/>
      <c r="U347" s="30"/>
      <c r="V347" s="30"/>
      <c r="W347" s="30"/>
      <c r="X347" s="30"/>
      <c r="Y347" s="30"/>
      <c r="Z347" s="30"/>
      <c r="AA347" s="30"/>
      <c r="AB347" s="30"/>
      <c r="AC347" s="80"/>
      <c r="AD347" s="30"/>
    </row>
    <row r="348" spans="18:30" x14ac:dyDescent="0.25">
      <c r="R348" s="30"/>
      <c r="S348" s="30"/>
      <c r="T348" s="30"/>
      <c r="U348" s="30"/>
      <c r="V348" s="30"/>
      <c r="W348" s="30"/>
      <c r="X348" s="30"/>
      <c r="Y348" s="30"/>
      <c r="Z348" s="30"/>
      <c r="AA348" s="30"/>
      <c r="AB348" s="30"/>
      <c r="AC348" s="80"/>
      <c r="AD348" s="30"/>
    </row>
    <row r="349" spans="18:30" x14ac:dyDescent="0.25">
      <c r="R349" s="30"/>
      <c r="S349" s="30"/>
      <c r="T349" s="30"/>
      <c r="U349" s="30"/>
      <c r="V349" s="30"/>
      <c r="W349" s="30"/>
      <c r="X349" s="30"/>
      <c r="Y349" s="30"/>
      <c r="Z349" s="30"/>
      <c r="AA349" s="30"/>
      <c r="AB349" s="30"/>
      <c r="AC349" s="80"/>
      <c r="AD349" s="30"/>
    </row>
    <row r="350" spans="18:30" x14ac:dyDescent="0.25">
      <c r="R350" s="30"/>
      <c r="S350" s="30"/>
      <c r="T350" s="30"/>
      <c r="U350" s="30"/>
      <c r="V350" s="30"/>
      <c r="W350" s="30"/>
      <c r="X350" s="30"/>
      <c r="Y350" s="30"/>
      <c r="Z350" s="30"/>
      <c r="AA350" s="30"/>
      <c r="AB350" s="30"/>
      <c r="AC350" s="80"/>
      <c r="AD350" s="30"/>
    </row>
    <row r="351" spans="18:30" x14ac:dyDescent="0.25">
      <c r="R351" s="30"/>
      <c r="S351" s="30"/>
      <c r="T351" s="30"/>
      <c r="U351" s="30"/>
      <c r="V351" s="30"/>
      <c r="W351" s="30"/>
      <c r="X351" s="30"/>
      <c r="Y351" s="30"/>
      <c r="Z351" s="30"/>
      <c r="AA351" s="30"/>
      <c r="AB351" s="30"/>
      <c r="AC351" s="80"/>
      <c r="AD351" s="30"/>
    </row>
    <row r="352" spans="18:30" x14ac:dyDescent="0.25">
      <c r="R352" s="30"/>
      <c r="S352" s="30"/>
      <c r="T352" s="30"/>
      <c r="U352" s="30"/>
      <c r="V352" s="30"/>
      <c r="W352" s="30"/>
      <c r="X352" s="30"/>
      <c r="Y352" s="30"/>
      <c r="Z352" s="30"/>
      <c r="AA352" s="30"/>
      <c r="AB352" s="30"/>
      <c r="AC352" s="80"/>
      <c r="AD352" s="30"/>
    </row>
    <row r="353" spans="18:30" x14ac:dyDescent="0.25">
      <c r="R353" s="30"/>
      <c r="S353" s="30"/>
      <c r="T353" s="30"/>
      <c r="U353" s="30"/>
      <c r="V353" s="30"/>
      <c r="W353" s="30"/>
      <c r="X353" s="30"/>
      <c r="Y353" s="30"/>
      <c r="Z353" s="30"/>
      <c r="AA353" s="30"/>
      <c r="AB353" s="30"/>
      <c r="AC353" s="80"/>
      <c r="AD353" s="30"/>
    </row>
    <row r="354" spans="18:30" x14ac:dyDescent="0.25">
      <c r="R354" s="30"/>
      <c r="S354" s="30"/>
      <c r="T354" s="30"/>
      <c r="U354" s="30"/>
      <c r="V354" s="30"/>
      <c r="W354" s="30"/>
      <c r="X354" s="30"/>
      <c r="Y354" s="30"/>
      <c r="Z354" s="30"/>
      <c r="AA354" s="30"/>
      <c r="AB354" s="30"/>
      <c r="AC354" s="80"/>
      <c r="AD354" s="30"/>
    </row>
    <row r="355" spans="18:30" x14ac:dyDescent="0.25">
      <c r="R355" s="30"/>
      <c r="S355" s="30"/>
      <c r="T355" s="30"/>
      <c r="U355" s="30"/>
      <c r="V355" s="30"/>
      <c r="W355" s="30"/>
      <c r="X355" s="30"/>
      <c r="Y355" s="30"/>
      <c r="Z355" s="30"/>
      <c r="AA355" s="30"/>
      <c r="AB355" s="30"/>
      <c r="AC355" s="80"/>
      <c r="AD355" s="30"/>
    </row>
    <row r="356" spans="18:30" x14ac:dyDescent="0.25">
      <c r="R356" s="30"/>
      <c r="S356" s="30"/>
      <c r="T356" s="30"/>
      <c r="U356" s="30"/>
      <c r="V356" s="30"/>
      <c r="W356" s="30"/>
      <c r="X356" s="30"/>
      <c r="Y356" s="30"/>
      <c r="Z356" s="30"/>
      <c r="AA356" s="30"/>
      <c r="AB356" s="30"/>
      <c r="AC356" s="80"/>
      <c r="AD356" s="30"/>
    </row>
    <row r="357" spans="18:30" x14ac:dyDescent="0.25">
      <c r="R357" s="30"/>
      <c r="S357" s="30"/>
      <c r="T357" s="30"/>
      <c r="U357" s="30"/>
      <c r="V357" s="30"/>
      <c r="W357" s="30"/>
      <c r="X357" s="30"/>
      <c r="Y357" s="30"/>
      <c r="Z357" s="30"/>
      <c r="AA357" s="30"/>
      <c r="AB357" s="30"/>
      <c r="AC357" s="80"/>
      <c r="AD357" s="30"/>
    </row>
    <row r="358" spans="18:30" x14ac:dyDescent="0.25">
      <c r="R358" s="30"/>
      <c r="S358" s="30"/>
      <c r="T358" s="30"/>
      <c r="U358" s="30"/>
      <c r="V358" s="30"/>
      <c r="W358" s="30"/>
      <c r="X358" s="30"/>
      <c r="Y358" s="30"/>
      <c r="Z358" s="30"/>
      <c r="AA358" s="30"/>
      <c r="AB358" s="30"/>
      <c r="AC358" s="80"/>
      <c r="AD358" s="30"/>
    </row>
    <row r="359" spans="18:30" x14ac:dyDescent="0.25">
      <c r="R359" s="30"/>
      <c r="S359" s="30"/>
      <c r="T359" s="30"/>
      <c r="U359" s="30"/>
      <c r="V359" s="30"/>
      <c r="W359" s="30"/>
      <c r="X359" s="30"/>
      <c r="Y359" s="30"/>
      <c r="Z359" s="30"/>
      <c r="AA359" s="30"/>
      <c r="AB359" s="30"/>
      <c r="AC359" s="80"/>
      <c r="AD359" s="30"/>
    </row>
    <row r="360" spans="18:30" x14ac:dyDescent="0.25">
      <c r="R360" s="30"/>
      <c r="S360" s="30"/>
      <c r="T360" s="30"/>
      <c r="U360" s="30"/>
      <c r="V360" s="30"/>
      <c r="W360" s="30"/>
      <c r="X360" s="30"/>
      <c r="Y360" s="30"/>
      <c r="Z360" s="30"/>
      <c r="AA360" s="30"/>
      <c r="AB360" s="30"/>
      <c r="AC360" s="80"/>
      <c r="AD360" s="30"/>
    </row>
    <row r="361" spans="18:30" x14ac:dyDescent="0.25">
      <c r="R361" s="30"/>
      <c r="S361" s="30"/>
      <c r="T361" s="30"/>
      <c r="U361" s="30"/>
      <c r="V361" s="30"/>
      <c r="W361" s="30"/>
      <c r="X361" s="30"/>
      <c r="Y361" s="30"/>
      <c r="Z361" s="30"/>
      <c r="AA361" s="30"/>
      <c r="AB361" s="30"/>
      <c r="AC361" s="80"/>
      <c r="AD361" s="30"/>
    </row>
    <row r="362" spans="18:30" x14ac:dyDescent="0.25">
      <c r="R362" s="30"/>
      <c r="S362" s="30"/>
      <c r="T362" s="30"/>
      <c r="U362" s="30"/>
      <c r="V362" s="30"/>
      <c r="W362" s="30"/>
      <c r="X362" s="30"/>
      <c r="Y362" s="30"/>
      <c r="Z362" s="30"/>
      <c r="AA362" s="30"/>
      <c r="AB362" s="30"/>
      <c r="AC362" s="80"/>
      <c r="AD362" s="30"/>
    </row>
    <row r="363" spans="18:30" x14ac:dyDescent="0.25">
      <c r="R363" s="30"/>
      <c r="S363" s="30"/>
      <c r="T363" s="30"/>
      <c r="U363" s="30"/>
      <c r="V363" s="30"/>
      <c r="W363" s="30"/>
      <c r="X363" s="30"/>
      <c r="Y363" s="30"/>
      <c r="Z363" s="30"/>
      <c r="AA363" s="30"/>
      <c r="AB363" s="30"/>
      <c r="AC363" s="80"/>
      <c r="AD363" s="30"/>
    </row>
    <row r="364" spans="18:30" x14ac:dyDescent="0.25">
      <c r="R364" s="30"/>
      <c r="S364" s="30"/>
      <c r="T364" s="30"/>
      <c r="U364" s="30"/>
      <c r="V364" s="30"/>
      <c r="W364" s="30"/>
      <c r="X364" s="30"/>
      <c r="Y364" s="30"/>
      <c r="Z364" s="30"/>
      <c r="AA364" s="30"/>
      <c r="AB364" s="30"/>
      <c r="AC364" s="80"/>
      <c r="AD364" s="30"/>
    </row>
    <row r="365" spans="18:30" x14ac:dyDescent="0.25">
      <c r="R365" s="30"/>
      <c r="S365" s="30"/>
      <c r="T365" s="30"/>
      <c r="U365" s="30"/>
      <c r="V365" s="30"/>
      <c r="W365" s="30"/>
      <c r="X365" s="30"/>
      <c r="Y365" s="30"/>
      <c r="Z365" s="30"/>
      <c r="AA365" s="30"/>
      <c r="AB365" s="30"/>
      <c r="AC365" s="80"/>
      <c r="AD365" s="30"/>
    </row>
    <row r="366" spans="18:30" x14ac:dyDescent="0.25">
      <c r="R366" s="30"/>
      <c r="S366" s="30"/>
      <c r="T366" s="30"/>
      <c r="U366" s="30"/>
      <c r="V366" s="30"/>
      <c r="W366" s="30"/>
      <c r="X366" s="30"/>
      <c r="Y366" s="30"/>
      <c r="Z366" s="30"/>
      <c r="AA366" s="30"/>
      <c r="AB366" s="30"/>
      <c r="AC366" s="80"/>
      <c r="AD366" s="30"/>
    </row>
    <row r="367" spans="18:30" x14ac:dyDescent="0.25">
      <c r="R367" s="30"/>
      <c r="S367" s="30"/>
      <c r="T367" s="30"/>
      <c r="U367" s="30"/>
      <c r="V367" s="30"/>
      <c r="W367" s="30"/>
      <c r="X367" s="30"/>
      <c r="Y367" s="30"/>
      <c r="Z367" s="30"/>
      <c r="AA367" s="30"/>
      <c r="AB367" s="30"/>
      <c r="AC367" s="80"/>
      <c r="AD367" s="30"/>
    </row>
    <row r="368" spans="18:30" x14ac:dyDescent="0.25">
      <c r="R368" s="30"/>
      <c r="S368" s="30"/>
      <c r="T368" s="30"/>
      <c r="U368" s="30"/>
      <c r="V368" s="30"/>
      <c r="W368" s="30"/>
      <c r="X368" s="30"/>
      <c r="Y368" s="30"/>
      <c r="Z368" s="30"/>
      <c r="AA368" s="30"/>
      <c r="AB368" s="30"/>
      <c r="AC368" s="80"/>
      <c r="AD368" s="30"/>
    </row>
    <row r="369" spans="18:30" x14ac:dyDescent="0.25">
      <c r="R369" s="30"/>
      <c r="S369" s="30"/>
      <c r="T369" s="30"/>
      <c r="U369" s="30"/>
      <c r="V369" s="30"/>
      <c r="W369" s="30"/>
      <c r="X369" s="30"/>
      <c r="Y369" s="30"/>
      <c r="Z369" s="30"/>
      <c r="AA369" s="30"/>
      <c r="AB369" s="30"/>
      <c r="AC369" s="80"/>
      <c r="AD369" s="30"/>
    </row>
    <row r="370" spans="18:30" x14ac:dyDescent="0.25">
      <c r="R370" s="30"/>
      <c r="S370" s="30"/>
      <c r="T370" s="30"/>
      <c r="U370" s="30"/>
      <c r="V370" s="30"/>
      <c r="W370" s="30"/>
      <c r="X370" s="30"/>
      <c r="Y370" s="30"/>
      <c r="Z370" s="30"/>
      <c r="AA370" s="30"/>
      <c r="AB370" s="30"/>
      <c r="AC370" s="80"/>
      <c r="AD370" s="30"/>
    </row>
    <row r="371" spans="18:30" x14ac:dyDescent="0.25">
      <c r="R371" s="30"/>
      <c r="S371" s="30"/>
      <c r="T371" s="30"/>
      <c r="U371" s="30"/>
      <c r="V371" s="30"/>
      <c r="W371" s="30"/>
      <c r="X371" s="30"/>
      <c r="Y371" s="30"/>
      <c r="Z371" s="30"/>
      <c r="AA371" s="30"/>
      <c r="AB371" s="30"/>
      <c r="AC371" s="80"/>
      <c r="AD371" s="30"/>
    </row>
    <row r="372" spans="18:30" x14ac:dyDescent="0.25">
      <c r="R372" s="30"/>
      <c r="S372" s="30"/>
      <c r="T372" s="30"/>
      <c r="U372" s="30"/>
      <c r="V372" s="30"/>
      <c r="W372" s="30"/>
      <c r="X372" s="30"/>
      <c r="Y372" s="30"/>
      <c r="Z372" s="30"/>
      <c r="AA372" s="30"/>
      <c r="AB372" s="30"/>
      <c r="AC372" s="80"/>
      <c r="AD372" s="30"/>
    </row>
    <row r="373" spans="18:30" x14ac:dyDescent="0.25">
      <c r="R373" s="30"/>
      <c r="S373" s="30"/>
      <c r="T373" s="30"/>
      <c r="U373" s="30"/>
      <c r="V373" s="30"/>
      <c r="W373" s="30"/>
      <c r="X373" s="30"/>
      <c r="Y373" s="30"/>
      <c r="Z373" s="30"/>
      <c r="AA373" s="30"/>
      <c r="AB373" s="30"/>
      <c r="AC373" s="80"/>
      <c r="AD373" s="30"/>
    </row>
    <row r="374" spans="18:30" x14ac:dyDescent="0.25">
      <c r="R374" s="30"/>
      <c r="S374" s="30"/>
      <c r="T374" s="30"/>
      <c r="U374" s="30"/>
      <c r="V374" s="30"/>
      <c r="W374" s="30"/>
      <c r="X374" s="30"/>
      <c r="Y374" s="30"/>
      <c r="Z374" s="30"/>
      <c r="AA374" s="30"/>
      <c r="AB374" s="30"/>
      <c r="AC374" s="80"/>
      <c r="AD374" s="30"/>
    </row>
    <row r="375" spans="18:30" x14ac:dyDescent="0.25">
      <c r="R375" s="30"/>
      <c r="S375" s="30"/>
      <c r="T375" s="30"/>
      <c r="U375" s="30"/>
      <c r="V375" s="30"/>
      <c r="W375" s="30"/>
      <c r="X375" s="30"/>
      <c r="Y375" s="30"/>
      <c r="Z375" s="30"/>
      <c r="AA375" s="30"/>
      <c r="AB375" s="30"/>
      <c r="AC375" s="80"/>
      <c r="AD375" s="30"/>
    </row>
    <row r="376" spans="18:30" x14ac:dyDescent="0.25">
      <c r="R376" s="30"/>
      <c r="S376" s="30"/>
      <c r="T376" s="30"/>
      <c r="U376" s="30"/>
      <c r="V376" s="30"/>
      <c r="W376" s="30"/>
      <c r="X376" s="30"/>
      <c r="Y376" s="30"/>
      <c r="Z376" s="30"/>
      <c r="AA376" s="30"/>
      <c r="AB376" s="30"/>
      <c r="AC376" s="80"/>
      <c r="AD376" s="30"/>
    </row>
    <row r="377" spans="18:30" x14ac:dyDescent="0.25">
      <c r="R377" s="30"/>
      <c r="S377" s="30"/>
      <c r="T377" s="30"/>
      <c r="U377" s="30"/>
      <c r="V377" s="30"/>
      <c r="W377" s="30"/>
      <c r="X377" s="30"/>
      <c r="Y377" s="30"/>
      <c r="Z377" s="30"/>
      <c r="AA377" s="30"/>
      <c r="AB377" s="30"/>
      <c r="AC377" s="80"/>
      <c r="AD377" s="30"/>
    </row>
    <row r="378" spans="18:30" x14ac:dyDescent="0.25">
      <c r="R378" s="30"/>
      <c r="S378" s="30"/>
      <c r="T378" s="30"/>
      <c r="U378" s="30"/>
      <c r="V378" s="30"/>
      <c r="W378" s="30"/>
      <c r="X378" s="30"/>
      <c r="Y378" s="30"/>
      <c r="Z378" s="30"/>
      <c r="AA378" s="30"/>
      <c r="AB378" s="30"/>
      <c r="AC378" s="80"/>
      <c r="AD378" s="30"/>
    </row>
    <row r="379" spans="18:30" x14ac:dyDescent="0.25">
      <c r="R379" s="30"/>
      <c r="S379" s="30"/>
      <c r="T379" s="30"/>
      <c r="U379" s="30"/>
      <c r="V379" s="30"/>
      <c r="W379" s="30"/>
      <c r="X379" s="30"/>
      <c r="Y379" s="30"/>
      <c r="Z379" s="30"/>
      <c r="AA379" s="30"/>
      <c r="AB379" s="30"/>
      <c r="AC379" s="80"/>
      <c r="AD379" s="30"/>
    </row>
    <row r="380" spans="18:30" x14ac:dyDescent="0.25">
      <c r="R380" s="30"/>
      <c r="S380" s="30"/>
      <c r="T380" s="30"/>
      <c r="U380" s="30"/>
      <c r="V380" s="30"/>
      <c r="W380" s="30"/>
      <c r="X380" s="30"/>
      <c r="Y380" s="30"/>
      <c r="Z380" s="30"/>
      <c r="AA380" s="30"/>
      <c r="AB380" s="30"/>
      <c r="AC380" s="80"/>
      <c r="AD380" s="30"/>
    </row>
    <row r="381" spans="18:30" x14ac:dyDescent="0.25">
      <c r="R381" s="30"/>
      <c r="S381" s="30"/>
      <c r="T381" s="30"/>
      <c r="U381" s="30"/>
      <c r="V381" s="30"/>
      <c r="W381" s="30"/>
      <c r="X381" s="30"/>
      <c r="Y381" s="30"/>
      <c r="Z381" s="30"/>
      <c r="AA381" s="30"/>
      <c r="AB381" s="30"/>
      <c r="AC381" s="80"/>
      <c r="AD381" s="30"/>
    </row>
    <row r="382" spans="18:30" x14ac:dyDescent="0.25">
      <c r="R382" s="30"/>
      <c r="S382" s="30"/>
      <c r="T382" s="30"/>
      <c r="U382" s="30"/>
      <c r="V382" s="30"/>
      <c r="W382" s="30"/>
      <c r="X382" s="30"/>
      <c r="Y382" s="30"/>
      <c r="Z382" s="30"/>
      <c r="AA382" s="30"/>
      <c r="AB382" s="30"/>
      <c r="AC382" s="80"/>
      <c r="AD382" s="30"/>
    </row>
    <row r="383" spans="18:30" x14ac:dyDescent="0.25">
      <c r="R383" s="30"/>
      <c r="S383" s="30"/>
      <c r="T383" s="30"/>
      <c r="U383" s="30"/>
      <c r="V383" s="30"/>
      <c r="W383" s="30"/>
      <c r="X383" s="30"/>
      <c r="Y383" s="30"/>
      <c r="Z383" s="30"/>
      <c r="AA383" s="30"/>
      <c r="AB383" s="30"/>
      <c r="AC383" s="80"/>
      <c r="AD383" s="30"/>
    </row>
    <row r="384" spans="18:30" x14ac:dyDescent="0.25">
      <c r="R384" s="30"/>
      <c r="S384" s="30"/>
      <c r="T384" s="30"/>
      <c r="U384" s="30"/>
      <c r="V384" s="30"/>
      <c r="W384" s="30"/>
      <c r="X384" s="30"/>
      <c r="Y384" s="30"/>
      <c r="Z384" s="30"/>
      <c r="AA384" s="30"/>
      <c r="AB384" s="30"/>
      <c r="AC384" s="80"/>
      <c r="AD384" s="30"/>
    </row>
    <row r="385" spans="18:30" x14ac:dyDescent="0.25">
      <c r="R385" s="30"/>
      <c r="S385" s="30"/>
      <c r="T385" s="30"/>
      <c r="U385" s="30"/>
      <c r="V385" s="30"/>
      <c r="W385" s="30"/>
      <c r="X385" s="30"/>
      <c r="Y385" s="30"/>
      <c r="Z385" s="30"/>
      <c r="AA385" s="30"/>
      <c r="AB385" s="30"/>
      <c r="AC385" s="80"/>
      <c r="AD385" s="30"/>
    </row>
    <row r="386" spans="18:30" x14ac:dyDescent="0.25">
      <c r="R386" s="30"/>
      <c r="S386" s="30"/>
      <c r="T386" s="30"/>
      <c r="U386" s="30"/>
      <c r="V386" s="30"/>
      <c r="W386" s="30"/>
      <c r="X386" s="30"/>
      <c r="Y386" s="30"/>
      <c r="Z386" s="30"/>
      <c r="AA386" s="30"/>
      <c r="AB386" s="30"/>
      <c r="AC386" s="80"/>
      <c r="AD386" s="30"/>
    </row>
    <row r="387" spans="18:30" x14ac:dyDescent="0.25">
      <c r="R387" s="30"/>
      <c r="S387" s="30"/>
      <c r="T387" s="30"/>
      <c r="U387" s="30"/>
      <c r="V387" s="30"/>
      <c r="W387" s="30"/>
      <c r="X387" s="30"/>
      <c r="Y387" s="30"/>
      <c r="Z387" s="30"/>
      <c r="AA387" s="30"/>
      <c r="AB387" s="30"/>
      <c r="AC387" s="80"/>
      <c r="AD387" s="30"/>
    </row>
    <row r="388" spans="18:30" x14ac:dyDescent="0.25">
      <c r="R388" s="30"/>
      <c r="S388" s="30"/>
      <c r="T388" s="30"/>
      <c r="U388" s="30"/>
      <c r="V388" s="30"/>
      <c r="W388" s="30"/>
      <c r="X388" s="30"/>
      <c r="Y388" s="30"/>
      <c r="Z388" s="30"/>
      <c r="AA388" s="30"/>
      <c r="AB388" s="30"/>
      <c r="AC388" s="80"/>
      <c r="AD388" s="30"/>
    </row>
    <row r="389" spans="18:30" x14ac:dyDescent="0.25">
      <c r="R389" s="30"/>
      <c r="S389" s="30"/>
      <c r="T389" s="30"/>
      <c r="U389" s="30"/>
      <c r="V389" s="30"/>
      <c r="W389" s="30"/>
      <c r="X389" s="30"/>
      <c r="Y389" s="30"/>
      <c r="Z389" s="30"/>
      <c r="AA389" s="30"/>
      <c r="AB389" s="30"/>
      <c r="AC389" s="80"/>
      <c r="AD389" s="30"/>
    </row>
    <row r="390" spans="18:30" x14ac:dyDescent="0.25">
      <c r="R390" s="30"/>
      <c r="S390" s="30"/>
      <c r="T390" s="30"/>
      <c r="U390" s="30"/>
      <c r="V390" s="30"/>
      <c r="W390" s="30"/>
      <c r="X390" s="30"/>
      <c r="Y390" s="30"/>
      <c r="Z390" s="30"/>
      <c r="AA390" s="30"/>
      <c r="AB390" s="30"/>
      <c r="AC390" s="80"/>
      <c r="AD390" s="30"/>
    </row>
    <row r="391" spans="18:30" x14ac:dyDescent="0.25">
      <c r="R391" s="30"/>
      <c r="S391" s="30"/>
      <c r="T391" s="30"/>
      <c r="U391" s="30"/>
      <c r="V391" s="30"/>
      <c r="W391" s="30"/>
      <c r="X391" s="30"/>
      <c r="Y391" s="30"/>
      <c r="Z391" s="30"/>
      <c r="AA391" s="30"/>
      <c r="AB391" s="30"/>
      <c r="AC391" s="80"/>
      <c r="AD391" s="30"/>
    </row>
    <row r="392" spans="18:30" x14ac:dyDescent="0.25">
      <c r="R392" s="30"/>
      <c r="S392" s="30"/>
      <c r="T392" s="30"/>
      <c r="U392" s="30"/>
      <c r="V392" s="30"/>
      <c r="W392" s="30"/>
      <c r="X392" s="30"/>
      <c r="Y392" s="30"/>
      <c r="Z392" s="30"/>
      <c r="AA392" s="30"/>
      <c r="AB392" s="30"/>
      <c r="AC392" s="80"/>
      <c r="AD392" s="30"/>
    </row>
    <row r="393" spans="18:30" x14ac:dyDescent="0.25">
      <c r="R393" s="30"/>
      <c r="S393" s="30"/>
      <c r="T393" s="30"/>
      <c r="U393" s="30"/>
      <c r="V393" s="30"/>
      <c r="W393" s="30"/>
      <c r="X393" s="30"/>
      <c r="Y393" s="30"/>
      <c r="Z393" s="30"/>
      <c r="AA393" s="30"/>
      <c r="AB393" s="30"/>
      <c r="AC393" s="80"/>
      <c r="AD393" s="30"/>
    </row>
    <row r="394" spans="18:30" x14ac:dyDescent="0.25">
      <c r="R394" s="30"/>
      <c r="S394" s="30"/>
      <c r="T394" s="30"/>
      <c r="U394" s="30"/>
      <c r="V394" s="30"/>
      <c r="W394" s="30"/>
      <c r="X394" s="30"/>
      <c r="Y394" s="30"/>
      <c r="Z394" s="30"/>
      <c r="AA394" s="30"/>
      <c r="AB394" s="30"/>
      <c r="AC394" s="80"/>
      <c r="AD394" s="30"/>
    </row>
    <row r="395" spans="18:30" x14ac:dyDescent="0.25">
      <c r="R395" s="30"/>
      <c r="S395" s="30"/>
      <c r="T395" s="30"/>
      <c r="U395" s="30"/>
      <c r="V395" s="30"/>
      <c r="W395" s="30"/>
      <c r="X395" s="30"/>
      <c r="Y395" s="30"/>
      <c r="Z395" s="30"/>
      <c r="AA395" s="30"/>
      <c r="AB395" s="30"/>
      <c r="AC395" s="80"/>
      <c r="AD395" s="30"/>
    </row>
    <row r="396" spans="18:30" x14ac:dyDescent="0.25">
      <c r="R396" s="30"/>
      <c r="S396" s="30"/>
      <c r="T396" s="30"/>
      <c r="U396" s="30"/>
      <c r="V396" s="30"/>
      <c r="W396" s="30"/>
      <c r="X396" s="30"/>
      <c r="Y396" s="30"/>
      <c r="Z396" s="30"/>
      <c r="AA396" s="30"/>
      <c r="AB396" s="30"/>
      <c r="AC396" s="80"/>
      <c r="AD396" s="30"/>
    </row>
    <row r="397" spans="18:30" x14ac:dyDescent="0.25">
      <c r="R397" s="30"/>
      <c r="S397" s="30"/>
      <c r="T397" s="30"/>
      <c r="U397" s="30"/>
      <c r="V397" s="30"/>
      <c r="W397" s="30"/>
      <c r="X397" s="30"/>
      <c r="Y397" s="30"/>
      <c r="Z397" s="30"/>
      <c r="AA397" s="30"/>
      <c r="AB397" s="30"/>
      <c r="AC397" s="80"/>
      <c r="AD397" s="30"/>
    </row>
    <row r="398" spans="18:30" x14ac:dyDescent="0.25">
      <c r="R398" s="30"/>
      <c r="S398" s="30"/>
      <c r="T398" s="30"/>
      <c r="U398" s="30"/>
      <c r="V398" s="30"/>
      <c r="W398" s="30"/>
      <c r="X398" s="30"/>
      <c r="Y398" s="30"/>
      <c r="Z398" s="30"/>
      <c r="AA398" s="30"/>
      <c r="AB398" s="30"/>
      <c r="AC398" s="80"/>
      <c r="AD398" s="30"/>
    </row>
    <row r="399" spans="18:30" x14ac:dyDescent="0.25">
      <c r="R399" s="30"/>
      <c r="S399" s="30"/>
      <c r="T399" s="30"/>
      <c r="U399" s="30"/>
      <c r="V399" s="30"/>
      <c r="W399" s="30"/>
      <c r="X399" s="30"/>
      <c r="Y399" s="30"/>
      <c r="Z399" s="30"/>
      <c r="AA399" s="30"/>
      <c r="AB399" s="30"/>
      <c r="AC399" s="80"/>
      <c r="AD399" s="30"/>
    </row>
    <row r="400" spans="18:30" x14ac:dyDescent="0.25">
      <c r="R400" s="30"/>
      <c r="S400" s="30"/>
      <c r="T400" s="30"/>
      <c r="U400" s="30"/>
      <c r="V400" s="30"/>
      <c r="W400" s="30"/>
      <c r="X400" s="30"/>
      <c r="Y400" s="30"/>
      <c r="Z400" s="30"/>
      <c r="AA400" s="30"/>
      <c r="AB400" s="30"/>
      <c r="AC400" s="80"/>
      <c r="AD400" s="30"/>
    </row>
    <row r="401" spans="18:30" x14ac:dyDescent="0.25">
      <c r="R401" s="30"/>
      <c r="S401" s="30"/>
      <c r="T401" s="30"/>
      <c r="U401" s="30"/>
      <c r="V401" s="30"/>
      <c r="W401" s="30"/>
      <c r="X401" s="30"/>
      <c r="Y401" s="30"/>
      <c r="Z401" s="30"/>
      <c r="AA401" s="30"/>
      <c r="AB401" s="30"/>
      <c r="AC401" s="80"/>
      <c r="AD401" s="30"/>
    </row>
    <row r="402" spans="18:30" x14ac:dyDescent="0.25">
      <c r="R402" s="30"/>
      <c r="S402" s="30"/>
      <c r="T402" s="30"/>
      <c r="U402" s="30"/>
      <c r="V402" s="30"/>
      <c r="W402" s="30"/>
      <c r="X402" s="30"/>
      <c r="Y402" s="30"/>
      <c r="Z402" s="30"/>
      <c r="AA402" s="30"/>
      <c r="AB402" s="30"/>
      <c r="AC402" s="80"/>
      <c r="AD402" s="30"/>
    </row>
    <row r="403" spans="18:30" x14ac:dyDescent="0.25">
      <c r="R403" s="30"/>
      <c r="S403" s="30"/>
      <c r="T403" s="30"/>
      <c r="U403" s="30"/>
      <c r="V403" s="30"/>
      <c r="W403" s="30"/>
      <c r="X403" s="30"/>
      <c r="Y403" s="30"/>
      <c r="Z403" s="30"/>
      <c r="AA403" s="30"/>
      <c r="AB403" s="30"/>
      <c r="AC403" s="80"/>
      <c r="AD403" s="30"/>
    </row>
    <row r="404" spans="18:30" x14ac:dyDescent="0.25">
      <c r="R404" s="30"/>
      <c r="S404" s="30"/>
      <c r="T404" s="30"/>
      <c r="U404" s="30"/>
      <c r="V404" s="30"/>
      <c r="W404" s="30"/>
      <c r="X404" s="30"/>
      <c r="Y404" s="30"/>
      <c r="Z404" s="30"/>
      <c r="AA404" s="30"/>
      <c r="AB404" s="30"/>
      <c r="AC404" s="80"/>
      <c r="AD404" s="30"/>
    </row>
    <row r="405" spans="18:30" x14ac:dyDescent="0.25">
      <c r="R405" s="30"/>
      <c r="S405" s="30"/>
      <c r="T405" s="30"/>
      <c r="U405" s="30"/>
      <c r="V405" s="30"/>
      <c r="W405" s="30"/>
      <c r="X405" s="30"/>
      <c r="Y405" s="30"/>
      <c r="Z405" s="30"/>
      <c r="AA405" s="30"/>
      <c r="AB405" s="30"/>
      <c r="AC405" s="80"/>
      <c r="AD405" s="30"/>
    </row>
    <row r="406" spans="18:30" x14ac:dyDescent="0.25">
      <c r="R406" s="30"/>
      <c r="S406" s="30"/>
      <c r="T406" s="30"/>
      <c r="U406" s="30"/>
      <c r="V406" s="30"/>
      <c r="W406" s="30"/>
      <c r="X406" s="30"/>
      <c r="Y406" s="30"/>
      <c r="Z406" s="30"/>
      <c r="AA406" s="30"/>
      <c r="AB406" s="30"/>
      <c r="AC406" s="80"/>
      <c r="AD406" s="30"/>
    </row>
    <row r="407" spans="18:30" x14ac:dyDescent="0.25">
      <c r="R407" s="30"/>
      <c r="S407" s="30"/>
      <c r="T407" s="30"/>
      <c r="U407" s="30"/>
      <c r="V407" s="30"/>
      <c r="W407" s="30"/>
      <c r="X407" s="30"/>
      <c r="Y407" s="30"/>
      <c r="Z407" s="30"/>
      <c r="AA407" s="30"/>
      <c r="AB407" s="30"/>
      <c r="AC407" s="80"/>
      <c r="AD407" s="30"/>
    </row>
    <row r="408" spans="18:30" x14ac:dyDescent="0.25">
      <c r="R408" s="30"/>
      <c r="S408" s="30"/>
      <c r="T408" s="30"/>
      <c r="U408" s="30"/>
      <c r="V408" s="30"/>
      <c r="W408" s="30"/>
      <c r="X408" s="30"/>
      <c r="Y408" s="30"/>
      <c r="Z408" s="30"/>
      <c r="AA408" s="30"/>
      <c r="AB408" s="30"/>
      <c r="AC408" s="80"/>
      <c r="AD408" s="30"/>
    </row>
    <row r="409" spans="18:30" x14ac:dyDescent="0.25">
      <c r="R409" s="30"/>
      <c r="S409" s="30"/>
      <c r="T409" s="30"/>
      <c r="U409" s="30"/>
      <c r="V409" s="30"/>
      <c r="W409" s="30"/>
      <c r="X409" s="30"/>
      <c r="Y409" s="30"/>
      <c r="Z409" s="30"/>
      <c r="AA409" s="30"/>
      <c r="AB409" s="30"/>
      <c r="AC409" s="80"/>
      <c r="AD409" s="30"/>
    </row>
    <row r="410" spans="18:30" x14ac:dyDescent="0.25">
      <c r="R410" s="30"/>
      <c r="S410" s="30"/>
      <c r="T410" s="30"/>
      <c r="U410" s="30"/>
      <c r="V410" s="30"/>
      <c r="W410" s="30"/>
      <c r="X410" s="30"/>
      <c r="Y410" s="30"/>
      <c r="Z410" s="30"/>
      <c r="AA410" s="30"/>
      <c r="AB410" s="30"/>
      <c r="AC410" s="80"/>
      <c r="AD410" s="30"/>
    </row>
    <row r="411" spans="18:30" x14ac:dyDescent="0.25">
      <c r="R411" s="30"/>
      <c r="S411" s="30"/>
      <c r="T411" s="30"/>
      <c r="U411" s="30"/>
      <c r="V411" s="30"/>
      <c r="W411" s="30"/>
      <c r="X411" s="30"/>
      <c r="Y411" s="30"/>
      <c r="Z411" s="30"/>
      <c r="AA411" s="30"/>
      <c r="AB411" s="30"/>
      <c r="AC411" s="80"/>
      <c r="AD411" s="30"/>
    </row>
    <row r="412" spans="18:30" x14ac:dyDescent="0.25">
      <c r="R412" s="30"/>
      <c r="S412" s="30"/>
      <c r="T412" s="30"/>
      <c r="U412" s="30"/>
      <c r="V412" s="30"/>
      <c r="W412" s="30"/>
      <c r="X412" s="30"/>
      <c r="Y412" s="30"/>
      <c r="Z412" s="30"/>
      <c r="AA412" s="30"/>
      <c r="AB412" s="30"/>
      <c r="AC412" s="80"/>
      <c r="AD412" s="30"/>
    </row>
    <row r="413" spans="18:30" x14ac:dyDescent="0.25">
      <c r="R413" s="30"/>
      <c r="S413" s="30"/>
      <c r="T413" s="30"/>
      <c r="U413" s="30"/>
      <c r="V413" s="30"/>
      <c r="W413" s="30"/>
      <c r="X413" s="30"/>
      <c r="Y413" s="30"/>
      <c r="Z413" s="30"/>
      <c r="AA413" s="30"/>
      <c r="AB413" s="30"/>
      <c r="AC413" s="80"/>
      <c r="AD413" s="30"/>
    </row>
    <row r="414" spans="18:30" x14ac:dyDescent="0.25">
      <c r="R414" s="30"/>
      <c r="S414" s="30"/>
      <c r="T414" s="30"/>
      <c r="U414" s="30"/>
      <c r="V414" s="30"/>
      <c r="W414" s="30"/>
      <c r="X414" s="30"/>
      <c r="Y414" s="30"/>
      <c r="Z414" s="30"/>
      <c r="AA414" s="30"/>
      <c r="AB414" s="30"/>
      <c r="AC414" s="80"/>
      <c r="AD414" s="30"/>
    </row>
    <row r="415" spans="18:30" x14ac:dyDescent="0.25">
      <c r="R415" s="30"/>
      <c r="S415" s="30"/>
      <c r="T415" s="30"/>
      <c r="U415" s="30"/>
      <c r="V415" s="30"/>
      <c r="W415" s="30"/>
      <c r="X415" s="30"/>
      <c r="Y415" s="30"/>
      <c r="Z415" s="30"/>
      <c r="AA415" s="30"/>
      <c r="AB415" s="30"/>
      <c r="AC415" s="80"/>
      <c r="AD415" s="30"/>
    </row>
    <row r="416" spans="18:30" x14ac:dyDescent="0.25">
      <c r="R416" s="30"/>
      <c r="S416" s="30"/>
      <c r="T416" s="30"/>
      <c r="U416" s="30"/>
      <c r="V416" s="30"/>
      <c r="W416" s="30"/>
      <c r="X416" s="30"/>
      <c r="Y416" s="30"/>
      <c r="Z416" s="30"/>
      <c r="AA416" s="30"/>
      <c r="AB416" s="30"/>
      <c r="AC416" s="80"/>
      <c r="AD416" s="30"/>
    </row>
    <row r="417" spans="18:30" x14ac:dyDescent="0.25">
      <c r="R417" s="30"/>
      <c r="S417" s="30"/>
      <c r="T417" s="30"/>
      <c r="U417" s="30"/>
      <c r="V417" s="30"/>
      <c r="W417" s="30"/>
      <c r="X417" s="30"/>
      <c r="Y417" s="30"/>
      <c r="Z417" s="30"/>
      <c r="AA417" s="30"/>
      <c r="AB417" s="30"/>
      <c r="AC417" s="80"/>
      <c r="AD417" s="30"/>
    </row>
    <row r="418" spans="18:30" x14ac:dyDescent="0.25">
      <c r="R418" s="30"/>
      <c r="S418" s="30"/>
      <c r="T418" s="30"/>
      <c r="U418" s="30"/>
      <c r="V418" s="30"/>
      <c r="W418" s="30"/>
      <c r="X418" s="30"/>
      <c r="Y418" s="30"/>
      <c r="Z418" s="30"/>
      <c r="AA418" s="30"/>
      <c r="AB418" s="30"/>
      <c r="AC418" s="80"/>
      <c r="AD418" s="30"/>
    </row>
    <row r="419" spans="18:30" x14ac:dyDescent="0.25">
      <c r="R419" s="30"/>
      <c r="S419" s="30"/>
      <c r="T419" s="30"/>
      <c r="U419" s="30"/>
      <c r="V419" s="30"/>
      <c r="W419" s="30"/>
      <c r="X419" s="30"/>
      <c r="Y419" s="30"/>
      <c r="Z419" s="30"/>
      <c r="AA419" s="30"/>
      <c r="AB419" s="30"/>
      <c r="AC419" s="80"/>
      <c r="AD419" s="30"/>
    </row>
    <row r="420" spans="18:30" x14ac:dyDescent="0.25">
      <c r="R420" s="30"/>
      <c r="S420" s="30"/>
      <c r="T420" s="30"/>
      <c r="U420" s="30"/>
      <c r="V420" s="30"/>
      <c r="W420" s="30"/>
      <c r="X420" s="30"/>
      <c r="Y420" s="30"/>
      <c r="Z420" s="30"/>
      <c r="AA420" s="30"/>
      <c r="AB420" s="30"/>
      <c r="AC420" s="80"/>
      <c r="AD420" s="30"/>
    </row>
    <row r="421" spans="18:30" x14ac:dyDescent="0.25">
      <c r="R421" s="30"/>
      <c r="S421" s="30"/>
      <c r="T421" s="30"/>
      <c r="U421" s="30"/>
      <c r="V421" s="30"/>
      <c r="W421" s="30"/>
      <c r="X421" s="30"/>
      <c r="Y421" s="30"/>
      <c r="Z421" s="30"/>
      <c r="AA421" s="30"/>
      <c r="AB421" s="30"/>
      <c r="AC421" s="80"/>
      <c r="AD421" s="30"/>
    </row>
    <row r="422" spans="18:30" x14ac:dyDescent="0.25">
      <c r="R422" s="30"/>
      <c r="S422" s="30"/>
      <c r="T422" s="30"/>
      <c r="U422" s="30"/>
      <c r="V422" s="30"/>
      <c r="W422" s="30"/>
      <c r="X422" s="30"/>
      <c r="Y422" s="30"/>
      <c r="Z422" s="30"/>
      <c r="AA422" s="30"/>
      <c r="AB422" s="30"/>
      <c r="AC422" s="80"/>
      <c r="AD422" s="30"/>
    </row>
    <row r="423" spans="18:30" x14ac:dyDescent="0.25">
      <c r="R423" s="30"/>
      <c r="S423" s="30"/>
      <c r="T423" s="30"/>
      <c r="U423" s="30"/>
      <c r="V423" s="30"/>
      <c r="W423" s="30"/>
      <c r="X423" s="30"/>
      <c r="Y423" s="30"/>
      <c r="Z423" s="30"/>
      <c r="AA423" s="30"/>
      <c r="AB423" s="30"/>
      <c r="AC423" s="80"/>
      <c r="AD423" s="30"/>
    </row>
    <row r="424" spans="18:30" x14ac:dyDescent="0.25">
      <c r="R424" s="30"/>
      <c r="S424" s="30"/>
      <c r="T424" s="30"/>
      <c r="U424" s="30"/>
      <c r="V424" s="30"/>
      <c r="W424" s="30"/>
      <c r="X424" s="30"/>
      <c r="Y424" s="30"/>
      <c r="Z424" s="30"/>
      <c r="AA424" s="30"/>
      <c r="AB424" s="30"/>
      <c r="AC424" s="80"/>
      <c r="AD424" s="30"/>
    </row>
    <row r="425" spans="18:30" x14ac:dyDescent="0.25">
      <c r="R425" s="30"/>
      <c r="S425" s="30"/>
      <c r="T425" s="30"/>
      <c r="U425" s="30"/>
      <c r="V425" s="30"/>
      <c r="W425" s="30"/>
      <c r="X425" s="30"/>
      <c r="Y425" s="30"/>
      <c r="Z425" s="30"/>
      <c r="AA425" s="30"/>
      <c r="AB425" s="30"/>
      <c r="AC425" s="80"/>
      <c r="AD425" s="30"/>
    </row>
    <row r="426" spans="18:30" x14ac:dyDescent="0.25">
      <c r="R426" s="30"/>
      <c r="S426" s="30"/>
      <c r="T426" s="30"/>
      <c r="U426" s="30"/>
      <c r="V426" s="30"/>
      <c r="W426" s="30"/>
      <c r="X426" s="30"/>
      <c r="Y426" s="30"/>
      <c r="Z426" s="30"/>
      <c r="AA426" s="30"/>
      <c r="AB426" s="30"/>
      <c r="AC426" s="80"/>
      <c r="AD426" s="30"/>
    </row>
    <row r="427" spans="18:30" x14ac:dyDescent="0.25">
      <c r="R427" s="30"/>
      <c r="S427" s="30"/>
      <c r="T427" s="30"/>
      <c r="U427" s="30"/>
      <c r="V427" s="30"/>
      <c r="W427" s="30"/>
      <c r="X427" s="30"/>
      <c r="Y427" s="30"/>
      <c r="Z427" s="30"/>
      <c r="AA427" s="30"/>
      <c r="AB427" s="30"/>
      <c r="AC427" s="80"/>
      <c r="AD427" s="30"/>
    </row>
    <row r="428" spans="18:30" x14ac:dyDescent="0.25">
      <c r="R428" s="30"/>
      <c r="S428" s="30"/>
      <c r="T428" s="30"/>
      <c r="U428" s="30"/>
      <c r="V428" s="30"/>
      <c r="W428" s="30"/>
      <c r="X428" s="30"/>
      <c r="Y428" s="30"/>
      <c r="Z428" s="30"/>
      <c r="AA428" s="30"/>
      <c r="AB428" s="30"/>
      <c r="AC428" s="80"/>
      <c r="AD428" s="30"/>
    </row>
    <row r="429" spans="18:30" x14ac:dyDescent="0.25">
      <c r="R429" s="30"/>
      <c r="S429" s="30"/>
      <c r="T429" s="30"/>
      <c r="U429" s="30"/>
      <c r="V429" s="30"/>
      <c r="W429" s="30"/>
      <c r="X429" s="30"/>
      <c r="Y429" s="30"/>
      <c r="Z429" s="30"/>
      <c r="AA429" s="30"/>
      <c r="AB429" s="30"/>
      <c r="AC429" s="80"/>
      <c r="AD429" s="30"/>
    </row>
    <row r="430" spans="18:30" x14ac:dyDescent="0.25">
      <c r="R430" s="30"/>
      <c r="S430" s="30"/>
      <c r="T430" s="30"/>
      <c r="U430" s="30"/>
      <c r="V430" s="30"/>
      <c r="W430" s="30"/>
      <c r="X430" s="30"/>
      <c r="Y430" s="30"/>
      <c r="Z430" s="30"/>
      <c r="AA430" s="30"/>
      <c r="AB430" s="30"/>
      <c r="AC430" s="80"/>
      <c r="AD430" s="30"/>
    </row>
    <row r="431" spans="18:30" x14ac:dyDescent="0.25">
      <c r="R431" s="30"/>
      <c r="S431" s="30"/>
      <c r="T431" s="30"/>
      <c r="U431" s="30"/>
      <c r="V431" s="30"/>
      <c r="W431" s="30"/>
      <c r="X431" s="30"/>
      <c r="Y431" s="30"/>
      <c r="Z431" s="30"/>
      <c r="AA431" s="30"/>
      <c r="AB431" s="30"/>
      <c r="AC431" s="80"/>
      <c r="AD431" s="30"/>
    </row>
    <row r="432" spans="18:30" x14ac:dyDescent="0.25">
      <c r="R432" s="30"/>
      <c r="S432" s="30"/>
      <c r="T432" s="30"/>
      <c r="U432" s="30"/>
      <c r="V432" s="30"/>
      <c r="W432" s="30"/>
      <c r="X432" s="30"/>
      <c r="Y432" s="30"/>
      <c r="Z432" s="30"/>
      <c r="AA432" s="30"/>
      <c r="AB432" s="30"/>
      <c r="AC432" s="80"/>
      <c r="AD432" s="30"/>
    </row>
    <row r="433" spans="18:30" x14ac:dyDescent="0.25">
      <c r="R433" s="30"/>
      <c r="S433" s="30"/>
      <c r="T433" s="30"/>
      <c r="U433" s="30"/>
      <c r="V433" s="30"/>
      <c r="W433" s="30"/>
      <c r="X433" s="30"/>
      <c r="Y433" s="30"/>
      <c r="Z433" s="30"/>
      <c r="AA433" s="30"/>
      <c r="AB433" s="30"/>
      <c r="AC433" s="80"/>
      <c r="AD433" s="30"/>
    </row>
    <row r="434" spans="18:30" x14ac:dyDescent="0.25">
      <c r="R434" s="30"/>
      <c r="S434" s="30"/>
      <c r="T434" s="30"/>
      <c r="U434" s="30"/>
      <c r="V434" s="30"/>
      <c r="W434" s="30"/>
      <c r="X434" s="30"/>
      <c r="Y434" s="30"/>
      <c r="Z434" s="30"/>
      <c r="AA434" s="30"/>
      <c r="AB434" s="30"/>
      <c r="AC434" s="80"/>
      <c r="AD434" s="30"/>
    </row>
    <row r="435" spans="18:30" x14ac:dyDescent="0.25">
      <c r="R435" s="30"/>
      <c r="S435" s="30"/>
      <c r="T435" s="30"/>
      <c r="U435" s="30"/>
      <c r="V435" s="30"/>
      <c r="W435" s="30"/>
      <c r="X435" s="30"/>
      <c r="Y435" s="30"/>
      <c r="Z435" s="30"/>
      <c r="AA435" s="30"/>
      <c r="AB435" s="30"/>
      <c r="AC435" s="80"/>
      <c r="AD435" s="30"/>
    </row>
    <row r="436" spans="18:30" x14ac:dyDescent="0.25">
      <c r="R436" s="30"/>
      <c r="S436" s="30"/>
      <c r="T436" s="30"/>
      <c r="U436" s="30"/>
      <c r="V436" s="30"/>
      <c r="W436" s="30"/>
      <c r="X436" s="30"/>
      <c r="Y436" s="30"/>
      <c r="Z436" s="30"/>
      <c r="AA436" s="30"/>
      <c r="AB436" s="30"/>
      <c r="AC436" s="80"/>
      <c r="AD436" s="30"/>
    </row>
    <row r="437" spans="18:30" x14ac:dyDescent="0.25">
      <c r="R437" s="30"/>
      <c r="S437" s="30"/>
      <c r="T437" s="30"/>
      <c r="U437" s="30"/>
      <c r="V437" s="30"/>
      <c r="W437" s="30"/>
      <c r="X437" s="30"/>
      <c r="Y437" s="30"/>
      <c r="Z437" s="30"/>
      <c r="AA437" s="30"/>
      <c r="AB437" s="30"/>
      <c r="AC437" s="80"/>
      <c r="AD437" s="30"/>
    </row>
    <row r="438" spans="18:30" x14ac:dyDescent="0.25">
      <c r="R438" s="30"/>
      <c r="S438" s="30"/>
      <c r="T438" s="30"/>
      <c r="U438" s="30"/>
      <c r="V438" s="30"/>
      <c r="W438" s="30"/>
      <c r="X438" s="30"/>
      <c r="Y438" s="30"/>
      <c r="Z438" s="30"/>
      <c r="AA438" s="30"/>
      <c r="AB438" s="30"/>
      <c r="AC438" s="80"/>
      <c r="AD438" s="30"/>
    </row>
    <row r="439" spans="18:30" x14ac:dyDescent="0.25">
      <c r="R439" s="30"/>
      <c r="S439" s="30"/>
      <c r="T439" s="30"/>
      <c r="U439" s="30"/>
      <c r="V439" s="30"/>
      <c r="W439" s="30"/>
      <c r="X439" s="30"/>
      <c r="Y439" s="30"/>
      <c r="Z439" s="30"/>
      <c r="AA439" s="30"/>
      <c r="AB439" s="30"/>
      <c r="AC439" s="80"/>
      <c r="AD439" s="30"/>
    </row>
    <row r="440" spans="18:30" x14ac:dyDescent="0.25">
      <c r="R440" s="30"/>
      <c r="S440" s="30"/>
      <c r="T440" s="30"/>
      <c r="U440" s="30"/>
      <c r="V440" s="30"/>
      <c r="W440" s="30"/>
      <c r="X440" s="30"/>
      <c r="Y440" s="30"/>
      <c r="Z440" s="30"/>
      <c r="AA440" s="30"/>
      <c r="AB440" s="30"/>
      <c r="AC440" s="80"/>
      <c r="AD440" s="30"/>
    </row>
    <row r="441" spans="18:30" x14ac:dyDescent="0.25">
      <c r="R441" s="30"/>
      <c r="S441" s="30"/>
      <c r="T441" s="30"/>
      <c r="U441" s="30"/>
      <c r="V441" s="30"/>
      <c r="W441" s="30"/>
      <c r="X441" s="30"/>
      <c r="Y441" s="30"/>
      <c r="Z441" s="30"/>
      <c r="AA441" s="30"/>
      <c r="AB441" s="30"/>
      <c r="AC441" s="80"/>
      <c r="AD441" s="30"/>
    </row>
    <row r="442" spans="18:30" x14ac:dyDescent="0.25">
      <c r="R442" s="30"/>
      <c r="S442" s="30"/>
      <c r="T442" s="30"/>
      <c r="U442" s="30"/>
      <c r="V442" s="30"/>
      <c r="W442" s="30"/>
      <c r="X442" s="30"/>
      <c r="Y442" s="30"/>
      <c r="Z442" s="30"/>
      <c r="AA442" s="30"/>
      <c r="AB442" s="30"/>
      <c r="AC442" s="80"/>
      <c r="AD442" s="30"/>
    </row>
    <row r="443" spans="18:30" x14ac:dyDescent="0.25">
      <c r="R443" s="30"/>
      <c r="S443" s="30"/>
      <c r="T443" s="30"/>
      <c r="U443" s="30"/>
      <c r="V443" s="30"/>
      <c r="W443" s="30"/>
      <c r="X443" s="30"/>
      <c r="Y443" s="30"/>
      <c r="Z443" s="30"/>
      <c r="AA443" s="30"/>
      <c r="AB443" s="30"/>
      <c r="AC443" s="80"/>
      <c r="AD443" s="30"/>
    </row>
    <row r="444" spans="18:30" x14ac:dyDescent="0.25">
      <c r="R444" s="30"/>
      <c r="S444" s="30"/>
      <c r="T444" s="30"/>
      <c r="U444" s="30"/>
      <c r="V444" s="30"/>
      <c r="W444" s="30"/>
      <c r="X444" s="30"/>
      <c r="Y444" s="30"/>
      <c r="Z444" s="30"/>
      <c r="AA444" s="30"/>
      <c r="AB444" s="30"/>
      <c r="AC444" s="80"/>
      <c r="AD444" s="30"/>
    </row>
    <row r="445" spans="18:30" x14ac:dyDescent="0.25">
      <c r="R445" s="30"/>
      <c r="S445" s="30"/>
      <c r="T445" s="30"/>
      <c r="U445" s="30"/>
      <c r="V445" s="30"/>
      <c r="W445" s="30"/>
      <c r="X445" s="30"/>
      <c r="Y445" s="30"/>
      <c r="Z445" s="30"/>
      <c r="AA445" s="30"/>
      <c r="AB445" s="30"/>
      <c r="AC445" s="80"/>
      <c r="AD445" s="30"/>
    </row>
    <row r="446" spans="18:30" x14ac:dyDescent="0.25">
      <c r="R446" s="30"/>
      <c r="S446" s="30"/>
      <c r="T446" s="30"/>
      <c r="U446" s="30"/>
      <c r="V446" s="30"/>
      <c r="W446" s="30"/>
      <c r="X446" s="30"/>
      <c r="Y446" s="30"/>
      <c r="Z446" s="30"/>
      <c r="AA446" s="30"/>
      <c r="AB446" s="30"/>
      <c r="AC446" s="80"/>
      <c r="AD446" s="30"/>
    </row>
    <row r="447" spans="18:30" x14ac:dyDescent="0.25">
      <c r="R447" s="30"/>
      <c r="S447" s="30"/>
      <c r="T447" s="30"/>
      <c r="U447" s="30"/>
      <c r="V447" s="30"/>
      <c r="W447" s="30"/>
      <c r="X447" s="30"/>
      <c r="Y447" s="30"/>
      <c r="Z447" s="30"/>
      <c r="AA447" s="30"/>
      <c r="AB447" s="30"/>
      <c r="AC447" s="80"/>
      <c r="AD447" s="30"/>
    </row>
    <row r="448" spans="18:30" x14ac:dyDescent="0.25">
      <c r="R448" s="30"/>
      <c r="S448" s="30"/>
      <c r="T448" s="30"/>
      <c r="U448" s="30"/>
      <c r="V448" s="30"/>
      <c r="W448" s="30"/>
      <c r="X448" s="30"/>
      <c r="Y448" s="30"/>
      <c r="Z448" s="30"/>
      <c r="AA448" s="30"/>
      <c r="AB448" s="30"/>
      <c r="AC448" s="80"/>
      <c r="AD448" s="30"/>
    </row>
    <row r="449" spans="18:30" x14ac:dyDescent="0.25">
      <c r="R449" s="30"/>
      <c r="S449" s="30"/>
      <c r="T449" s="30"/>
      <c r="U449" s="30"/>
      <c r="V449" s="30"/>
      <c r="W449" s="30"/>
      <c r="X449" s="30"/>
      <c r="Y449" s="30"/>
      <c r="Z449" s="30"/>
      <c r="AA449" s="30"/>
      <c r="AB449" s="30"/>
      <c r="AC449" s="80"/>
      <c r="AD449" s="30"/>
    </row>
    <row r="450" spans="18:30" x14ac:dyDescent="0.25">
      <c r="R450" s="30"/>
      <c r="S450" s="30"/>
      <c r="T450" s="30"/>
      <c r="U450" s="30"/>
      <c r="V450" s="30"/>
      <c r="W450" s="30"/>
      <c r="X450" s="30"/>
      <c r="Y450" s="30"/>
      <c r="Z450" s="30"/>
      <c r="AA450" s="30"/>
      <c r="AB450" s="30"/>
      <c r="AC450" s="80"/>
      <c r="AD450" s="30"/>
    </row>
    <row r="451" spans="18:30" x14ac:dyDescent="0.25">
      <c r="R451" s="30"/>
      <c r="S451" s="30"/>
      <c r="T451" s="30"/>
      <c r="U451" s="30"/>
      <c r="V451" s="30"/>
      <c r="W451" s="30"/>
      <c r="X451" s="30"/>
      <c r="Y451" s="30"/>
      <c r="Z451" s="30"/>
      <c r="AA451" s="30"/>
      <c r="AB451" s="30"/>
      <c r="AC451" s="80"/>
      <c r="AD451" s="30"/>
    </row>
    <row r="452" spans="18:30" x14ac:dyDescent="0.25">
      <c r="R452" s="30"/>
      <c r="S452" s="30"/>
      <c r="T452" s="30"/>
      <c r="U452" s="30"/>
      <c r="V452" s="30"/>
      <c r="W452" s="30"/>
      <c r="X452" s="30"/>
      <c r="Y452" s="30"/>
      <c r="Z452" s="30"/>
      <c r="AA452" s="30"/>
      <c r="AB452" s="30"/>
      <c r="AC452" s="80"/>
      <c r="AD452" s="30"/>
    </row>
    <row r="453" spans="18:30" x14ac:dyDescent="0.25">
      <c r="R453" s="30"/>
      <c r="S453" s="30"/>
      <c r="T453" s="30"/>
      <c r="U453" s="30"/>
      <c r="V453" s="30"/>
      <c r="W453" s="30"/>
      <c r="X453" s="30"/>
      <c r="Y453" s="30"/>
      <c r="Z453" s="30"/>
      <c r="AA453" s="30"/>
      <c r="AB453" s="30"/>
      <c r="AC453" s="80"/>
      <c r="AD453" s="30"/>
    </row>
    <row r="454" spans="18:30" x14ac:dyDescent="0.25">
      <c r="R454" s="30"/>
      <c r="S454" s="30"/>
      <c r="T454" s="30"/>
      <c r="U454" s="30"/>
      <c r="V454" s="30"/>
      <c r="W454" s="30"/>
      <c r="X454" s="30"/>
      <c r="Y454" s="30"/>
      <c r="Z454" s="30"/>
      <c r="AA454" s="30"/>
      <c r="AB454" s="30"/>
      <c r="AC454" s="80"/>
      <c r="AD454" s="30"/>
    </row>
    <row r="455" spans="18:30" x14ac:dyDescent="0.25">
      <c r="R455" s="30"/>
      <c r="S455" s="30"/>
      <c r="T455" s="30"/>
      <c r="U455" s="30"/>
      <c r="V455" s="30"/>
      <c r="W455" s="30"/>
      <c r="X455" s="30"/>
      <c r="Y455" s="30"/>
      <c r="Z455" s="30"/>
      <c r="AA455" s="30"/>
      <c r="AB455" s="30"/>
      <c r="AC455" s="80"/>
      <c r="AD455" s="30"/>
    </row>
    <row r="456" spans="18:30" x14ac:dyDescent="0.25">
      <c r="R456" s="30"/>
      <c r="S456" s="30"/>
      <c r="T456" s="30"/>
      <c r="U456" s="30"/>
      <c r="V456" s="30"/>
      <c r="W456" s="30"/>
      <c r="X456" s="30"/>
      <c r="Y456" s="30"/>
      <c r="Z456" s="30"/>
      <c r="AA456" s="30"/>
      <c r="AB456" s="30"/>
      <c r="AC456" s="80"/>
      <c r="AD456" s="30"/>
    </row>
    <row r="457" spans="18:30" x14ac:dyDescent="0.25">
      <c r="R457" s="30"/>
      <c r="S457" s="30"/>
      <c r="T457" s="30"/>
      <c r="U457" s="30"/>
      <c r="V457" s="30"/>
      <c r="W457" s="30"/>
      <c r="X457" s="30"/>
      <c r="Y457" s="30"/>
      <c r="Z457" s="30"/>
      <c r="AA457" s="30"/>
      <c r="AB457" s="30"/>
      <c r="AC457" s="80"/>
      <c r="AD457" s="30"/>
    </row>
    <row r="458" spans="18:30" x14ac:dyDescent="0.25">
      <c r="R458" s="30"/>
      <c r="S458" s="30"/>
      <c r="T458" s="30"/>
      <c r="U458" s="30"/>
      <c r="V458" s="30"/>
      <c r="W458" s="30"/>
      <c r="X458" s="30"/>
      <c r="Y458" s="30"/>
      <c r="Z458" s="30"/>
      <c r="AA458" s="30"/>
      <c r="AB458" s="30"/>
      <c r="AC458" s="80"/>
      <c r="AD458" s="30"/>
    </row>
    <row r="459" spans="18:30" x14ac:dyDescent="0.25">
      <c r="R459" s="30"/>
      <c r="S459" s="30"/>
      <c r="T459" s="30"/>
      <c r="U459" s="30"/>
      <c r="V459" s="30"/>
      <c r="W459" s="30"/>
      <c r="X459" s="30"/>
      <c r="Y459" s="30"/>
      <c r="Z459" s="30"/>
      <c r="AA459" s="30"/>
      <c r="AB459" s="30"/>
      <c r="AC459" s="80"/>
      <c r="AD459" s="30"/>
    </row>
    <row r="460" spans="18:30" x14ac:dyDescent="0.25">
      <c r="R460" s="30"/>
      <c r="S460" s="30"/>
      <c r="T460" s="30"/>
      <c r="U460" s="30"/>
      <c r="V460" s="30"/>
      <c r="W460" s="30"/>
      <c r="X460" s="30"/>
      <c r="Y460" s="30"/>
      <c r="Z460" s="30"/>
      <c r="AA460" s="30"/>
      <c r="AB460" s="30"/>
      <c r="AC460" s="80"/>
      <c r="AD460" s="30"/>
    </row>
    <row r="461" spans="18:30" x14ac:dyDescent="0.25">
      <c r="R461" s="30"/>
      <c r="S461" s="30"/>
      <c r="T461" s="30"/>
      <c r="U461" s="30"/>
      <c r="V461" s="30"/>
      <c r="W461" s="30"/>
      <c r="X461" s="30"/>
      <c r="Y461" s="30"/>
      <c r="Z461" s="30"/>
      <c r="AA461" s="30"/>
      <c r="AB461" s="30"/>
      <c r="AC461" s="80"/>
      <c r="AD461" s="30"/>
    </row>
    <row r="462" spans="18:30" x14ac:dyDescent="0.25">
      <c r="R462" s="30"/>
      <c r="S462" s="30"/>
      <c r="T462" s="30"/>
      <c r="U462" s="30"/>
      <c r="V462" s="30"/>
      <c r="W462" s="30"/>
      <c r="X462" s="30"/>
      <c r="Y462" s="30"/>
      <c r="Z462" s="30"/>
      <c r="AA462" s="30"/>
      <c r="AB462" s="30"/>
      <c r="AC462" s="80"/>
      <c r="AD462" s="30"/>
    </row>
    <row r="463" spans="18:30" x14ac:dyDescent="0.25">
      <c r="R463" s="30"/>
      <c r="S463" s="30"/>
      <c r="T463" s="30"/>
      <c r="U463" s="30"/>
      <c r="V463" s="30"/>
      <c r="W463" s="30"/>
      <c r="X463" s="30"/>
      <c r="Y463" s="30"/>
      <c r="Z463" s="30"/>
      <c r="AA463" s="30"/>
      <c r="AB463" s="30"/>
      <c r="AC463" s="80"/>
      <c r="AD463" s="30"/>
    </row>
    <row r="464" spans="18:30" x14ac:dyDescent="0.25">
      <c r="R464" s="30"/>
      <c r="S464" s="30"/>
      <c r="T464" s="30"/>
      <c r="U464" s="30"/>
      <c r="V464" s="30"/>
      <c r="W464" s="30"/>
      <c r="X464" s="30"/>
      <c r="Y464" s="30"/>
      <c r="Z464" s="30"/>
      <c r="AA464" s="30"/>
      <c r="AB464" s="30"/>
      <c r="AC464" s="80"/>
      <c r="AD464" s="30"/>
    </row>
    <row r="465" spans="18:30" x14ac:dyDescent="0.25">
      <c r="R465" s="30"/>
      <c r="S465" s="30"/>
      <c r="T465" s="30"/>
      <c r="U465" s="30"/>
      <c r="V465" s="30"/>
      <c r="W465" s="30"/>
      <c r="X465" s="30"/>
      <c r="Y465" s="30"/>
      <c r="Z465" s="30"/>
      <c r="AA465" s="30"/>
      <c r="AB465" s="30"/>
      <c r="AC465" s="80"/>
      <c r="AD465" s="30"/>
    </row>
    <row r="466" spans="18:30" x14ac:dyDescent="0.25">
      <c r="R466" s="30"/>
      <c r="S466" s="30"/>
      <c r="T466" s="30"/>
      <c r="U466" s="30"/>
      <c r="V466" s="30"/>
      <c r="W466" s="30"/>
      <c r="X466" s="30"/>
      <c r="Y466" s="30"/>
      <c r="Z466" s="30"/>
      <c r="AA466" s="30"/>
      <c r="AB466" s="30"/>
      <c r="AC466" s="80"/>
      <c r="AD466" s="30"/>
    </row>
    <row r="467" spans="18:30" x14ac:dyDescent="0.25">
      <c r="R467" s="30"/>
      <c r="S467" s="30"/>
      <c r="T467" s="30"/>
      <c r="U467" s="30"/>
      <c r="V467" s="30"/>
      <c r="W467" s="30"/>
      <c r="X467" s="30"/>
      <c r="Y467" s="30"/>
      <c r="Z467" s="30"/>
      <c r="AA467" s="30"/>
      <c r="AB467" s="30"/>
      <c r="AC467" s="80"/>
      <c r="AD467" s="30"/>
    </row>
    <row r="468" spans="18:30" x14ac:dyDescent="0.25">
      <c r="R468" s="30"/>
      <c r="S468" s="30"/>
      <c r="T468" s="30"/>
      <c r="U468" s="30"/>
      <c r="V468" s="30"/>
      <c r="W468" s="30"/>
      <c r="X468" s="30"/>
      <c r="Y468" s="30"/>
      <c r="Z468" s="30"/>
      <c r="AA468" s="30"/>
      <c r="AB468" s="30"/>
      <c r="AC468" s="80"/>
      <c r="AD468" s="30"/>
    </row>
    <row r="469" spans="18:30" x14ac:dyDescent="0.25">
      <c r="R469" s="30"/>
      <c r="S469" s="30"/>
      <c r="T469" s="30"/>
      <c r="U469" s="30"/>
      <c r="V469" s="30"/>
      <c r="W469" s="30"/>
      <c r="X469" s="30"/>
      <c r="Y469" s="30"/>
      <c r="Z469" s="30"/>
      <c r="AA469" s="30"/>
      <c r="AB469" s="30"/>
      <c r="AC469" s="80"/>
      <c r="AD469" s="30"/>
    </row>
    <row r="470" spans="18:30" x14ac:dyDescent="0.25">
      <c r="R470" s="30"/>
      <c r="S470" s="30"/>
      <c r="T470" s="30"/>
      <c r="U470" s="30"/>
      <c r="V470" s="30"/>
      <c r="W470" s="30"/>
      <c r="X470" s="30"/>
      <c r="Y470" s="30"/>
      <c r="Z470" s="30"/>
      <c r="AA470" s="30"/>
      <c r="AB470" s="30"/>
      <c r="AC470" s="80"/>
      <c r="AD470" s="30"/>
    </row>
    <row r="471" spans="18:30" x14ac:dyDescent="0.25">
      <c r="R471" s="30"/>
      <c r="S471" s="30"/>
      <c r="T471" s="30"/>
      <c r="U471" s="30"/>
      <c r="V471" s="30"/>
      <c r="W471" s="30"/>
      <c r="X471" s="30"/>
      <c r="Y471" s="30"/>
      <c r="Z471" s="30"/>
      <c r="AA471" s="30"/>
      <c r="AB471" s="30"/>
      <c r="AC471" s="80"/>
      <c r="AD471" s="30"/>
    </row>
    <row r="472" spans="18:30" x14ac:dyDescent="0.25">
      <c r="R472" s="30"/>
      <c r="S472" s="30"/>
      <c r="T472" s="30"/>
      <c r="U472" s="30"/>
      <c r="V472" s="30"/>
      <c r="W472" s="30"/>
      <c r="X472" s="30"/>
      <c r="Y472" s="30"/>
      <c r="Z472" s="30"/>
      <c r="AA472" s="30"/>
      <c r="AB472" s="30"/>
      <c r="AC472" s="80"/>
      <c r="AD472" s="30"/>
    </row>
    <row r="473" spans="18:30" x14ac:dyDescent="0.25">
      <c r="R473" s="30"/>
      <c r="S473" s="30"/>
      <c r="T473" s="30"/>
      <c r="U473" s="30"/>
      <c r="V473" s="30"/>
      <c r="W473" s="30"/>
      <c r="X473" s="30"/>
      <c r="Y473" s="30"/>
      <c r="Z473" s="30"/>
      <c r="AA473" s="30"/>
      <c r="AB473" s="30"/>
      <c r="AC473" s="80"/>
      <c r="AD473" s="30"/>
    </row>
    <row r="474" spans="18:30" x14ac:dyDescent="0.25">
      <c r="R474" s="30"/>
      <c r="S474" s="30"/>
      <c r="T474" s="30"/>
      <c r="U474" s="30"/>
      <c r="V474" s="30"/>
      <c r="W474" s="30"/>
      <c r="X474" s="30"/>
      <c r="Y474" s="30"/>
      <c r="Z474" s="30"/>
      <c r="AA474" s="30"/>
      <c r="AB474" s="30"/>
      <c r="AC474" s="80"/>
      <c r="AD474" s="30"/>
    </row>
    <row r="475" spans="18:30" x14ac:dyDescent="0.25">
      <c r="R475" s="30"/>
      <c r="S475" s="30"/>
      <c r="T475" s="30"/>
      <c r="U475" s="30"/>
      <c r="V475" s="30"/>
      <c r="W475" s="30"/>
      <c r="X475" s="30"/>
      <c r="Y475" s="30"/>
      <c r="Z475" s="30"/>
      <c r="AA475" s="30"/>
      <c r="AB475" s="30"/>
      <c r="AC475" s="80"/>
      <c r="AD475" s="30"/>
    </row>
    <row r="476" spans="18:30" x14ac:dyDescent="0.25">
      <c r="R476" s="30"/>
      <c r="S476" s="30"/>
      <c r="T476" s="30"/>
      <c r="U476" s="30"/>
      <c r="V476" s="30"/>
      <c r="W476" s="30"/>
      <c r="X476" s="30"/>
      <c r="Y476" s="30"/>
      <c r="Z476" s="30"/>
      <c r="AA476" s="30"/>
      <c r="AB476" s="30"/>
      <c r="AC476" s="80"/>
      <c r="AD476" s="30"/>
    </row>
    <row r="477" spans="18:30" x14ac:dyDescent="0.25">
      <c r="R477" s="30"/>
      <c r="S477" s="30"/>
      <c r="T477" s="30"/>
      <c r="U477" s="30"/>
      <c r="V477" s="30"/>
      <c r="W477" s="30"/>
      <c r="X477" s="30"/>
      <c r="Y477" s="30"/>
      <c r="Z477" s="30"/>
      <c r="AA477" s="30"/>
      <c r="AB477" s="30"/>
      <c r="AC477" s="80"/>
      <c r="AD477" s="30"/>
    </row>
    <row r="478" spans="18:30" x14ac:dyDescent="0.25">
      <c r="R478" s="30"/>
      <c r="S478" s="30"/>
      <c r="T478" s="30"/>
      <c r="U478" s="30"/>
      <c r="V478" s="30"/>
      <c r="W478" s="30"/>
      <c r="X478" s="30"/>
      <c r="Y478" s="30"/>
      <c r="Z478" s="30"/>
      <c r="AA478" s="30"/>
      <c r="AB478" s="30"/>
      <c r="AC478" s="80"/>
      <c r="AD478" s="30"/>
    </row>
    <row r="479" spans="18:30" x14ac:dyDescent="0.25">
      <c r="R479" s="30"/>
      <c r="S479" s="30"/>
      <c r="T479" s="30"/>
      <c r="U479" s="30"/>
      <c r="V479" s="30"/>
      <c r="W479" s="30"/>
      <c r="X479" s="30"/>
      <c r="Y479" s="30"/>
      <c r="Z479" s="30"/>
      <c r="AA479" s="30"/>
      <c r="AB479" s="30"/>
      <c r="AC479" s="80"/>
      <c r="AD479" s="30"/>
    </row>
    <row r="480" spans="18:30" x14ac:dyDescent="0.25">
      <c r="R480" s="30"/>
      <c r="S480" s="30"/>
      <c r="T480" s="30"/>
      <c r="U480" s="30"/>
      <c r="V480" s="30"/>
      <c r="W480" s="30"/>
      <c r="X480" s="30"/>
      <c r="Y480" s="30"/>
      <c r="Z480" s="30"/>
      <c r="AA480" s="30"/>
      <c r="AB480" s="30"/>
      <c r="AC480" s="80"/>
      <c r="AD480" s="30"/>
    </row>
    <row r="481" spans="18:30" x14ac:dyDescent="0.25">
      <c r="R481" s="30"/>
      <c r="S481" s="30"/>
      <c r="T481" s="30"/>
      <c r="U481" s="30"/>
      <c r="V481" s="30"/>
      <c r="W481" s="30"/>
      <c r="X481" s="30"/>
      <c r="Y481" s="30"/>
      <c r="Z481" s="30"/>
      <c r="AA481" s="30"/>
      <c r="AB481" s="30"/>
      <c r="AC481" s="80"/>
      <c r="AD481" s="30"/>
    </row>
    <row r="482" spans="18:30" x14ac:dyDescent="0.25">
      <c r="R482" s="30"/>
      <c r="S482" s="30"/>
      <c r="T482" s="30"/>
      <c r="U482" s="30"/>
      <c r="V482" s="30"/>
      <c r="W482" s="30"/>
      <c r="X482" s="30"/>
      <c r="Y482" s="30"/>
      <c r="Z482" s="30"/>
      <c r="AA482" s="30"/>
      <c r="AB482" s="30"/>
      <c r="AC482" s="80"/>
      <c r="AD482" s="30"/>
    </row>
    <row r="483" spans="18:30" x14ac:dyDescent="0.25">
      <c r="R483" s="30"/>
      <c r="S483" s="30"/>
      <c r="T483" s="30"/>
      <c r="U483" s="30"/>
      <c r="V483" s="30"/>
      <c r="W483" s="30"/>
      <c r="X483" s="30"/>
      <c r="Y483" s="30"/>
      <c r="Z483" s="30"/>
      <c r="AA483" s="30"/>
      <c r="AB483" s="30"/>
      <c r="AC483" s="80"/>
      <c r="AD483" s="30"/>
    </row>
    <row r="484" spans="18:30" x14ac:dyDescent="0.25">
      <c r="R484" s="30"/>
      <c r="S484" s="30"/>
      <c r="T484" s="30"/>
      <c r="U484" s="30"/>
      <c r="V484" s="30"/>
      <c r="W484" s="30"/>
      <c r="X484" s="30"/>
      <c r="Y484" s="30"/>
      <c r="Z484" s="30"/>
      <c r="AA484" s="30"/>
      <c r="AB484" s="30"/>
      <c r="AC484" s="80"/>
      <c r="AD484" s="30"/>
    </row>
    <row r="485" spans="18:30" x14ac:dyDescent="0.25">
      <c r="R485" s="30"/>
      <c r="S485" s="30"/>
      <c r="T485" s="30"/>
      <c r="U485" s="30"/>
      <c r="V485" s="30"/>
      <c r="W485" s="30"/>
      <c r="X485" s="30"/>
      <c r="Y485" s="30"/>
      <c r="Z485" s="30"/>
      <c r="AA485" s="30"/>
      <c r="AB485" s="30"/>
      <c r="AC485" s="80"/>
      <c r="AD485" s="30"/>
    </row>
    <row r="486" spans="18:30" x14ac:dyDescent="0.25">
      <c r="R486" s="30"/>
      <c r="S486" s="30"/>
      <c r="T486" s="30"/>
      <c r="U486" s="30"/>
      <c r="V486" s="30"/>
      <c r="W486" s="30"/>
      <c r="X486" s="30"/>
      <c r="Y486" s="30"/>
      <c r="Z486" s="30"/>
      <c r="AA486" s="30"/>
      <c r="AB486" s="30"/>
      <c r="AC486" s="80"/>
      <c r="AD486" s="30"/>
    </row>
    <row r="487" spans="18:30" x14ac:dyDescent="0.25">
      <c r="R487" s="30"/>
      <c r="S487" s="30"/>
      <c r="T487" s="30"/>
      <c r="U487" s="30"/>
      <c r="V487" s="30"/>
      <c r="W487" s="30"/>
      <c r="X487" s="30"/>
      <c r="Y487" s="30"/>
      <c r="Z487" s="30"/>
      <c r="AA487" s="30"/>
      <c r="AB487" s="30"/>
      <c r="AC487" s="80"/>
      <c r="AD487" s="30"/>
    </row>
    <row r="488" spans="18:30" x14ac:dyDescent="0.25">
      <c r="R488" s="30"/>
      <c r="S488" s="30"/>
      <c r="T488" s="30"/>
      <c r="U488" s="30"/>
      <c r="V488" s="30"/>
      <c r="W488" s="30"/>
      <c r="X488" s="30"/>
      <c r="Y488" s="30"/>
      <c r="Z488" s="30"/>
      <c r="AA488" s="30"/>
      <c r="AB488" s="30"/>
      <c r="AC488" s="80"/>
      <c r="AD488" s="30"/>
    </row>
    <row r="489" spans="18:30" x14ac:dyDescent="0.25">
      <c r="R489" s="30"/>
      <c r="S489" s="30"/>
      <c r="T489" s="30"/>
      <c r="U489" s="30"/>
      <c r="V489" s="30"/>
      <c r="W489" s="30"/>
      <c r="X489" s="30"/>
      <c r="Y489" s="30"/>
      <c r="Z489" s="30"/>
      <c r="AA489" s="30"/>
      <c r="AB489" s="30"/>
      <c r="AC489" s="80"/>
      <c r="AD489" s="30"/>
    </row>
    <row r="490" spans="18:30" x14ac:dyDescent="0.25">
      <c r="R490" s="30"/>
      <c r="S490" s="30"/>
      <c r="T490" s="30"/>
      <c r="U490" s="30"/>
      <c r="V490" s="30"/>
      <c r="W490" s="30"/>
      <c r="X490" s="30"/>
      <c r="Y490" s="30"/>
      <c r="Z490" s="30"/>
      <c r="AA490" s="30"/>
      <c r="AB490" s="30"/>
      <c r="AC490" s="80"/>
      <c r="AD490" s="30"/>
    </row>
    <row r="491" spans="18:30" x14ac:dyDescent="0.25">
      <c r="R491" s="30"/>
      <c r="S491" s="30"/>
      <c r="T491" s="30"/>
      <c r="U491" s="30"/>
      <c r="V491" s="30"/>
      <c r="W491" s="30"/>
      <c r="X491" s="30"/>
      <c r="Y491" s="30"/>
      <c r="Z491" s="30"/>
      <c r="AA491" s="30"/>
      <c r="AB491" s="30"/>
      <c r="AC491" s="80"/>
      <c r="AD491" s="30"/>
    </row>
    <row r="492" spans="18:30" x14ac:dyDescent="0.25">
      <c r="R492" s="30"/>
      <c r="S492" s="30"/>
      <c r="T492" s="30"/>
      <c r="U492" s="30"/>
      <c r="V492" s="30"/>
      <c r="W492" s="30"/>
      <c r="X492" s="30"/>
      <c r="Y492" s="30"/>
      <c r="Z492" s="30"/>
      <c r="AA492" s="30"/>
      <c r="AB492" s="30"/>
      <c r="AC492" s="80"/>
      <c r="AD492" s="30"/>
    </row>
    <row r="493" spans="18:30" x14ac:dyDescent="0.25">
      <c r="R493" s="30"/>
      <c r="S493" s="30"/>
      <c r="T493" s="30"/>
      <c r="U493" s="30"/>
      <c r="V493" s="30"/>
      <c r="W493" s="30"/>
      <c r="X493" s="30"/>
      <c r="Y493" s="30"/>
      <c r="Z493" s="30"/>
      <c r="AA493" s="30"/>
      <c r="AB493" s="30"/>
      <c r="AC493" s="80"/>
      <c r="AD493" s="30"/>
    </row>
    <row r="494" spans="18:30" x14ac:dyDescent="0.25">
      <c r="R494" s="30"/>
      <c r="S494" s="30"/>
      <c r="T494" s="30"/>
      <c r="U494" s="30"/>
      <c r="V494" s="30"/>
      <c r="W494" s="30"/>
      <c r="X494" s="30"/>
      <c r="Y494" s="30"/>
      <c r="Z494" s="30"/>
      <c r="AA494" s="30"/>
      <c r="AB494" s="30"/>
      <c r="AC494" s="80"/>
      <c r="AD494" s="30"/>
    </row>
    <row r="495" spans="18:30" x14ac:dyDescent="0.25">
      <c r="R495" s="30"/>
      <c r="S495" s="30"/>
      <c r="T495" s="30"/>
      <c r="U495" s="30"/>
      <c r="V495" s="30"/>
      <c r="W495" s="30"/>
      <c r="X495" s="30"/>
      <c r="Y495" s="30"/>
      <c r="Z495" s="30"/>
      <c r="AA495" s="30"/>
      <c r="AB495" s="30"/>
      <c r="AC495" s="80"/>
      <c r="AD495" s="30"/>
    </row>
    <row r="496" spans="18:30" x14ac:dyDescent="0.25">
      <c r="R496" s="30"/>
      <c r="S496" s="30"/>
      <c r="T496" s="30"/>
      <c r="U496" s="30"/>
      <c r="V496" s="30"/>
      <c r="W496" s="30"/>
      <c r="X496" s="30"/>
      <c r="Y496" s="30"/>
      <c r="Z496" s="30"/>
      <c r="AA496" s="30"/>
      <c r="AB496" s="30"/>
      <c r="AC496" s="80"/>
      <c r="AD496" s="30"/>
    </row>
    <row r="497" spans="18:30" x14ac:dyDescent="0.25">
      <c r="R497" s="30"/>
      <c r="S497" s="30"/>
      <c r="T497" s="30"/>
      <c r="U497" s="30"/>
      <c r="V497" s="30"/>
      <c r="W497" s="30"/>
      <c r="X497" s="30"/>
      <c r="Y497" s="30"/>
      <c r="Z497" s="30"/>
      <c r="AA497" s="30"/>
      <c r="AB497" s="30"/>
      <c r="AC497" s="80"/>
      <c r="AD497" s="30"/>
    </row>
    <row r="498" spans="18:30" x14ac:dyDescent="0.25">
      <c r="R498" s="30"/>
      <c r="S498" s="30"/>
      <c r="T498" s="30"/>
      <c r="U498" s="30"/>
      <c r="V498" s="30"/>
      <c r="W498" s="30"/>
      <c r="X498" s="30"/>
      <c r="Y498" s="30"/>
      <c r="Z498" s="30"/>
      <c r="AA498" s="30"/>
      <c r="AB498" s="30"/>
      <c r="AC498" s="80"/>
      <c r="AD498" s="30"/>
    </row>
    <row r="499" spans="18:30" x14ac:dyDescent="0.25">
      <c r="R499" s="30"/>
      <c r="S499" s="30"/>
      <c r="T499" s="30"/>
      <c r="U499" s="30"/>
      <c r="V499" s="30"/>
      <c r="W499" s="30"/>
      <c r="X499" s="30"/>
      <c r="Y499" s="30"/>
      <c r="Z499" s="30"/>
      <c r="AA499" s="30"/>
      <c r="AB499" s="30"/>
      <c r="AC499" s="80"/>
      <c r="AD499" s="30"/>
    </row>
    <row r="500" spans="18:30" x14ac:dyDescent="0.25">
      <c r="R500" s="30"/>
      <c r="S500" s="30"/>
      <c r="T500" s="30"/>
      <c r="U500" s="30"/>
      <c r="V500" s="30"/>
      <c r="W500" s="30"/>
      <c r="X500" s="30"/>
      <c r="Y500" s="30"/>
      <c r="Z500" s="30"/>
      <c r="AA500" s="30"/>
      <c r="AB500" s="30"/>
      <c r="AC500" s="80"/>
      <c r="AD500" s="30"/>
    </row>
    <row r="501" spans="18:30" x14ac:dyDescent="0.25">
      <c r="R501" s="30"/>
      <c r="S501" s="30"/>
      <c r="T501" s="30"/>
      <c r="U501" s="30"/>
      <c r="V501" s="30"/>
      <c r="W501" s="30"/>
      <c r="X501" s="30"/>
      <c r="Y501" s="30"/>
      <c r="Z501" s="30"/>
      <c r="AA501" s="30"/>
      <c r="AB501" s="30"/>
      <c r="AC501" s="80"/>
      <c r="AD501" s="30"/>
    </row>
    <row r="502" spans="18:30" x14ac:dyDescent="0.25">
      <c r="R502" s="30"/>
      <c r="S502" s="30"/>
      <c r="T502" s="30"/>
      <c r="U502" s="30"/>
      <c r="V502" s="30"/>
      <c r="W502" s="30"/>
      <c r="X502" s="30"/>
      <c r="Y502" s="30"/>
      <c r="Z502" s="30"/>
      <c r="AA502" s="30"/>
      <c r="AB502" s="30"/>
      <c r="AC502" s="80"/>
      <c r="AD502" s="30"/>
    </row>
    <row r="503" spans="18:30" x14ac:dyDescent="0.25">
      <c r="R503" s="30"/>
      <c r="S503" s="30"/>
      <c r="T503" s="30"/>
      <c r="U503" s="30"/>
      <c r="V503" s="30"/>
      <c r="W503" s="30"/>
      <c r="X503" s="30"/>
      <c r="Y503" s="30"/>
      <c r="Z503" s="30"/>
      <c r="AA503" s="30"/>
      <c r="AB503" s="30"/>
      <c r="AC503" s="80"/>
      <c r="AD503" s="30"/>
    </row>
    <row r="504" spans="18:30" x14ac:dyDescent="0.25">
      <c r="R504" s="30"/>
      <c r="S504" s="30"/>
      <c r="T504" s="30"/>
      <c r="U504" s="30"/>
      <c r="V504" s="30"/>
      <c r="W504" s="30"/>
      <c r="X504" s="30"/>
      <c r="Y504" s="30"/>
      <c r="Z504" s="30"/>
      <c r="AA504" s="30"/>
      <c r="AB504" s="30"/>
      <c r="AC504" s="80"/>
      <c r="AD504" s="30"/>
    </row>
    <row r="505" spans="18:30" x14ac:dyDescent="0.25">
      <c r="R505" s="30"/>
      <c r="S505" s="30"/>
      <c r="T505" s="30"/>
      <c r="U505" s="30"/>
      <c r="V505" s="30"/>
      <c r="W505" s="30"/>
      <c r="X505" s="30"/>
      <c r="Y505" s="30"/>
      <c r="Z505" s="30"/>
      <c r="AA505" s="30"/>
      <c r="AB505" s="30"/>
      <c r="AC505" s="80"/>
      <c r="AD505" s="30"/>
    </row>
    <row r="506" spans="18:30" x14ac:dyDescent="0.25">
      <c r="R506" s="30"/>
      <c r="S506" s="30"/>
      <c r="T506" s="30"/>
      <c r="U506" s="30"/>
      <c r="V506" s="30"/>
      <c r="W506" s="30"/>
      <c r="X506" s="30"/>
      <c r="Y506" s="30"/>
      <c r="Z506" s="30"/>
      <c r="AA506" s="30"/>
      <c r="AB506" s="30"/>
      <c r="AC506" s="80"/>
      <c r="AD506" s="30"/>
    </row>
    <row r="507" spans="18:30" x14ac:dyDescent="0.25">
      <c r="R507" s="30"/>
      <c r="S507" s="30"/>
      <c r="T507" s="30"/>
      <c r="U507" s="30"/>
      <c r="V507" s="30"/>
      <c r="W507" s="30"/>
      <c r="X507" s="30"/>
      <c r="Y507" s="30"/>
      <c r="Z507" s="30"/>
      <c r="AA507" s="30"/>
      <c r="AB507" s="30"/>
      <c r="AC507" s="80"/>
      <c r="AD507" s="30"/>
    </row>
    <row r="508" spans="18:30" x14ac:dyDescent="0.25">
      <c r="R508" s="30"/>
      <c r="S508" s="30"/>
      <c r="T508" s="30"/>
      <c r="U508" s="30"/>
      <c r="V508" s="30"/>
      <c r="W508" s="30"/>
      <c r="X508" s="30"/>
      <c r="Y508" s="30"/>
      <c r="Z508" s="30"/>
      <c r="AA508" s="30"/>
      <c r="AB508" s="30"/>
      <c r="AC508" s="80"/>
      <c r="AD508" s="30"/>
    </row>
    <row r="509" spans="18:30" x14ac:dyDescent="0.25">
      <c r="R509" s="30"/>
      <c r="S509" s="30"/>
      <c r="T509" s="30"/>
      <c r="U509" s="30"/>
      <c r="V509" s="30"/>
      <c r="W509" s="30"/>
      <c r="X509" s="30"/>
      <c r="Y509" s="30"/>
      <c r="Z509" s="30"/>
      <c r="AA509" s="30"/>
      <c r="AB509" s="30"/>
      <c r="AC509" s="80"/>
      <c r="AD509" s="30"/>
    </row>
    <row r="510" spans="18:30" x14ac:dyDescent="0.25">
      <c r="R510" s="30"/>
      <c r="S510" s="30"/>
      <c r="T510" s="30"/>
      <c r="U510" s="30"/>
      <c r="V510" s="30"/>
      <c r="W510" s="30"/>
      <c r="X510" s="30"/>
      <c r="Y510" s="30"/>
      <c r="Z510" s="30"/>
      <c r="AA510" s="30"/>
      <c r="AB510" s="30"/>
      <c r="AC510" s="80"/>
      <c r="AD510" s="30"/>
    </row>
    <row r="511" spans="18:30" x14ac:dyDescent="0.25">
      <c r="R511" s="30"/>
      <c r="S511" s="30"/>
      <c r="T511" s="30"/>
      <c r="U511" s="30"/>
      <c r="V511" s="30"/>
      <c r="W511" s="30"/>
      <c r="X511" s="30"/>
      <c r="Y511" s="30"/>
      <c r="Z511" s="30"/>
      <c r="AA511" s="30"/>
      <c r="AB511" s="30"/>
      <c r="AC511" s="80"/>
      <c r="AD511" s="30"/>
    </row>
    <row r="512" spans="18:30" x14ac:dyDescent="0.25">
      <c r="R512" s="30"/>
      <c r="S512" s="30"/>
      <c r="T512" s="30"/>
      <c r="U512" s="30"/>
      <c r="V512" s="30"/>
      <c r="W512" s="30"/>
      <c r="X512" s="30"/>
      <c r="Y512" s="30"/>
      <c r="Z512" s="30"/>
      <c r="AA512" s="30"/>
      <c r="AB512" s="30"/>
      <c r="AC512" s="80"/>
      <c r="AD512" s="30"/>
    </row>
    <row r="513" spans="18:30" x14ac:dyDescent="0.25">
      <c r="R513" s="30"/>
      <c r="S513" s="30"/>
      <c r="T513" s="30"/>
      <c r="U513" s="30"/>
      <c r="V513" s="30"/>
      <c r="W513" s="30"/>
      <c r="X513" s="30"/>
      <c r="Y513" s="30"/>
      <c r="Z513" s="30"/>
      <c r="AA513" s="30"/>
      <c r="AB513" s="30"/>
      <c r="AC513" s="80"/>
      <c r="AD513" s="30"/>
    </row>
    <row r="514" spans="18:30" x14ac:dyDescent="0.25">
      <c r="R514" s="30"/>
      <c r="S514" s="30"/>
      <c r="T514" s="30"/>
      <c r="U514" s="30"/>
      <c r="V514" s="30"/>
      <c r="W514" s="30"/>
      <c r="X514" s="30"/>
      <c r="Y514" s="30"/>
      <c r="Z514" s="30"/>
      <c r="AA514" s="30"/>
      <c r="AB514" s="30"/>
      <c r="AC514" s="80"/>
      <c r="AD514" s="30"/>
    </row>
    <row r="515" spans="18:30" x14ac:dyDescent="0.25">
      <c r="R515" s="30"/>
      <c r="S515" s="30"/>
      <c r="T515" s="30"/>
      <c r="U515" s="30"/>
      <c r="V515" s="30"/>
      <c r="W515" s="30"/>
      <c r="X515" s="30"/>
      <c r="Y515" s="30"/>
      <c r="Z515" s="30"/>
      <c r="AA515" s="30"/>
      <c r="AB515" s="30"/>
      <c r="AC515" s="80"/>
      <c r="AD515" s="30"/>
    </row>
    <row r="516" spans="18:30" x14ac:dyDescent="0.25">
      <c r="R516" s="30"/>
      <c r="S516" s="30"/>
      <c r="T516" s="30"/>
      <c r="U516" s="30"/>
      <c r="V516" s="30"/>
      <c r="W516" s="30"/>
      <c r="X516" s="30"/>
      <c r="Y516" s="30"/>
      <c r="Z516" s="30"/>
      <c r="AA516" s="30"/>
      <c r="AB516" s="30"/>
      <c r="AC516" s="80"/>
      <c r="AD516" s="30"/>
    </row>
    <row r="517" spans="18:30" x14ac:dyDescent="0.25">
      <c r="R517" s="30"/>
      <c r="S517" s="30"/>
      <c r="T517" s="30"/>
      <c r="U517" s="30"/>
      <c r="V517" s="30"/>
      <c r="W517" s="30"/>
      <c r="X517" s="30"/>
      <c r="Y517" s="30"/>
      <c r="Z517" s="30"/>
      <c r="AA517" s="30"/>
      <c r="AB517" s="30"/>
      <c r="AC517" s="80"/>
      <c r="AD517" s="30"/>
    </row>
    <row r="518" spans="18:30" x14ac:dyDescent="0.25">
      <c r="R518" s="30"/>
      <c r="S518" s="30"/>
      <c r="T518" s="30"/>
      <c r="U518" s="30"/>
      <c r="V518" s="30"/>
      <c r="W518" s="30"/>
      <c r="X518" s="30"/>
      <c r="Y518" s="30"/>
      <c r="Z518" s="30"/>
      <c r="AA518" s="30"/>
      <c r="AB518" s="30"/>
      <c r="AC518" s="80"/>
      <c r="AD518" s="30"/>
    </row>
    <row r="519" spans="18:30" x14ac:dyDescent="0.25">
      <c r="R519" s="30"/>
      <c r="S519" s="30"/>
      <c r="T519" s="30"/>
      <c r="U519" s="30"/>
      <c r="V519" s="30"/>
      <c r="W519" s="30"/>
      <c r="X519" s="30"/>
      <c r="Y519" s="30"/>
      <c r="Z519" s="30"/>
      <c r="AA519" s="30"/>
      <c r="AB519" s="30"/>
      <c r="AC519" s="80"/>
      <c r="AD519" s="30"/>
    </row>
    <row r="520" spans="18:30" x14ac:dyDescent="0.25">
      <c r="R520" s="30"/>
      <c r="S520" s="30"/>
      <c r="T520" s="30"/>
      <c r="U520" s="30"/>
      <c r="V520" s="30"/>
      <c r="W520" s="30"/>
      <c r="X520" s="30"/>
      <c r="Y520" s="30"/>
      <c r="Z520" s="30"/>
      <c r="AA520" s="30"/>
      <c r="AB520" s="30"/>
      <c r="AC520" s="80"/>
      <c r="AD520" s="30"/>
    </row>
    <row r="521" spans="18:30" x14ac:dyDescent="0.25">
      <c r="R521" s="30"/>
      <c r="S521" s="30"/>
      <c r="T521" s="30"/>
      <c r="U521" s="30"/>
      <c r="V521" s="30"/>
      <c r="W521" s="30"/>
      <c r="X521" s="30"/>
      <c r="Y521" s="30"/>
      <c r="Z521" s="30"/>
      <c r="AA521" s="30"/>
      <c r="AB521" s="30"/>
      <c r="AC521" s="80"/>
      <c r="AD521" s="30"/>
    </row>
    <row r="522" spans="18:30" x14ac:dyDescent="0.25">
      <c r="R522" s="30"/>
      <c r="S522" s="30"/>
      <c r="T522" s="30"/>
      <c r="U522" s="30"/>
      <c r="V522" s="30"/>
      <c r="W522" s="30"/>
      <c r="X522" s="30"/>
      <c r="Y522" s="30"/>
      <c r="Z522" s="30"/>
      <c r="AA522" s="30"/>
      <c r="AB522" s="30"/>
      <c r="AC522" s="80"/>
      <c r="AD522" s="30"/>
    </row>
    <row r="523" spans="18:30" x14ac:dyDescent="0.25">
      <c r="R523" s="30"/>
      <c r="S523" s="30"/>
      <c r="T523" s="30"/>
      <c r="U523" s="30"/>
      <c r="V523" s="30"/>
      <c r="W523" s="30"/>
      <c r="X523" s="30"/>
      <c r="Y523" s="30"/>
      <c r="Z523" s="30"/>
      <c r="AA523" s="30"/>
      <c r="AB523" s="30"/>
      <c r="AC523" s="80"/>
      <c r="AD523" s="30"/>
    </row>
    <row r="524" spans="18:30" x14ac:dyDescent="0.25">
      <c r="R524" s="30"/>
      <c r="S524" s="30"/>
      <c r="T524" s="30"/>
      <c r="U524" s="30"/>
      <c r="V524" s="30"/>
      <c r="W524" s="30"/>
      <c r="X524" s="30"/>
      <c r="Y524" s="30"/>
      <c r="Z524" s="30"/>
      <c r="AA524" s="30"/>
      <c r="AB524" s="30"/>
      <c r="AC524" s="80"/>
      <c r="AD524" s="30"/>
    </row>
    <row r="525" spans="18:30" x14ac:dyDescent="0.25">
      <c r="R525" s="30"/>
      <c r="S525" s="30"/>
      <c r="T525" s="30"/>
      <c r="U525" s="30"/>
      <c r="V525" s="30"/>
      <c r="W525" s="30"/>
      <c r="X525" s="30"/>
      <c r="Y525" s="30"/>
      <c r="Z525" s="30"/>
      <c r="AA525" s="30"/>
      <c r="AB525" s="30"/>
      <c r="AC525" s="80"/>
      <c r="AD525" s="30"/>
    </row>
    <row r="526" spans="18:30" x14ac:dyDescent="0.25">
      <c r="R526" s="30"/>
      <c r="S526" s="30"/>
      <c r="T526" s="30"/>
      <c r="U526" s="30"/>
      <c r="V526" s="30"/>
      <c r="W526" s="30"/>
      <c r="X526" s="30"/>
      <c r="Y526" s="30"/>
      <c r="Z526" s="30"/>
      <c r="AA526" s="30"/>
      <c r="AB526" s="30"/>
      <c r="AC526" s="80"/>
      <c r="AD526" s="30"/>
    </row>
    <row r="527" spans="18:30" x14ac:dyDescent="0.25">
      <c r="R527" s="30"/>
      <c r="S527" s="30"/>
      <c r="T527" s="30"/>
      <c r="U527" s="30"/>
      <c r="V527" s="30"/>
      <c r="W527" s="30"/>
      <c r="X527" s="30"/>
      <c r="Y527" s="30"/>
      <c r="Z527" s="30"/>
      <c r="AA527" s="30"/>
      <c r="AB527" s="30"/>
      <c r="AC527" s="80"/>
      <c r="AD527" s="30"/>
    </row>
    <row r="528" spans="18:30" x14ac:dyDescent="0.25">
      <c r="R528" s="30"/>
      <c r="S528" s="30"/>
      <c r="T528" s="30"/>
      <c r="U528" s="30"/>
      <c r="V528" s="30"/>
      <c r="W528" s="30"/>
      <c r="X528" s="30"/>
      <c r="Y528" s="30"/>
      <c r="Z528" s="30"/>
      <c r="AA528" s="30"/>
      <c r="AB528" s="30"/>
      <c r="AC528" s="80"/>
      <c r="AD528" s="30"/>
    </row>
    <row r="529" spans="18:30" x14ac:dyDescent="0.25">
      <c r="R529" s="30"/>
      <c r="S529" s="30"/>
      <c r="T529" s="30"/>
      <c r="U529" s="30"/>
      <c r="V529" s="30"/>
      <c r="W529" s="30"/>
      <c r="X529" s="30"/>
      <c r="Y529" s="30"/>
      <c r="Z529" s="30"/>
      <c r="AA529" s="30"/>
      <c r="AB529" s="30"/>
      <c r="AC529" s="80"/>
      <c r="AD529" s="30"/>
    </row>
    <row r="530" spans="18:30" x14ac:dyDescent="0.25">
      <c r="R530" s="30"/>
      <c r="S530" s="30"/>
      <c r="T530" s="30"/>
      <c r="U530" s="30"/>
      <c r="V530" s="30"/>
      <c r="W530" s="30"/>
      <c r="X530" s="30"/>
      <c r="Y530" s="30"/>
      <c r="Z530" s="30"/>
      <c r="AA530" s="30"/>
      <c r="AB530" s="30"/>
      <c r="AC530" s="80"/>
      <c r="AD530" s="30"/>
    </row>
    <row r="531" spans="18:30" x14ac:dyDescent="0.25">
      <c r="R531" s="30"/>
      <c r="S531" s="30"/>
      <c r="T531" s="30"/>
      <c r="U531" s="30"/>
      <c r="V531" s="30"/>
      <c r="W531" s="30"/>
      <c r="X531" s="30"/>
      <c r="Y531" s="30"/>
      <c r="Z531" s="30"/>
      <c r="AA531" s="30"/>
      <c r="AB531" s="30"/>
      <c r="AC531" s="80"/>
      <c r="AD531" s="30"/>
    </row>
    <row r="532" spans="18:30" x14ac:dyDescent="0.25">
      <c r="R532" s="30"/>
      <c r="S532" s="30"/>
      <c r="T532" s="30"/>
      <c r="U532" s="30"/>
      <c r="V532" s="30"/>
      <c r="W532" s="30"/>
      <c r="X532" s="30"/>
      <c r="Y532" s="30"/>
      <c r="Z532" s="30"/>
      <c r="AA532" s="30"/>
      <c r="AB532" s="30"/>
      <c r="AC532" s="80"/>
      <c r="AD532" s="30"/>
    </row>
    <row r="533" spans="18:30" x14ac:dyDescent="0.25">
      <c r="R533" s="30"/>
      <c r="S533" s="30"/>
      <c r="T533" s="30"/>
      <c r="U533" s="30"/>
      <c r="V533" s="30"/>
      <c r="W533" s="30"/>
      <c r="X533" s="30"/>
      <c r="Y533" s="30"/>
      <c r="Z533" s="30"/>
      <c r="AA533" s="30"/>
      <c r="AB533" s="30"/>
      <c r="AC533" s="80"/>
      <c r="AD533" s="30"/>
    </row>
    <row r="534" spans="18:30" x14ac:dyDescent="0.25">
      <c r="R534" s="30"/>
      <c r="S534" s="30"/>
      <c r="T534" s="30"/>
      <c r="U534" s="30"/>
      <c r="V534" s="30"/>
      <c r="W534" s="30"/>
      <c r="X534" s="30"/>
      <c r="Y534" s="30"/>
      <c r="Z534" s="30"/>
      <c r="AA534" s="30"/>
      <c r="AB534" s="30"/>
      <c r="AC534" s="80"/>
      <c r="AD534" s="30"/>
    </row>
    <row r="535" spans="18:30" x14ac:dyDescent="0.25">
      <c r="R535" s="30"/>
      <c r="S535" s="30"/>
      <c r="T535" s="30"/>
      <c r="U535" s="30"/>
      <c r="V535" s="30"/>
      <c r="W535" s="30"/>
      <c r="X535" s="30"/>
      <c r="Y535" s="30"/>
      <c r="Z535" s="30"/>
      <c r="AA535" s="30"/>
      <c r="AB535" s="30"/>
      <c r="AC535" s="80"/>
      <c r="AD535" s="30"/>
    </row>
    <row r="536" spans="18:30" x14ac:dyDescent="0.25">
      <c r="R536" s="30"/>
      <c r="S536" s="30"/>
      <c r="T536" s="30"/>
      <c r="U536" s="30"/>
      <c r="V536" s="30"/>
      <c r="W536" s="30"/>
      <c r="X536" s="30"/>
      <c r="Y536" s="30"/>
      <c r="Z536" s="30"/>
      <c r="AA536" s="30"/>
      <c r="AB536" s="30"/>
      <c r="AC536" s="80"/>
      <c r="AD536" s="30"/>
    </row>
    <row r="537" spans="18:30" x14ac:dyDescent="0.25">
      <c r="R537" s="30"/>
      <c r="S537" s="30"/>
      <c r="T537" s="30"/>
      <c r="U537" s="30"/>
      <c r="V537" s="30"/>
      <c r="W537" s="30"/>
      <c r="X537" s="30"/>
      <c r="Y537" s="30"/>
      <c r="Z537" s="30"/>
      <c r="AA537" s="30"/>
      <c r="AB537" s="30"/>
      <c r="AC537" s="80"/>
      <c r="AD537" s="30"/>
    </row>
    <row r="538" spans="18:30" x14ac:dyDescent="0.25">
      <c r="R538" s="30"/>
      <c r="S538" s="30"/>
      <c r="T538" s="30"/>
      <c r="U538" s="30"/>
      <c r="V538" s="30"/>
      <c r="W538" s="30"/>
      <c r="X538" s="30"/>
      <c r="Y538" s="30"/>
      <c r="Z538" s="30"/>
      <c r="AA538" s="30"/>
      <c r="AB538" s="30"/>
      <c r="AC538" s="80"/>
      <c r="AD538" s="30"/>
    </row>
    <row r="539" spans="18:30" x14ac:dyDescent="0.25">
      <c r="R539" s="30"/>
      <c r="S539" s="30"/>
      <c r="T539" s="30"/>
      <c r="U539" s="30"/>
      <c r="V539" s="30"/>
      <c r="W539" s="30"/>
      <c r="X539" s="30"/>
      <c r="Y539" s="30"/>
      <c r="Z539" s="30"/>
      <c r="AA539" s="30"/>
      <c r="AB539" s="30"/>
      <c r="AC539" s="80"/>
      <c r="AD539" s="30"/>
    </row>
    <row r="540" spans="18:30" x14ac:dyDescent="0.25">
      <c r="R540" s="30"/>
      <c r="S540" s="30"/>
      <c r="T540" s="30"/>
      <c r="U540" s="30"/>
      <c r="V540" s="30"/>
      <c r="W540" s="30"/>
      <c r="X540" s="30"/>
      <c r="Y540" s="30"/>
      <c r="Z540" s="30"/>
      <c r="AA540" s="30"/>
      <c r="AB540" s="30"/>
      <c r="AC540" s="80"/>
      <c r="AD540" s="30"/>
    </row>
    <row r="541" spans="18:30" x14ac:dyDescent="0.25">
      <c r="R541" s="30"/>
      <c r="S541" s="30"/>
      <c r="T541" s="30"/>
      <c r="U541" s="30"/>
      <c r="V541" s="30"/>
      <c r="W541" s="30"/>
      <c r="X541" s="30"/>
      <c r="Y541" s="30"/>
      <c r="Z541" s="30"/>
      <c r="AA541" s="30"/>
      <c r="AB541" s="30"/>
      <c r="AC541" s="80"/>
      <c r="AD541" s="30"/>
    </row>
    <row r="542" spans="18:30" x14ac:dyDescent="0.25">
      <c r="R542" s="30"/>
      <c r="S542" s="30"/>
      <c r="T542" s="30"/>
      <c r="U542" s="30"/>
      <c r="V542" s="30"/>
      <c r="W542" s="30"/>
      <c r="X542" s="30"/>
      <c r="Y542" s="30"/>
      <c r="Z542" s="30"/>
      <c r="AA542" s="30"/>
      <c r="AB542" s="30"/>
      <c r="AC542" s="80"/>
      <c r="AD542" s="30"/>
    </row>
    <row r="543" spans="18:30" x14ac:dyDescent="0.25">
      <c r="R543" s="30"/>
      <c r="S543" s="30"/>
      <c r="T543" s="30"/>
      <c r="U543" s="30"/>
      <c r="V543" s="30"/>
      <c r="W543" s="30"/>
      <c r="X543" s="30"/>
      <c r="Y543" s="30"/>
      <c r="Z543" s="30"/>
      <c r="AA543" s="30"/>
      <c r="AB543" s="30"/>
      <c r="AC543" s="80"/>
      <c r="AD543" s="30"/>
    </row>
    <row r="544" spans="18:30" x14ac:dyDescent="0.25">
      <c r="R544" s="30"/>
      <c r="S544" s="30"/>
      <c r="T544" s="30"/>
      <c r="U544" s="30"/>
      <c r="V544" s="30"/>
      <c r="W544" s="30"/>
      <c r="X544" s="30"/>
      <c r="Y544" s="30"/>
      <c r="Z544" s="30"/>
      <c r="AA544" s="30"/>
      <c r="AB544" s="30"/>
      <c r="AC544" s="80"/>
      <c r="AD544" s="30"/>
    </row>
    <row r="545" spans="18:30" x14ac:dyDescent="0.25">
      <c r="R545" s="30"/>
      <c r="S545" s="30"/>
      <c r="T545" s="30"/>
      <c r="U545" s="30"/>
      <c r="V545" s="30"/>
      <c r="W545" s="30"/>
      <c r="X545" s="30"/>
      <c r="Y545" s="30"/>
      <c r="Z545" s="30"/>
      <c r="AA545" s="30"/>
      <c r="AB545" s="30"/>
      <c r="AC545" s="80"/>
      <c r="AD545" s="30"/>
    </row>
    <row r="546" spans="18:30" x14ac:dyDescent="0.25">
      <c r="R546" s="30"/>
      <c r="S546" s="30"/>
      <c r="T546" s="30"/>
      <c r="U546" s="30"/>
      <c r="V546" s="30"/>
      <c r="W546" s="30"/>
      <c r="X546" s="30"/>
      <c r="Y546" s="30"/>
      <c r="Z546" s="30"/>
      <c r="AA546" s="30"/>
      <c r="AB546" s="30"/>
      <c r="AC546" s="80"/>
      <c r="AD546" s="30"/>
    </row>
    <row r="547" spans="18:30" x14ac:dyDescent="0.25">
      <c r="R547" s="30"/>
      <c r="S547" s="30"/>
      <c r="T547" s="30"/>
      <c r="U547" s="30"/>
      <c r="V547" s="30"/>
      <c r="W547" s="30"/>
      <c r="X547" s="30"/>
      <c r="Y547" s="30"/>
      <c r="Z547" s="30"/>
      <c r="AA547" s="30"/>
      <c r="AB547" s="30"/>
      <c r="AC547" s="80"/>
      <c r="AD547" s="30"/>
    </row>
    <row r="548" spans="18:30" x14ac:dyDescent="0.25">
      <c r="R548" s="30"/>
      <c r="S548" s="30"/>
      <c r="T548" s="30"/>
      <c r="U548" s="30"/>
      <c r="V548" s="30"/>
      <c r="W548" s="30"/>
      <c r="X548" s="30"/>
      <c r="Y548" s="30"/>
      <c r="Z548" s="30"/>
      <c r="AA548" s="30"/>
      <c r="AB548" s="30"/>
      <c r="AC548" s="80"/>
      <c r="AD548" s="30"/>
    </row>
    <row r="549" spans="18:30" x14ac:dyDescent="0.25">
      <c r="R549" s="30"/>
      <c r="S549" s="30"/>
      <c r="T549" s="30"/>
      <c r="U549" s="30"/>
      <c r="V549" s="30"/>
      <c r="W549" s="30"/>
      <c r="X549" s="30"/>
      <c r="Y549" s="30"/>
      <c r="Z549" s="30"/>
      <c r="AA549" s="30"/>
      <c r="AB549" s="30"/>
      <c r="AC549" s="80"/>
      <c r="AD549" s="30"/>
    </row>
    <row r="550" spans="18:30" x14ac:dyDescent="0.25">
      <c r="R550" s="30"/>
      <c r="S550" s="30"/>
      <c r="T550" s="30"/>
      <c r="U550" s="30"/>
      <c r="V550" s="30"/>
      <c r="W550" s="30"/>
      <c r="X550" s="30"/>
      <c r="Y550" s="30"/>
      <c r="Z550" s="30"/>
      <c r="AA550" s="30"/>
      <c r="AB550" s="30"/>
      <c r="AC550" s="80"/>
      <c r="AD550" s="30"/>
    </row>
    <row r="551" spans="18:30" x14ac:dyDescent="0.25">
      <c r="R551" s="30"/>
      <c r="S551" s="30"/>
      <c r="T551" s="30"/>
      <c r="U551" s="30"/>
      <c r="V551" s="30"/>
      <c r="W551" s="30"/>
      <c r="X551" s="30"/>
      <c r="Y551" s="30"/>
      <c r="Z551" s="30"/>
      <c r="AA551" s="30"/>
      <c r="AB551" s="30"/>
      <c r="AC551" s="80"/>
      <c r="AD551" s="30"/>
    </row>
    <row r="552" spans="18:30" x14ac:dyDescent="0.25">
      <c r="R552" s="30"/>
      <c r="S552" s="30"/>
      <c r="T552" s="30"/>
      <c r="U552" s="30"/>
      <c r="V552" s="30"/>
      <c r="W552" s="30"/>
      <c r="X552" s="30"/>
      <c r="Y552" s="30"/>
      <c r="Z552" s="30"/>
      <c r="AA552" s="30"/>
      <c r="AB552" s="30"/>
      <c r="AC552" s="80"/>
      <c r="AD552" s="30"/>
    </row>
    <row r="553" spans="18:30" x14ac:dyDescent="0.25">
      <c r="R553" s="30"/>
      <c r="S553" s="30"/>
      <c r="T553" s="30"/>
      <c r="U553" s="30"/>
      <c r="V553" s="30"/>
      <c r="W553" s="30"/>
      <c r="X553" s="30"/>
      <c r="Y553" s="30"/>
      <c r="Z553" s="30"/>
      <c r="AA553" s="30"/>
      <c r="AB553" s="30"/>
      <c r="AC553" s="80"/>
      <c r="AD553" s="30"/>
    </row>
    <row r="554" spans="18:30" x14ac:dyDescent="0.25">
      <c r="R554" s="30"/>
      <c r="S554" s="30"/>
      <c r="T554" s="30"/>
      <c r="U554" s="30"/>
      <c r="V554" s="30"/>
      <c r="W554" s="30"/>
      <c r="X554" s="30"/>
      <c r="Y554" s="30"/>
      <c r="Z554" s="30"/>
      <c r="AA554" s="30"/>
      <c r="AB554" s="30"/>
      <c r="AC554" s="80"/>
      <c r="AD554" s="30"/>
    </row>
    <row r="555" spans="18:30" x14ac:dyDescent="0.25">
      <c r="R555" s="30"/>
      <c r="S555" s="30"/>
      <c r="T555" s="30"/>
      <c r="U555" s="30"/>
      <c r="V555" s="30"/>
      <c r="W555" s="30"/>
      <c r="X555" s="30"/>
      <c r="Y555" s="30"/>
      <c r="Z555" s="30"/>
      <c r="AA555" s="30"/>
      <c r="AB555" s="30"/>
      <c r="AC555" s="80"/>
      <c r="AD555" s="30"/>
    </row>
    <row r="556" spans="18:30" x14ac:dyDescent="0.25">
      <c r="R556" s="30"/>
      <c r="S556" s="30"/>
      <c r="T556" s="30"/>
      <c r="U556" s="30"/>
      <c r="V556" s="30"/>
      <c r="W556" s="30"/>
      <c r="X556" s="30"/>
      <c r="Y556" s="30"/>
      <c r="Z556" s="30"/>
      <c r="AA556" s="30"/>
      <c r="AB556" s="30"/>
      <c r="AC556" s="80"/>
      <c r="AD556" s="30"/>
    </row>
    <row r="557" spans="18:30" x14ac:dyDescent="0.25">
      <c r="R557" s="30"/>
      <c r="S557" s="30"/>
      <c r="T557" s="30"/>
      <c r="U557" s="30"/>
      <c r="V557" s="30"/>
      <c r="W557" s="30"/>
      <c r="X557" s="30"/>
      <c r="Y557" s="30"/>
      <c r="Z557" s="30"/>
      <c r="AA557" s="30"/>
      <c r="AB557" s="30"/>
      <c r="AC557" s="80"/>
      <c r="AD557" s="30"/>
    </row>
    <row r="558" spans="18:30" x14ac:dyDescent="0.25">
      <c r="R558" s="30"/>
      <c r="S558" s="30"/>
      <c r="T558" s="30"/>
      <c r="U558" s="30"/>
      <c r="V558" s="30"/>
      <c r="W558" s="30"/>
      <c r="X558" s="30"/>
      <c r="Y558" s="30"/>
      <c r="Z558" s="30"/>
      <c r="AA558" s="30"/>
      <c r="AB558" s="30"/>
      <c r="AC558" s="80"/>
      <c r="AD558" s="30"/>
    </row>
    <row r="559" spans="18:30" x14ac:dyDescent="0.25">
      <c r="R559" s="30"/>
      <c r="S559" s="30"/>
      <c r="T559" s="30"/>
      <c r="U559" s="30"/>
      <c r="V559" s="30"/>
      <c r="W559" s="30"/>
      <c r="X559" s="30"/>
      <c r="Y559" s="30"/>
      <c r="Z559" s="30"/>
      <c r="AA559" s="30"/>
      <c r="AB559" s="30"/>
      <c r="AC559" s="80"/>
      <c r="AD559" s="30"/>
    </row>
    <row r="560" spans="18:30" x14ac:dyDescent="0.25">
      <c r="R560" s="30"/>
      <c r="S560" s="30"/>
      <c r="T560" s="30"/>
      <c r="U560" s="30"/>
      <c r="V560" s="30"/>
      <c r="W560" s="30"/>
      <c r="X560" s="30"/>
      <c r="Y560" s="30"/>
      <c r="Z560" s="30"/>
      <c r="AA560" s="30"/>
      <c r="AB560" s="30"/>
      <c r="AC560" s="80"/>
      <c r="AD560" s="30"/>
    </row>
    <row r="561" spans="18:30" x14ac:dyDescent="0.25">
      <c r="R561" s="30"/>
      <c r="S561" s="30"/>
      <c r="T561" s="30"/>
      <c r="U561" s="30"/>
      <c r="V561" s="30"/>
      <c r="W561" s="30"/>
      <c r="X561" s="30"/>
      <c r="Y561" s="30"/>
      <c r="Z561" s="30"/>
      <c r="AA561" s="30"/>
      <c r="AB561" s="30"/>
      <c r="AC561" s="80"/>
      <c r="AD561" s="30"/>
    </row>
    <row r="562" spans="18:30" x14ac:dyDescent="0.25">
      <c r="R562" s="30"/>
      <c r="S562" s="30"/>
      <c r="T562" s="30"/>
      <c r="U562" s="30"/>
      <c r="V562" s="30"/>
      <c r="W562" s="30"/>
      <c r="X562" s="30"/>
      <c r="Y562" s="30"/>
      <c r="Z562" s="30"/>
      <c r="AA562" s="30"/>
      <c r="AB562" s="30"/>
      <c r="AC562" s="80"/>
      <c r="AD562" s="30"/>
    </row>
    <row r="563" spans="18:30" x14ac:dyDescent="0.25">
      <c r="R563" s="30"/>
      <c r="S563" s="30"/>
      <c r="T563" s="30"/>
      <c r="U563" s="30"/>
      <c r="V563" s="30"/>
      <c r="W563" s="30"/>
      <c r="X563" s="30"/>
      <c r="Y563" s="30"/>
      <c r="Z563" s="30"/>
      <c r="AA563" s="30"/>
      <c r="AB563" s="30"/>
      <c r="AC563" s="80"/>
      <c r="AD563" s="30"/>
    </row>
    <row r="564" spans="18:30" x14ac:dyDescent="0.25">
      <c r="R564" s="30"/>
      <c r="S564" s="30"/>
      <c r="T564" s="30"/>
      <c r="U564" s="30"/>
      <c r="V564" s="30"/>
      <c r="W564" s="30"/>
      <c r="X564" s="30"/>
      <c r="Y564" s="30"/>
      <c r="Z564" s="30"/>
      <c r="AA564" s="30"/>
      <c r="AB564" s="30"/>
      <c r="AC564" s="80"/>
      <c r="AD564" s="30"/>
    </row>
    <row r="565" spans="18:30" x14ac:dyDescent="0.25">
      <c r="R565" s="30"/>
      <c r="S565" s="30"/>
      <c r="T565" s="30"/>
      <c r="U565" s="30"/>
      <c r="V565" s="30"/>
      <c r="W565" s="30"/>
      <c r="X565" s="30"/>
      <c r="Y565" s="30"/>
      <c r="Z565" s="30"/>
      <c r="AA565" s="30"/>
      <c r="AB565" s="30"/>
      <c r="AC565" s="80"/>
      <c r="AD565" s="30"/>
    </row>
    <row r="566" spans="18:30" x14ac:dyDescent="0.25">
      <c r="R566" s="30"/>
      <c r="S566" s="30"/>
      <c r="T566" s="30"/>
      <c r="U566" s="30"/>
      <c r="V566" s="30"/>
      <c r="W566" s="30"/>
      <c r="X566" s="30"/>
      <c r="Y566" s="30"/>
      <c r="Z566" s="30"/>
      <c r="AA566" s="30"/>
      <c r="AB566" s="30"/>
      <c r="AC566" s="80"/>
      <c r="AD566" s="30"/>
    </row>
    <row r="567" spans="18:30" x14ac:dyDescent="0.25">
      <c r="R567" s="30"/>
      <c r="S567" s="30"/>
      <c r="T567" s="30"/>
      <c r="U567" s="30"/>
      <c r="V567" s="30"/>
      <c r="W567" s="30"/>
      <c r="X567" s="30"/>
      <c r="Y567" s="30"/>
      <c r="Z567" s="30"/>
      <c r="AA567" s="30"/>
      <c r="AB567" s="30"/>
      <c r="AC567" s="80"/>
      <c r="AD567" s="30"/>
    </row>
    <row r="568" spans="18:30" x14ac:dyDescent="0.25">
      <c r="R568" s="30"/>
      <c r="S568" s="30"/>
      <c r="T568" s="30"/>
      <c r="U568" s="30"/>
      <c r="V568" s="30"/>
      <c r="W568" s="30"/>
      <c r="X568" s="30"/>
      <c r="Y568" s="30"/>
      <c r="Z568" s="30"/>
      <c r="AA568" s="30"/>
      <c r="AB568" s="30"/>
      <c r="AC568" s="80"/>
      <c r="AD568" s="30"/>
    </row>
    <row r="569" spans="18:30" x14ac:dyDescent="0.25">
      <c r="R569" s="30"/>
      <c r="S569" s="30"/>
      <c r="T569" s="30"/>
      <c r="U569" s="30"/>
      <c r="V569" s="30"/>
      <c r="W569" s="30"/>
      <c r="X569" s="30"/>
      <c r="Y569" s="30"/>
      <c r="Z569" s="30"/>
      <c r="AA569" s="30"/>
      <c r="AB569" s="30"/>
      <c r="AC569" s="80"/>
      <c r="AD569" s="30"/>
    </row>
    <row r="570" spans="18:30" x14ac:dyDescent="0.25">
      <c r="R570" s="30"/>
      <c r="S570" s="30"/>
      <c r="T570" s="30"/>
      <c r="U570" s="30"/>
      <c r="V570" s="30"/>
      <c r="W570" s="30"/>
      <c r="X570" s="30"/>
      <c r="Y570" s="30"/>
      <c r="Z570" s="30"/>
      <c r="AA570" s="30"/>
      <c r="AB570" s="30"/>
      <c r="AC570" s="80"/>
      <c r="AD570" s="30"/>
    </row>
    <row r="571" spans="18:30" x14ac:dyDescent="0.25">
      <c r="R571" s="30"/>
      <c r="S571" s="30"/>
      <c r="T571" s="30"/>
      <c r="U571" s="30"/>
      <c r="V571" s="30"/>
      <c r="W571" s="30"/>
      <c r="X571" s="30"/>
      <c r="Y571" s="30"/>
      <c r="Z571" s="30"/>
      <c r="AA571" s="30"/>
      <c r="AB571" s="30"/>
      <c r="AC571" s="80"/>
      <c r="AD571" s="30"/>
    </row>
    <row r="572" spans="18:30" x14ac:dyDescent="0.25">
      <c r="R572" s="30"/>
      <c r="S572" s="30"/>
      <c r="T572" s="30"/>
      <c r="U572" s="30"/>
      <c r="V572" s="30"/>
      <c r="W572" s="30"/>
      <c r="X572" s="30"/>
      <c r="Y572" s="30"/>
      <c r="Z572" s="30"/>
      <c r="AA572" s="30"/>
      <c r="AB572" s="30"/>
      <c r="AC572" s="80"/>
      <c r="AD572" s="30"/>
    </row>
    <row r="573" spans="18:30" x14ac:dyDescent="0.25">
      <c r="R573" s="30"/>
      <c r="S573" s="30"/>
      <c r="T573" s="30"/>
      <c r="U573" s="30"/>
      <c r="V573" s="30"/>
      <c r="W573" s="30"/>
      <c r="X573" s="30"/>
      <c r="Y573" s="30"/>
      <c r="Z573" s="30"/>
      <c r="AA573" s="30"/>
      <c r="AB573" s="30"/>
      <c r="AC573" s="80"/>
      <c r="AD573" s="30"/>
    </row>
    <row r="574" spans="18:30" x14ac:dyDescent="0.25">
      <c r="R574" s="30"/>
      <c r="S574" s="30"/>
      <c r="T574" s="30"/>
      <c r="U574" s="30"/>
      <c r="V574" s="30"/>
      <c r="W574" s="30"/>
      <c r="X574" s="30"/>
      <c r="Y574" s="30"/>
      <c r="Z574" s="30"/>
      <c r="AA574" s="30"/>
      <c r="AB574" s="30"/>
      <c r="AC574" s="80"/>
      <c r="AD574" s="30"/>
    </row>
    <row r="575" spans="18:30" x14ac:dyDescent="0.25">
      <c r="R575" s="30"/>
      <c r="S575" s="30"/>
      <c r="T575" s="30"/>
      <c r="U575" s="30"/>
      <c r="V575" s="30"/>
      <c r="W575" s="30"/>
      <c r="X575" s="30"/>
      <c r="Y575" s="30"/>
      <c r="Z575" s="30"/>
      <c r="AA575" s="30"/>
      <c r="AB575" s="30"/>
      <c r="AC575" s="80"/>
      <c r="AD575" s="30"/>
    </row>
    <row r="576" spans="18:30" x14ac:dyDescent="0.25">
      <c r="R576" s="30"/>
      <c r="S576" s="30"/>
      <c r="T576" s="30"/>
      <c r="U576" s="30"/>
      <c r="V576" s="30"/>
      <c r="W576" s="30"/>
      <c r="X576" s="30"/>
      <c r="Y576" s="30"/>
      <c r="Z576" s="30"/>
      <c r="AA576" s="30"/>
      <c r="AB576" s="30"/>
      <c r="AC576" s="80"/>
      <c r="AD576" s="30"/>
    </row>
    <row r="577" spans="18:30" x14ac:dyDescent="0.25">
      <c r="R577" s="30"/>
      <c r="S577" s="30"/>
      <c r="T577" s="30"/>
      <c r="U577" s="30"/>
      <c r="V577" s="30"/>
      <c r="W577" s="30"/>
      <c r="X577" s="30"/>
      <c r="Y577" s="30"/>
      <c r="Z577" s="30"/>
      <c r="AA577" s="30"/>
      <c r="AB577" s="30"/>
      <c r="AC577" s="80"/>
      <c r="AD577" s="30"/>
    </row>
    <row r="578" spans="18:30" x14ac:dyDescent="0.25">
      <c r="R578" s="30"/>
      <c r="S578" s="30"/>
      <c r="T578" s="30"/>
      <c r="U578" s="30"/>
      <c r="V578" s="30"/>
      <c r="W578" s="30"/>
      <c r="X578" s="30"/>
      <c r="Y578" s="30"/>
      <c r="Z578" s="30"/>
      <c r="AA578" s="30"/>
      <c r="AB578" s="30"/>
      <c r="AC578" s="80"/>
      <c r="AD578" s="30"/>
    </row>
    <row r="579" spans="18:30" x14ac:dyDescent="0.25">
      <c r="R579" s="30"/>
      <c r="S579" s="30"/>
      <c r="T579" s="30"/>
      <c r="U579" s="30"/>
      <c r="V579" s="30"/>
      <c r="W579" s="30"/>
      <c r="X579" s="30"/>
      <c r="Y579" s="30"/>
      <c r="Z579" s="30"/>
      <c r="AA579" s="30"/>
      <c r="AB579" s="30"/>
      <c r="AC579" s="80"/>
      <c r="AD579" s="30"/>
    </row>
    <row r="580" spans="18:30" x14ac:dyDescent="0.25">
      <c r="R580" s="30"/>
      <c r="S580" s="30"/>
      <c r="T580" s="30"/>
      <c r="U580" s="30"/>
      <c r="V580" s="30"/>
      <c r="W580" s="30"/>
      <c r="X580" s="30"/>
      <c r="Y580" s="30"/>
      <c r="Z580" s="30"/>
      <c r="AA580" s="30"/>
      <c r="AB580" s="30"/>
      <c r="AC580" s="80"/>
      <c r="AD580" s="30"/>
    </row>
    <row r="581" spans="18:30" x14ac:dyDescent="0.25">
      <c r="R581" s="30"/>
      <c r="S581" s="30"/>
      <c r="T581" s="30"/>
      <c r="U581" s="30"/>
      <c r="V581" s="30"/>
      <c r="W581" s="30"/>
      <c r="X581" s="30"/>
      <c r="Y581" s="30"/>
      <c r="Z581" s="30"/>
      <c r="AA581" s="30"/>
      <c r="AB581" s="30"/>
      <c r="AC581" s="80"/>
      <c r="AD581" s="30"/>
    </row>
    <row r="582" spans="18:30" x14ac:dyDescent="0.25">
      <c r="R582" s="30"/>
      <c r="S582" s="30"/>
      <c r="T582" s="30"/>
      <c r="U582" s="30"/>
      <c r="V582" s="30"/>
      <c r="W582" s="30"/>
      <c r="X582" s="30"/>
      <c r="Y582" s="30"/>
      <c r="Z582" s="30"/>
      <c r="AA582" s="30"/>
      <c r="AB582" s="30"/>
      <c r="AC582" s="80"/>
      <c r="AD582" s="30"/>
    </row>
    <row r="583" spans="18:30" x14ac:dyDescent="0.25">
      <c r="R583" s="30"/>
      <c r="S583" s="30"/>
      <c r="T583" s="30"/>
      <c r="U583" s="30"/>
      <c r="V583" s="30"/>
      <c r="W583" s="30"/>
      <c r="X583" s="30"/>
      <c r="Y583" s="30"/>
      <c r="Z583" s="30"/>
      <c r="AA583" s="30"/>
      <c r="AB583" s="30"/>
      <c r="AC583" s="80"/>
      <c r="AD583" s="30"/>
    </row>
    <row r="584" spans="18:30" x14ac:dyDescent="0.25">
      <c r="R584" s="30"/>
      <c r="S584" s="30"/>
      <c r="T584" s="30"/>
      <c r="U584" s="30"/>
      <c r="V584" s="30"/>
      <c r="W584" s="30"/>
      <c r="X584" s="30"/>
      <c r="Y584" s="30"/>
      <c r="Z584" s="30"/>
      <c r="AA584" s="30"/>
      <c r="AB584" s="30"/>
      <c r="AC584" s="80"/>
      <c r="AD584" s="30"/>
    </row>
    <row r="585" spans="18:30" x14ac:dyDescent="0.25">
      <c r="R585" s="30"/>
      <c r="S585" s="30"/>
      <c r="T585" s="30"/>
      <c r="U585" s="30"/>
      <c r="V585" s="30"/>
      <c r="W585" s="30"/>
      <c r="X585" s="30"/>
      <c r="Y585" s="30"/>
      <c r="Z585" s="30"/>
      <c r="AA585" s="30"/>
      <c r="AB585" s="30"/>
      <c r="AC585" s="80"/>
      <c r="AD585" s="30"/>
    </row>
    <row r="586" spans="18:30" x14ac:dyDescent="0.25">
      <c r="R586" s="30"/>
      <c r="S586" s="30"/>
      <c r="T586" s="30"/>
      <c r="U586" s="30"/>
      <c r="V586" s="30"/>
      <c r="W586" s="30"/>
      <c r="X586" s="30"/>
      <c r="Y586" s="30"/>
      <c r="Z586" s="30"/>
      <c r="AA586" s="30"/>
      <c r="AB586" s="30"/>
      <c r="AC586" s="80"/>
      <c r="AD586" s="30"/>
    </row>
    <row r="587" spans="18:30" x14ac:dyDescent="0.25">
      <c r="R587" s="30"/>
      <c r="S587" s="30"/>
      <c r="T587" s="30"/>
      <c r="U587" s="30"/>
      <c r="V587" s="30"/>
      <c r="W587" s="30"/>
      <c r="X587" s="30"/>
      <c r="Y587" s="30"/>
      <c r="Z587" s="30"/>
      <c r="AA587" s="30"/>
      <c r="AB587" s="30"/>
      <c r="AC587" s="80"/>
      <c r="AD587" s="30"/>
    </row>
    <row r="588" spans="18:30" x14ac:dyDescent="0.25">
      <c r="R588" s="30"/>
      <c r="S588" s="30"/>
      <c r="T588" s="30"/>
      <c r="U588" s="30"/>
      <c r="V588" s="30"/>
      <c r="W588" s="30"/>
      <c r="X588" s="30"/>
      <c r="Y588" s="30"/>
      <c r="Z588" s="30"/>
      <c r="AA588" s="30"/>
      <c r="AB588" s="30"/>
      <c r="AC588" s="80"/>
      <c r="AD588" s="30"/>
    </row>
    <row r="589" spans="18:30" x14ac:dyDescent="0.25">
      <c r="R589" s="30"/>
      <c r="S589" s="30"/>
      <c r="T589" s="30"/>
      <c r="U589" s="30"/>
      <c r="V589" s="30"/>
      <c r="W589" s="30"/>
      <c r="X589" s="30"/>
      <c r="Y589" s="30"/>
      <c r="Z589" s="30"/>
      <c r="AA589" s="30"/>
      <c r="AB589" s="30"/>
      <c r="AC589" s="80"/>
      <c r="AD589" s="30"/>
    </row>
    <row r="590" spans="18:30" x14ac:dyDescent="0.25">
      <c r="R590" s="30"/>
      <c r="S590" s="30"/>
      <c r="T590" s="30"/>
      <c r="U590" s="30"/>
      <c r="V590" s="30"/>
      <c r="W590" s="30"/>
      <c r="X590" s="30"/>
      <c r="Y590" s="30"/>
      <c r="Z590" s="30"/>
      <c r="AA590" s="30"/>
      <c r="AB590" s="30"/>
      <c r="AC590" s="80"/>
      <c r="AD590" s="30"/>
    </row>
    <row r="591" spans="18:30" x14ac:dyDescent="0.25">
      <c r="R591" s="30"/>
      <c r="S591" s="30"/>
      <c r="T591" s="30"/>
      <c r="U591" s="30"/>
      <c r="V591" s="30"/>
      <c r="W591" s="30"/>
      <c r="X591" s="30"/>
      <c r="Y591" s="30"/>
      <c r="Z591" s="30"/>
      <c r="AA591" s="30"/>
      <c r="AB591" s="30"/>
      <c r="AC591" s="80"/>
      <c r="AD591" s="30"/>
    </row>
    <row r="592" spans="18:30" x14ac:dyDescent="0.25">
      <c r="R592" s="30"/>
      <c r="S592" s="30"/>
      <c r="T592" s="30"/>
      <c r="U592" s="30"/>
      <c r="V592" s="30"/>
      <c r="W592" s="30"/>
      <c r="X592" s="30"/>
      <c r="Y592" s="30"/>
      <c r="Z592" s="30"/>
      <c r="AA592" s="30"/>
      <c r="AB592" s="30"/>
      <c r="AC592" s="80"/>
      <c r="AD592" s="30"/>
    </row>
    <row r="593" spans="18:30" x14ac:dyDescent="0.25">
      <c r="R593" s="30"/>
      <c r="S593" s="30"/>
      <c r="T593" s="30"/>
      <c r="U593" s="30"/>
      <c r="V593" s="30"/>
      <c r="W593" s="30"/>
      <c r="X593" s="30"/>
      <c r="Y593" s="30"/>
      <c r="Z593" s="30"/>
      <c r="AA593" s="30"/>
      <c r="AB593" s="30"/>
      <c r="AC593" s="80"/>
      <c r="AD593" s="30"/>
    </row>
    <row r="594" spans="18:30" x14ac:dyDescent="0.25">
      <c r="R594" s="30"/>
      <c r="S594" s="30"/>
      <c r="T594" s="30"/>
      <c r="U594" s="30"/>
      <c r="V594" s="30"/>
      <c r="W594" s="30"/>
      <c r="X594" s="30"/>
      <c r="Y594" s="30"/>
      <c r="Z594" s="30"/>
      <c r="AA594" s="30"/>
      <c r="AB594" s="30"/>
      <c r="AC594" s="80"/>
      <c r="AD594" s="30"/>
    </row>
    <row r="595" spans="18:30" x14ac:dyDescent="0.25">
      <c r="R595" s="30"/>
      <c r="S595" s="30"/>
      <c r="T595" s="30"/>
      <c r="U595" s="30"/>
      <c r="V595" s="30"/>
      <c r="W595" s="30"/>
      <c r="X595" s="30"/>
      <c r="Y595" s="30"/>
      <c r="Z595" s="30"/>
      <c r="AA595" s="30"/>
      <c r="AB595" s="30"/>
      <c r="AC595" s="80"/>
      <c r="AD595" s="30"/>
    </row>
    <row r="596" spans="18:30" x14ac:dyDescent="0.25">
      <c r="R596" s="30"/>
      <c r="S596" s="30"/>
      <c r="T596" s="30"/>
      <c r="U596" s="30"/>
      <c r="V596" s="30"/>
      <c r="W596" s="30"/>
      <c r="X596" s="30"/>
      <c r="Y596" s="30"/>
      <c r="Z596" s="30"/>
      <c r="AA596" s="30"/>
      <c r="AB596" s="30"/>
      <c r="AC596" s="80"/>
      <c r="AD596" s="30"/>
    </row>
    <row r="597" spans="18:30" x14ac:dyDescent="0.25">
      <c r="R597" s="30"/>
      <c r="S597" s="30"/>
      <c r="T597" s="30"/>
      <c r="U597" s="30"/>
      <c r="V597" s="30"/>
      <c r="W597" s="30"/>
      <c r="X597" s="30"/>
      <c r="Y597" s="30"/>
      <c r="Z597" s="30"/>
      <c r="AA597" s="30"/>
      <c r="AB597" s="30"/>
      <c r="AC597" s="80"/>
      <c r="AD597" s="30"/>
    </row>
    <row r="598" spans="18:30" x14ac:dyDescent="0.25">
      <c r="R598" s="30"/>
      <c r="S598" s="30"/>
      <c r="T598" s="30"/>
      <c r="U598" s="30"/>
      <c r="V598" s="30"/>
      <c r="W598" s="30"/>
      <c r="X598" s="30"/>
      <c r="Y598" s="30"/>
      <c r="Z598" s="30"/>
      <c r="AA598" s="30"/>
      <c r="AB598" s="30"/>
      <c r="AC598" s="80"/>
      <c r="AD598" s="30"/>
    </row>
    <row r="599" spans="18:30" x14ac:dyDescent="0.25">
      <c r="R599" s="30"/>
      <c r="S599" s="30"/>
      <c r="T599" s="30"/>
      <c r="U599" s="30"/>
      <c r="V599" s="30"/>
      <c r="W599" s="30"/>
      <c r="X599" s="30"/>
      <c r="Y599" s="30"/>
      <c r="Z599" s="30"/>
      <c r="AA599" s="30"/>
      <c r="AB599" s="30"/>
      <c r="AC599" s="80"/>
      <c r="AD599" s="30"/>
    </row>
    <row r="600" spans="18:30" x14ac:dyDescent="0.25">
      <c r="R600" s="30"/>
      <c r="S600" s="30"/>
      <c r="T600" s="30"/>
      <c r="U600" s="30"/>
      <c r="V600" s="30"/>
      <c r="W600" s="30"/>
      <c r="X600" s="30"/>
      <c r="Y600" s="30"/>
      <c r="Z600" s="30"/>
      <c r="AA600" s="30"/>
      <c r="AB600" s="30"/>
      <c r="AC600" s="80"/>
      <c r="AD600" s="30"/>
    </row>
    <row r="601" spans="18:30" x14ac:dyDescent="0.25">
      <c r="R601" s="30"/>
      <c r="S601" s="30"/>
      <c r="T601" s="30"/>
      <c r="U601" s="30"/>
      <c r="V601" s="30"/>
      <c r="W601" s="30"/>
      <c r="X601" s="30"/>
      <c r="Y601" s="30"/>
      <c r="Z601" s="30"/>
      <c r="AA601" s="30"/>
      <c r="AB601" s="30"/>
      <c r="AC601" s="80"/>
      <c r="AD601" s="30"/>
    </row>
    <row r="602" spans="18:30" x14ac:dyDescent="0.25">
      <c r="R602" s="30"/>
      <c r="S602" s="30"/>
      <c r="T602" s="30"/>
      <c r="U602" s="30"/>
      <c r="V602" s="30"/>
      <c r="W602" s="30"/>
      <c r="X602" s="30"/>
      <c r="Y602" s="30"/>
      <c r="Z602" s="30"/>
      <c r="AA602" s="30"/>
      <c r="AB602" s="30"/>
      <c r="AC602" s="80"/>
      <c r="AD602" s="30"/>
    </row>
    <row r="603" spans="18:30" x14ac:dyDescent="0.25">
      <c r="R603" s="30"/>
      <c r="S603" s="30"/>
      <c r="T603" s="30"/>
      <c r="U603" s="30"/>
      <c r="V603" s="30"/>
      <c r="W603" s="30"/>
      <c r="X603" s="30"/>
      <c r="Y603" s="30"/>
      <c r="Z603" s="30"/>
      <c r="AA603" s="30"/>
      <c r="AB603" s="30"/>
      <c r="AC603" s="80"/>
      <c r="AD603" s="30"/>
    </row>
    <row r="604" spans="18:30" x14ac:dyDescent="0.25">
      <c r="R604" s="30"/>
      <c r="S604" s="30"/>
      <c r="T604" s="30"/>
      <c r="U604" s="30"/>
      <c r="V604" s="30"/>
      <c r="W604" s="30"/>
      <c r="X604" s="30"/>
      <c r="Y604" s="30"/>
      <c r="Z604" s="30"/>
      <c r="AA604" s="30"/>
      <c r="AB604" s="30"/>
      <c r="AC604" s="80"/>
      <c r="AD604" s="30"/>
    </row>
    <row r="605" spans="18:30" x14ac:dyDescent="0.25">
      <c r="R605" s="30"/>
      <c r="S605" s="30"/>
      <c r="T605" s="30"/>
      <c r="U605" s="30"/>
      <c r="V605" s="30"/>
      <c r="W605" s="30"/>
      <c r="X605" s="30"/>
      <c r="Y605" s="30"/>
      <c r="Z605" s="30"/>
      <c r="AA605" s="30"/>
      <c r="AB605" s="30"/>
      <c r="AC605" s="80"/>
      <c r="AD605" s="30"/>
    </row>
    <row r="606" spans="18:30" x14ac:dyDescent="0.25">
      <c r="R606" s="30"/>
      <c r="S606" s="30"/>
      <c r="T606" s="30"/>
      <c r="U606" s="30"/>
      <c r="V606" s="30"/>
      <c r="W606" s="30"/>
      <c r="X606" s="30"/>
      <c r="Y606" s="30"/>
      <c r="Z606" s="30"/>
      <c r="AA606" s="30"/>
      <c r="AB606" s="30"/>
      <c r="AC606" s="80"/>
      <c r="AD606" s="30"/>
    </row>
    <row r="607" spans="18:30" x14ac:dyDescent="0.25">
      <c r="R607" s="30"/>
      <c r="S607" s="30"/>
      <c r="T607" s="30"/>
      <c r="U607" s="30"/>
      <c r="V607" s="30"/>
      <c r="W607" s="30"/>
      <c r="X607" s="30"/>
      <c r="Y607" s="30"/>
      <c r="Z607" s="30"/>
      <c r="AA607" s="30"/>
      <c r="AB607" s="30"/>
      <c r="AC607" s="80"/>
      <c r="AD607" s="30"/>
    </row>
    <row r="608" spans="18:30" x14ac:dyDescent="0.25">
      <c r="R608" s="30"/>
      <c r="S608" s="30"/>
      <c r="T608" s="30"/>
      <c r="U608" s="30"/>
      <c r="V608" s="30"/>
      <c r="W608" s="30"/>
      <c r="X608" s="30"/>
      <c r="Y608" s="30"/>
      <c r="Z608" s="30"/>
      <c r="AA608" s="30"/>
      <c r="AB608" s="30"/>
      <c r="AC608" s="80"/>
      <c r="AD608" s="30"/>
    </row>
    <row r="609" spans="18:30" x14ac:dyDescent="0.25">
      <c r="R609" s="30"/>
      <c r="S609" s="30"/>
      <c r="T609" s="30"/>
      <c r="U609" s="30"/>
      <c r="V609" s="30"/>
      <c r="W609" s="30"/>
      <c r="X609" s="30"/>
      <c r="Y609" s="30"/>
      <c r="Z609" s="30"/>
      <c r="AA609" s="30"/>
      <c r="AB609" s="30"/>
      <c r="AC609" s="80"/>
      <c r="AD609" s="30"/>
    </row>
    <row r="610" spans="18:30" x14ac:dyDescent="0.25">
      <c r="R610" s="30"/>
      <c r="S610" s="30"/>
      <c r="T610" s="30"/>
      <c r="U610" s="30"/>
      <c r="V610" s="30"/>
      <c r="W610" s="30"/>
      <c r="X610" s="30"/>
      <c r="Y610" s="30"/>
      <c r="Z610" s="30"/>
      <c r="AA610" s="30"/>
      <c r="AB610" s="30"/>
      <c r="AC610" s="80"/>
      <c r="AD610" s="30"/>
    </row>
    <row r="611" spans="18:30" x14ac:dyDescent="0.25">
      <c r="R611" s="30"/>
      <c r="S611" s="30"/>
      <c r="T611" s="30"/>
      <c r="U611" s="30"/>
      <c r="V611" s="30"/>
      <c r="W611" s="30"/>
      <c r="X611" s="30"/>
      <c r="Y611" s="30"/>
      <c r="Z611" s="30"/>
      <c r="AA611" s="30"/>
      <c r="AB611" s="30"/>
      <c r="AC611" s="80"/>
      <c r="AD611" s="30"/>
    </row>
    <row r="612" spans="18:30" x14ac:dyDescent="0.25">
      <c r="R612" s="30"/>
      <c r="S612" s="30"/>
      <c r="T612" s="30"/>
      <c r="U612" s="30"/>
      <c r="V612" s="30"/>
      <c r="W612" s="30"/>
      <c r="X612" s="30"/>
      <c r="Y612" s="30"/>
      <c r="Z612" s="30"/>
      <c r="AA612" s="30"/>
      <c r="AB612" s="30"/>
      <c r="AC612" s="80"/>
      <c r="AD612" s="30"/>
    </row>
    <row r="613" spans="18:30" x14ac:dyDescent="0.25">
      <c r="R613" s="30"/>
      <c r="S613" s="30"/>
      <c r="T613" s="30"/>
      <c r="U613" s="30"/>
      <c r="V613" s="30"/>
      <c r="W613" s="30"/>
      <c r="X613" s="30"/>
      <c r="Y613" s="30"/>
      <c r="Z613" s="30"/>
      <c r="AA613" s="30"/>
      <c r="AB613" s="30"/>
      <c r="AC613" s="80"/>
      <c r="AD613" s="30"/>
    </row>
    <row r="614" spans="18:30" x14ac:dyDescent="0.25">
      <c r="R614" s="30"/>
      <c r="S614" s="30"/>
      <c r="T614" s="30"/>
      <c r="U614" s="30"/>
      <c r="V614" s="30"/>
      <c r="W614" s="30"/>
      <c r="X614" s="30"/>
      <c r="Y614" s="30"/>
      <c r="Z614" s="30"/>
      <c r="AA614" s="30"/>
      <c r="AB614" s="30"/>
      <c r="AC614" s="80"/>
      <c r="AD614" s="30"/>
    </row>
    <row r="615" spans="18:30" x14ac:dyDescent="0.25">
      <c r="R615" s="30"/>
      <c r="S615" s="30"/>
      <c r="T615" s="30"/>
      <c r="U615" s="30"/>
      <c r="V615" s="30"/>
      <c r="W615" s="30"/>
      <c r="X615" s="30"/>
      <c r="Y615" s="30"/>
      <c r="Z615" s="30"/>
      <c r="AA615" s="30"/>
      <c r="AB615" s="30"/>
      <c r="AC615" s="80"/>
      <c r="AD615" s="30"/>
    </row>
    <row r="616" spans="18:30" x14ac:dyDescent="0.25">
      <c r="R616" s="30"/>
      <c r="S616" s="30"/>
      <c r="T616" s="30"/>
      <c r="U616" s="30"/>
      <c r="V616" s="30"/>
      <c r="W616" s="30"/>
      <c r="X616" s="30"/>
      <c r="Y616" s="30"/>
      <c r="Z616" s="30"/>
      <c r="AA616" s="30"/>
      <c r="AB616" s="30"/>
      <c r="AC616" s="80"/>
      <c r="AD616" s="30"/>
    </row>
    <row r="617" spans="18:30" x14ac:dyDescent="0.25">
      <c r="R617" s="30"/>
      <c r="S617" s="30"/>
      <c r="T617" s="30"/>
      <c r="U617" s="30"/>
      <c r="V617" s="30"/>
      <c r="W617" s="30"/>
      <c r="X617" s="30"/>
      <c r="Y617" s="30"/>
      <c r="Z617" s="30"/>
      <c r="AA617" s="30"/>
      <c r="AB617" s="30"/>
      <c r="AC617" s="80"/>
      <c r="AD617" s="30"/>
    </row>
    <row r="618" spans="18:30" x14ac:dyDescent="0.25">
      <c r="R618" s="30"/>
      <c r="S618" s="30"/>
      <c r="T618" s="30"/>
      <c r="U618" s="30"/>
      <c r="V618" s="30"/>
      <c r="W618" s="30"/>
      <c r="X618" s="30"/>
      <c r="Y618" s="30"/>
      <c r="Z618" s="30"/>
      <c r="AA618" s="30"/>
      <c r="AB618" s="30"/>
      <c r="AC618" s="80"/>
      <c r="AD618" s="30"/>
    </row>
    <row r="619" spans="18:30" x14ac:dyDescent="0.25">
      <c r="R619" s="30"/>
      <c r="S619" s="30"/>
      <c r="T619" s="30"/>
      <c r="U619" s="30"/>
      <c r="V619" s="30"/>
      <c r="W619" s="30"/>
      <c r="X619" s="30"/>
      <c r="Y619" s="30"/>
      <c r="Z619" s="30"/>
      <c r="AA619" s="30"/>
      <c r="AB619" s="30"/>
      <c r="AC619" s="80"/>
      <c r="AD619" s="30"/>
    </row>
    <row r="620" spans="18:30" x14ac:dyDescent="0.25">
      <c r="R620" s="30"/>
      <c r="S620" s="30"/>
      <c r="T620" s="30"/>
      <c r="U620" s="30"/>
      <c r="V620" s="30"/>
      <c r="W620" s="30"/>
      <c r="X620" s="30"/>
      <c r="Y620" s="30"/>
      <c r="Z620" s="30"/>
      <c r="AA620" s="30"/>
      <c r="AB620" s="30"/>
      <c r="AC620" s="80"/>
      <c r="AD620" s="30"/>
    </row>
    <row r="621" spans="18:30" x14ac:dyDescent="0.25">
      <c r="R621" s="30"/>
      <c r="S621" s="30"/>
      <c r="T621" s="30"/>
      <c r="U621" s="30"/>
      <c r="V621" s="30"/>
      <c r="W621" s="30"/>
      <c r="X621" s="30"/>
      <c r="Y621" s="30"/>
      <c r="Z621" s="30"/>
      <c r="AA621" s="30"/>
      <c r="AB621" s="30"/>
      <c r="AC621" s="80"/>
      <c r="AD621" s="30"/>
    </row>
    <row r="622" spans="18:30" x14ac:dyDescent="0.25">
      <c r="R622" s="30"/>
      <c r="S622" s="30"/>
      <c r="T622" s="30"/>
      <c r="U622" s="30"/>
      <c r="V622" s="30"/>
      <c r="W622" s="30"/>
      <c r="X622" s="30"/>
      <c r="Y622" s="30"/>
      <c r="Z622" s="30"/>
      <c r="AA622" s="30"/>
      <c r="AB622" s="30"/>
      <c r="AC622" s="80"/>
      <c r="AD622" s="30"/>
    </row>
    <row r="623" spans="18:30" x14ac:dyDescent="0.25">
      <c r="R623" s="30"/>
      <c r="S623" s="30"/>
      <c r="T623" s="30"/>
      <c r="U623" s="30"/>
      <c r="V623" s="30"/>
      <c r="W623" s="30"/>
      <c r="X623" s="30"/>
      <c r="Y623" s="30"/>
      <c r="Z623" s="30"/>
      <c r="AA623" s="30"/>
      <c r="AB623" s="30"/>
      <c r="AC623" s="80"/>
      <c r="AD623" s="30"/>
    </row>
    <row r="624" spans="18:30" x14ac:dyDescent="0.25">
      <c r="R624" s="30"/>
      <c r="S624" s="30"/>
      <c r="T624" s="30"/>
      <c r="U624" s="30"/>
      <c r="V624" s="30"/>
      <c r="W624" s="30"/>
      <c r="X624" s="30"/>
      <c r="Y624" s="30"/>
      <c r="Z624" s="30"/>
      <c r="AA624" s="30"/>
      <c r="AB624" s="30"/>
      <c r="AC624" s="80"/>
      <c r="AD624" s="30"/>
    </row>
    <row r="625" spans="18:30" x14ac:dyDescent="0.25">
      <c r="R625" s="30"/>
      <c r="S625" s="30"/>
      <c r="T625" s="30"/>
      <c r="U625" s="30"/>
      <c r="V625" s="30"/>
      <c r="W625" s="30"/>
      <c r="X625" s="30"/>
      <c r="Y625" s="30"/>
      <c r="Z625" s="30"/>
      <c r="AA625" s="30"/>
      <c r="AB625" s="30"/>
      <c r="AC625" s="80"/>
      <c r="AD625" s="30"/>
    </row>
    <row r="626" spans="18:30" x14ac:dyDescent="0.25">
      <c r="R626" s="30"/>
      <c r="S626" s="30"/>
      <c r="T626" s="30"/>
      <c r="U626" s="30"/>
      <c r="V626" s="30"/>
      <c r="W626" s="30"/>
      <c r="X626" s="30"/>
      <c r="Y626" s="30"/>
      <c r="Z626" s="30"/>
      <c r="AA626" s="30"/>
      <c r="AB626" s="30"/>
      <c r="AC626" s="80"/>
      <c r="AD626" s="30"/>
    </row>
    <row r="627" spans="18:30" x14ac:dyDescent="0.25">
      <c r="R627" s="30"/>
      <c r="S627" s="30"/>
      <c r="T627" s="30"/>
      <c r="U627" s="30"/>
      <c r="V627" s="30"/>
      <c r="W627" s="30"/>
      <c r="X627" s="30"/>
      <c r="Y627" s="30"/>
      <c r="Z627" s="30"/>
      <c r="AA627" s="30"/>
      <c r="AB627" s="30"/>
      <c r="AC627" s="80"/>
      <c r="AD627" s="30"/>
    </row>
    <row r="628" spans="18:30" x14ac:dyDescent="0.25">
      <c r="R628" s="30"/>
      <c r="S628" s="30"/>
      <c r="T628" s="30"/>
      <c r="U628" s="30"/>
      <c r="V628" s="30"/>
      <c r="W628" s="30"/>
      <c r="X628" s="30"/>
      <c r="Y628" s="30"/>
      <c r="Z628" s="30"/>
      <c r="AA628" s="30"/>
      <c r="AB628" s="30"/>
      <c r="AC628" s="80"/>
      <c r="AD628" s="30"/>
    </row>
    <row r="629" spans="18:30" x14ac:dyDescent="0.25">
      <c r="R629" s="30"/>
      <c r="S629" s="30"/>
      <c r="T629" s="30"/>
      <c r="U629" s="30"/>
      <c r="V629" s="30"/>
      <c r="W629" s="30"/>
      <c r="X629" s="30"/>
      <c r="Y629" s="30"/>
      <c r="Z629" s="30"/>
      <c r="AA629" s="30"/>
      <c r="AB629" s="30"/>
      <c r="AC629" s="80"/>
      <c r="AD629" s="30"/>
    </row>
    <row r="630" spans="18:30" x14ac:dyDescent="0.25">
      <c r="R630" s="30"/>
      <c r="S630" s="30"/>
      <c r="T630" s="30"/>
      <c r="U630" s="30"/>
      <c r="V630" s="30"/>
      <c r="W630" s="30"/>
      <c r="X630" s="30"/>
      <c r="Y630" s="30"/>
      <c r="Z630" s="30"/>
      <c r="AA630" s="30"/>
      <c r="AB630" s="30"/>
      <c r="AC630" s="80"/>
      <c r="AD630" s="30"/>
    </row>
    <row r="631" spans="18:30" x14ac:dyDescent="0.25">
      <c r="R631" s="30"/>
      <c r="S631" s="30"/>
      <c r="T631" s="30"/>
      <c r="U631" s="30"/>
      <c r="V631" s="30"/>
      <c r="W631" s="30"/>
      <c r="X631" s="30"/>
      <c r="Y631" s="30"/>
      <c r="Z631" s="30"/>
      <c r="AA631" s="30"/>
      <c r="AB631" s="30"/>
      <c r="AC631" s="80"/>
      <c r="AD631" s="30"/>
    </row>
    <row r="632" spans="18:30" x14ac:dyDescent="0.25">
      <c r="R632" s="30"/>
      <c r="S632" s="30"/>
      <c r="T632" s="30"/>
      <c r="U632" s="30"/>
      <c r="V632" s="30"/>
      <c r="W632" s="30"/>
      <c r="X632" s="30"/>
      <c r="Y632" s="30"/>
      <c r="Z632" s="30"/>
      <c r="AA632" s="30"/>
      <c r="AB632" s="30"/>
      <c r="AC632" s="80"/>
      <c r="AD632" s="30"/>
    </row>
    <row r="633" spans="18:30" x14ac:dyDescent="0.25">
      <c r="R633" s="30"/>
      <c r="S633" s="30"/>
      <c r="T633" s="30"/>
      <c r="U633" s="30"/>
      <c r="V633" s="30"/>
      <c r="W633" s="30"/>
      <c r="X633" s="30"/>
      <c r="Y633" s="30"/>
      <c r="Z633" s="30"/>
      <c r="AA633" s="30"/>
      <c r="AB633" s="30"/>
      <c r="AC633" s="80"/>
      <c r="AD633" s="30"/>
    </row>
    <row r="634" spans="18:30" x14ac:dyDescent="0.25">
      <c r="R634" s="30"/>
      <c r="S634" s="30"/>
      <c r="T634" s="30"/>
      <c r="U634" s="30"/>
      <c r="V634" s="30"/>
      <c r="W634" s="30"/>
      <c r="X634" s="30"/>
      <c r="Y634" s="30"/>
      <c r="Z634" s="30"/>
      <c r="AA634" s="30"/>
      <c r="AB634" s="30"/>
      <c r="AC634" s="80"/>
      <c r="AD634" s="30"/>
    </row>
    <row r="635" spans="18:30" x14ac:dyDescent="0.25">
      <c r="R635" s="30"/>
      <c r="S635" s="30"/>
      <c r="T635" s="30"/>
      <c r="U635" s="30"/>
      <c r="V635" s="30"/>
      <c r="W635" s="30"/>
      <c r="X635" s="30"/>
      <c r="Y635" s="30"/>
      <c r="Z635" s="30"/>
      <c r="AA635" s="30"/>
      <c r="AB635" s="30"/>
      <c r="AC635" s="80"/>
      <c r="AD635" s="30"/>
    </row>
    <row r="636" spans="18:30" x14ac:dyDescent="0.25">
      <c r="R636" s="30"/>
      <c r="S636" s="30"/>
      <c r="T636" s="30"/>
      <c r="U636" s="30"/>
      <c r="V636" s="30"/>
      <c r="W636" s="30"/>
      <c r="X636" s="30"/>
      <c r="Y636" s="30"/>
      <c r="Z636" s="30"/>
      <c r="AA636" s="30"/>
      <c r="AB636" s="30"/>
      <c r="AC636" s="80"/>
      <c r="AD636" s="30"/>
    </row>
    <row r="637" spans="18:30" x14ac:dyDescent="0.25">
      <c r="R637" s="30"/>
      <c r="S637" s="30"/>
      <c r="T637" s="30"/>
      <c r="U637" s="30"/>
      <c r="V637" s="30"/>
      <c r="W637" s="30"/>
      <c r="X637" s="30"/>
      <c r="Y637" s="30"/>
      <c r="Z637" s="30"/>
      <c r="AA637" s="30"/>
      <c r="AB637" s="30"/>
      <c r="AC637" s="80"/>
      <c r="AD637" s="30"/>
    </row>
    <row r="638" spans="18:30" x14ac:dyDescent="0.25">
      <c r="R638" s="30"/>
      <c r="S638" s="30"/>
      <c r="T638" s="30"/>
      <c r="U638" s="30"/>
      <c r="V638" s="30"/>
      <c r="W638" s="30"/>
      <c r="X638" s="30"/>
      <c r="Y638" s="30"/>
      <c r="Z638" s="30"/>
      <c r="AA638" s="30"/>
      <c r="AB638" s="30"/>
      <c r="AC638" s="80"/>
      <c r="AD638" s="30"/>
    </row>
    <row r="639" spans="18:30" x14ac:dyDescent="0.25">
      <c r="R639" s="30"/>
      <c r="S639" s="30"/>
      <c r="T639" s="30"/>
      <c r="U639" s="30"/>
      <c r="V639" s="30"/>
      <c r="W639" s="30"/>
      <c r="X639" s="30"/>
      <c r="Y639" s="30"/>
      <c r="Z639" s="30"/>
      <c r="AA639" s="30"/>
      <c r="AB639" s="30"/>
      <c r="AC639" s="80"/>
      <c r="AD639" s="30"/>
    </row>
    <row r="640" spans="18:30" x14ac:dyDescent="0.25">
      <c r="R640" s="30"/>
      <c r="S640" s="30"/>
      <c r="T640" s="30"/>
      <c r="U640" s="30"/>
      <c r="V640" s="30"/>
      <c r="W640" s="30"/>
      <c r="X640" s="30"/>
      <c r="Y640" s="30"/>
      <c r="Z640" s="30"/>
      <c r="AA640" s="30"/>
      <c r="AB640" s="30"/>
      <c r="AC640" s="80"/>
      <c r="AD640" s="30"/>
    </row>
    <row r="641" spans="18:30" x14ac:dyDescent="0.25">
      <c r="R641" s="30"/>
      <c r="S641" s="30"/>
      <c r="T641" s="30"/>
      <c r="U641" s="30"/>
      <c r="V641" s="30"/>
      <c r="W641" s="30"/>
      <c r="X641" s="30"/>
      <c r="Y641" s="30"/>
      <c r="Z641" s="30"/>
      <c r="AA641" s="30"/>
      <c r="AB641" s="30"/>
      <c r="AC641" s="80"/>
      <c r="AD641" s="30"/>
    </row>
    <row r="642" spans="18:30" x14ac:dyDescent="0.25">
      <c r="R642" s="30"/>
      <c r="S642" s="30"/>
      <c r="T642" s="30"/>
      <c r="U642" s="30"/>
      <c r="V642" s="30"/>
      <c r="W642" s="30"/>
      <c r="X642" s="30"/>
      <c r="Y642" s="30"/>
      <c r="Z642" s="30"/>
      <c r="AA642" s="30"/>
      <c r="AB642" s="30"/>
      <c r="AC642" s="80"/>
      <c r="AD642" s="30"/>
    </row>
    <row r="643" spans="18:30" x14ac:dyDescent="0.25">
      <c r="R643" s="30"/>
      <c r="S643" s="30"/>
      <c r="T643" s="30"/>
      <c r="U643" s="30"/>
      <c r="V643" s="30"/>
      <c r="W643" s="30"/>
      <c r="X643" s="30"/>
      <c r="Y643" s="30"/>
      <c r="Z643" s="30"/>
      <c r="AA643" s="30"/>
      <c r="AB643" s="30"/>
      <c r="AC643" s="80"/>
      <c r="AD643" s="30"/>
    </row>
    <row r="644" spans="18:30" x14ac:dyDescent="0.25">
      <c r="R644" s="30"/>
      <c r="S644" s="30"/>
      <c r="T644" s="30"/>
      <c r="U644" s="30"/>
      <c r="V644" s="30"/>
      <c r="W644" s="30"/>
      <c r="X644" s="30"/>
      <c r="Y644" s="30"/>
      <c r="Z644" s="30"/>
      <c r="AA644" s="30"/>
      <c r="AB644" s="30"/>
      <c r="AC644" s="80"/>
      <c r="AD644" s="30"/>
    </row>
    <row r="645" spans="18:30" x14ac:dyDescent="0.25">
      <c r="R645" s="30"/>
      <c r="S645" s="30"/>
      <c r="T645" s="30"/>
      <c r="U645" s="30"/>
      <c r="V645" s="30"/>
      <c r="W645" s="30"/>
      <c r="X645" s="30"/>
      <c r="Y645" s="30"/>
      <c r="Z645" s="30"/>
      <c r="AA645" s="30"/>
      <c r="AB645" s="30"/>
      <c r="AC645" s="80"/>
      <c r="AD645" s="30"/>
    </row>
    <row r="646" spans="18:30" x14ac:dyDescent="0.25">
      <c r="R646" s="30"/>
      <c r="S646" s="30"/>
      <c r="T646" s="30"/>
      <c r="U646" s="30"/>
      <c r="V646" s="30"/>
      <c r="W646" s="30"/>
      <c r="X646" s="30"/>
      <c r="Y646" s="30"/>
      <c r="Z646" s="30"/>
      <c r="AA646" s="30"/>
      <c r="AB646" s="30"/>
      <c r="AC646" s="80"/>
      <c r="AD646" s="30"/>
    </row>
    <row r="647" spans="18:30" x14ac:dyDescent="0.25">
      <c r="R647" s="30"/>
      <c r="S647" s="30"/>
      <c r="T647" s="30"/>
      <c r="U647" s="30"/>
      <c r="V647" s="30"/>
      <c r="W647" s="30"/>
      <c r="X647" s="30"/>
      <c r="Y647" s="30"/>
      <c r="Z647" s="30"/>
      <c r="AA647" s="30"/>
      <c r="AB647" s="30"/>
      <c r="AC647" s="80"/>
      <c r="AD647" s="30"/>
    </row>
    <row r="648" spans="18:30" x14ac:dyDescent="0.25">
      <c r="R648" s="30"/>
      <c r="S648" s="30"/>
      <c r="T648" s="30"/>
      <c r="U648" s="30"/>
      <c r="V648" s="30"/>
      <c r="W648" s="30"/>
      <c r="X648" s="30"/>
      <c r="Y648" s="30"/>
      <c r="Z648" s="30"/>
      <c r="AA648" s="30"/>
      <c r="AB648" s="30"/>
      <c r="AC648" s="80"/>
      <c r="AD648" s="30"/>
    </row>
    <row r="649" spans="18:30" x14ac:dyDescent="0.25">
      <c r="R649" s="30"/>
      <c r="S649" s="30"/>
      <c r="T649" s="30"/>
      <c r="U649" s="30"/>
      <c r="V649" s="30"/>
      <c r="W649" s="30"/>
      <c r="X649" s="30"/>
      <c r="Y649" s="30"/>
      <c r="Z649" s="30"/>
      <c r="AA649" s="30"/>
      <c r="AB649" s="30"/>
      <c r="AC649" s="80"/>
      <c r="AD649" s="30"/>
    </row>
    <row r="650" spans="18:30" x14ac:dyDescent="0.25">
      <c r="R650" s="30"/>
      <c r="S650" s="30"/>
      <c r="T650" s="30"/>
      <c r="U650" s="30"/>
      <c r="V650" s="30"/>
      <c r="W650" s="30"/>
      <c r="X650" s="30"/>
      <c r="Y650" s="30"/>
      <c r="Z650" s="30"/>
      <c r="AA650" s="30"/>
      <c r="AB650" s="30"/>
      <c r="AC650" s="80"/>
      <c r="AD650" s="30"/>
    </row>
    <row r="651" spans="18:30" x14ac:dyDescent="0.25">
      <c r="R651" s="30"/>
      <c r="S651" s="30"/>
      <c r="T651" s="30"/>
      <c r="U651" s="30"/>
      <c r="V651" s="30"/>
      <c r="W651" s="30"/>
      <c r="X651" s="30"/>
      <c r="Y651" s="30"/>
      <c r="Z651" s="30"/>
      <c r="AA651" s="30"/>
      <c r="AB651" s="30"/>
      <c r="AC651" s="80"/>
      <c r="AD651" s="30"/>
    </row>
    <row r="652" spans="18:30" x14ac:dyDescent="0.25">
      <c r="R652" s="30"/>
      <c r="S652" s="30"/>
      <c r="T652" s="30"/>
      <c r="U652" s="30"/>
      <c r="V652" s="30"/>
      <c r="W652" s="30"/>
      <c r="X652" s="30"/>
      <c r="Y652" s="30"/>
      <c r="Z652" s="30"/>
      <c r="AA652" s="30"/>
      <c r="AB652" s="30"/>
      <c r="AC652" s="80"/>
      <c r="AD652" s="30"/>
    </row>
    <row r="653" spans="18:30" x14ac:dyDescent="0.25">
      <c r="R653" s="30"/>
      <c r="S653" s="30"/>
      <c r="T653" s="30"/>
      <c r="U653" s="30"/>
      <c r="V653" s="30"/>
      <c r="W653" s="30"/>
      <c r="X653" s="30"/>
      <c r="Y653" s="30"/>
      <c r="Z653" s="30"/>
      <c r="AA653" s="30"/>
      <c r="AB653" s="30"/>
      <c r="AC653" s="80"/>
      <c r="AD653" s="30"/>
    </row>
    <row r="654" spans="18:30" x14ac:dyDescent="0.25">
      <c r="R654" s="30"/>
      <c r="S654" s="30"/>
      <c r="T654" s="30"/>
      <c r="U654" s="30"/>
      <c r="V654" s="30"/>
      <c r="W654" s="30"/>
      <c r="X654" s="30"/>
      <c r="Y654" s="30"/>
      <c r="Z654" s="30"/>
      <c r="AA654" s="30"/>
      <c r="AB654" s="30"/>
      <c r="AC654" s="80"/>
      <c r="AD654" s="30"/>
    </row>
    <row r="655" spans="18:30" x14ac:dyDescent="0.25">
      <c r="R655" s="30"/>
      <c r="S655" s="30"/>
      <c r="T655" s="30"/>
      <c r="U655" s="30"/>
      <c r="V655" s="30"/>
      <c r="W655" s="30"/>
      <c r="X655" s="30"/>
      <c r="Y655" s="30"/>
      <c r="Z655" s="30"/>
      <c r="AA655" s="30"/>
      <c r="AB655" s="30"/>
      <c r="AC655" s="80"/>
      <c r="AD655" s="30"/>
    </row>
    <row r="656" spans="18:30" x14ac:dyDescent="0.25">
      <c r="R656" s="30"/>
      <c r="S656" s="30"/>
      <c r="T656" s="30"/>
      <c r="U656" s="30"/>
      <c r="V656" s="30"/>
      <c r="W656" s="30"/>
      <c r="X656" s="30"/>
      <c r="Y656" s="30"/>
      <c r="Z656" s="30"/>
      <c r="AA656" s="30"/>
      <c r="AB656" s="30"/>
      <c r="AC656" s="80"/>
      <c r="AD656" s="30"/>
    </row>
    <row r="657" spans="18:30" x14ac:dyDescent="0.25">
      <c r="R657" s="30"/>
      <c r="S657" s="30"/>
      <c r="T657" s="30"/>
      <c r="U657" s="30"/>
      <c r="V657" s="30"/>
      <c r="W657" s="30"/>
      <c r="X657" s="30"/>
      <c r="Y657" s="30"/>
      <c r="Z657" s="30"/>
      <c r="AA657" s="30"/>
      <c r="AB657" s="30"/>
      <c r="AC657" s="80"/>
      <c r="AD657" s="30"/>
    </row>
    <row r="658" spans="18:30" x14ac:dyDescent="0.25">
      <c r="R658" s="30"/>
      <c r="S658" s="30"/>
      <c r="T658" s="30"/>
      <c r="U658" s="30"/>
      <c r="V658" s="30"/>
      <c r="W658" s="30"/>
      <c r="X658" s="30"/>
      <c r="Y658" s="30"/>
      <c r="Z658" s="30"/>
      <c r="AA658" s="30"/>
      <c r="AB658" s="30"/>
      <c r="AC658" s="80"/>
      <c r="AD658" s="30"/>
    </row>
    <row r="659" spans="18:30" x14ac:dyDescent="0.25">
      <c r="R659" s="30"/>
      <c r="S659" s="30"/>
      <c r="T659" s="30"/>
      <c r="U659" s="30"/>
      <c r="V659" s="30"/>
      <c r="W659" s="30"/>
      <c r="X659" s="30"/>
      <c r="Y659" s="30"/>
      <c r="Z659" s="30"/>
      <c r="AA659" s="30"/>
      <c r="AB659" s="30"/>
      <c r="AC659" s="80"/>
      <c r="AD659" s="30"/>
    </row>
    <row r="660" spans="18:30" x14ac:dyDescent="0.25">
      <c r="R660" s="30"/>
      <c r="S660" s="30"/>
      <c r="T660" s="30"/>
      <c r="U660" s="30"/>
      <c r="V660" s="30"/>
      <c r="W660" s="30"/>
      <c r="X660" s="30"/>
      <c r="Y660" s="30"/>
      <c r="Z660" s="30"/>
      <c r="AA660" s="30"/>
      <c r="AB660" s="30"/>
      <c r="AC660" s="80"/>
      <c r="AD660" s="30"/>
    </row>
    <row r="661" spans="18:30" x14ac:dyDescent="0.25">
      <c r="R661" s="30"/>
      <c r="S661" s="30"/>
      <c r="T661" s="30"/>
      <c r="U661" s="30"/>
      <c r="V661" s="30"/>
      <c r="W661" s="30"/>
      <c r="X661" s="30"/>
      <c r="Y661" s="30"/>
      <c r="Z661" s="30"/>
      <c r="AA661" s="30"/>
      <c r="AB661" s="30"/>
      <c r="AC661" s="80"/>
      <c r="AD661" s="30"/>
    </row>
    <row r="662" spans="18:30" x14ac:dyDescent="0.25">
      <c r="R662" s="30"/>
      <c r="S662" s="30"/>
      <c r="T662" s="30"/>
      <c r="U662" s="30"/>
      <c r="V662" s="30"/>
      <c r="W662" s="30"/>
      <c r="X662" s="30"/>
      <c r="Y662" s="30"/>
      <c r="Z662" s="30"/>
      <c r="AA662" s="30"/>
      <c r="AB662" s="30"/>
      <c r="AC662" s="80"/>
      <c r="AD662" s="30"/>
    </row>
    <row r="663" spans="18:30" x14ac:dyDescent="0.25">
      <c r="R663" s="30"/>
      <c r="S663" s="30"/>
      <c r="T663" s="30"/>
      <c r="U663" s="30"/>
      <c r="V663" s="30"/>
      <c r="W663" s="30"/>
      <c r="X663" s="30"/>
      <c r="Y663" s="30"/>
      <c r="Z663" s="30"/>
      <c r="AA663" s="30"/>
      <c r="AB663" s="30"/>
      <c r="AC663" s="80"/>
      <c r="AD663" s="30"/>
    </row>
    <row r="664" spans="18:30" x14ac:dyDescent="0.25">
      <c r="R664" s="30"/>
      <c r="S664" s="30"/>
      <c r="T664" s="30"/>
      <c r="U664" s="30"/>
      <c r="V664" s="30"/>
      <c r="W664" s="30"/>
      <c r="X664" s="30"/>
      <c r="Y664" s="30"/>
      <c r="Z664" s="30"/>
      <c r="AA664" s="30"/>
      <c r="AB664" s="30"/>
      <c r="AC664" s="80"/>
      <c r="AD664" s="30"/>
    </row>
    <row r="665" spans="18:30" x14ac:dyDescent="0.25">
      <c r="R665" s="30"/>
      <c r="S665" s="30"/>
      <c r="T665" s="30"/>
      <c r="U665" s="30"/>
      <c r="V665" s="30"/>
      <c r="W665" s="30"/>
      <c r="X665" s="30"/>
      <c r="Y665" s="30"/>
      <c r="Z665" s="30"/>
      <c r="AA665" s="30"/>
      <c r="AB665" s="30"/>
      <c r="AC665" s="80"/>
      <c r="AD665" s="30"/>
    </row>
    <row r="666" spans="18:30" x14ac:dyDescent="0.25">
      <c r="R666" s="30"/>
      <c r="S666" s="30"/>
      <c r="T666" s="30"/>
      <c r="U666" s="30"/>
      <c r="V666" s="30"/>
      <c r="W666" s="30"/>
      <c r="X666" s="30"/>
      <c r="Y666" s="30"/>
      <c r="Z666" s="30"/>
      <c r="AA666" s="30"/>
      <c r="AB666" s="30"/>
      <c r="AC666" s="80"/>
      <c r="AD666" s="30"/>
    </row>
    <row r="667" spans="18:30" x14ac:dyDescent="0.25">
      <c r="R667" s="30"/>
      <c r="S667" s="30"/>
      <c r="T667" s="30"/>
      <c r="U667" s="30"/>
      <c r="V667" s="30"/>
      <c r="W667" s="30"/>
      <c r="X667" s="30"/>
      <c r="Y667" s="30"/>
      <c r="Z667" s="30"/>
      <c r="AA667" s="30"/>
      <c r="AB667" s="30"/>
      <c r="AC667" s="80"/>
      <c r="AD667" s="30"/>
    </row>
    <row r="668" spans="18:30" x14ac:dyDescent="0.25">
      <c r="R668" s="30"/>
      <c r="S668" s="30"/>
      <c r="T668" s="30"/>
      <c r="U668" s="30"/>
      <c r="V668" s="30"/>
      <c r="W668" s="30"/>
      <c r="X668" s="30"/>
      <c r="Y668" s="30"/>
      <c r="Z668" s="30"/>
      <c r="AA668" s="30"/>
      <c r="AB668" s="30"/>
      <c r="AC668" s="80"/>
      <c r="AD668" s="30"/>
    </row>
    <row r="669" spans="18:30" x14ac:dyDescent="0.25">
      <c r="R669" s="30"/>
      <c r="S669" s="30"/>
      <c r="T669" s="30"/>
      <c r="U669" s="30"/>
      <c r="V669" s="30"/>
      <c r="W669" s="30"/>
      <c r="X669" s="30"/>
      <c r="Y669" s="30"/>
      <c r="Z669" s="30"/>
      <c r="AA669" s="30"/>
      <c r="AB669" s="30"/>
      <c r="AC669" s="80"/>
      <c r="AD669" s="30"/>
    </row>
    <row r="670" spans="18:30" x14ac:dyDescent="0.25">
      <c r="R670" s="30"/>
      <c r="S670" s="30"/>
      <c r="T670" s="30"/>
      <c r="U670" s="30"/>
      <c r="V670" s="30"/>
      <c r="W670" s="30"/>
      <c r="X670" s="30"/>
      <c r="Y670" s="30"/>
      <c r="Z670" s="30"/>
      <c r="AA670" s="30"/>
      <c r="AB670" s="30"/>
      <c r="AC670" s="80"/>
      <c r="AD670" s="30"/>
    </row>
    <row r="671" spans="18:30" x14ac:dyDescent="0.25">
      <c r="R671" s="30"/>
      <c r="S671" s="30"/>
      <c r="T671" s="30"/>
      <c r="U671" s="30"/>
      <c r="V671" s="30"/>
      <c r="W671" s="30"/>
      <c r="X671" s="30"/>
      <c r="Y671" s="30"/>
      <c r="Z671" s="30"/>
      <c r="AA671" s="30"/>
      <c r="AB671" s="30"/>
      <c r="AC671" s="80"/>
      <c r="AD671" s="30"/>
    </row>
    <row r="672" spans="18:30" x14ac:dyDescent="0.25">
      <c r="R672" s="30"/>
      <c r="S672" s="30"/>
      <c r="T672" s="30"/>
      <c r="U672" s="30"/>
      <c r="V672" s="30"/>
      <c r="W672" s="30"/>
      <c r="X672" s="30"/>
      <c r="Y672" s="30"/>
      <c r="Z672" s="30"/>
      <c r="AA672" s="30"/>
      <c r="AB672" s="30"/>
      <c r="AC672" s="80"/>
      <c r="AD672" s="30"/>
    </row>
    <row r="673" spans="18:30" x14ac:dyDescent="0.25">
      <c r="R673" s="30"/>
      <c r="S673" s="30"/>
      <c r="T673" s="30"/>
      <c r="U673" s="30"/>
      <c r="V673" s="30"/>
      <c r="W673" s="30"/>
      <c r="X673" s="30"/>
      <c r="Y673" s="30"/>
      <c r="Z673" s="30"/>
      <c r="AA673" s="30"/>
      <c r="AB673" s="30"/>
      <c r="AC673" s="80"/>
      <c r="AD673" s="30"/>
    </row>
    <row r="674" spans="18:30" x14ac:dyDescent="0.25">
      <c r="R674" s="30"/>
      <c r="S674" s="30"/>
      <c r="T674" s="30"/>
      <c r="U674" s="30"/>
      <c r="V674" s="30"/>
      <c r="W674" s="30"/>
      <c r="X674" s="30"/>
      <c r="Y674" s="30"/>
      <c r="Z674" s="30"/>
      <c r="AA674" s="30"/>
      <c r="AB674" s="30"/>
      <c r="AC674" s="80"/>
      <c r="AD674" s="30"/>
    </row>
    <row r="675" spans="18:30" x14ac:dyDescent="0.25">
      <c r="R675" s="30"/>
      <c r="S675" s="30"/>
      <c r="T675" s="30"/>
      <c r="U675" s="30"/>
      <c r="V675" s="30"/>
      <c r="W675" s="30"/>
      <c r="X675" s="30"/>
      <c r="Y675" s="30"/>
      <c r="Z675" s="30"/>
      <c r="AA675" s="30"/>
      <c r="AB675" s="30"/>
      <c r="AC675" s="80"/>
      <c r="AD675" s="30"/>
    </row>
    <row r="676" spans="18:30" x14ac:dyDescent="0.25">
      <c r="R676" s="30"/>
      <c r="S676" s="30"/>
      <c r="T676" s="30"/>
      <c r="U676" s="30"/>
      <c r="V676" s="30"/>
      <c r="W676" s="30"/>
      <c r="X676" s="30"/>
      <c r="Y676" s="30"/>
      <c r="Z676" s="30"/>
      <c r="AA676" s="30"/>
      <c r="AB676" s="30"/>
      <c r="AC676" s="80"/>
      <c r="AD676" s="30"/>
    </row>
    <row r="677" spans="18:30" x14ac:dyDescent="0.25">
      <c r="R677" s="30"/>
      <c r="S677" s="30"/>
      <c r="T677" s="30"/>
      <c r="U677" s="30"/>
      <c r="V677" s="30"/>
      <c r="W677" s="30"/>
      <c r="X677" s="30"/>
      <c r="Y677" s="30"/>
      <c r="Z677" s="30"/>
      <c r="AA677" s="30"/>
      <c r="AB677" s="30"/>
      <c r="AC677" s="80"/>
      <c r="AD677" s="30"/>
    </row>
    <row r="678" spans="18:30" x14ac:dyDescent="0.25">
      <c r="R678" s="30"/>
      <c r="S678" s="30"/>
      <c r="T678" s="30"/>
      <c r="U678" s="30"/>
      <c r="V678" s="30"/>
      <c r="W678" s="30"/>
      <c r="X678" s="30"/>
      <c r="Y678" s="30"/>
      <c r="Z678" s="30"/>
      <c r="AA678" s="30"/>
      <c r="AB678" s="30"/>
      <c r="AC678" s="80"/>
      <c r="AD678" s="30"/>
    </row>
    <row r="679" spans="18:30" x14ac:dyDescent="0.25">
      <c r="R679" s="30"/>
      <c r="S679" s="30"/>
      <c r="T679" s="30"/>
      <c r="U679" s="30"/>
      <c r="V679" s="30"/>
      <c r="W679" s="30"/>
      <c r="X679" s="30"/>
      <c r="Y679" s="30"/>
      <c r="Z679" s="30"/>
      <c r="AA679" s="30"/>
      <c r="AB679" s="30"/>
      <c r="AC679" s="80"/>
      <c r="AD679" s="30"/>
    </row>
    <row r="680" spans="18:30" x14ac:dyDescent="0.25">
      <c r="R680" s="30"/>
      <c r="S680" s="30"/>
      <c r="T680" s="30"/>
      <c r="U680" s="30"/>
      <c r="V680" s="30"/>
      <c r="W680" s="30"/>
      <c r="X680" s="30"/>
      <c r="Y680" s="30"/>
      <c r="Z680" s="30"/>
      <c r="AA680" s="30"/>
      <c r="AB680" s="30"/>
      <c r="AC680" s="80"/>
      <c r="AD680" s="30"/>
    </row>
    <row r="681" spans="18:30" x14ac:dyDescent="0.25">
      <c r="R681" s="30"/>
      <c r="S681" s="30"/>
      <c r="T681" s="30"/>
      <c r="U681" s="30"/>
      <c r="V681" s="30"/>
      <c r="W681" s="30"/>
      <c r="X681" s="30"/>
      <c r="Y681" s="30"/>
      <c r="Z681" s="30"/>
      <c r="AA681" s="30"/>
      <c r="AB681" s="30"/>
      <c r="AC681" s="80"/>
      <c r="AD681" s="30"/>
    </row>
    <row r="682" spans="18:30" x14ac:dyDescent="0.25">
      <c r="R682" s="30"/>
      <c r="S682" s="30"/>
      <c r="T682" s="30"/>
      <c r="U682" s="30"/>
      <c r="V682" s="30"/>
      <c r="W682" s="30"/>
      <c r="X682" s="30"/>
      <c r="Y682" s="30"/>
      <c r="Z682" s="30"/>
      <c r="AA682" s="30"/>
      <c r="AB682" s="30"/>
      <c r="AC682" s="80"/>
      <c r="AD682" s="30"/>
    </row>
    <row r="683" spans="18:30" x14ac:dyDescent="0.25">
      <c r="R683" s="30"/>
      <c r="S683" s="30"/>
      <c r="T683" s="30"/>
      <c r="U683" s="30"/>
      <c r="V683" s="30"/>
      <c r="W683" s="30"/>
      <c r="X683" s="30"/>
      <c r="Y683" s="30"/>
      <c r="Z683" s="30"/>
      <c r="AA683" s="30"/>
      <c r="AB683" s="30"/>
      <c r="AC683" s="80"/>
      <c r="AD683" s="30"/>
    </row>
    <row r="684" spans="18:30" x14ac:dyDescent="0.25">
      <c r="R684" s="30"/>
      <c r="S684" s="30"/>
      <c r="T684" s="30"/>
      <c r="U684" s="30"/>
      <c r="V684" s="30"/>
      <c r="W684" s="30"/>
      <c r="X684" s="30"/>
      <c r="Y684" s="30"/>
      <c r="Z684" s="30"/>
      <c r="AA684" s="30"/>
      <c r="AB684" s="30"/>
      <c r="AC684" s="80"/>
      <c r="AD684" s="30"/>
    </row>
    <row r="685" spans="18:30" x14ac:dyDescent="0.25">
      <c r="R685" s="30"/>
      <c r="S685" s="30"/>
      <c r="T685" s="30"/>
      <c r="U685" s="30"/>
      <c r="V685" s="30"/>
      <c r="W685" s="30"/>
      <c r="X685" s="30"/>
      <c r="Y685" s="30"/>
      <c r="Z685" s="30"/>
      <c r="AA685" s="30"/>
      <c r="AB685" s="30"/>
      <c r="AC685" s="80"/>
      <c r="AD685" s="30"/>
    </row>
    <row r="686" spans="18:30" x14ac:dyDescent="0.25">
      <c r="R686" s="30"/>
      <c r="S686" s="30"/>
      <c r="T686" s="30"/>
      <c r="U686" s="30"/>
      <c r="V686" s="30"/>
      <c r="W686" s="30"/>
      <c r="X686" s="30"/>
      <c r="Y686" s="30"/>
      <c r="Z686" s="30"/>
      <c r="AA686" s="30"/>
      <c r="AB686" s="30"/>
      <c r="AC686" s="80"/>
      <c r="AD686" s="30"/>
    </row>
    <row r="687" spans="18:30" x14ac:dyDescent="0.25">
      <c r="R687" s="30"/>
      <c r="S687" s="30"/>
      <c r="T687" s="30"/>
      <c r="U687" s="30"/>
      <c r="V687" s="30"/>
      <c r="W687" s="30"/>
      <c r="X687" s="30"/>
      <c r="Y687" s="30"/>
      <c r="Z687" s="30"/>
      <c r="AA687" s="30"/>
      <c r="AB687" s="30"/>
      <c r="AC687" s="80"/>
      <c r="AD687" s="30"/>
    </row>
    <row r="688" spans="18:30" x14ac:dyDescent="0.25">
      <c r="R688" s="30"/>
      <c r="S688" s="30"/>
      <c r="T688" s="30"/>
      <c r="U688" s="30"/>
      <c r="V688" s="30"/>
      <c r="W688" s="30"/>
      <c r="X688" s="30"/>
      <c r="Y688" s="30"/>
      <c r="Z688" s="30"/>
      <c r="AA688" s="30"/>
      <c r="AB688" s="30"/>
      <c r="AC688" s="80"/>
      <c r="AD688" s="30"/>
    </row>
    <row r="689" spans="18:30" x14ac:dyDescent="0.25">
      <c r="R689" s="30"/>
      <c r="S689" s="30"/>
      <c r="T689" s="30"/>
      <c r="U689" s="30"/>
      <c r="V689" s="30"/>
      <c r="W689" s="30"/>
      <c r="X689" s="30"/>
      <c r="Y689" s="30"/>
      <c r="Z689" s="30"/>
      <c r="AA689" s="30"/>
      <c r="AB689" s="30"/>
      <c r="AC689" s="80"/>
      <c r="AD689" s="30"/>
    </row>
    <row r="690" spans="18:30" x14ac:dyDescent="0.25">
      <c r="R690" s="30"/>
      <c r="S690" s="30"/>
      <c r="T690" s="30"/>
      <c r="U690" s="30"/>
      <c r="V690" s="30"/>
      <c r="W690" s="30"/>
      <c r="X690" s="30"/>
      <c r="Y690" s="30"/>
      <c r="Z690" s="30"/>
      <c r="AA690" s="30"/>
      <c r="AB690" s="30"/>
      <c r="AC690" s="80"/>
      <c r="AD690" s="30"/>
    </row>
    <row r="691" spans="18:30" x14ac:dyDescent="0.25">
      <c r="R691" s="30"/>
      <c r="S691" s="30"/>
      <c r="T691" s="30"/>
      <c r="U691" s="30"/>
      <c r="V691" s="30"/>
      <c r="W691" s="30"/>
      <c r="X691" s="30"/>
      <c r="Y691" s="30"/>
      <c r="Z691" s="30"/>
      <c r="AA691" s="30"/>
      <c r="AB691" s="30"/>
      <c r="AC691" s="80"/>
      <c r="AD691" s="30"/>
    </row>
    <row r="692" spans="18:30" x14ac:dyDescent="0.25">
      <c r="R692" s="30"/>
      <c r="S692" s="30"/>
      <c r="T692" s="30"/>
      <c r="U692" s="30"/>
      <c r="V692" s="30"/>
      <c r="W692" s="30"/>
      <c r="X692" s="30"/>
      <c r="Y692" s="30"/>
      <c r="Z692" s="30"/>
      <c r="AA692" s="30"/>
      <c r="AB692" s="30"/>
      <c r="AC692" s="80"/>
      <c r="AD692" s="30"/>
    </row>
    <row r="693" spans="18:30" x14ac:dyDescent="0.25">
      <c r="R693" s="30"/>
      <c r="S693" s="30"/>
      <c r="T693" s="30"/>
      <c r="U693" s="30"/>
      <c r="V693" s="30"/>
      <c r="W693" s="30"/>
      <c r="X693" s="30"/>
      <c r="Y693" s="30"/>
      <c r="Z693" s="30"/>
      <c r="AA693" s="30"/>
      <c r="AB693" s="30"/>
      <c r="AC693" s="80"/>
      <c r="AD693" s="30"/>
    </row>
    <row r="694" spans="18:30" x14ac:dyDescent="0.25">
      <c r="R694" s="30"/>
      <c r="S694" s="30"/>
      <c r="T694" s="30"/>
      <c r="U694" s="30"/>
      <c r="V694" s="30"/>
      <c r="W694" s="30"/>
      <c r="X694" s="30"/>
      <c r="Y694" s="30"/>
      <c r="Z694" s="30"/>
      <c r="AA694" s="30"/>
      <c r="AB694" s="30"/>
      <c r="AC694" s="80"/>
      <c r="AD694" s="30"/>
    </row>
    <row r="695" spans="18:30" x14ac:dyDescent="0.25">
      <c r="R695" s="30"/>
      <c r="S695" s="30"/>
      <c r="T695" s="30"/>
      <c r="U695" s="30"/>
      <c r="V695" s="30"/>
      <c r="W695" s="30"/>
      <c r="X695" s="30"/>
      <c r="Y695" s="30"/>
      <c r="Z695" s="30"/>
      <c r="AA695" s="30"/>
      <c r="AB695" s="30"/>
      <c r="AC695" s="80"/>
      <c r="AD695" s="30"/>
    </row>
    <row r="696" spans="18:30" x14ac:dyDescent="0.25">
      <c r="R696" s="30"/>
      <c r="S696" s="30"/>
      <c r="T696" s="30"/>
      <c r="U696" s="30"/>
      <c r="V696" s="30"/>
      <c r="W696" s="30"/>
      <c r="X696" s="30"/>
      <c r="Y696" s="30"/>
      <c r="Z696" s="30"/>
      <c r="AA696" s="30"/>
      <c r="AB696" s="30"/>
      <c r="AC696" s="80"/>
      <c r="AD696" s="30"/>
    </row>
    <row r="697" spans="18:30" x14ac:dyDescent="0.25">
      <c r="R697" s="30"/>
      <c r="S697" s="30"/>
      <c r="T697" s="30"/>
      <c r="U697" s="30"/>
      <c r="V697" s="30"/>
      <c r="W697" s="30"/>
      <c r="X697" s="30"/>
      <c r="Y697" s="30"/>
      <c r="Z697" s="30"/>
      <c r="AA697" s="30"/>
      <c r="AB697" s="30"/>
      <c r="AC697" s="80"/>
      <c r="AD697" s="30"/>
    </row>
    <row r="698" spans="18:30" x14ac:dyDescent="0.25">
      <c r="R698" s="30"/>
      <c r="S698" s="30"/>
      <c r="T698" s="30"/>
      <c r="U698" s="30"/>
      <c r="V698" s="30"/>
      <c r="W698" s="30"/>
      <c r="X698" s="30"/>
      <c r="Y698" s="30"/>
      <c r="Z698" s="30"/>
      <c r="AA698" s="30"/>
      <c r="AB698" s="30"/>
      <c r="AC698" s="80"/>
      <c r="AD698" s="30"/>
    </row>
    <row r="699" spans="18:30" x14ac:dyDescent="0.25">
      <c r="R699" s="30"/>
      <c r="S699" s="30"/>
      <c r="T699" s="30"/>
      <c r="U699" s="30"/>
      <c r="V699" s="30"/>
      <c r="W699" s="30"/>
      <c r="X699" s="30"/>
      <c r="Y699" s="30"/>
      <c r="Z699" s="30"/>
      <c r="AA699" s="30"/>
      <c r="AB699" s="30"/>
      <c r="AC699" s="80"/>
      <c r="AD699" s="30"/>
    </row>
    <row r="700" spans="18:30" x14ac:dyDescent="0.25">
      <c r="R700" s="30"/>
      <c r="S700" s="30"/>
      <c r="T700" s="30"/>
      <c r="U700" s="30"/>
      <c r="V700" s="30"/>
      <c r="W700" s="30"/>
      <c r="X700" s="30"/>
      <c r="Y700" s="30"/>
      <c r="Z700" s="30"/>
      <c r="AA700" s="30"/>
      <c r="AB700" s="30"/>
      <c r="AC700" s="80"/>
      <c r="AD700" s="30"/>
    </row>
    <row r="701" spans="18:30" x14ac:dyDescent="0.25">
      <c r="R701" s="30"/>
      <c r="S701" s="30"/>
      <c r="T701" s="30"/>
      <c r="U701" s="30"/>
      <c r="V701" s="30"/>
      <c r="W701" s="30"/>
      <c r="X701" s="30"/>
      <c r="Y701" s="30"/>
      <c r="Z701" s="30"/>
      <c r="AA701" s="30"/>
      <c r="AB701" s="30"/>
      <c r="AC701" s="80"/>
      <c r="AD701" s="30"/>
    </row>
    <row r="702" spans="18:30" x14ac:dyDescent="0.25">
      <c r="R702" s="30"/>
      <c r="S702" s="30"/>
      <c r="T702" s="30"/>
      <c r="U702" s="30"/>
      <c r="V702" s="30"/>
      <c r="W702" s="30"/>
      <c r="X702" s="30"/>
      <c r="Y702" s="30"/>
      <c r="Z702" s="30"/>
      <c r="AA702" s="30"/>
      <c r="AB702" s="30"/>
      <c r="AC702" s="80"/>
      <c r="AD702" s="30"/>
    </row>
    <row r="703" spans="18:30" x14ac:dyDescent="0.25">
      <c r="R703" s="30"/>
      <c r="S703" s="30"/>
      <c r="T703" s="30"/>
      <c r="U703" s="30"/>
      <c r="V703" s="30"/>
      <c r="W703" s="30"/>
      <c r="X703" s="30"/>
      <c r="Y703" s="30"/>
      <c r="Z703" s="30"/>
      <c r="AA703" s="30"/>
      <c r="AB703" s="30"/>
      <c r="AC703" s="80"/>
      <c r="AD703" s="30"/>
    </row>
    <row r="704" spans="18:30" x14ac:dyDescent="0.25">
      <c r="R704" s="30"/>
      <c r="S704" s="30"/>
      <c r="T704" s="30"/>
      <c r="U704" s="30"/>
      <c r="V704" s="30"/>
      <c r="W704" s="30"/>
      <c r="X704" s="30"/>
      <c r="Y704" s="30"/>
      <c r="Z704" s="30"/>
      <c r="AA704" s="30"/>
      <c r="AB704" s="30"/>
      <c r="AC704" s="80"/>
      <c r="AD704" s="30"/>
    </row>
    <row r="705" spans="18:30" x14ac:dyDescent="0.25">
      <c r="R705" s="30"/>
      <c r="S705" s="30"/>
      <c r="T705" s="30"/>
      <c r="U705" s="30"/>
      <c r="V705" s="30"/>
      <c r="W705" s="30"/>
      <c r="X705" s="30"/>
      <c r="Y705" s="30"/>
      <c r="Z705" s="30"/>
      <c r="AA705" s="30"/>
      <c r="AB705" s="30"/>
      <c r="AC705" s="80"/>
      <c r="AD705" s="30"/>
    </row>
    <row r="706" spans="18:30" x14ac:dyDescent="0.25">
      <c r="R706" s="30"/>
      <c r="S706" s="30"/>
      <c r="T706" s="30"/>
      <c r="U706" s="30"/>
      <c r="V706" s="30"/>
      <c r="W706" s="30"/>
      <c r="X706" s="30"/>
      <c r="Y706" s="30"/>
      <c r="Z706" s="30"/>
      <c r="AA706" s="30"/>
      <c r="AB706" s="30"/>
      <c r="AC706" s="80"/>
      <c r="AD706" s="30"/>
    </row>
    <row r="707" spans="18:30" x14ac:dyDescent="0.25">
      <c r="R707" s="30"/>
      <c r="S707" s="30"/>
      <c r="T707" s="30"/>
      <c r="U707" s="30"/>
      <c r="V707" s="30"/>
      <c r="W707" s="30"/>
      <c r="X707" s="30"/>
      <c r="Y707" s="30"/>
      <c r="Z707" s="30"/>
      <c r="AA707" s="30"/>
      <c r="AB707" s="30"/>
      <c r="AC707" s="80"/>
      <c r="AD707" s="30"/>
    </row>
    <row r="708" spans="18:30" x14ac:dyDescent="0.25">
      <c r="R708" s="30"/>
      <c r="S708" s="30"/>
      <c r="T708" s="30"/>
      <c r="U708" s="30"/>
      <c r="V708" s="30"/>
      <c r="W708" s="30"/>
      <c r="X708" s="30"/>
      <c r="Y708" s="30"/>
      <c r="Z708" s="30"/>
      <c r="AA708" s="30"/>
      <c r="AB708" s="30"/>
      <c r="AC708" s="80"/>
      <c r="AD708" s="30"/>
    </row>
    <row r="709" spans="18:30" x14ac:dyDescent="0.25">
      <c r="R709" s="30"/>
      <c r="S709" s="30"/>
      <c r="T709" s="30"/>
      <c r="U709" s="30"/>
      <c r="V709" s="30"/>
      <c r="W709" s="30"/>
      <c r="X709" s="30"/>
      <c r="Y709" s="30"/>
      <c r="Z709" s="30"/>
      <c r="AA709" s="30"/>
      <c r="AB709" s="30"/>
      <c r="AC709" s="80"/>
      <c r="AD709" s="30"/>
    </row>
    <row r="710" spans="18:30" x14ac:dyDescent="0.25">
      <c r="R710" s="30"/>
      <c r="S710" s="30"/>
      <c r="T710" s="30"/>
      <c r="U710" s="30"/>
      <c r="V710" s="30"/>
      <c r="W710" s="30"/>
      <c r="X710" s="30"/>
      <c r="Y710" s="30"/>
      <c r="Z710" s="30"/>
      <c r="AA710" s="30"/>
      <c r="AB710" s="30"/>
      <c r="AC710" s="80"/>
      <c r="AD710" s="30"/>
    </row>
    <row r="711" spans="18:30" x14ac:dyDescent="0.25">
      <c r="R711" s="30"/>
      <c r="S711" s="30"/>
      <c r="T711" s="30"/>
      <c r="U711" s="30"/>
      <c r="V711" s="30"/>
      <c r="W711" s="30"/>
      <c r="X711" s="30"/>
      <c r="Y711" s="30"/>
      <c r="Z711" s="30"/>
      <c r="AA711" s="30"/>
      <c r="AB711" s="30"/>
      <c r="AC711" s="80"/>
      <c r="AD711" s="30"/>
    </row>
    <row r="712" spans="18:30" x14ac:dyDescent="0.25">
      <c r="R712" s="30"/>
      <c r="S712" s="30"/>
      <c r="T712" s="30"/>
      <c r="U712" s="30"/>
      <c r="V712" s="30"/>
      <c r="W712" s="30"/>
      <c r="X712" s="30"/>
      <c r="Y712" s="30"/>
      <c r="Z712" s="30"/>
      <c r="AA712" s="30"/>
      <c r="AB712" s="30"/>
      <c r="AC712" s="80"/>
      <c r="AD712" s="30"/>
    </row>
    <row r="713" spans="18:30" x14ac:dyDescent="0.25">
      <c r="R713" s="30"/>
      <c r="S713" s="30"/>
      <c r="T713" s="30"/>
      <c r="U713" s="30"/>
      <c r="V713" s="30"/>
      <c r="W713" s="30"/>
      <c r="X713" s="30"/>
      <c r="Y713" s="30"/>
      <c r="Z713" s="30"/>
      <c r="AA713" s="30"/>
      <c r="AB713" s="30"/>
      <c r="AC713" s="80"/>
      <c r="AD713" s="30"/>
    </row>
    <row r="714" spans="18:30" x14ac:dyDescent="0.25">
      <c r="R714" s="30"/>
      <c r="S714" s="30"/>
      <c r="T714" s="30"/>
      <c r="U714" s="30"/>
      <c r="V714" s="30"/>
      <c r="W714" s="30"/>
      <c r="X714" s="30"/>
      <c r="Y714" s="30"/>
      <c r="Z714" s="30"/>
      <c r="AA714" s="30"/>
      <c r="AB714" s="30"/>
      <c r="AC714" s="80"/>
      <c r="AD714" s="30"/>
    </row>
    <row r="715" spans="18:30" x14ac:dyDescent="0.25">
      <c r="R715" s="30"/>
      <c r="S715" s="30"/>
      <c r="T715" s="30"/>
      <c r="U715" s="30"/>
      <c r="V715" s="30"/>
      <c r="W715" s="30"/>
      <c r="X715" s="30"/>
      <c r="Y715" s="30"/>
      <c r="Z715" s="30"/>
      <c r="AA715" s="30"/>
      <c r="AB715" s="30"/>
      <c r="AC715" s="80"/>
      <c r="AD715" s="30"/>
    </row>
    <row r="716" spans="18:30" x14ac:dyDescent="0.25">
      <c r="R716" s="30"/>
      <c r="S716" s="30"/>
      <c r="T716" s="30"/>
      <c r="U716" s="30"/>
      <c r="V716" s="30"/>
      <c r="W716" s="30"/>
      <c r="X716" s="30"/>
      <c r="Y716" s="30"/>
      <c r="Z716" s="30"/>
      <c r="AA716" s="30"/>
      <c r="AB716" s="30"/>
      <c r="AC716" s="80"/>
      <c r="AD716" s="30"/>
    </row>
    <row r="717" spans="18:30" x14ac:dyDescent="0.25">
      <c r="R717" s="30"/>
      <c r="S717" s="30"/>
      <c r="T717" s="30"/>
      <c r="U717" s="30"/>
      <c r="V717" s="30"/>
      <c r="W717" s="30"/>
      <c r="X717" s="30"/>
      <c r="Y717" s="30"/>
      <c r="Z717" s="30"/>
      <c r="AA717" s="30"/>
      <c r="AB717" s="30"/>
      <c r="AC717" s="80"/>
      <c r="AD717" s="30"/>
    </row>
    <row r="718" spans="18:30" x14ac:dyDescent="0.25">
      <c r="R718" s="30"/>
      <c r="S718" s="30"/>
      <c r="T718" s="30"/>
      <c r="U718" s="30"/>
      <c r="V718" s="30"/>
      <c r="W718" s="30"/>
      <c r="X718" s="30"/>
      <c r="Y718" s="30"/>
      <c r="Z718" s="30"/>
      <c r="AA718" s="30"/>
      <c r="AB718" s="30"/>
      <c r="AC718" s="80"/>
      <c r="AD718" s="30"/>
    </row>
    <row r="719" spans="18:30" x14ac:dyDescent="0.25">
      <c r="R719" s="30"/>
      <c r="S719" s="30"/>
      <c r="T719" s="30"/>
      <c r="U719" s="30"/>
      <c r="V719" s="30"/>
      <c r="W719" s="30"/>
      <c r="X719" s="30"/>
      <c r="Y719" s="30"/>
      <c r="Z719" s="30"/>
      <c r="AA719" s="30"/>
      <c r="AB719" s="30"/>
      <c r="AC719" s="80"/>
      <c r="AD719" s="30"/>
    </row>
    <row r="720" spans="18:30" x14ac:dyDescent="0.25">
      <c r="R720" s="30"/>
      <c r="S720" s="30"/>
      <c r="T720" s="30"/>
      <c r="U720" s="30"/>
      <c r="V720" s="30"/>
      <c r="W720" s="30"/>
      <c r="X720" s="30"/>
      <c r="Y720" s="30"/>
      <c r="Z720" s="30"/>
      <c r="AA720" s="30"/>
      <c r="AB720" s="30"/>
      <c r="AC720" s="80"/>
      <c r="AD720" s="30"/>
    </row>
    <row r="721" spans="18:30" x14ac:dyDescent="0.25">
      <c r="R721" s="30"/>
      <c r="S721" s="30"/>
      <c r="T721" s="30"/>
      <c r="U721" s="30"/>
      <c r="V721" s="30"/>
      <c r="W721" s="30"/>
      <c r="X721" s="30"/>
      <c r="Y721" s="30"/>
      <c r="Z721" s="30"/>
      <c r="AA721" s="30"/>
      <c r="AB721" s="30"/>
      <c r="AC721" s="80"/>
      <c r="AD721" s="30"/>
    </row>
    <row r="722" spans="18:30" x14ac:dyDescent="0.25">
      <c r="R722" s="30"/>
      <c r="S722" s="30"/>
      <c r="T722" s="30"/>
      <c r="U722" s="30"/>
      <c r="V722" s="30"/>
      <c r="W722" s="30"/>
      <c r="X722" s="30"/>
      <c r="Y722" s="30"/>
      <c r="Z722" s="30"/>
      <c r="AA722" s="30"/>
      <c r="AB722" s="30"/>
      <c r="AC722" s="80"/>
      <c r="AD722" s="30"/>
    </row>
    <row r="723" spans="18:30" x14ac:dyDescent="0.25">
      <c r="R723" s="30"/>
      <c r="S723" s="30"/>
      <c r="T723" s="30"/>
      <c r="U723" s="30"/>
      <c r="V723" s="30"/>
      <c r="W723" s="30"/>
      <c r="X723" s="30"/>
      <c r="Y723" s="30"/>
      <c r="Z723" s="30"/>
      <c r="AA723" s="30"/>
      <c r="AB723" s="30"/>
      <c r="AC723" s="80"/>
      <c r="AD723" s="30"/>
    </row>
    <row r="724" spans="18:30" x14ac:dyDescent="0.25">
      <c r="R724" s="30"/>
      <c r="S724" s="30"/>
      <c r="T724" s="30"/>
      <c r="U724" s="30"/>
      <c r="V724" s="30"/>
      <c r="W724" s="30"/>
      <c r="X724" s="30"/>
      <c r="Y724" s="30"/>
      <c r="Z724" s="30"/>
      <c r="AA724" s="30"/>
      <c r="AB724" s="30"/>
      <c r="AC724" s="80"/>
      <c r="AD724" s="30"/>
    </row>
    <row r="725" spans="18:30" x14ac:dyDescent="0.25">
      <c r="R725" s="30"/>
      <c r="S725" s="30"/>
      <c r="T725" s="30"/>
      <c r="U725" s="30"/>
      <c r="V725" s="30"/>
      <c r="W725" s="30"/>
      <c r="X725" s="30"/>
      <c r="Y725" s="30"/>
      <c r="Z725" s="30"/>
      <c r="AA725" s="30"/>
      <c r="AB725" s="30"/>
      <c r="AC725" s="80"/>
      <c r="AD725" s="30"/>
    </row>
    <row r="726" spans="18:30" x14ac:dyDescent="0.25">
      <c r="R726" s="30"/>
      <c r="S726" s="30"/>
      <c r="T726" s="30"/>
      <c r="U726" s="30"/>
      <c r="V726" s="30"/>
      <c r="W726" s="30"/>
      <c r="X726" s="30"/>
      <c r="Y726" s="30"/>
      <c r="Z726" s="30"/>
      <c r="AA726" s="30"/>
      <c r="AB726" s="30"/>
      <c r="AC726" s="80"/>
      <c r="AD726" s="30"/>
    </row>
    <row r="727" spans="18:30" x14ac:dyDescent="0.25">
      <c r="R727" s="30"/>
      <c r="S727" s="30"/>
      <c r="T727" s="30"/>
      <c r="U727" s="30"/>
      <c r="V727" s="30"/>
      <c r="W727" s="30"/>
      <c r="X727" s="30"/>
      <c r="Y727" s="30"/>
      <c r="Z727" s="30"/>
      <c r="AA727" s="30"/>
      <c r="AB727" s="30"/>
      <c r="AC727" s="80"/>
      <c r="AD727" s="30"/>
    </row>
    <row r="728" spans="18:30" x14ac:dyDescent="0.25">
      <c r="R728" s="30"/>
      <c r="S728" s="30"/>
      <c r="T728" s="30"/>
      <c r="U728" s="30"/>
      <c r="V728" s="30"/>
      <c r="W728" s="30"/>
      <c r="X728" s="30"/>
      <c r="Y728" s="30"/>
      <c r="Z728" s="30"/>
      <c r="AA728" s="30"/>
      <c r="AB728" s="30"/>
      <c r="AC728" s="80"/>
      <c r="AD728" s="30"/>
    </row>
    <row r="729" spans="18:30" x14ac:dyDescent="0.25">
      <c r="R729" s="30"/>
      <c r="S729" s="30"/>
      <c r="T729" s="30"/>
      <c r="U729" s="30"/>
      <c r="V729" s="30"/>
      <c r="W729" s="30"/>
      <c r="X729" s="30"/>
      <c r="Y729" s="30"/>
      <c r="Z729" s="30"/>
      <c r="AA729" s="30"/>
      <c r="AB729" s="30"/>
      <c r="AC729" s="80"/>
      <c r="AD729" s="30"/>
    </row>
    <row r="730" spans="18:30" x14ac:dyDescent="0.25">
      <c r="R730" s="30"/>
      <c r="S730" s="30"/>
      <c r="T730" s="30"/>
      <c r="U730" s="30"/>
      <c r="V730" s="30"/>
      <c r="W730" s="30"/>
      <c r="X730" s="30"/>
      <c r="Y730" s="30"/>
      <c r="Z730" s="30"/>
      <c r="AA730" s="30"/>
      <c r="AB730" s="30"/>
      <c r="AC730" s="80"/>
      <c r="AD730" s="30"/>
    </row>
    <row r="731" spans="18:30" x14ac:dyDescent="0.25">
      <c r="R731" s="30"/>
      <c r="S731" s="30"/>
      <c r="T731" s="30"/>
      <c r="U731" s="30"/>
      <c r="V731" s="30"/>
      <c r="W731" s="30"/>
      <c r="X731" s="30"/>
      <c r="Y731" s="30"/>
      <c r="Z731" s="30"/>
      <c r="AA731" s="30"/>
      <c r="AB731" s="30"/>
      <c r="AC731" s="80"/>
      <c r="AD731" s="30"/>
    </row>
    <row r="732" spans="18:30" x14ac:dyDescent="0.25">
      <c r="R732" s="30"/>
      <c r="S732" s="30"/>
      <c r="T732" s="30"/>
      <c r="U732" s="30"/>
      <c r="V732" s="30"/>
      <c r="W732" s="30"/>
      <c r="X732" s="30"/>
      <c r="Y732" s="30"/>
      <c r="Z732" s="30"/>
      <c r="AA732" s="30"/>
      <c r="AB732" s="30"/>
      <c r="AC732" s="80"/>
      <c r="AD732" s="30"/>
    </row>
    <row r="733" spans="18:30" x14ac:dyDescent="0.25">
      <c r="R733" s="30"/>
      <c r="S733" s="30"/>
      <c r="T733" s="30"/>
      <c r="U733" s="30"/>
      <c r="V733" s="30"/>
      <c r="W733" s="30"/>
      <c r="X733" s="30"/>
      <c r="Y733" s="30"/>
      <c r="Z733" s="30"/>
      <c r="AA733" s="30"/>
      <c r="AB733" s="30"/>
      <c r="AC733" s="80"/>
      <c r="AD733" s="30"/>
    </row>
    <row r="734" spans="18:30" x14ac:dyDescent="0.25">
      <c r="R734" s="30"/>
      <c r="S734" s="30"/>
      <c r="T734" s="30"/>
      <c r="U734" s="30"/>
      <c r="V734" s="30"/>
      <c r="W734" s="30"/>
      <c r="X734" s="30"/>
      <c r="Y734" s="30"/>
      <c r="Z734" s="30"/>
      <c r="AA734" s="30"/>
      <c r="AB734" s="30"/>
      <c r="AC734" s="80"/>
      <c r="AD734" s="30"/>
    </row>
    <row r="735" spans="18:30" x14ac:dyDescent="0.25">
      <c r="R735" s="30"/>
      <c r="S735" s="30"/>
      <c r="T735" s="30"/>
      <c r="U735" s="30"/>
      <c r="V735" s="30"/>
      <c r="W735" s="30"/>
      <c r="X735" s="30"/>
      <c r="Y735" s="30"/>
      <c r="Z735" s="30"/>
      <c r="AA735" s="30"/>
      <c r="AB735" s="30"/>
      <c r="AC735" s="80"/>
      <c r="AD735" s="30"/>
    </row>
    <row r="736" spans="18:30" x14ac:dyDescent="0.25">
      <c r="R736" s="30"/>
      <c r="S736" s="30"/>
      <c r="T736" s="30"/>
      <c r="U736" s="30"/>
      <c r="V736" s="30"/>
      <c r="W736" s="30"/>
      <c r="X736" s="30"/>
      <c r="Y736" s="30"/>
      <c r="Z736" s="30"/>
      <c r="AA736" s="30"/>
      <c r="AB736" s="30"/>
      <c r="AC736" s="80"/>
      <c r="AD736" s="30"/>
    </row>
    <row r="737" spans="18:30" x14ac:dyDescent="0.25">
      <c r="R737" s="30"/>
      <c r="S737" s="30"/>
      <c r="T737" s="30"/>
      <c r="U737" s="30"/>
      <c r="V737" s="30"/>
      <c r="W737" s="30"/>
      <c r="X737" s="30"/>
      <c r="Y737" s="30"/>
      <c r="Z737" s="30"/>
      <c r="AA737" s="30"/>
      <c r="AB737" s="30"/>
      <c r="AC737" s="80"/>
      <c r="AD737" s="30"/>
    </row>
    <row r="738" spans="18:30" x14ac:dyDescent="0.25">
      <c r="R738" s="30"/>
      <c r="S738" s="30"/>
      <c r="T738" s="30"/>
      <c r="U738" s="30"/>
      <c r="V738" s="30"/>
      <c r="W738" s="30"/>
      <c r="X738" s="30"/>
      <c r="Y738" s="30"/>
      <c r="Z738" s="30"/>
      <c r="AA738" s="30"/>
      <c r="AB738" s="30"/>
      <c r="AC738" s="80"/>
      <c r="AD738" s="30"/>
    </row>
    <row r="739" spans="18:30" x14ac:dyDescent="0.25">
      <c r="R739" s="30"/>
      <c r="S739" s="30"/>
      <c r="T739" s="30"/>
      <c r="U739" s="30"/>
      <c r="V739" s="30"/>
      <c r="W739" s="30"/>
      <c r="X739" s="30"/>
      <c r="Y739" s="30"/>
      <c r="Z739" s="30"/>
      <c r="AA739" s="30"/>
      <c r="AB739" s="30"/>
      <c r="AC739" s="80"/>
      <c r="AD739" s="30"/>
    </row>
    <row r="740" spans="18:30" x14ac:dyDescent="0.25">
      <c r="R740" s="30"/>
      <c r="S740" s="30"/>
      <c r="T740" s="30"/>
      <c r="U740" s="30"/>
      <c r="V740" s="30"/>
      <c r="W740" s="30"/>
      <c r="X740" s="30"/>
      <c r="Y740" s="30"/>
      <c r="Z740" s="30"/>
      <c r="AA740" s="30"/>
      <c r="AB740" s="30"/>
      <c r="AC740" s="80"/>
      <c r="AD740" s="30"/>
    </row>
    <row r="741" spans="18:30" x14ac:dyDescent="0.25">
      <c r="R741" s="30"/>
      <c r="S741" s="30"/>
      <c r="T741" s="30"/>
      <c r="U741" s="30"/>
      <c r="V741" s="30"/>
      <c r="W741" s="30"/>
      <c r="X741" s="30"/>
      <c r="Y741" s="30"/>
      <c r="Z741" s="30"/>
      <c r="AA741" s="30"/>
      <c r="AB741" s="30"/>
      <c r="AC741" s="80"/>
      <c r="AD741" s="30"/>
    </row>
    <row r="742" spans="18:30" x14ac:dyDescent="0.25">
      <c r="R742" s="30"/>
      <c r="S742" s="30"/>
      <c r="T742" s="30"/>
      <c r="U742" s="30"/>
      <c r="V742" s="30"/>
      <c r="W742" s="30"/>
      <c r="X742" s="30"/>
      <c r="Y742" s="30"/>
      <c r="Z742" s="30"/>
      <c r="AA742" s="30"/>
      <c r="AB742" s="30"/>
      <c r="AC742" s="80"/>
      <c r="AD742" s="30"/>
    </row>
    <row r="743" spans="18:30" x14ac:dyDescent="0.25">
      <c r="R743" s="30"/>
      <c r="S743" s="30"/>
      <c r="T743" s="30"/>
      <c r="U743" s="30"/>
      <c r="V743" s="30"/>
      <c r="W743" s="30"/>
      <c r="X743" s="30"/>
      <c r="Y743" s="30"/>
      <c r="Z743" s="30"/>
      <c r="AA743" s="30"/>
      <c r="AB743" s="30"/>
      <c r="AC743" s="80"/>
      <c r="AD743" s="30"/>
    </row>
    <row r="744" spans="18:30" x14ac:dyDescent="0.25">
      <c r="R744" s="30"/>
      <c r="S744" s="30"/>
      <c r="T744" s="30"/>
      <c r="U744" s="30"/>
      <c r="V744" s="30"/>
      <c r="W744" s="30"/>
      <c r="X744" s="30"/>
      <c r="Y744" s="30"/>
      <c r="Z744" s="30"/>
      <c r="AA744" s="30"/>
      <c r="AB744" s="30"/>
      <c r="AC744" s="80"/>
      <c r="AD744" s="30"/>
    </row>
    <row r="745" spans="18:30" x14ac:dyDescent="0.25">
      <c r="R745" s="30"/>
      <c r="S745" s="30"/>
      <c r="T745" s="30"/>
      <c r="U745" s="30"/>
      <c r="V745" s="30"/>
      <c r="W745" s="30"/>
      <c r="X745" s="30"/>
      <c r="Y745" s="30"/>
      <c r="Z745" s="30"/>
      <c r="AA745" s="30"/>
      <c r="AB745" s="30"/>
      <c r="AC745" s="80"/>
      <c r="AD745" s="30"/>
    </row>
    <row r="746" spans="18:30" x14ac:dyDescent="0.25">
      <c r="R746" s="30"/>
      <c r="S746" s="30"/>
      <c r="T746" s="30"/>
      <c r="U746" s="30"/>
      <c r="V746" s="30"/>
      <c r="W746" s="30"/>
      <c r="X746" s="30"/>
      <c r="Y746" s="30"/>
      <c r="Z746" s="30"/>
      <c r="AA746" s="30"/>
      <c r="AB746" s="30"/>
      <c r="AC746" s="80"/>
      <c r="AD746" s="30"/>
    </row>
    <row r="747" spans="18:30" x14ac:dyDescent="0.25">
      <c r="R747" s="30"/>
      <c r="S747" s="30"/>
      <c r="T747" s="30"/>
      <c r="U747" s="30"/>
      <c r="V747" s="30"/>
      <c r="W747" s="30"/>
      <c r="X747" s="30"/>
      <c r="Y747" s="30"/>
      <c r="Z747" s="30"/>
      <c r="AA747" s="30"/>
      <c r="AB747" s="30"/>
      <c r="AC747" s="80"/>
      <c r="AD747" s="30"/>
    </row>
    <row r="748" spans="18:30" x14ac:dyDescent="0.25">
      <c r="R748" s="30"/>
      <c r="S748" s="30"/>
      <c r="T748" s="30"/>
      <c r="U748" s="30"/>
      <c r="V748" s="30"/>
      <c r="W748" s="30"/>
      <c r="X748" s="30"/>
      <c r="Y748" s="30"/>
      <c r="Z748" s="30"/>
      <c r="AA748" s="30"/>
      <c r="AB748" s="30"/>
      <c r="AC748" s="80"/>
      <c r="AD748" s="30"/>
    </row>
    <row r="749" spans="18:30" x14ac:dyDescent="0.25">
      <c r="R749" s="30"/>
      <c r="S749" s="30"/>
      <c r="T749" s="30"/>
      <c r="U749" s="30"/>
      <c r="V749" s="30"/>
      <c r="W749" s="30"/>
      <c r="X749" s="30"/>
      <c r="Y749" s="30"/>
      <c r="Z749" s="30"/>
      <c r="AA749" s="30"/>
      <c r="AB749" s="30"/>
      <c r="AC749" s="80"/>
      <c r="AD749" s="30"/>
    </row>
    <row r="750" spans="18:30" x14ac:dyDescent="0.25">
      <c r="R750" s="30"/>
      <c r="S750" s="30"/>
      <c r="T750" s="30"/>
      <c r="U750" s="30"/>
      <c r="V750" s="30"/>
      <c r="W750" s="30"/>
      <c r="X750" s="30"/>
      <c r="Y750" s="30"/>
      <c r="Z750" s="30"/>
      <c r="AA750" s="30"/>
      <c r="AB750" s="30"/>
      <c r="AC750" s="80"/>
      <c r="AD750" s="30"/>
    </row>
    <row r="751" spans="18:30" x14ac:dyDescent="0.25">
      <c r="R751" s="30"/>
      <c r="S751" s="30"/>
      <c r="T751" s="30"/>
      <c r="U751" s="30"/>
      <c r="V751" s="30"/>
      <c r="W751" s="30"/>
      <c r="X751" s="30"/>
      <c r="Y751" s="30"/>
      <c r="Z751" s="30"/>
      <c r="AA751" s="30"/>
      <c r="AB751" s="30"/>
      <c r="AC751" s="80"/>
      <c r="AD751" s="30"/>
    </row>
    <row r="752" spans="18:30" x14ac:dyDescent="0.25">
      <c r="R752" s="30"/>
      <c r="S752" s="30"/>
      <c r="T752" s="30"/>
      <c r="U752" s="30"/>
      <c r="V752" s="30"/>
      <c r="W752" s="30"/>
      <c r="X752" s="30"/>
      <c r="Y752" s="30"/>
      <c r="Z752" s="30"/>
      <c r="AA752" s="30"/>
      <c r="AB752" s="30"/>
      <c r="AC752" s="80"/>
      <c r="AD752" s="30"/>
    </row>
    <row r="753" spans="18:30" x14ac:dyDescent="0.25">
      <c r="R753" s="30"/>
      <c r="S753" s="30"/>
      <c r="T753" s="30"/>
      <c r="U753" s="30"/>
      <c r="V753" s="30"/>
      <c r="W753" s="30"/>
      <c r="X753" s="30"/>
      <c r="Y753" s="30"/>
      <c r="Z753" s="30"/>
      <c r="AA753" s="30"/>
      <c r="AB753" s="30"/>
      <c r="AC753" s="80"/>
      <c r="AD753" s="30"/>
    </row>
    <row r="754" spans="18:30" x14ac:dyDescent="0.25">
      <c r="R754" s="30"/>
      <c r="S754" s="30"/>
      <c r="T754" s="30"/>
      <c r="U754" s="30"/>
      <c r="V754" s="30"/>
      <c r="W754" s="30"/>
      <c r="X754" s="30"/>
      <c r="Y754" s="30"/>
      <c r="Z754" s="30"/>
      <c r="AA754" s="30"/>
      <c r="AB754" s="30"/>
      <c r="AC754" s="80"/>
      <c r="AD754" s="30"/>
    </row>
    <row r="755" spans="18:30" x14ac:dyDescent="0.25">
      <c r="R755" s="30"/>
      <c r="S755" s="30"/>
      <c r="T755" s="30"/>
      <c r="U755" s="30"/>
      <c r="V755" s="30"/>
      <c r="W755" s="30"/>
      <c r="X755" s="30"/>
      <c r="Y755" s="30"/>
      <c r="Z755" s="30"/>
      <c r="AA755" s="30"/>
      <c r="AB755" s="30"/>
      <c r="AC755" s="80"/>
      <c r="AD755" s="30"/>
    </row>
    <row r="756" spans="18:30" x14ac:dyDescent="0.25">
      <c r="R756" s="30"/>
      <c r="S756" s="30"/>
      <c r="T756" s="30"/>
      <c r="U756" s="30"/>
      <c r="V756" s="30"/>
      <c r="W756" s="30"/>
      <c r="X756" s="30"/>
      <c r="Y756" s="30"/>
      <c r="Z756" s="30"/>
      <c r="AA756" s="30"/>
      <c r="AB756" s="30"/>
      <c r="AC756" s="80"/>
      <c r="AD756" s="30"/>
    </row>
    <row r="757" spans="18:30" x14ac:dyDescent="0.25">
      <c r="R757" s="30"/>
      <c r="S757" s="30"/>
      <c r="T757" s="30"/>
      <c r="U757" s="30"/>
      <c r="V757" s="30"/>
      <c r="W757" s="30"/>
      <c r="X757" s="30"/>
      <c r="Y757" s="30"/>
      <c r="Z757" s="30"/>
      <c r="AA757" s="30"/>
      <c r="AB757" s="30"/>
      <c r="AC757" s="80"/>
      <c r="AD757" s="30"/>
    </row>
    <row r="758" spans="18:30" x14ac:dyDescent="0.25">
      <c r="R758" s="30"/>
      <c r="S758" s="30"/>
      <c r="T758" s="30"/>
      <c r="U758" s="30"/>
      <c r="V758" s="30"/>
      <c r="W758" s="30"/>
      <c r="X758" s="30"/>
      <c r="Y758" s="30"/>
      <c r="Z758" s="30"/>
      <c r="AA758" s="30"/>
      <c r="AB758" s="30"/>
      <c r="AC758" s="80"/>
      <c r="AD758" s="30"/>
    </row>
    <row r="759" spans="18:30" x14ac:dyDescent="0.25">
      <c r="R759" s="30"/>
      <c r="S759" s="30"/>
      <c r="T759" s="30"/>
      <c r="U759" s="30"/>
      <c r="V759" s="30"/>
      <c r="W759" s="30"/>
      <c r="X759" s="30"/>
      <c r="Y759" s="30"/>
      <c r="Z759" s="30"/>
      <c r="AA759" s="30"/>
      <c r="AB759" s="30"/>
      <c r="AC759" s="80"/>
      <c r="AD759" s="30"/>
    </row>
    <row r="760" spans="18:30" x14ac:dyDescent="0.25">
      <c r="R760" s="30"/>
      <c r="S760" s="30"/>
      <c r="T760" s="30"/>
      <c r="U760" s="30"/>
      <c r="V760" s="30"/>
      <c r="W760" s="30"/>
      <c r="X760" s="30"/>
      <c r="Y760" s="30"/>
      <c r="Z760" s="30"/>
      <c r="AA760" s="30"/>
      <c r="AB760" s="30"/>
      <c r="AC760" s="80"/>
      <c r="AD760" s="30"/>
    </row>
    <row r="761" spans="18:30" x14ac:dyDescent="0.25">
      <c r="R761" s="30"/>
      <c r="S761" s="30"/>
      <c r="T761" s="30"/>
      <c r="U761" s="30"/>
      <c r="V761" s="30"/>
      <c r="W761" s="30"/>
      <c r="X761" s="30"/>
      <c r="Y761" s="30"/>
      <c r="Z761" s="30"/>
      <c r="AA761" s="30"/>
      <c r="AB761" s="30"/>
      <c r="AC761" s="80"/>
      <c r="AD761" s="30"/>
    </row>
    <row r="762" spans="18:30" x14ac:dyDescent="0.25">
      <c r="R762" s="30"/>
      <c r="S762" s="30"/>
      <c r="T762" s="30"/>
      <c r="U762" s="30"/>
      <c r="V762" s="30"/>
      <c r="W762" s="30"/>
      <c r="X762" s="30"/>
      <c r="Y762" s="30"/>
      <c r="Z762" s="30"/>
      <c r="AA762" s="30"/>
      <c r="AB762" s="30"/>
      <c r="AC762" s="80"/>
      <c r="AD762" s="30"/>
    </row>
    <row r="763" spans="18:30" x14ac:dyDescent="0.25">
      <c r="R763" s="30"/>
      <c r="S763" s="30"/>
      <c r="T763" s="30"/>
      <c r="U763" s="30"/>
      <c r="V763" s="30"/>
      <c r="W763" s="30"/>
      <c r="X763" s="30"/>
      <c r="Y763" s="30"/>
      <c r="Z763" s="30"/>
      <c r="AA763" s="30"/>
      <c r="AB763" s="30"/>
      <c r="AC763" s="80"/>
      <c r="AD763" s="30"/>
    </row>
    <row r="764" spans="18:30" x14ac:dyDescent="0.25">
      <c r="R764" s="30"/>
      <c r="S764" s="30"/>
      <c r="T764" s="30"/>
      <c r="U764" s="30"/>
      <c r="V764" s="30"/>
      <c r="W764" s="30"/>
      <c r="X764" s="30"/>
      <c r="Y764" s="30"/>
      <c r="Z764" s="30"/>
      <c r="AA764" s="30"/>
      <c r="AB764" s="30"/>
      <c r="AC764" s="80"/>
      <c r="AD764" s="30"/>
    </row>
    <row r="765" spans="18:30" x14ac:dyDescent="0.25">
      <c r="R765" s="30"/>
      <c r="S765" s="30"/>
      <c r="T765" s="30"/>
      <c r="U765" s="30"/>
      <c r="V765" s="30"/>
      <c r="W765" s="30"/>
      <c r="X765" s="30"/>
      <c r="Y765" s="30"/>
      <c r="Z765" s="30"/>
      <c r="AA765" s="30"/>
      <c r="AB765" s="30"/>
      <c r="AC765" s="80"/>
      <c r="AD765" s="30"/>
    </row>
    <row r="766" spans="18:30" x14ac:dyDescent="0.25">
      <c r="R766" s="30"/>
      <c r="S766" s="30"/>
      <c r="T766" s="30"/>
      <c r="U766" s="30"/>
      <c r="V766" s="30"/>
      <c r="W766" s="30"/>
      <c r="X766" s="30"/>
      <c r="Y766" s="30"/>
      <c r="Z766" s="30"/>
      <c r="AA766" s="30"/>
      <c r="AB766" s="30"/>
      <c r="AC766" s="80"/>
      <c r="AD766" s="30"/>
    </row>
    <row r="767" spans="18:30" x14ac:dyDescent="0.25">
      <c r="R767" s="30"/>
      <c r="S767" s="30"/>
      <c r="T767" s="30"/>
      <c r="U767" s="30"/>
      <c r="V767" s="30"/>
      <c r="W767" s="30"/>
      <c r="X767" s="30"/>
      <c r="Y767" s="30"/>
      <c r="Z767" s="30"/>
      <c r="AA767" s="30"/>
      <c r="AB767" s="30"/>
      <c r="AC767" s="80"/>
      <c r="AD767" s="30"/>
    </row>
    <row r="768" spans="18:30" x14ac:dyDescent="0.25">
      <c r="R768" s="30"/>
      <c r="S768" s="30"/>
      <c r="T768" s="30"/>
      <c r="U768" s="30"/>
      <c r="V768" s="30"/>
      <c r="W768" s="30"/>
      <c r="X768" s="30"/>
      <c r="Y768" s="30"/>
      <c r="Z768" s="30"/>
      <c r="AA768" s="30"/>
      <c r="AB768" s="30"/>
      <c r="AC768" s="80"/>
      <c r="AD768" s="30"/>
    </row>
    <row r="769" spans="18:30" x14ac:dyDescent="0.25">
      <c r="R769" s="30"/>
      <c r="S769" s="30"/>
      <c r="T769" s="30"/>
      <c r="U769" s="30"/>
      <c r="V769" s="30"/>
      <c r="W769" s="30"/>
      <c r="X769" s="30"/>
      <c r="Y769" s="30"/>
      <c r="Z769" s="30"/>
      <c r="AA769" s="30"/>
      <c r="AB769" s="30"/>
      <c r="AC769" s="80"/>
      <c r="AD769" s="30"/>
    </row>
    <row r="770" spans="18:30" x14ac:dyDescent="0.25">
      <c r="R770" s="30"/>
      <c r="S770" s="30"/>
      <c r="T770" s="30"/>
      <c r="U770" s="30"/>
      <c r="V770" s="30"/>
      <c r="W770" s="30"/>
      <c r="X770" s="30"/>
      <c r="Y770" s="30"/>
      <c r="Z770" s="30"/>
      <c r="AA770" s="30"/>
      <c r="AB770" s="30"/>
      <c r="AC770" s="80"/>
      <c r="AD770" s="30"/>
    </row>
    <row r="771" spans="18:30" x14ac:dyDescent="0.25">
      <c r="R771" s="30"/>
      <c r="S771" s="30"/>
      <c r="T771" s="30"/>
      <c r="U771" s="30"/>
      <c r="V771" s="30"/>
      <c r="W771" s="30"/>
      <c r="X771" s="30"/>
      <c r="Y771" s="30"/>
      <c r="Z771" s="30"/>
      <c r="AA771" s="30"/>
      <c r="AB771" s="30"/>
      <c r="AC771" s="80"/>
      <c r="AD771" s="30"/>
    </row>
    <row r="772" spans="18:30" x14ac:dyDescent="0.25">
      <c r="R772" s="30"/>
      <c r="S772" s="30"/>
      <c r="T772" s="30"/>
      <c r="U772" s="30"/>
      <c r="V772" s="30"/>
      <c r="W772" s="30"/>
      <c r="X772" s="30"/>
      <c r="Y772" s="30"/>
      <c r="Z772" s="30"/>
      <c r="AA772" s="30"/>
      <c r="AB772" s="30"/>
      <c r="AC772" s="80"/>
      <c r="AD772" s="30"/>
    </row>
    <row r="773" spans="18:30" x14ac:dyDescent="0.25">
      <c r="R773" s="30"/>
      <c r="S773" s="30"/>
      <c r="T773" s="30"/>
      <c r="U773" s="30"/>
      <c r="V773" s="30"/>
      <c r="W773" s="30"/>
      <c r="X773" s="30"/>
      <c r="Y773" s="30"/>
      <c r="Z773" s="30"/>
      <c r="AA773" s="30"/>
      <c r="AB773" s="30"/>
      <c r="AC773" s="80"/>
      <c r="AD773" s="30"/>
    </row>
    <row r="774" spans="18:30" x14ac:dyDescent="0.25">
      <c r="R774" s="30"/>
      <c r="S774" s="30"/>
      <c r="T774" s="30"/>
      <c r="U774" s="30"/>
      <c r="V774" s="30"/>
      <c r="W774" s="30"/>
      <c r="X774" s="30"/>
      <c r="Y774" s="30"/>
      <c r="Z774" s="30"/>
      <c r="AA774" s="30"/>
      <c r="AB774" s="30"/>
      <c r="AC774" s="80"/>
      <c r="AD774" s="30"/>
    </row>
    <row r="775" spans="18:30" x14ac:dyDescent="0.25">
      <c r="R775" s="30"/>
      <c r="S775" s="30"/>
      <c r="T775" s="30"/>
      <c r="U775" s="30"/>
      <c r="V775" s="30"/>
      <c r="W775" s="30"/>
      <c r="X775" s="30"/>
      <c r="Y775" s="30"/>
      <c r="Z775" s="30"/>
      <c r="AA775" s="30"/>
      <c r="AB775" s="30"/>
      <c r="AC775" s="80"/>
      <c r="AD775" s="30"/>
    </row>
    <row r="776" spans="18:30" x14ac:dyDescent="0.25">
      <c r="R776" s="30"/>
      <c r="S776" s="30"/>
      <c r="T776" s="30"/>
      <c r="U776" s="30"/>
      <c r="V776" s="30"/>
      <c r="W776" s="30"/>
      <c r="X776" s="30"/>
      <c r="Y776" s="30"/>
      <c r="Z776" s="30"/>
      <c r="AA776" s="30"/>
      <c r="AB776" s="30"/>
      <c r="AC776" s="80"/>
      <c r="AD776" s="30"/>
    </row>
    <row r="777" spans="18:30" x14ac:dyDescent="0.25">
      <c r="R777" s="30"/>
      <c r="S777" s="30"/>
      <c r="T777" s="30"/>
      <c r="U777" s="30"/>
      <c r="V777" s="30"/>
      <c r="W777" s="30"/>
      <c r="X777" s="30"/>
      <c r="Y777" s="30"/>
      <c r="Z777" s="30"/>
      <c r="AA777" s="30"/>
      <c r="AB777" s="30"/>
      <c r="AC777" s="80"/>
      <c r="AD777" s="30"/>
    </row>
    <row r="778" spans="18:30" x14ac:dyDescent="0.25">
      <c r="R778" s="30"/>
      <c r="S778" s="30"/>
      <c r="T778" s="30"/>
      <c r="U778" s="30"/>
      <c r="V778" s="30"/>
      <c r="W778" s="30"/>
      <c r="X778" s="30"/>
      <c r="Y778" s="30"/>
      <c r="Z778" s="30"/>
      <c r="AA778" s="30"/>
      <c r="AB778" s="30"/>
      <c r="AC778" s="80"/>
      <c r="AD778" s="30"/>
    </row>
    <row r="779" spans="18:30" x14ac:dyDescent="0.25">
      <c r="R779" s="30"/>
      <c r="S779" s="30"/>
      <c r="T779" s="30"/>
      <c r="U779" s="30"/>
      <c r="V779" s="30"/>
      <c r="W779" s="30"/>
      <c r="X779" s="30"/>
      <c r="Y779" s="30"/>
      <c r="Z779" s="30"/>
      <c r="AA779" s="30"/>
      <c r="AB779" s="30"/>
      <c r="AC779" s="80"/>
      <c r="AD779" s="30"/>
    </row>
    <row r="780" spans="18:30" x14ac:dyDescent="0.25">
      <c r="R780" s="30"/>
      <c r="S780" s="30"/>
      <c r="T780" s="30"/>
      <c r="U780" s="30"/>
      <c r="V780" s="30"/>
      <c r="W780" s="30"/>
      <c r="X780" s="30"/>
      <c r="Y780" s="30"/>
      <c r="Z780" s="30"/>
      <c r="AA780" s="30"/>
      <c r="AB780" s="30"/>
      <c r="AC780" s="80"/>
      <c r="AD780" s="30"/>
    </row>
    <row r="781" spans="18:30" x14ac:dyDescent="0.25">
      <c r="R781" s="30"/>
      <c r="S781" s="30"/>
      <c r="T781" s="30"/>
      <c r="U781" s="30"/>
      <c r="V781" s="30"/>
      <c r="W781" s="30"/>
      <c r="X781" s="30"/>
      <c r="Y781" s="30"/>
      <c r="Z781" s="30"/>
      <c r="AA781" s="30"/>
      <c r="AB781" s="30"/>
      <c r="AC781" s="80"/>
      <c r="AD781" s="30"/>
    </row>
    <row r="782" spans="18:30" x14ac:dyDescent="0.25">
      <c r="R782" s="30"/>
      <c r="S782" s="30"/>
      <c r="T782" s="30"/>
      <c r="U782" s="30"/>
      <c r="V782" s="30"/>
      <c r="W782" s="30"/>
      <c r="X782" s="30"/>
      <c r="Y782" s="30"/>
      <c r="Z782" s="30"/>
      <c r="AA782" s="30"/>
      <c r="AB782" s="30"/>
      <c r="AC782" s="80"/>
      <c r="AD782" s="30"/>
    </row>
    <row r="783" spans="18:30" x14ac:dyDescent="0.25">
      <c r="R783" s="30"/>
      <c r="S783" s="30"/>
      <c r="T783" s="30"/>
      <c r="U783" s="30"/>
      <c r="V783" s="30"/>
      <c r="W783" s="30"/>
      <c r="X783" s="30"/>
      <c r="Y783" s="30"/>
      <c r="Z783" s="30"/>
      <c r="AA783" s="30"/>
      <c r="AB783" s="30"/>
      <c r="AC783" s="80"/>
      <c r="AD783" s="30"/>
    </row>
    <row r="784" spans="18:30" x14ac:dyDescent="0.25">
      <c r="R784" s="30"/>
      <c r="S784" s="30"/>
      <c r="T784" s="30"/>
      <c r="U784" s="30"/>
      <c r="V784" s="30"/>
      <c r="W784" s="30"/>
      <c r="X784" s="30"/>
      <c r="Y784" s="30"/>
      <c r="Z784" s="30"/>
      <c r="AA784" s="30"/>
      <c r="AB784" s="30"/>
      <c r="AC784" s="80"/>
      <c r="AD784" s="30"/>
    </row>
    <row r="785" spans="18:30" x14ac:dyDescent="0.25">
      <c r="R785" s="30"/>
      <c r="S785" s="30"/>
      <c r="T785" s="30"/>
      <c r="U785" s="30"/>
      <c r="V785" s="30"/>
      <c r="W785" s="30"/>
      <c r="X785" s="30"/>
      <c r="Y785" s="30"/>
      <c r="Z785" s="30"/>
      <c r="AA785" s="30"/>
      <c r="AB785" s="30"/>
      <c r="AC785" s="80"/>
      <c r="AD785" s="30"/>
    </row>
    <row r="786" spans="18:30" x14ac:dyDescent="0.25">
      <c r="R786" s="30"/>
      <c r="S786" s="30"/>
      <c r="T786" s="30"/>
      <c r="U786" s="30"/>
      <c r="V786" s="30"/>
      <c r="W786" s="30"/>
      <c r="X786" s="30"/>
      <c r="Y786" s="30"/>
      <c r="Z786" s="30"/>
      <c r="AA786" s="30"/>
      <c r="AB786" s="30"/>
      <c r="AC786" s="80"/>
      <c r="AD786" s="30"/>
    </row>
    <row r="787" spans="18:30" x14ac:dyDescent="0.25">
      <c r="R787" s="30"/>
      <c r="S787" s="30"/>
      <c r="T787" s="30"/>
      <c r="U787" s="30"/>
      <c r="V787" s="30"/>
      <c r="W787" s="30"/>
      <c r="X787" s="30"/>
      <c r="Y787" s="30"/>
      <c r="Z787" s="30"/>
      <c r="AA787" s="30"/>
      <c r="AB787" s="30"/>
      <c r="AC787" s="80"/>
      <c r="AD787" s="30"/>
    </row>
    <row r="788" spans="18:30" x14ac:dyDescent="0.25">
      <c r="R788" s="30"/>
      <c r="S788" s="30"/>
      <c r="T788" s="30"/>
      <c r="U788" s="30"/>
      <c r="V788" s="30"/>
      <c r="W788" s="30"/>
      <c r="X788" s="30"/>
      <c r="Y788" s="30"/>
      <c r="Z788" s="30"/>
      <c r="AA788" s="30"/>
      <c r="AB788" s="30"/>
      <c r="AC788" s="80"/>
      <c r="AD788" s="30"/>
    </row>
    <row r="789" spans="18:30" x14ac:dyDescent="0.25">
      <c r="R789" s="30"/>
      <c r="S789" s="30"/>
      <c r="T789" s="30"/>
      <c r="U789" s="30"/>
      <c r="V789" s="30"/>
      <c r="W789" s="30"/>
      <c r="X789" s="30"/>
      <c r="Y789" s="30"/>
      <c r="Z789" s="30"/>
      <c r="AA789" s="30"/>
      <c r="AB789" s="30"/>
      <c r="AC789" s="80"/>
      <c r="AD789" s="30"/>
    </row>
    <row r="790" spans="18:30" x14ac:dyDescent="0.25">
      <c r="R790" s="30"/>
      <c r="S790" s="30"/>
      <c r="T790" s="30"/>
      <c r="U790" s="30"/>
      <c r="V790" s="30"/>
      <c r="W790" s="30"/>
      <c r="X790" s="30"/>
      <c r="Y790" s="30"/>
      <c r="Z790" s="30"/>
      <c r="AA790" s="30"/>
      <c r="AB790" s="30"/>
      <c r="AC790" s="80"/>
      <c r="AD790" s="30"/>
    </row>
    <row r="791" spans="18:30" x14ac:dyDescent="0.25">
      <c r="R791" s="30"/>
      <c r="S791" s="30"/>
      <c r="T791" s="30"/>
      <c r="U791" s="30"/>
      <c r="V791" s="30"/>
      <c r="W791" s="30"/>
      <c r="X791" s="30"/>
      <c r="Y791" s="30"/>
      <c r="Z791" s="30"/>
      <c r="AA791" s="30"/>
      <c r="AB791" s="30"/>
      <c r="AC791" s="80"/>
      <c r="AD791" s="30"/>
    </row>
    <row r="792" spans="18:30" x14ac:dyDescent="0.25">
      <c r="R792" s="30"/>
      <c r="S792" s="30"/>
      <c r="T792" s="30"/>
      <c r="U792" s="30"/>
      <c r="V792" s="30"/>
      <c r="W792" s="30"/>
      <c r="X792" s="30"/>
      <c r="Y792" s="30"/>
      <c r="Z792" s="30"/>
      <c r="AA792" s="30"/>
      <c r="AB792" s="30"/>
      <c r="AC792" s="80"/>
      <c r="AD792" s="30"/>
    </row>
    <row r="793" spans="18:30" x14ac:dyDescent="0.25">
      <c r="R793" s="30"/>
      <c r="S793" s="30"/>
      <c r="T793" s="30"/>
      <c r="U793" s="30"/>
      <c r="V793" s="30"/>
      <c r="W793" s="30"/>
      <c r="X793" s="30"/>
      <c r="Y793" s="30"/>
      <c r="Z793" s="30"/>
      <c r="AA793" s="30"/>
      <c r="AB793" s="30"/>
      <c r="AC793" s="80"/>
      <c r="AD793" s="30"/>
    </row>
    <row r="794" spans="18:30" x14ac:dyDescent="0.25">
      <c r="R794" s="30"/>
      <c r="S794" s="30"/>
      <c r="T794" s="30"/>
      <c r="U794" s="30"/>
      <c r="V794" s="30"/>
      <c r="W794" s="30"/>
      <c r="X794" s="30"/>
      <c r="Y794" s="30"/>
      <c r="Z794" s="30"/>
      <c r="AA794" s="30"/>
      <c r="AB794" s="30"/>
      <c r="AC794" s="80"/>
      <c r="AD794" s="30"/>
    </row>
    <row r="795" spans="18:30" x14ac:dyDescent="0.25">
      <c r="R795" s="30"/>
      <c r="S795" s="30"/>
      <c r="T795" s="30"/>
      <c r="U795" s="30"/>
      <c r="V795" s="30"/>
      <c r="W795" s="30"/>
      <c r="X795" s="30"/>
      <c r="Y795" s="30"/>
      <c r="Z795" s="30"/>
      <c r="AA795" s="30"/>
      <c r="AB795" s="30"/>
      <c r="AC795" s="80"/>
      <c r="AD795" s="30"/>
    </row>
    <row r="796" spans="18:30" x14ac:dyDescent="0.25">
      <c r="R796" s="30"/>
      <c r="S796" s="30"/>
      <c r="T796" s="30"/>
      <c r="U796" s="30"/>
      <c r="V796" s="30"/>
      <c r="W796" s="30"/>
      <c r="X796" s="30"/>
      <c r="Y796" s="30"/>
      <c r="Z796" s="30"/>
      <c r="AA796" s="30"/>
      <c r="AB796" s="30"/>
      <c r="AC796" s="80"/>
      <c r="AD796" s="30"/>
    </row>
    <row r="797" spans="18:30" x14ac:dyDescent="0.25">
      <c r="R797" s="30"/>
      <c r="S797" s="30"/>
      <c r="T797" s="30"/>
      <c r="U797" s="30"/>
      <c r="V797" s="30"/>
      <c r="W797" s="30"/>
      <c r="X797" s="30"/>
      <c r="Y797" s="30"/>
      <c r="Z797" s="30"/>
      <c r="AA797" s="30"/>
      <c r="AB797" s="30"/>
      <c r="AC797" s="80"/>
      <c r="AD797" s="30"/>
    </row>
    <row r="798" spans="18:30" x14ac:dyDescent="0.25">
      <c r="R798" s="30"/>
      <c r="S798" s="30"/>
      <c r="T798" s="30"/>
      <c r="U798" s="30"/>
      <c r="V798" s="30"/>
      <c r="W798" s="30"/>
      <c r="X798" s="30"/>
      <c r="Y798" s="30"/>
      <c r="Z798" s="30"/>
      <c r="AA798" s="30"/>
      <c r="AB798" s="30"/>
      <c r="AC798" s="80"/>
      <c r="AD798" s="30"/>
    </row>
    <row r="799" spans="18:30" x14ac:dyDescent="0.25">
      <c r="R799" s="30"/>
      <c r="S799" s="30"/>
      <c r="T799" s="30"/>
      <c r="U799" s="30"/>
      <c r="V799" s="30"/>
      <c r="W799" s="30"/>
      <c r="X799" s="30"/>
      <c r="Y799" s="30"/>
      <c r="Z799" s="30"/>
      <c r="AA799" s="30"/>
      <c r="AB799" s="30"/>
      <c r="AC799" s="80"/>
      <c r="AD799" s="30"/>
    </row>
    <row r="800" spans="18:30" x14ac:dyDescent="0.25">
      <c r="R800" s="30"/>
      <c r="S800" s="30"/>
      <c r="T800" s="30"/>
      <c r="U800" s="30"/>
      <c r="V800" s="30"/>
      <c r="W800" s="30"/>
      <c r="X800" s="30"/>
      <c r="Y800" s="30"/>
      <c r="Z800" s="30"/>
      <c r="AA800" s="30"/>
      <c r="AB800" s="30"/>
      <c r="AC800" s="80"/>
      <c r="AD800" s="30"/>
    </row>
    <row r="801" spans="18:30" x14ac:dyDescent="0.25">
      <c r="R801" s="30"/>
      <c r="S801" s="30"/>
      <c r="T801" s="30"/>
      <c r="U801" s="30"/>
      <c r="V801" s="30"/>
      <c r="W801" s="30"/>
      <c r="X801" s="30"/>
      <c r="Y801" s="30"/>
      <c r="Z801" s="30"/>
      <c r="AA801" s="30"/>
      <c r="AB801" s="30"/>
      <c r="AC801" s="80"/>
      <c r="AD801" s="30"/>
    </row>
    <row r="802" spans="18:30" x14ac:dyDescent="0.25">
      <c r="R802" s="30"/>
      <c r="S802" s="30"/>
      <c r="T802" s="30"/>
      <c r="U802" s="30"/>
      <c r="V802" s="30"/>
      <c r="W802" s="30"/>
      <c r="X802" s="30"/>
      <c r="Y802" s="30"/>
      <c r="Z802" s="30"/>
      <c r="AA802" s="30"/>
      <c r="AB802" s="30"/>
      <c r="AC802" s="80"/>
      <c r="AD802" s="30"/>
    </row>
    <row r="803" spans="18:30" x14ac:dyDescent="0.25">
      <c r="R803" s="30"/>
      <c r="S803" s="30"/>
      <c r="T803" s="30"/>
      <c r="U803" s="30"/>
      <c r="V803" s="30"/>
      <c r="W803" s="30"/>
      <c r="X803" s="30"/>
      <c r="Y803" s="30"/>
      <c r="Z803" s="30"/>
      <c r="AA803" s="30"/>
      <c r="AB803" s="30"/>
      <c r="AC803" s="80"/>
      <c r="AD803" s="30"/>
    </row>
    <row r="804" spans="18:30" x14ac:dyDescent="0.25">
      <c r="R804" s="30"/>
      <c r="S804" s="30"/>
      <c r="T804" s="30"/>
      <c r="U804" s="30"/>
      <c r="V804" s="30"/>
      <c r="W804" s="30"/>
      <c r="X804" s="30"/>
      <c r="Y804" s="30"/>
      <c r="Z804" s="30"/>
      <c r="AA804" s="30"/>
      <c r="AB804" s="30"/>
      <c r="AC804" s="80"/>
      <c r="AD804" s="30"/>
    </row>
    <row r="805" spans="18:30" x14ac:dyDescent="0.25">
      <c r="R805" s="30"/>
      <c r="S805" s="30"/>
      <c r="T805" s="30"/>
      <c r="U805" s="30"/>
      <c r="V805" s="30"/>
      <c r="W805" s="30"/>
      <c r="X805" s="30"/>
      <c r="Y805" s="30"/>
      <c r="Z805" s="30"/>
      <c r="AA805" s="30"/>
      <c r="AB805" s="30"/>
      <c r="AC805" s="80"/>
      <c r="AD805" s="30"/>
    </row>
    <row r="806" spans="18:30" x14ac:dyDescent="0.25">
      <c r="R806" s="30"/>
      <c r="S806" s="30"/>
      <c r="T806" s="30"/>
      <c r="U806" s="30"/>
      <c r="V806" s="30"/>
      <c r="W806" s="30"/>
      <c r="X806" s="30"/>
      <c r="Y806" s="30"/>
      <c r="Z806" s="30"/>
      <c r="AA806" s="30"/>
      <c r="AB806" s="30"/>
      <c r="AC806" s="80"/>
      <c r="AD806" s="30"/>
    </row>
    <row r="807" spans="18:30" x14ac:dyDescent="0.25">
      <c r="R807" s="30"/>
      <c r="S807" s="30"/>
      <c r="T807" s="30"/>
      <c r="U807" s="30"/>
      <c r="V807" s="30"/>
      <c r="W807" s="30"/>
      <c r="X807" s="30"/>
      <c r="Y807" s="30"/>
      <c r="Z807" s="30"/>
      <c r="AA807" s="30"/>
      <c r="AB807" s="30"/>
      <c r="AC807" s="80"/>
      <c r="AD807" s="30"/>
    </row>
    <row r="808" spans="18:30" x14ac:dyDescent="0.25">
      <c r="R808" s="30"/>
      <c r="S808" s="30"/>
      <c r="T808" s="30"/>
      <c r="U808" s="30"/>
      <c r="V808" s="30"/>
      <c r="W808" s="30"/>
      <c r="X808" s="30"/>
      <c r="Y808" s="30"/>
      <c r="Z808" s="30"/>
      <c r="AA808" s="30"/>
      <c r="AB808" s="30"/>
      <c r="AC808" s="80"/>
      <c r="AD808" s="30"/>
    </row>
    <row r="809" spans="18:30" x14ac:dyDescent="0.25">
      <c r="R809" s="30"/>
      <c r="S809" s="30"/>
      <c r="T809" s="30"/>
      <c r="U809" s="30"/>
      <c r="V809" s="30"/>
      <c r="W809" s="30"/>
      <c r="X809" s="30"/>
      <c r="Y809" s="30"/>
      <c r="Z809" s="30"/>
      <c r="AA809" s="30"/>
      <c r="AB809" s="30"/>
      <c r="AC809" s="80"/>
      <c r="AD809" s="30"/>
    </row>
    <row r="810" spans="18:30" x14ac:dyDescent="0.25">
      <c r="R810" s="30"/>
      <c r="S810" s="30"/>
      <c r="T810" s="30"/>
      <c r="U810" s="30"/>
      <c r="V810" s="30"/>
      <c r="W810" s="30"/>
      <c r="X810" s="30"/>
      <c r="Y810" s="30"/>
      <c r="Z810" s="30"/>
      <c r="AA810" s="30"/>
      <c r="AB810" s="30"/>
      <c r="AC810" s="80"/>
      <c r="AD810" s="30"/>
    </row>
    <row r="811" spans="18:30" x14ac:dyDescent="0.25">
      <c r="R811" s="30"/>
      <c r="S811" s="30"/>
      <c r="T811" s="30"/>
      <c r="U811" s="30"/>
      <c r="V811" s="30"/>
      <c r="W811" s="30"/>
      <c r="X811" s="30"/>
      <c r="Y811" s="30"/>
      <c r="Z811" s="30"/>
      <c r="AA811" s="30"/>
      <c r="AB811" s="30"/>
      <c r="AC811" s="80"/>
      <c r="AD811" s="30"/>
    </row>
    <row r="812" spans="18:30" x14ac:dyDescent="0.25">
      <c r="R812" s="30"/>
      <c r="S812" s="30"/>
      <c r="T812" s="30"/>
      <c r="U812" s="30"/>
      <c r="V812" s="30"/>
      <c r="W812" s="30"/>
      <c r="X812" s="30"/>
      <c r="Y812" s="30"/>
      <c r="Z812" s="30"/>
      <c r="AA812" s="30"/>
      <c r="AB812" s="30"/>
      <c r="AC812" s="80"/>
      <c r="AD812" s="30"/>
    </row>
    <row r="813" spans="18:30" x14ac:dyDescent="0.25">
      <c r="R813" s="30"/>
      <c r="S813" s="30"/>
      <c r="T813" s="30"/>
      <c r="U813" s="30"/>
      <c r="V813" s="30"/>
      <c r="W813" s="30"/>
      <c r="X813" s="30"/>
      <c r="Y813" s="30"/>
      <c r="Z813" s="30"/>
      <c r="AA813" s="30"/>
      <c r="AB813" s="30"/>
      <c r="AC813" s="80"/>
      <c r="AD813" s="30"/>
    </row>
    <row r="814" spans="18:30" x14ac:dyDescent="0.25">
      <c r="R814" s="30"/>
      <c r="S814" s="30"/>
      <c r="T814" s="30"/>
      <c r="U814" s="30"/>
      <c r="V814" s="30"/>
      <c r="W814" s="30"/>
      <c r="X814" s="30"/>
      <c r="Y814" s="30"/>
      <c r="Z814" s="30"/>
      <c r="AA814" s="30"/>
      <c r="AB814" s="30"/>
      <c r="AC814" s="80"/>
      <c r="AD814" s="30"/>
    </row>
    <row r="815" spans="18:30" x14ac:dyDescent="0.25">
      <c r="R815" s="30"/>
      <c r="S815" s="30"/>
      <c r="T815" s="30"/>
      <c r="U815" s="30"/>
      <c r="V815" s="30"/>
      <c r="W815" s="30"/>
      <c r="X815" s="30"/>
      <c r="Y815" s="30"/>
      <c r="Z815" s="30"/>
      <c r="AA815" s="30"/>
      <c r="AB815" s="30"/>
      <c r="AC815" s="80"/>
      <c r="AD815" s="30"/>
    </row>
    <row r="816" spans="18:30" x14ac:dyDescent="0.25">
      <c r="R816" s="30"/>
      <c r="S816" s="30"/>
      <c r="T816" s="30"/>
      <c r="U816" s="30"/>
      <c r="V816" s="30"/>
      <c r="W816" s="30"/>
      <c r="X816" s="30"/>
      <c r="Y816" s="30"/>
      <c r="Z816" s="30"/>
      <c r="AA816" s="30"/>
      <c r="AB816" s="30"/>
      <c r="AC816" s="80"/>
      <c r="AD816" s="30"/>
    </row>
    <row r="817" spans="18:30" x14ac:dyDescent="0.25">
      <c r="R817" s="30"/>
      <c r="S817" s="30"/>
      <c r="T817" s="30"/>
      <c r="U817" s="30"/>
      <c r="V817" s="30"/>
      <c r="W817" s="30"/>
      <c r="X817" s="30"/>
      <c r="Y817" s="30"/>
      <c r="Z817" s="30"/>
      <c r="AA817" s="30"/>
      <c r="AB817" s="30"/>
      <c r="AC817" s="80"/>
      <c r="AD817" s="30"/>
    </row>
    <row r="818" spans="18:30" x14ac:dyDescent="0.25">
      <c r="R818" s="30"/>
      <c r="S818" s="30"/>
      <c r="T818" s="30"/>
      <c r="U818" s="30"/>
      <c r="V818" s="30"/>
      <c r="W818" s="30"/>
      <c r="X818" s="30"/>
      <c r="Y818" s="30"/>
      <c r="Z818" s="30"/>
      <c r="AA818" s="30"/>
      <c r="AB818" s="30"/>
      <c r="AC818" s="80"/>
      <c r="AD818" s="30"/>
    </row>
    <row r="819" spans="18:30" x14ac:dyDescent="0.25">
      <c r="R819" s="30"/>
      <c r="S819" s="30"/>
      <c r="T819" s="30"/>
      <c r="U819" s="30"/>
      <c r="V819" s="30"/>
      <c r="W819" s="30"/>
      <c r="X819" s="30"/>
      <c r="Y819" s="30"/>
      <c r="Z819" s="30"/>
      <c r="AA819" s="30"/>
      <c r="AB819" s="30"/>
      <c r="AC819" s="80"/>
      <c r="AD819" s="30"/>
    </row>
    <row r="820" spans="18:30" x14ac:dyDescent="0.25">
      <c r="R820" s="30"/>
      <c r="S820" s="30"/>
      <c r="T820" s="30"/>
      <c r="U820" s="30"/>
      <c r="V820" s="30"/>
      <c r="W820" s="30"/>
      <c r="X820" s="30"/>
      <c r="Y820" s="30"/>
      <c r="Z820" s="30"/>
      <c r="AA820" s="30"/>
      <c r="AB820" s="30"/>
      <c r="AC820" s="80"/>
      <c r="AD820" s="30"/>
    </row>
    <row r="821" spans="18:30" x14ac:dyDescent="0.25">
      <c r="R821" s="30"/>
      <c r="S821" s="30"/>
      <c r="T821" s="30"/>
      <c r="U821" s="30"/>
      <c r="V821" s="30"/>
      <c r="W821" s="30"/>
      <c r="X821" s="30"/>
      <c r="Y821" s="30"/>
      <c r="Z821" s="30"/>
      <c r="AA821" s="30"/>
      <c r="AB821" s="30"/>
      <c r="AC821" s="80"/>
      <c r="AD821" s="30"/>
    </row>
    <row r="822" spans="18:30" x14ac:dyDescent="0.25">
      <c r="R822" s="30"/>
      <c r="S822" s="30"/>
      <c r="T822" s="30"/>
      <c r="U822" s="30"/>
      <c r="V822" s="30"/>
      <c r="W822" s="30"/>
      <c r="X822" s="30"/>
      <c r="Y822" s="30"/>
      <c r="Z822" s="30"/>
      <c r="AA822" s="30"/>
      <c r="AB822" s="30"/>
      <c r="AC822" s="80"/>
      <c r="AD822" s="30"/>
    </row>
    <row r="823" spans="18:30" x14ac:dyDescent="0.25">
      <c r="R823" s="30"/>
      <c r="S823" s="30"/>
      <c r="T823" s="30"/>
      <c r="U823" s="30"/>
      <c r="V823" s="30"/>
      <c r="W823" s="30"/>
      <c r="X823" s="30"/>
      <c r="Y823" s="30"/>
      <c r="Z823" s="30"/>
      <c r="AA823" s="30"/>
      <c r="AB823" s="30"/>
      <c r="AC823" s="80"/>
      <c r="AD823" s="30"/>
    </row>
    <row r="824" spans="18:30" x14ac:dyDescent="0.25">
      <c r="R824" s="30"/>
      <c r="S824" s="30"/>
      <c r="T824" s="30"/>
      <c r="U824" s="30"/>
      <c r="V824" s="30"/>
      <c r="W824" s="30"/>
      <c r="X824" s="30"/>
      <c r="Y824" s="30"/>
      <c r="Z824" s="30"/>
      <c r="AA824" s="30"/>
      <c r="AB824" s="30"/>
      <c r="AC824" s="80"/>
      <c r="AD824" s="30"/>
    </row>
    <row r="825" spans="18:30" x14ac:dyDescent="0.25">
      <c r="R825" s="30"/>
      <c r="S825" s="30"/>
      <c r="T825" s="30"/>
      <c r="U825" s="30"/>
      <c r="V825" s="30"/>
      <c r="W825" s="30"/>
      <c r="X825" s="30"/>
      <c r="Y825" s="30"/>
      <c r="Z825" s="30"/>
      <c r="AA825" s="30"/>
      <c r="AB825" s="30"/>
      <c r="AC825" s="80"/>
      <c r="AD825" s="30"/>
    </row>
    <row r="826" spans="18:30" x14ac:dyDescent="0.25">
      <c r="R826" s="30"/>
      <c r="S826" s="30"/>
      <c r="T826" s="30"/>
      <c r="U826" s="30"/>
      <c r="V826" s="30"/>
      <c r="W826" s="30"/>
      <c r="X826" s="30"/>
      <c r="Y826" s="30"/>
      <c r="Z826" s="30"/>
      <c r="AA826" s="30"/>
      <c r="AB826" s="30"/>
      <c r="AC826" s="80"/>
      <c r="AD826" s="30"/>
    </row>
    <row r="827" spans="18:30" x14ac:dyDescent="0.25">
      <c r="R827" s="30"/>
      <c r="S827" s="30"/>
      <c r="T827" s="30"/>
      <c r="U827" s="30"/>
      <c r="V827" s="30"/>
      <c r="W827" s="30"/>
      <c r="X827" s="30"/>
      <c r="Y827" s="30"/>
      <c r="Z827" s="30"/>
      <c r="AA827" s="30"/>
      <c r="AB827" s="30"/>
      <c r="AC827" s="80"/>
      <c r="AD827" s="30"/>
    </row>
    <row r="828" spans="18:30" x14ac:dyDescent="0.25">
      <c r="R828" s="30"/>
      <c r="S828" s="30"/>
      <c r="T828" s="30"/>
      <c r="U828" s="30"/>
      <c r="V828" s="30"/>
      <c r="W828" s="30"/>
      <c r="X828" s="30"/>
      <c r="Y828" s="30"/>
      <c r="Z828" s="30"/>
      <c r="AA828" s="30"/>
      <c r="AB828" s="30"/>
      <c r="AC828" s="80"/>
      <c r="AD828" s="30"/>
    </row>
    <row r="829" spans="18:30" x14ac:dyDescent="0.25">
      <c r="R829" s="30"/>
      <c r="S829" s="30"/>
      <c r="T829" s="30"/>
      <c r="U829" s="30"/>
      <c r="V829" s="30"/>
      <c r="W829" s="30"/>
      <c r="X829" s="30"/>
      <c r="Y829" s="30"/>
      <c r="Z829" s="30"/>
      <c r="AA829" s="30"/>
      <c r="AB829" s="30"/>
      <c r="AC829" s="80"/>
      <c r="AD829" s="30"/>
    </row>
    <row r="830" spans="18:30" x14ac:dyDescent="0.25">
      <c r="R830" s="30"/>
      <c r="S830" s="30"/>
      <c r="T830" s="30"/>
      <c r="U830" s="30"/>
      <c r="V830" s="30"/>
      <c r="W830" s="30"/>
      <c r="X830" s="30"/>
      <c r="Y830" s="30"/>
      <c r="Z830" s="30"/>
      <c r="AA830" s="30"/>
      <c r="AB830" s="30"/>
      <c r="AC830" s="80"/>
      <c r="AD830" s="30"/>
    </row>
    <row r="831" spans="18:30" x14ac:dyDescent="0.25">
      <c r="R831" s="30"/>
      <c r="S831" s="30"/>
      <c r="T831" s="30"/>
      <c r="U831" s="30"/>
      <c r="V831" s="30"/>
      <c r="W831" s="30"/>
      <c r="X831" s="30"/>
      <c r="Y831" s="30"/>
      <c r="Z831" s="30"/>
      <c r="AA831" s="30"/>
      <c r="AB831" s="30"/>
      <c r="AC831" s="80"/>
      <c r="AD831" s="30"/>
    </row>
    <row r="832" spans="18:30" x14ac:dyDescent="0.25">
      <c r="R832" s="30"/>
      <c r="S832" s="30"/>
      <c r="T832" s="30"/>
      <c r="U832" s="30"/>
      <c r="V832" s="30"/>
      <c r="W832" s="30"/>
      <c r="X832" s="30"/>
      <c r="Y832" s="30"/>
      <c r="Z832" s="30"/>
      <c r="AA832" s="30"/>
      <c r="AB832" s="30"/>
      <c r="AC832" s="80"/>
      <c r="AD832" s="30"/>
    </row>
    <row r="833" spans="18:30" x14ac:dyDescent="0.25">
      <c r="R833" s="30"/>
      <c r="S833" s="30"/>
      <c r="T833" s="30"/>
      <c r="U833" s="30"/>
      <c r="V833" s="30"/>
      <c r="W833" s="30"/>
      <c r="X833" s="30"/>
      <c r="Y833" s="30"/>
      <c r="Z833" s="30"/>
      <c r="AA833" s="30"/>
      <c r="AB833" s="30"/>
      <c r="AC833" s="80"/>
      <c r="AD833" s="30"/>
    </row>
    <row r="834" spans="18:30" x14ac:dyDescent="0.25">
      <c r="R834" s="30"/>
      <c r="S834" s="30"/>
      <c r="T834" s="30"/>
      <c r="U834" s="30"/>
      <c r="V834" s="30"/>
      <c r="W834" s="30"/>
      <c r="X834" s="30"/>
      <c r="Y834" s="30"/>
      <c r="Z834" s="30"/>
      <c r="AA834" s="30"/>
      <c r="AB834" s="30"/>
      <c r="AC834" s="80"/>
      <c r="AD834" s="30"/>
    </row>
    <row r="835" spans="18:30" x14ac:dyDescent="0.25">
      <c r="R835" s="30"/>
      <c r="S835" s="30"/>
      <c r="T835" s="30"/>
      <c r="U835" s="30"/>
      <c r="V835" s="30"/>
      <c r="W835" s="30"/>
      <c r="X835" s="30"/>
      <c r="Y835" s="30"/>
      <c r="Z835" s="30"/>
      <c r="AA835" s="30"/>
      <c r="AB835" s="30"/>
      <c r="AC835" s="80"/>
      <c r="AD835" s="30"/>
    </row>
    <row r="836" spans="18:30" x14ac:dyDescent="0.25">
      <c r="R836" s="30"/>
      <c r="S836" s="30"/>
      <c r="T836" s="30"/>
      <c r="U836" s="30"/>
      <c r="V836" s="30"/>
      <c r="W836" s="30"/>
      <c r="X836" s="30"/>
      <c r="Y836" s="30"/>
      <c r="Z836" s="30"/>
      <c r="AA836" s="30"/>
      <c r="AB836" s="30"/>
      <c r="AC836" s="80"/>
      <c r="AD836" s="30"/>
    </row>
    <row r="837" spans="18:30" x14ac:dyDescent="0.25">
      <c r="R837" s="30"/>
      <c r="S837" s="30"/>
      <c r="T837" s="30"/>
      <c r="U837" s="30"/>
      <c r="V837" s="30"/>
      <c r="W837" s="30"/>
      <c r="X837" s="30"/>
      <c r="Y837" s="30"/>
      <c r="Z837" s="30"/>
      <c r="AA837" s="30"/>
      <c r="AB837" s="30"/>
      <c r="AC837" s="80"/>
      <c r="AD837" s="30"/>
    </row>
    <row r="838" spans="18:30" x14ac:dyDescent="0.25">
      <c r="R838" s="30"/>
      <c r="S838" s="30"/>
      <c r="T838" s="30"/>
      <c r="U838" s="30"/>
      <c r="V838" s="30"/>
      <c r="W838" s="30"/>
      <c r="X838" s="30"/>
      <c r="Y838" s="30"/>
      <c r="Z838" s="30"/>
      <c r="AA838" s="30"/>
      <c r="AB838" s="30"/>
      <c r="AC838" s="80"/>
      <c r="AD838" s="30"/>
    </row>
    <row r="839" spans="18:30" x14ac:dyDescent="0.25">
      <c r="R839" s="30"/>
      <c r="S839" s="30"/>
      <c r="T839" s="30"/>
      <c r="U839" s="30"/>
      <c r="V839" s="30"/>
      <c r="W839" s="30"/>
      <c r="X839" s="30"/>
      <c r="Y839" s="30"/>
      <c r="Z839" s="30"/>
      <c r="AA839" s="30"/>
      <c r="AB839" s="30"/>
      <c r="AC839" s="80"/>
      <c r="AD839" s="30"/>
    </row>
    <row r="840" spans="18:30" x14ac:dyDescent="0.25">
      <c r="R840" s="30"/>
      <c r="S840" s="30"/>
      <c r="T840" s="30"/>
      <c r="U840" s="30"/>
      <c r="V840" s="30"/>
      <c r="W840" s="30"/>
      <c r="X840" s="30"/>
      <c r="Y840" s="30"/>
      <c r="Z840" s="30"/>
      <c r="AA840" s="30"/>
      <c r="AB840" s="30"/>
      <c r="AC840" s="80"/>
      <c r="AD840" s="30"/>
    </row>
    <row r="841" spans="18:30" x14ac:dyDescent="0.25">
      <c r="R841" s="30"/>
      <c r="S841" s="30"/>
      <c r="T841" s="30"/>
      <c r="U841" s="30"/>
      <c r="V841" s="30"/>
      <c r="W841" s="30"/>
      <c r="X841" s="30"/>
      <c r="Y841" s="30"/>
      <c r="Z841" s="30"/>
      <c r="AA841" s="30"/>
      <c r="AB841" s="30"/>
      <c r="AC841" s="80"/>
      <c r="AD841" s="30"/>
    </row>
    <row r="842" spans="18:30" x14ac:dyDescent="0.25">
      <c r="R842" s="30"/>
      <c r="S842" s="30"/>
      <c r="T842" s="30"/>
      <c r="U842" s="30"/>
      <c r="V842" s="30"/>
      <c r="W842" s="30"/>
      <c r="X842" s="30"/>
      <c r="Y842" s="30"/>
      <c r="Z842" s="30"/>
      <c r="AA842" s="30"/>
      <c r="AB842" s="30"/>
      <c r="AC842" s="80"/>
      <c r="AD842" s="30"/>
    </row>
    <row r="843" spans="18:30" x14ac:dyDescent="0.25">
      <c r="R843" s="30"/>
      <c r="S843" s="30"/>
      <c r="T843" s="30"/>
      <c r="U843" s="30"/>
      <c r="V843" s="30"/>
      <c r="W843" s="30"/>
      <c r="X843" s="30"/>
      <c r="Y843" s="30"/>
      <c r="Z843" s="30"/>
      <c r="AA843" s="30"/>
      <c r="AB843" s="30"/>
      <c r="AC843" s="80"/>
      <c r="AD843" s="30"/>
    </row>
    <row r="844" spans="18:30" x14ac:dyDescent="0.25">
      <c r="R844" s="30"/>
      <c r="S844" s="30"/>
      <c r="T844" s="30"/>
      <c r="U844" s="30"/>
      <c r="V844" s="30"/>
      <c r="W844" s="30"/>
      <c r="X844" s="30"/>
      <c r="Y844" s="30"/>
      <c r="Z844" s="30"/>
      <c r="AA844" s="30"/>
      <c r="AB844" s="30"/>
      <c r="AC844" s="80"/>
      <c r="AD844" s="30"/>
    </row>
    <row r="845" spans="18:30" x14ac:dyDescent="0.25">
      <c r="R845" s="30"/>
      <c r="S845" s="30"/>
      <c r="T845" s="30"/>
      <c r="U845" s="30"/>
      <c r="V845" s="30"/>
      <c r="W845" s="30"/>
      <c r="X845" s="30"/>
      <c r="Y845" s="30"/>
      <c r="Z845" s="30"/>
      <c r="AA845" s="30"/>
      <c r="AB845" s="30"/>
      <c r="AC845" s="80"/>
      <c r="AD845" s="30"/>
    </row>
    <row r="846" spans="18:30" x14ac:dyDescent="0.25">
      <c r="R846" s="30"/>
      <c r="S846" s="30"/>
      <c r="T846" s="30"/>
      <c r="U846" s="30"/>
      <c r="V846" s="30"/>
      <c r="W846" s="30"/>
      <c r="X846" s="30"/>
      <c r="Y846" s="30"/>
      <c r="Z846" s="30"/>
      <c r="AA846" s="30"/>
      <c r="AB846" s="30"/>
      <c r="AC846" s="80"/>
      <c r="AD846" s="30"/>
    </row>
    <row r="847" spans="18:30" x14ac:dyDescent="0.25">
      <c r="R847" s="30"/>
      <c r="S847" s="30"/>
      <c r="T847" s="30"/>
      <c r="U847" s="30"/>
      <c r="V847" s="30"/>
      <c r="W847" s="30"/>
      <c r="X847" s="30"/>
      <c r="Y847" s="30"/>
      <c r="Z847" s="30"/>
      <c r="AA847" s="30"/>
      <c r="AB847" s="30"/>
      <c r="AC847" s="80"/>
      <c r="AD847" s="30"/>
    </row>
    <row r="848" spans="18:30" x14ac:dyDescent="0.25">
      <c r="R848" s="30"/>
      <c r="S848" s="30"/>
      <c r="T848" s="30"/>
      <c r="U848" s="30"/>
      <c r="V848" s="30"/>
      <c r="W848" s="30"/>
      <c r="X848" s="30"/>
      <c r="Y848" s="30"/>
      <c r="Z848" s="30"/>
      <c r="AA848" s="30"/>
      <c r="AB848" s="30"/>
      <c r="AC848" s="80"/>
      <c r="AD848" s="30"/>
    </row>
    <row r="849" spans="18:30" x14ac:dyDescent="0.25">
      <c r="R849" s="30"/>
      <c r="S849" s="30"/>
      <c r="T849" s="30"/>
      <c r="U849" s="30"/>
      <c r="V849" s="30"/>
      <c r="W849" s="30"/>
      <c r="X849" s="30"/>
      <c r="Y849" s="30"/>
      <c r="Z849" s="30"/>
      <c r="AA849" s="30"/>
      <c r="AB849" s="30"/>
      <c r="AC849" s="80"/>
      <c r="AD849" s="30"/>
    </row>
    <row r="850" spans="18:30" x14ac:dyDescent="0.25">
      <c r="R850" s="30"/>
      <c r="S850" s="30"/>
      <c r="T850" s="30"/>
      <c r="U850" s="30"/>
      <c r="V850" s="30"/>
      <c r="W850" s="30"/>
      <c r="X850" s="30"/>
      <c r="Y850" s="30"/>
      <c r="Z850" s="30"/>
      <c r="AA850" s="30"/>
      <c r="AB850" s="30"/>
      <c r="AC850" s="80"/>
      <c r="AD850" s="30"/>
    </row>
    <row r="851" spans="18:30" x14ac:dyDescent="0.25">
      <c r="R851" s="30"/>
      <c r="S851" s="30"/>
      <c r="T851" s="30"/>
      <c r="U851" s="30"/>
      <c r="V851" s="30"/>
      <c r="W851" s="30"/>
      <c r="X851" s="30"/>
      <c r="Y851" s="30"/>
      <c r="Z851" s="30"/>
      <c r="AA851" s="30"/>
      <c r="AB851" s="30"/>
      <c r="AC851" s="80"/>
      <c r="AD851" s="30"/>
    </row>
    <row r="852" spans="18:30" x14ac:dyDescent="0.25">
      <c r="R852" s="30"/>
      <c r="S852" s="30"/>
      <c r="T852" s="30"/>
      <c r="U852" s="30"/>
      <c r="V852" s="30"/>
      <c r="W852" s="30"/>
      <c r="X852" s="30"/>
      <c r="Y852" s="30"/>
      <c r="Z852" s="30"/>
      <c r="AA852" s="30"/>
      <c r="AB852" s="30"/>
      <c r="AC852" s="80"/>
      <c r="AD852" s="30"/>
    </row>
    <row r="853" spans="18:30" x14ac:dyDescent="0.25">
      <c r="R853" s="30"/>
      <c r="S853" s="30"/>
      <c r="T853" s="30"/>
      <c r="U853" s="30"/>
      <c r="V853" s="30"/>
      <c r="W853" s="30"/>
      <c r="X853" s="30"/>
      <c r="Y853" s="30"/>
      <c r="Z853" s="30"/>
      <c r="AA853" s="30"/>
      <c r="AB853" s="30"/>
      <c r="AC853" s="80"/>
      <c r="AD853" s="30"/>
    </row>
    <row r="854" spans="18:30" x14ac:dyDescent="0.25">
      <c r="R854" s="30"/>
      <c r="S854" s="30"/>
      <c r="T854" s="30"/>
      <c r="U854" s="30"/>
      <c r="V854" s="30"/>
      <c r="W854" s="30"/>
      <c r="X854" s="30"/>
      <c r="Y854" s="30"/>
      <c r="Z854" s="30"/>
      <c r="AA854" s="30"/>
      <c r="AB854" s="30"/>
      <c r="AC854" s="80"/>
      <c r="AD854" s="30"/>
    </row>
    <row r="855" spans="18:30" x14ac:dyDescent="0.25">
      <c r="R855" s="30"/>
      <c r="S855" s="30"/>
      <c r="T855" s="30"/>
      <c r="U855" s="30"/>
      <c r="V855" s="30"/>
      <c r="W855" s="30"/>
      <c r="X855" s="30"/>
      <c r="Y855" s="30"/>
      <c r="Z855" s="30"/>
      <c r="AA855" s="30"/>
      <c r="AB855" s="30"/>
      <c r="AC855" s="80"/>
      <c r="AD855" s="30"/>
    </row>
    <row r="856" spans="18:30" x14ac:dyDescent="0.25">
      <c r="R856" s="30"/>
      <c r="S856" s="30"/>
      <c r="T856" s="30"/>
      <c r="U856" s="30"/>
      <c r="V856" s="30"/>
      <c r="W856" s="30"/>
      <c r="X856" s="30"/>
      <c r="Y856" s="30"/>
      <c r="Z856" s="30"/>
      <c r="AA856" s="30"/>
      <c r="AB856" s="30"/>
      <c r="AC856" s="80"/>
      <c r="AD856" s="30"/>
    </row>
    <row r="857" spans="18:30" x14ac:dyDescent="0.25">
      <c r="R857" s="30"/>
      <c r="S857" s="30"/>
      <c r="T857" s="30"/>
      <c r="U857" s="30"/>
      <c r="V857" s="30"/>
      <c r="W857" s="30"/>
      <c r="X857" s="30"/>
      <c r="Y857" s="30"/>
      <c r="Z857" s="30"/>
      <c r="AA857" s="30"/>
      <c r="AB857" s="30"/>
      <c r="AC857" s="80"/>
      <c r="AD857" s="30"/>
    </row>
    <row r="858" spans="18:30" x14ac:dyDescent="0.25">
      <c r="R858" s="30"/>
      <c r="S858" s="30"/>
      <c r="T858" s="30"/>
      <c r="U858" s="30"/>
      <c r="V858" s="30"/>
      <c r="W858" s="30"/>
      <c r="X858" s="30"/>
      <c r="Y858" s="30"/>
      <c r="Z858" s="30"/>
      <c r="AA858" s="30"/>
      <c r="AB858" s="30"/>
      <c r="AC858" s="80"/>
      <c r="AD858" s="30"/>
    </row>
    <row r="859" spans="18:30" x14ac:dyDescent="0.25">
      <c r="R859" s="30"/>
      <c r="S859" s="30"/>
      <c r="T859" s="30"/>
      <c r="U859" s="30"/>
      <c r="V859" s="30"/>
      <c r="W859" s="30"/>
      <c r="X859" s="30"/>
      <c r="Y859" s="30"/>
      <c r="Z859" s="30"/>
      <c r="AA859" s="30"/>
      <c r="AB859" s="30"/>
      <c r="AC859" s="80"/>
      <c r="AD859" s="30"/>
    </row>
    <row r="860" spans="18:30" x14ac:dyDescent="0.25">
      <c r="R860" s="30"/>
      <c r="S860" s="30"/>
      <c r="T860" s="30"/>
      <c r="U860" s="30"/>
      <c r="V860" s="30"/>
      <c r="W860" s="30"/>
      <c r="X860" s="30"/>
      <c r="Y860" s="30"/>
      <c r="Z860" s="30"/>
      <c r="AA860" s="30"/>
      <c r="AB860" s="30"/>
      <c r="AC860" s="80"/>
      <c r="AD860" s="30"/>
    </row>
    <row r="861" spans="18:30" x14ac:dyDescent="0.25">
      <c r="R861" s="30"/>
      <c r="S861" s="30"/>
      <c r="T861" s="30"/>
      <c r="U861" s="30"/>
      <c r="V861" s="30"/>
      <c r="W861" s="30"/>
      <c r="X861" s="30"/>
      <c r="Y861" s="30"/>
      <c r="Z861" s="30"/>
      <c r="AA861" s="30"/>
      <c r="AB861" s="30"/>
      <c r="AC861" s="80"/>
      <c r="AD861" s="30"/>
    </row>
    <row r="862" spans="18:30" x14ac:dyDescent="0.25">
      <c r="R862" s="30"/>
      <c r="S862" s="30"/>
      <c r="T862" s="30"/>
      <c r="U862" s="30"/>
      <c r="V862" s="30"/>
      <c r="W862" s="30"/>
      <c r="X862" s="30"/>
      <c r="Y862" s="30"/>
      <c r="Z862" s="30"/>
      <c r="AA862" s="30"/>
      <c r="AB862" s="30"/>
      <c r="AC862" s="80"/>
      <c r="AD862" s="30"/>
    </row>
    <row r="863" spans="18:30" x14ac:dyDescent="0.25">
      <c r="R863" s="30"/>
      <c r="S863" s="30"/>
      <c r="T863" s="30"/>
      <c r="U863" s="30"/>
      <c r="V863" s="30"/>
      <c r="W863" s="30"/>
      <c r="X863" s="30"/>
      <c r="Y863" s="30"/>
      <c r="Z863" s="30"/>
      <c r="AA863" s="30"/>
      <c r="AB863" s="30"/>
      <c r="AC863" s="80"/>
      <c r="AD863" s="30"/>
    </row>
    <row r="864" spans="18:30" x14ac:dyDescent="0.25">
      <c r="R864" s="30"/>
      <c r="S864" s="30"/>
      <c r="T864" s="30"/>
      <c r="U864" s="30"/>
      <c r="V864" s="30"/>
      <c r="W864" s="30"/>
      <c r="X864" s="30"/>
      <c r="Y864" s="30"/>
      <c r="Z864" s="30"/>
      <c r="AA864" s="30"/>
      <c r="AB864" s="30"/>
      <c r="AC864" s="80"/>
      <c r="AD864" s="30"/>
    </row>
    <row r="865" spans="18:30" x14ac:dyDescent="0.25">
      <c r="R865" s="30"/>
      <c r="S865" s="30"/>
      <c r="T865" s="30"/>
      <c r="U865" s="30"/>
      <c r="V865" s="30"/>
      <c r="W865" s="30"/>
      <c r="X865" s="30"/>
      <c r="Y865" s="30"/>
      <c r="Z865" s="30"/>
      <c r="AA865" s="30"/>
      <c r="AB865" s="30"/>
      <c r="AC865" s="80"/>
      <c r="AD865" s="30"/>
    </row>
    <row r="866" spans="18:30" x14ac:dyDescent="0.25">
      <c r="R866" s="30"/>
      <c r="S866" s="30"/>
      <c r="T866" s="30"/>
      <c r="U866" s="30"/>
      <c r="V866" s="30"/>
      <c r="W866" s="30"/>
      <c r="X866" s="30"/>
      <c r="Y866" s="30"/>
      <c r="Z866" s="30"/>
      <c r="AA866" s="30"/>
      <c r="AB866" s="30"/>
      <c r="AC866" s="80"/>
      <c r="AD866" s="30"/>
    </row>
    <row r="867" spans="18:30" x14ac:dyDescent="0.25">
      <c r="R867" s="30"/>
      <c r="S867" s="30"/>
      <c r="T867" s="30"/>
      <c r="U867" s="30"/>
      <c r="V867" s="30"/>
      <c r="W867" s="30"/>
      <c r="X867" s="30"/>
      <c r="Y867" s="30"/>
      <c r="Z867" s="30"/>
      <c r="AA867" s="30"/>
      <c r="AB867" s="30"/>
      <c r="AC867" s="80"/>
      <c r="AD867" s="30"/>
    </row>
    <row r="868" spans="18:30" x14ac:dyDescent="0.25">
      <c r="R868" s="30"/>
      <c r="S868" s="30"/>
      <c r="T868" s="30"/>
      <c r="U868" s="30"/>
      <c r="V868" s="30"/>
      <c r="W868" s="30"/>
      <c r="X868" s="30"/>
      <c r="Y868" s="30"/>
      <c r="Z868" s="30"/>
      <c r="AA868" s="30"/>
      <c r="AB868" s="30"/>
      <c r="AC868" s="80"/>
      <c r="AD868" s="30"/>
    </row>
    <row r="869" spans="18:30" x14ac:dyDescent="0.25">
      <c r="R869" s="30"/>
      <c r="S869" s="30"/>
      <c r="T869" s="30"/>
      <c r="U869" s="30"/>
      <c r="V869" s="30"/>
      <c r="W869" s="30"/>
      <c r="X869" s="30"/>
      <c r="Y869" s="30"/>
      <c r="Z869" s="30"/>
      <c r="AA869" s="30"/>
      <c r="AB869" s="30"/>
      <c r="AC869" s="80"/>
      <c r="AD869" s="30"/>
    </row>
    <row r="870" spans="18:30" x14ac:dyDescent="0.25">
      <c r="R870" s="30"/>
      <c r="S870" s="30"/>
      <c r="T870" s="30"/>
      <c r="U870" s="30"/>
      <c r="V870" s="30"/>
      <c r="W870" s="30"/>
      <c r="X870" s="30"/>
      <c r="Y870" s="30"/>
      <c r="Z870" s="30"/>
      <c r="AA870" s="30"/>
      <c r="AB870" s="30"/>
      <c r="AC870" s="80"/>
      <c r="AD870" s="30"/>
    </row>
    <row r="871" spans="18:30" x14ac:dyDescent="0.25">
      <c r="R871" s="30"/>
      <c r="S871" s="30"/>
      <c r="T871" s="30"/>
      <c r="U871" s="30"/>
      <c r="V871" s="30"/>
      <c r="W871" s="30"/>
      <c r="X871" s="30"/>
      <c r="Y871" s="30"/>
      <c r="Z871" s="30"/>
      <c r="AA871" s="30"/>
      <c r="AB871" s="30"/>
      <c r="AC871" s="80"/>
      <c r="AD871" s="30"/>
    </row>
    <row r="872" spans="18:30" x14ac:dyDescent="0.25">
      <c r="R872" s="30"/>
      <c r="S872" s="30"/>
      <c r="T872" s="30"/>
      <c r="U872" s="30"/>
      <c r="V872" s="30"/>
      <c r="W872" s="30"/>
      <c r="X872" s="30"/>
      <c r="Y872" s="30"/>
      <c r="Z872" s="30"/>
      <c r="AA872" s="30"/>
      <c r="AB872" s="30"/>
      <c r="AC872" s="80"/>
      <c r="AD872" s="30"/>
    </row>
    <row r="873" spans="18:30" x14ac:dyDescent="0.25">
      <c r="R873" s="30"/>
      <c r="S873" s="30"/>
      <c r="T873" s="30"/>
      <c r="U873" s="30"/>
      <c r="V873" s="30"/>
      <c r="W873" s="30"/>
      <c r="X873" s="30"/>
      <c r="Y873" s="30"/>
      <c r="Z873" s="30"/>
      <c r="AA873" s="30"/>
      <c r="AB873" s="30"/>
      <c r="AC873" s="80"/>
      <c r="AD873" s="30"/>
    </row>
    <row r="874" spans="18:30" x14ac:dyDescent="0.25">
      <c r="R874" s="30"/>
      <c r="S874" s="30"/>
      <c r="T874" s="30"/>
      <c r="U874" s="30"/>
      <c r="V874" s="30"/>
      <c r="W874" s="30"/>
      <c r="X874" s="30"/>
      <c r="Y874" s="30"/>
      <c r="Z874" s="30"/>
      <c r="AA874" s="30"/>
      <c r="AB874" s="30"/>
      <c r="AC874" s="80"/>
      <c r="AD874" s="30"/>
    </row>
    <row r="875" spans="18:30" x14ac:dyDescent="0.25">
      <c r="R875" s="30"/>
      <c r="S875" s="30"/>
      <c r="T875" s="30"/>
      <c r="U875" s="30"/>
      <c r="V875" s="30"/>
      <c r="W875" s="30"/>
      <c r="X875" s="30"/>
      <c r="Y875" s="30"/>
      <c r="Z875" s="30"/>
      <c r="AA875" s="30"/>
      <c r="AB875" s="30"/>
      <c r="AC875" s="80"/>
      <c r="AD875" s="30"/>
    </row>
    <row r="876" spans="18:30" x14ac:dyDescent="0.25">
      <c r="R876" s="30"/>
      <c r="S876" s="30"/>
      <c r="T876" s="30"/>
      <c r="U876" s="30"/>
      <c r="V876" s="30"/>
      <c r="W876" s="30"/>
      <c r="X876" s="30"/>
      <c r="Y876" s="30"/>
      <c r="Z876" s="30"/>
      <c r="AA876" s="30"/>
      <c r="AB876" s="30"/>
      <c r="AC876" s="80"/>
      <c r="AD876" s="30"/>
    </row>
    <row r="877" spans="18:30" x14ac:dyDescent="0.25">
      <c r="R877" s="30"/>
      <c r="S877" s="30"/>
      <c r="T877" s="30"/>
      <c r="U877" s="30"/>
      <c r="V877" s="30"/>
      <c r="W877" s="30"/>
      <c r="X877" s="30"/>
      <c r="Y877" s="30"/>
      <c r="Z877" s="30"/>
      <c r="AA877" s="30"/>
      <c r="AB877" s="30"/>
      <c r="AC877" s="80"/>
      <c r="AD877" s="30"/>
    </row>
    <row r="878" spans="18:30" x14ac:dyDescent="0.25">
      <c r="R878" s="30"/>
      <c r="S878" s="30"/>
      <c r="T878" s="30"/>
      <c r="U878" s="30"/>
      <c r="V878" s="30"/>
      <c r="W878" s="30"/>
      <c r="X878" s="30"/>
      <c r="Y878" s="30"/>
      <c r="Z878" s="30"/>
      <c r="AA878" s="30"/>
      <c r="AB878" s="30"/>
      <c r="AC878" s="80"/>
      <c r="AD878" s="30"/>
    </row>
    <row r="879" spans="18:30" x14ac:dyDescent="0.25">
      <c r="R879" s="30"/>
      <c r="S879" s="30"/>
      <c r="T879" s="30"/>
      <c r="U879" s="30"/>
      <c r="V879" s="30"/>
      <c r="W879" s="30"/>
      <c r="X879" s="30"/>
      <c r="Y879" s="30"/>
      <c r="Z879" s="30"/>
      <c r="AA879" s="30"/>
      <c r="AB879" s="30"/>
      <c r="AC879" s="80"/>
      <c r="AD879" s="30"/>
    </row>
    <row r="880" spans="18:30" x14ac:dyDescent="0.25">
      <c r="R880" s="30"/>
      <c r="S880" s="30"/>
      <c r="T880" s="30"/>
      <c r="U880" s="30"/>
      <c r="V880" s="30"/>
      <c r="W880" s="30"/>
      <c r="X880" s="30"/>
      <c r="Y880" s="30"/>
      <c r="Z880" s="30"/>
      <c r="AA880" s="30"/>
      <c r="AB880" s="30"/>
      <c r="AC880" s="80"/>
      <c r="AD880" s="30"/>
    </row>
    <row r="881" spans="18:30" x14ac:dyDescent="0.25">
      <c r="R881" s="30"/>
      <c r="S881" s="30"/>
      <c r="T881" s="30"/>
      <c r="U881" s="30"/>
      <c r="V881" s="30"/>
      <c r="W881" s="30"/>
      <c r="X881" s="30"/>
      <c r="Y881" s="30"/>
      <c r="Z881" s="30"/>
      <c r="AA881" s="30"/>
      <c r="AB881" s="30"/>
      <c r="AC881" s="80"/>
      <c r="AD881" s="30"/>
    </row>
    <row r="882" spans="18:30" x14ac:dyDescent="0.25">
      <c r="R882" s="30"/>
      <c r="S882" s="30"/>
      <c r="T882" s="30"/>
      <c r="U882" s="30"/>
      <c r="V882" s="30"/>
      <c r="W882" s="30"/>
      <c r="X882" s="30"/>
      <c r="Y882" s="30"/>
      <c r="Z882" s="30"/>
      <c r="AA882" s="30"/>
      <c r="AB882" s="30"/>
      <c r="AC882" s="80"/>
      <c r="AD882" s="30"/>
    </row>
    <row r="883" spans="18:30" x14ac:dyDescent="0.25">
      <c r="R883" s="30"/>
      <c r="S883" s="30"/>
      <c r="T883" s="30"/>
      <c r="U883" s="30"/>
      <c r="V883" s="30"/>
      <c r="W883" s="30"/>
      <c r="X883" s="30"/>
      <c r="Y883" s="30"/>
      <c r="Z883" s="30"/>
      <c r="AA883" s="30"/>
      <c r="AB883" s="30"/>
      <c r="AC883" s="80"/>
      <c r="AD883" s="30"/>
    </row>
    <row r="884" spans="18:30" x14ac:dyDescent="0.25">
      <c r="R884" s="30"/>
      <c r="S884" s="30"/>
      <c r="T884" s="30"/>
      <c r="U884" s="30"/>
      <c r="V884" s="30"/>
      <c r="W884" s="30"/>
      <c r="X884" s="30"/>
      <c r="Y884" s="30"/>
      <c r="Z884" s="30"/>
      <c r="AA884" s="30"/>
      <c r="AB884" s="30"/>
      <c r="AC884" s="80"/>
      <c r="AD884" s="30"/>
    </row>
    <row r="885" spans="18:30" x14ac:dyDescent="0.25">
      <c r="R885" s="30"/>
      <c r="S885" s="30"/>
      <c r="T885" s="30"/>
      <c r="U885" s="30"/>
      <c r="V885" s="30"/>
      <c r="W885" s="30"/>
      <c r="X885" s="30"/>
      <c r="Y885" s="30"/>
      <c r="Z885" s="30"/>
      <c r="AA885" s="30"/>
      <c r="AB885" s="30"/>
      <c r="AC885" s="80"/>
      <c r="AD885" s="30"/>
    </row>
    <row r="886" spans="18:30" x14ac:dyDescent="0.25">
      <c r="R886" s="30"/>
      <c r="S886" s="30"/>
      <c r="T886" s="30"/>
      <c r="U886" s="30"/>
      <c r="V886" s="30"/>
      <c r="W886" s="30"/>
      <c r="X886" s="30"/>
      <c r="Y886" s="30"/>
      <c r="Z886" s="30"/>
      <c r="AA886" s="30"/>
      <c r="AB886" s="30"/>
      <c r="AC886" s="80"/>
      <c r="AD886" s="30"/>
    </row>
    <row r="887" spans="18:30" x14ac:dyDescent="0.25">
      <c r="R887" s="30"/>
      <c r="S887" s="30"/>
      <c r="T887" s="30"/>
      <c r="U887" s="30"/>
      <c r="V887" s="30"/>
      <c r="W887" s="30"/>
      <c r="X887" s="30"/>
      <c r="Y887" s="30"/>
      <c r="Z887" s="30"/>
      <c r="AA887" s="30"/>
      <c r="AB887" s="30"/>
      <c r="AC887" s="80"/>
      <c r="AD887" s="30"/>
    </row>
    <row r="888" spans="18:30" x14ac:dyDescent="0.25">
      <c r="R888" s="30"/>
      <c r="S888" s="30"/>
      <c r="T888" s="30"/>
      <c r="U888" s="30"/>
      <c r="V888" s="30"/>
      <c r="W888" s="30"/>
      <c r="X888" s="30"/>
      <c r="Y888" s="30"/>
      <c r="Z888" s="30"/>
      <c r="AA888" s="30"/>
      <c r="AB888" s="30"/>
      <c r="AC888" s="80"/>
      <c r="AD888" s="30"/>
    </row>
    <row r="889" spans="18:30" x14ac:dyDescent="0.25">
      <c r="R889" s="30"/>
      <c r="S889" s="30"/>
      <c r="T889" s="30"/>
      <c r="U889" s="30"/>
      <c r="V889" s="30"/>
      <c r="W889" s="30"/>
      <c r="X889" s="30"/>
      <c r="Y889" s="30"/>
      <c r="Z889" s="30"/>
      <c r="AA889" s="30"/>
      <c r="AB889" s="30"/>
      <c r="AC889" s="80"/>
      <c r="AD889" s="30"/>
    </row>
    <row r="890" spans="18:30" x14ac:dyDescent="0.25">
      <c r="R890" s="30"/>
      <c r="S890" s="30"/>
      <c r="T890" s="30"/>
      <c r="U890" s="30"/>
      <c r="V890" s="30"/>
      <c r="W890" s="30"/>
      <c r="X890" s="30"/>
      <c r="Y890" s="30"/>
      <c r="Z890" s="30"/>
      <c r="AA890" s="30"/>
      <c r="AB890" s="30"/>
      <c r="AC890" s="80"/>
      <c r="AD890" s="30"/>
    </row>
    <row r="891" spans="18:30" x14ac:dyDescent="0.25">
      <c r="R891" s="30"/>
      <c r="S891" s="30"/>
      <c r="T891" s="30"/>
      <c r="U891" s="30"/>
      <c r="V891" s="30"/>
      <c r="W891" s="30"/>
      <c r="X891" s="30"/>
      <c r="Y891" s="30"/>
      <c r="Z891" s="30"/>
      <c r="AA891" s="30"/>
      <c r="AB891" s="30"/>
      <c r="AC891" s="80"/>
      <c r="AD891" s="30"/>
    </row>
    <row r="892" spans="18:30" x14ac:dyDescent="0.25">
      <c r="R892" s="30"/>
      <c r="S892" s="30"/>
      <c r="T892" s="30"/>
      <c r="U892" s="30"/>
      <c r="V892" s="30"/>
      <c r="W892" s="30"/>
      <c r="X892" s="30"/>
      <c r="Y892" s="30"/>
      <c r="Z892" s="30"/>
      <c r="AA892" s="30"/>
      <c r="AB892" s="30"/>
      <c r="AC892" s="80"/>
      <c r="AD892" s="30"/>
    </row>
    <row r="893" spans="18:30" x14ac:dyDescent="0.25">
      <c r="R893" s="30"/>
      <c r="S893" s="30"/>
      <c r="T893" s="30"/>
      <c r="U893" s="30"/>
      <c r="V893" s="30"/>
      <c r="W893" s="30"/>
      <c r="X893" s="30"/>
      <c r="Y893" s="30"/>
      <c r="Z893" s="30"/>
      <c r="AA893" s="30"/>
      <c r="AB893" s="30"/>
      <c r="AC893" s="80"/>
      <c r="AD893" s="30"/>
    </row>
    <row r="894" spans="18:30" x14ac:dyDescent="0.25">
      <c r="R894" s="30"/>
      <c r="S894" s="30"/>
      <c r="T894" s="30"/>
      <c r="U894" s="30"/>
      <c r="V894" s="30"/>
      <c r="W894" s="30"/>
      <c r="X894" s="30"/>
      <c r="Y894" s="30"/>
      <c r="Z894" s="30"/>
      <c r="AA894" s="30"/>
      <c r="AB894" s="30"/>
      <c r="AC894" s="80"/>
      <c r="AD894" s="30"/>
    </row>
    <row r="895" spans="18:30" x14ac:dyDescent="0.25">
      <c r="R895" s="30"/>
      <c r="S895" s="30"/>
      <c r="T895" s="30"/>
      <c r="U895" s="30"/>
      <c r="V895" s="30"/>
      <c r="W895" s="30"/>
      <c r="X895" s="30"/>
      <c r="Y895" s="30"/>
      <c r="Z895" s="30"/>
      <c r="AA895" s="30"/>
      <c r="AB895" s="30"/>
      <c r="AC895" s="80"/>
      <c r="AD895" s="30"/>
    </row>
    <row r="896" spans="18:30" x14ac:dyDescent="0.25">
      <c r="R896" s="30"/>
      <c r="S896" s="30"/>
      <c r="T896" s="30"/>
      <c r="U896" s="30"/>
      <c r="V896" s="30"/>
      <c r="W896" s="30"/>
      <c r="X896" s="30"/>
      <c r="Y896" s="30"/>
      <c r="Z896" s="30"/>
      <c r="AA896" s="30"/>
      <c r="AB896" s="30"/>
      <c r="AC896" s="80"/>
      <c r="AD896" s="30"/>
    </row>
    <row r="897" spans="18:30" x14ac:dyDescent="0.25">
      <c r="R897" s="30"/>
      <c r="S897" s="30"/>
      <c r="T897" s="30"/>
      <c r="U897" s="30"/>
      <c r="V897" s="30"/>
      <c r="W897" s="30"/>
      <c r="X897" s="30"/>
      <c r="Y897" s="30"/>
      <c r="Z897" s="30"/>
      <c r="AA897" s="30"/>
      <c r="AB897" s="30"/>
      <c r="AC897" s="80"/>
      <c r="AD897" s="30"/>
    </row>
    <row r="898" spans="18:30" x14ac:dyDescent="0.25">
      <c r="R898" s="30"/>
      <c r="S898" s="30"/>
      <c r="T898" s="30"/>
      <c r="U898" s="30"/>
      <c r="V898" s="30"/>
      <c r="W898" s="30"/>
      <c r="X898" s="30"/>
      <c r="Y898" s="30"/>
      <c r="Z898" s="30"/>
      <c r="AA898" s="30"/>
      <c r="AB898" s="30"/>
      <c r="AC898" s="80"/>
      <c r="AD898" s="30"/>
    </row>
    <row r="899" spans="18:30" x14ac:dyDescent="0.25">
      <c r="R899" s="30"/>
      <c r="S899" s="30"/>
      <c r="T899" s="30"/>
      <c r="U899" s="30"/>
      <c r="V899" s="30"/>
      <c r="W899" s="30"/>
      <c r="X899" s="30"/>
      <c r="Y899" s="30"/>
      <c r="Z899" s="30"/>
      <c r="AA899" s="30"/>
      <c r="AB899" s="30"/>
      <c r="AC899" s="80"/>
      <c r="AD899" s="30"/>
    </row>
    <row r="900" spans="18:30" x14ac:dyDescent="0.25">
      <c r="R900" s="30"/>
      <c r="S900" s="30"/>
      <c r="T900" s="30"/>
      <c r="U900" s="30"/>
      <c r="V900" s="30"/>
      <c r="W900" s="30"/>
      <c r="X900" s="30"/>
      <c r="Y900" s="30"/>
      <c r="Z900" s="30"/>
      <c r="AA900" s="30"/>
      <c r="AB900" s="30"/>
      <c r="AC900" s="80"/>
      <c r="AD900" s="30"/>
    </row>
    <row r="901" spans="18:30" x14ac:dyDescent="0.25">
      <c r="R901" s="30"/>
      <c r="S901" s="30"/>
      <c r="T901" s="30"/>
      <c r="U901" s="30"/>
      <c r="V901" s="30"/>
      <c r="W901" s="30"/>
      <c r="X901" s="30"/>
      <c r="Y901" s="30"/>
      <c r="Z901" s="30"/>
      <c r="AA901" s="30"/>
      <c r="AB901" s="30"/>
      <c r="AC901" s="80"/>
      <c r="AD901" s="30"/>
    </row>
    <row r="902" spans="18:30" x14ac:dyDescent="0.25">
      <c r="R902" s="30"/>
      <c r="S902" s="30"/>
      <c r="T902" s="30"/>
      <c r="U902" s="30"/>
      <c r="V902" s="30"/>
      <c r="W902" s="30"/>
      <c r="X902" s="30"/>
      <c r="Y902" s="30"/>
      <c r="Z902" s="30"/>
      <c r="AA902" s="30"/>
      <c r="AB902" s="30"/>
      <c r="AC902" s="80"/>
      <c r="AD902" s="30"/>
    </row>
    <row r="903" spans="18:30" x14ac:dyDescent="0.25">
      <c r="R903" s="30"/>
      <c r="S903" s="30"/>
      <c r="T903" s="30"/>
      <c r="U903" s="30"/>
      <c r="V903" s="30"/>
      <c r="W903" s="30"/>
      <c r="X903" s="30"/>
      <c r="Y903" s="30"/>
      <c r="Z903" s="30"/>
      <c r="AA903" s="30"/>
      <c r="AB903" s="30"/>
      <c r="AC903" s="80"/>
      <c r="AD903" s="30"/>
    </row>
    <row r="904" spans="18:30" x14ac:dyDescent="0.25">
      <c r="R904" s="30"/>
      <c r="S904" s="30"/>
      <c r="T904" s="30"/>
      <c r="U904" s="30"/>
      <c r="V904" s="30"/>
      <c r="W904" s="30"/>
      <c r="X904" s="30"/>
      <c r="Y904" s="30"/>
      <c r="Z904" s="30"/>
      <c r="AA904" s="30"/>
      <c r="AB904" s="30"/>
      <c r="AC904" s="80"/>
      <c r="AD904" s="30"/>
    </row>
    <row r="905" spans="18:30" x14ac:dyDescent="0.25">
      <c r="R905" s="30"/>
      <c r="S905" s="30"/>
      <c r="T905" s="30"/>
      <c r="U905" s="30"/>
      <c r="V905" s="30"/>
      <c r="W905" s="30"/>
      <c r="X905" s="30"/>
      <c r="Y905" s="30"/>
      <c r="Z905" s="30"/>
      <c r="AA905" s="30"/>
      <c r="AB905" s="30"/>
      <c r="AC905" s="80"/>
      <c r="AD905" s="30"/>
    </row>
    <row r="906" spans="18:30" x14ac:dyDescent="0.25">
      <c r="R906" s="30"/>
      <c r="S906" s="30"/>
      <c r="T906" s="30"/>
      <c r="U906" s="30"/>
      <c r="V906" s="30"/>
      <c r="W906" s="30"/>
      <c r="X906" s="30"/>
      <c r="Y906" s="30"/>
      <c r="Z906" s="30"/>
      <c r="AA906" s="30"/>
      <c r="AB906" s="30"/>
      <c r="AC906" s="80"/>
      <c r="AD906" s="30"/>
    </row>
    <row r="907" spans="18:30" x14ac:dyDescent="0.25">
      <c r="R907" s="30"/>
      <c r="S907" s="30"/>
      <c r="T907" s="30"/>
      <c r="U907" s="30"/>
      <c r="V907" s="30"/>
      <c r="W907" s="30"/>
      <c r="X907" s="30"/>
      <c r="Y907" s="30"/>
      <c r="Z907" s="30"/>
      <c r="AA907" s="30"/>
      <c r="AB907" s="30"/>
      <c r="AC907" s="80"/>
      <c r="AD907" s="30"/>
    </row>
    <row r="908" spans="18:30" x14ac:dyDescent="0.25">
      <c r="R908" s="30"/>
      <c r="S908" s="30"/>
      <c r="T908" s="30"/>
      <c r="U908" s="30"/>
      <c r="V908" s="30"/>
      <c r="W908" s="30"/>
      <c r="X908" s="30"/>
      <c r="Y908" s="30"/>
      <c r="Z908" s="30"/>
      <c r="AA908" s="30"/>
      <c r="AB908" s="30"/>
      <c r="AC908" s="80"/>
      <c r="AD908" s="30"/>
    </row>
    <row r="909" spans="18:30" x14ac:dyDescent="0.25">
      <c r="R909" s="30"/>
      <c r="S909" s="30"/>
      <c r="T909" s="30"/>
      <c r="U909" s="30"/>
      <c r="V909" s="30"/>
      <c r="W909" s="30"/>
      <c r="X909" s="30"/>
      <c r="Y909" s="30"/>
      <c r="Z909" s="30"/>
      <c r="AA909" s="30"/>
      <c r="AB909" s="30"/>
      <c r="AC909" s="80"/>
      <c r="AD909" s="30"/>
    </row>
    <row r="910" spans="18:30" x14ac:dyDescent="0.25">
      <c r="R910" s="30"/>
      <c r="S910" s="30"/>
      <c r="T910" s="30"/>
      <c r="U910" s="30"/>
      <c r="V910" s="30"/>
      <c r="W910" s="30"/>
      <c r="X910" s="30"/>
      <c r="Y910" s="30"/>
      <c r="Z910" s="30"/>
      <c r="AA910" s="30"/>
      <c r="AB910" s="30"/>
      <c r="AC910" s="80"/>
      <c r="AD910" s="30"/>
    </row>
    <row r="911" spans="18:30" x14ac:dyDescent="0.25">
      <c r="R911" s="30"/>
      <c r="S911" s="30"/>
      <c r="T911" s="30"/>
      <c r="U911" s="30"/>
      <c r="V911" s="30"/>
      <c r="W911" s="30"/>
      <c r="X911" s="30"/>
      <c r="Y911" s="30"/>
      <c r="Z911" s="30"/>
      <c r="AA911" s="30"/>
      <c r="AB911" s="30"/>
      <c r="AC911" s="80"/>
      <c r="AD911" s="30"/>
    </row>
    <row r="912" spans="18:30" x14ac:dyDescent="0.25">
      <c r="R912" s="30"/>
      <c r="S912" s="30"/>
      <c r="T912" s="30"/>
      <c r="U912" s="30"/>
      <c r="V912" s="30"/>
      <c r="W912" s="30"/>
      <c r="X912" s="30"/>
      <c r="Y912" s="30"/>
      <c r="Z912" s="30"/>
      <c r="AA912" s="30"/>
      <c r="AB912" s="30"/>
      <c r="AC912" s="80"/>
      <c r="AD912" s="30"/>
    </row>
    <row r="913" spans="18:30" x14ac:dyDescent="0.25">
      <c r="R913" s="30"/>
      <c r="S913" s="30"/>
      <c r="T913" s="30"/>
      <c r="U913" s="30"/>
      <c r="V913" s="30"/>
      <c r="W913" s="30"/>
      <c r="X913" s="30"/>
      <c r="Y913" s="30"/>
      <c r="Z913" s="30"/>
      <c r="AA913" s="30"/>
      <c r="AB913" s="30"/>
      <c r="AC913" s="80"/>
      <c r="AD913" s="30"/>
    </row>
    <row r="914" spans="18:30" x14ac:dyDescent="0.25">
      <c r="R914" s="30"/>
      <c r="S914" s="30"/>
      <c r="T914" s="30"/>
      <c r="U914" s="30"/>
      <c r="V914" s="30"/>
      <c r="W914" s="30"/>
      <c r="X914" s="30"/>
      <c r="Y914" s="30"/>
      <c r="Z914" s="30"/>
      <c r="AA914" s="30"/>
      <c r="AB914" s="30"/>
      <c r="AC914" s="80"/>
      <c r="AD914" s="30"/>
    </row>
    <row r="915" spans="18:30" x14ac:dyDescent="0.25">
      <c r="R915" s="30"/>
      <c r="S915" s="30"/>
      <c r="T915" s="30"/>
      <c r="U915" s="30"/>
      <c r="V915" s="30"/>
      <c r="W915" s="30"/>
      <c r="X915" s="30"/>
      <c r="Y915" s="30"/>
      <c r="Z915" s="30"/>
      <c r="AA915" s="30"/>
      <c r="AB915" s="30"/>
      <c r="AC915" s="80"/>
      <c r="AD915" s="30"/>
    </row>
    <row r="916" spans="18:30" x14ac:dyDescent="0.25">
      <c r="R916" s="30"/>
      <c r="S916" s="30"/>
      <c r="T916" s="30"/>
      <c r="U916" s="30"/>
      <c r="V916" s="30"/>
      <c r="W916" s="30"/>
      <c r="X916" s="30"/>
      <c r="Y916" s="30"/>
      <c r="Z916" s="30"/>
      <c r="AA916" s="30"/>
      <c r="AB916" s="30"/>
      <c r="AC916" s="80"/>
      <c r="AD916" s="30"/>
    </row>
    <row r="917" spans="18:30" x14ac:dyDescent="0.25">
      <c r="R917" s="30"/>
      <c r="S917" s="30"/>
      <c r="T917" s="30"/>
      <c r="U917" s="30"/>
      <c r="V917" s="30"/>
      <c r="W917" s="30"/>
      <c r="X917" s="30"/>
      <c r="Y917" s="30"/>
      <c r="Z917" s="30"/>
      <c r="AA917" s="30"/>
      <c r="AB917" s="30"/>
      <c r="AC917" s="80"/>
      <c r="AD917" s="30"/>
    </row>
    <row r="918" spans="18:30" x14ac:dyDescent="0.25">
      <c r="R918" s="30"/>
      <c r="S918" s="30"/>
      <c r="T918" s="30"/>
      <c r="U918" s="30"/>
      <c r="V918" s="30"/>
      <c r="W918" s="30"/>
      <c r="X918" s="30"/>
      <c r="Y918" s="30"/>
      <c r="Z918" s="30"/>
      <c r="AA918" s="30"/>
      <c r="AB918" s="30"/>
      <c r="AC918" s="80"/>
      <c r="AD918" s="30"/>
    </row>
    <row r="919" spans="18:30" x14ac:dyDescent="0.25">
      <c r="R919" s="30"/>
      <c r="S919" s="30"/>
      <c r="T919" s="30"/>
      <c r="U919" s="30"/>
      <c r="V919" s="30"/>
      <c r="W919" s="30"/>
      <c r="X919" s="30"/>
      <c r="Y919" s="30"/>
      <c r="Z919" s="30"/>
      <c r="AA919" s="30"/>
      <c r="AB919" s="30"/>
      <c r="AC919" s="80"/>
      <c r="AD919" s="30"/>
    </row>
    <row r="920" spans="18:30" x14ac:dyDescent="0.25">
      <c r="R920" s="30"/>
      <c r="S920" s="30"/>
      <c r="T920" s="30"/>
      <c r="U920" s="30"/>
      <c r="V920" s="30"/>
      <c r="W920" s="30"/>
      <c r="X920" s="30"/>
      <c r="Y920" s="30"/>
      <c r="Z920" s="30"/>
      <c r="AA920" s="30"/>
      <c r="AB920" s="30"/>
      <c r="AC920" s="80"/>
      <c r="AD920" s="30"/>
    </row>
    <row r="921" spans="18:30" x14ac:dyDescent="0.25">
      <c r="R921" s="30"/>
      <c r="S921" s="30"/>
      <c r="T921" s="30"/>
      <c r="U921" s="30"/>
      <c r="V921" s="30"/>
      <c r="W921" s="30"/>
      <c r="X921" s="30"/>
      <c r="Y921" s="30"/>
      <c r="Z921" s="30"/>
      <c r="AA921" s="30"/>
      <c r="AB921" s="30"/>
      <c r="AC921" s="80"/>
      <c r="AD921" s="30"/>
    </row>
    <row r="922" spans="18:30" x14ac:dyDescent="0.25">
      <c r="R922" s="30"/>
      <c r="S922" s="30"/>
      <c r="T922" s="30"/>
      <c r="U922" s="30"/>
      <c r="V922" s="30"/>
      <c r="W922" s="30"/>
      <c r="X922" s="30"/>
      <c r="Y922" s="30"/>
      <c r="Z922" s="30"/>
      <c r="AA922" s="30"/>
      <c r="AB922" s="30"/>
      <c r="AC922" s="80"/>
      <c r="AD922" s="30"/>
    </row>
    <row r="923" spans="18:30" x14ac:dyDescent="0.25">
      <c r="R923" s="30"/>
      <c r="S923" s="30"/>
      <c r="T923" s="30"/>
      <c r="U923" s="30"/>
      <c r="V923" s="30"/>
      <c r="W923" s="30"/>
      <c r="X923" s="30"/>
      <c r="Y923" s="30"/>
      <c r="Z923" s="30"/>
      <c r="AA923" s="30"/>
      <c r="AB923" s="30"/>
      <c r="AC923" s="80"/>
      <c r="AD923" s="30"/>
    </row>
    <row r="924" spans="18:30" x14ac:dyDescent="0.25">
      <c r="R924" s="30"/>
      <c r="S924" s="30"/>
      <c r="T924" s="30"/>
      <c r="U924" s="30"/>
      <c r="V924" s="30"/>
      <c r="W924" s="30"/>
      <c r="X924" s="30"/>
      <c r="Y924" s="30"/>
      <c r="Z924" s="30"/>
      <c r="AA924" s="30"/>
      <c r="AB924" s="30"/>
      <c r="AC924" s="80"/>
      <c r="AD924" s="30"/>
    </row>
    <row r="925" spans="18:30" x14ac:dyDescent="0.25">
      <c r="R925" s="30"/>
      <c r="S925" s="30"/>
      <c r="T925" s="30"/>
      <c r="U925" s="30"/>
      <c r="V925" s="30"/>
      <c r="W925" s="30"/>
      <c r="X925" s="30"/>
      <c r="Y925" s="30"/>
      <c r="Z925" s="30"/>
      <c r="AA925" s="30"/>
      <c r="AB925" s="30"/>
      <c r="AC925" s="80"/>
      <c r="AD925" s="30"/>
    </row>
    <row r="926" spans="18:30" x14ac:dyDescent="0.25">
      <c r="R926" s="30"/>
      <c r="S926" s="30"/>
      <c r="T926" s="30"/>
      <c r="U926" s="30"/>
      <c r="V926" s="30"/>
      <c r="W926" s="30"/>
      <c r="X926" s="30"/>
      <c r="Y926" s="30"/>
      <c r="Z926" s="30"/>
      <c r="AA926" s="30"/>
      <c r="AB926" s="30"/>
      <c r="AC926" s="80"/>
      <c r="AD926" s="30"/>
    </row>
    <row r="927" spans="18:30" x14ac:dyDescent="0.25">
      <c r="R927" s="30"/>
      <c r="S927" s="30"/>
      <c r="T927" s="30"/>
      <c r="U927" s="30"/>
      <c r="V927" s="30"/>
      <c r="W927" s="30"/>
      <c r="X927" s="30"/>
      <c r="Y927" s="30"/>
      <c r="Z927" s="30"/>
      <c r="AA927" s="30"/>
      <c r="AB927" s="30"/>
      <c r="AC927" s="80"/>
      <c r="AD927" s="30"/>
    </row>
    <row r="928" spans="18:30" x14ac:dyDescent="0.25">
      <c r="R928" s="30"/>
      <c r="S928" s="30"/>
      <c r="T928" s="30"/>
      <c r="U928" s="30"/>
      <c r="V928" s="30"/>
      <c r="W928" s="30"/>
      <c r="X928" s="30"/>
      <c r="Y928" s="30"/>
      <c r="Z928" s="30"/>
      <c r="AA928" s="30"/>
      <c r="AB928" s="30"/>
      <c r="AC928" s="80"/>
      <c r="AD928" s="30"/>
    </row>
    <row r="929" spans="18:30" x14ac:dyDescent="0.25">
      <c r="R929" s="30"/>
      <c r="S929" s="30"/>
      <c r="T929" s="30"/>
      <c r="U929" s="30"/>
      <c r="V929" s="30"/>
      <c r="W929" s="30"/>
      <c r="X929" s="30"/>
      <c r="Y929" s="30"/>
      <c r="Z929" s="30"/>
      <c r="AA929" s="30"/>
      <c r="AB929" s="30"/>
      <c r="AC929" s="80"/>
      <c r="AD929" s="30"/>
    </row>
    <row r="930" spans="18:30" x14ac:dyDescent="0.25">
      <c r="R930" s="30"/>
      <c r="S930" s="30"/>
      <c r="T930" s="30"/>
      <c r="U930" s="30"/>
      <c r="V930" s="30"/>
      <c r="W930" s="30"/>
      <c r="X930" s="30"/>
      <c r="Y930" s="30"/>
      <c r="Z930" s="30"/>
      <c r="AA930" s="30"/>
      <c r="AB930" s="30"/>
      <c r="AC930" s="80"/>
      <c r="AD930" s="30"/>
    </row>
    <row r="931" spans="18:30" x14ac:dyDescent="0.25">
      <c r="R931" s="30"/>
      <c r="S931" s="30"/>
      <c r="T931" s="30"/>
      <c r="U931" s="30"/>
      <c r="V931" s="30"/>
      <c r="W931" s="30"/>
      <c r="X931" s="30"/>
      <c r="Y931" s="30"/>
      <c r="Z931" s="30"/>
      <c r="AA931" s="30"/>
      <c r="AB931" s="30"/>
      <c r="AC931" s="80"/>
      <c r="AD931" s="30"/>
    </row>
    <row r="932" spans="18:30" x14ac:dyDescent="0.25">
      <c r="R932" s="30"/>
      <c r="S932" s="30"/>
      <c r="T932" s="30"/>
      <c r="U932" s="30"/>
      <c r="V932" s="30"/>
      <c r="W932" s="30"/>
      <c r="X932" s="30"/>
      <c r="Y932" s="30"/>
      <c r="Z932" s="30"/>
      <c r="AA932" s="30"/>
      <c r="AB932" s="30"/>
      <c r="AC932" s="80"/>
      <c r="AD932" s="30"/>
    </row>
    <row r="933" spans="18:30" x14ac:dyDescent="0.25">
      <c r="R933" s="30"/>
      <c r="S933" s="30"/>
      <c r="T933" s="30"/>
      <c r="U933" s="30"/>
      <c r="V933" s="30"/>
      <c r="W933" s="30"/>
      <c r="X933" s="30"/>
      <c r="Y933" s="30"/>
      <c r="Z933" s="30"/>
      <c r="AA933" s="30"/>
      <c r="AB933" s="30"/>
      <c r="AC933" s="80"/>
      <c r="AD933" s="30"/>
    </row>
    <row r="934" spans="18:30" x14ac:dyDescent="0.25">
      <c r="R934" s="30"/>
      <c r="S934" s="30"/>
      <c r="T934" s="30"/>
      <c r="U934" s="30"/>
      <c r="V934" s="30"/>
      <c r="W934" s="30"/>
      <c r="X934" s="30"/>
      <c r="Y934" s="30"/>
      <c r="Z934" s="30"/>
      <c r="AA934" s="30"/>
      <c r="AB934" s="30"/>
      <c r="AC934" s="80"/>
      <c r="AD934" s="30"/>
    </row>
    <row r="935" spans="18:30" x14ac:dyDescent="0.25">
      <c r="R935" s="30"/>
      <c r="S935" s="30"/>
      <c r="T935" s="30"/>
      <c r="U935" s="30"/>
      <c r="V935" s="30"/>
      <c r="W935" s="30"/>
      <c r="X935" s="30"/>
      <c r="Y935" s="30"/>
      <c r="Z935" s="30"/>
      <c r="AA935" s="30"/>
      <c r="AB935" s="30"/>
      <c r="AC935" s="80"/>
      <c r="AD935" s="30"/>
    </row>
    <row r="936" spans="18:30" x14ac:dyDescent="0.25">
      <c r="R936" s="30"/>
      <c r="S936" s="30"/>
      <c r="T936" s="30"/>
      <c r="U936" s="30"/>
      <c r="V936" s="30"/>
      <c r="W936" s="30"/>
      <c r="X936" s="30"/>
      <c r="Y936" s="30"/>
      <c r="Z936" s="30"/>
      <c r="AA936" s="30"/>
      <c r="AB936" s="30"/>
      <c r="AC936" s="80"/>
      <c r="AD936" s="30"/>
    </row>
    <row r="937" spans="18:30" x14ac:dyDescent="0.25">
      <c r="R937" s="30"/>
      <c r="S937" s="30"/>
      <c r="T937" s="30"/>
      <c r="U937" s="30"/>
      <c r="V937" s="30"/>
      <c r="W937" s="30"/>
      <c r="X937" s="30"/>
      <c r="Y937" s="30"/>
      <c r="Z937" s="30"/>
      <c r="AA937" s="30"/>
      <c r="AB937" s="30"/>
      <c r="AC937" s="80"/>
      <c r="AD937" s="30"/>
    </row>
    <row r="938" spans="18:30" x14ac:dyDescent="0.25">
      <c r="R938" s="30"/>
      <c r="S938" s="30"/>
      <c r="T938" s="30"/>
      <c r="U938" s="30"/>
      <c r="V938" s="30"/>
      <c r="W938" s="30"/>
      <c r="X938" s="30"/>
      <c r="Y938" s="30"/>
      <c r="Z938" s="30"/>
      <c r="AA938" s="30"/>
      <c r="AB938" s="30"/>
      <c r="AC938" s="80"/>
      <c r="AD938" s="30"/>
    </row>
    <row r="939" spans="18:30" x14ac:dyDescent="0.25">
      <c r="R939" s="30"/>
      <c r="S939" s="30"/>
      <c r="T939" s="30"/>
      <c r="U939" s="30"/>
      <c r="V939" s="30"/>
      <c r="W939" s="30"/>
      <c r="X939" s="30"/>
      <c r="Y939" s="30"/>
      <c r="Z939" s="30"/>
      <c r="AA939" s="30"/>
      <c r="AB939" s="30"/>
      <c r="AC939" s="80"/>
      <c r="AD939" s="30"/>
    </row>
    <row r="940" spans="18:30" x14ac:dyDescent="0.25">
      <c r="R940" s="30"/>
      <c r="S940" s="30"/>
      <c r="T940" s="30"/>
      <c r="U940" s="30"/>
      <c r="V940" s="30"/>
      <c r="W940" s="30"/>
      <c r="X940" s="30"/>
      <c r="Y940" s="30"/>
      <c r="Z940" s="30"/>
      <c r="AA940" s="30"/>
      <c r="AB940" s="30"/>
      <c r="AC940" s="80"/>
      <c r="AD940" s="30"/>
    </row>
    <row r="941" spans="18:30" x14ac:dyDescent="0.25">
      <c r="R941" s="30"/>
      <c r="S941" s="30"/>
      <c r="T941" s="30"/>
      <c r="U941" s="30"/>
      <c r="V941" s="30"/>
      <c r="W941" s="30"/>
      <c r="X941" s="30"/>
      <c r="Y941" s="30"/>
      <c r="Z941" s="30"/>
      <c r="AA941" s="30"/>
      <c r="AB941" s="30"/>
      <c r="AC941" s="80"/>
      <c r="AD941" s="30"/>
    </row>
    <row r="942" spans="18:30" x14ac:dyDescent="0.25">
      <c r="R942" s="30"/>
      <c r="S942" s="30"/>
      <c r="T942" s="30"/>
      <c r="U942" s="30"/>
      <c r="V942" s="30"/>
      <c r="W942" s="30"/>
      <c r="X942" s="30"/>
      <c r="Y942" s="30"/>
      <c r="Z942" s="30"/>
      <c r="AA942" s="30"/>
      <c r="AB942" s="30"/>
      <c r="AC942" s="80"/>
      <c r="AD942" s="30"/>
    </row>
    <row r="943" spans="18:30" x14ac:dyDescent="0.25">
      <c r="R943" s="30"/>
      <c r="S943" s="30"/>
      <c r="T943" s="30"/>
      <c r="U943" s="30"/>
      <c r="V943" s="30"/>
      <c r="W943" s="30"/>
      <c r="X943" s="30"/>
      <c r="Y943" s="30"/>
      <c r="Z943" s="30"/>
      <c r="AA943" s="30"/>
      <c r="AB943" s="30"/>
      <c r="AC943" s="80"/>
      <c r="AD943" s="30"/>
    </row>
    <row r="944" spans="18:30" x14ac:dyDescent="0.25">
      <c r="R944" s="30"/>
      <c r="S944" s="30"/>
      <c r="T944" s="30"/>
      <c r="U944" s="30"/>
      <c r="V944" s="30"/>
      <c r="W944" s="30"/>
      <c r="X944" s="30"/>
      <c r="Y944" s="30"/>
      <c r="Z944" s="30"/>
      <c r="AA944" s="30"/>
      <c r="AB944" s="30"/>
      <c r="AC944" s="80"/>
      <c r="AD944" s="30"/>
    </row>
    <row r="945" spans="18:30" x14ac:dyDescent="0.25">
      <c r="R945" s="30"/>
      <c r="S945" s="30"/>
      <c r="T945" s="30"/>
      <c r="U945" s="30"/>
      <c r="V945" s="30"/>
      <c r="W945" s="30"/>
      <c r="X945" s="30"/>
      <c r="Y945" s="30"/>
      <c r="Z945" s="30"/>
      <c r="AA945" s="30"/>
      <c r="AB945" s="30"/>
      <c r="AC945" s="80"/>
      <c r="AD945" s="30"/>
    </row>
    <row r="946" spans="18:30" x14ac:dyDescent="0.25">
      <c r="R946" s="30"/>
      <c r="S946" s="30"/>
      <c r="T946" s="30"/>
      <c r="U946" s="30"/>
      <c r="V946" s="30"/>
      <c r="W946" s="30"/>
      <c r="X946" s="30"/>
      <c r="Y946" s="30"/>
      <c r="Z946" s="30"/>
      <c r="AA946" s="30"/>
      <c r="AB946" s="30"/>
      <c r="AC946" s="80"/>
      <c r="AD946" s="30"/>
    </row>
    <row r="947" spans="18:30" x14ac:dyDescent="0.25">
      <c r="R947" s="30"/>
      <c r="S947" s="30"/>
      <c r="T947" s="30"/>
      <c r="U947" s="30"/>
      <c r="V947" s="30"/>
      <c r="W947" s="30"/>
      <c r="X947" s="30"/>
      <c r="Y947" s="30"/>
      <c r="Z947" s="30"/>
      <c r="AA947" s="30"/>
      <c r="AB947" s="30"/>
      <c r="AC947" s="80"/>
      <c r="AD947" s="30"/>
    </row>
    <row r="948" spans="18:30" x14ac:dyDescent="0.25">
      <c r="R948" s="30"/>
      <c r="S948" s="30"/>
      <c r="T948" s="30"/>
      <c r="U948" s="30"/>
      <c r="V948" s="30"/>
      <c r="W948" s="30"/>
      <c r="X948" s="30"/>
      <c r="Y948" s="30"/>
      <c r="Z948" s="30"/>
      <c r="AA948" s="30"/>
      <c r="AB948" s="30"/>
      <c r="AC948" s="80"/>
      <c r="AD948" s="30"/>
    </row>
    <row r="949" spans="18:30" x14ac:dyDescent="0.25">
      <c r="R949" s="30"/>
      <c r="S949" s="30"/>
      <c r="T949" s="30"/>
      <c r="U949" s="30"/>
      <c r="V949" s="30"/>
      <c r="W949" s="30"/>
      <c r="X949" s="30"/>
      <c r="Y949" s="30"/>
      <c r="Z949" s="30"/>
      <c r="AA949" s="30"/>
      <c r="AB949" s="30"/>
      <c r="AC949" s="80"/>
      <c r="AD949" s="30"/>
    </row>
    <row r="950" spans="18:30" x14ac:dyDescent="0.25">
      <c r="R950" s="30"/>
      <c r="S950" s="30"/>
      <c r="T950" s="30"/>
      <c r="U950" s="30"/>
      <c r="V950" s="30"/>
      <c r="W950" s="30"/>
      <c r="X950" s="30"/>
      <c r="Y950" s="30"/>
      <c r="Z950" s="30"/>
      <c r="AA950" s="30"/>
      <c r="AB950" s="30"/>
      <c r="AC950" s="80"/>
      <c r="AD950" s="30"/>
    </row>
    <row r="951" spans="18:30" x14ac:dyDescent="0.25">
      <c r="R951" s="30"/>
      <c r="S951" s="30"/>
      <c r="T951" s="30"/>
      <c r="U951" s="30"/>
      <c r="V951" s="30"/>
      <c r="W951" s="30"/>
      <c r="X951" s="30"/>
      <c r="Y951" s="30"/>
      <c r="Z951" s="30"/>
      <c r="AA951" s="30"/>
      <c r="AB951" s="30"/>
      <c r="AC951" s="80"/>
      <c r="AD951" s="30"/>
    </row>
    <row r="952" spans="18:30" x14ac:dyDescent="0.25">
      <c r="R952" s="30"/>
      <c r="S952" s="30"/>
      <c r="T952" s="30"/>
      <c r="U952" s="30"/>
      <c r="V952" s="30"/>
      <c r="W952" s="30"/>
      <c r="X952" s="30"/>
      <c r="Y952" s="30"/>
      <c r="Z952" s="30"/>
      <c r="AA952" s="30"/>
      <c r="AB952" s="30"/>
      <c r="AC952" s="80"/>
      <c r="AD952" s="30"/>
    </row>
    <row r="953" spans="18:30" x14ac:dyDescent="0.25">
      <c r="R953" s="30"/>
      <c r="S953" s="30"/>
      <c r="T953" s="30"/>
      <c r="U953" s="30"/>
      <c r="V953" s="30"/>
      <c r="W953" s="30"/>
      <c r="X953" s="30"/>
      <c r="Y953" s="30"/>
      <c r="Z953" s="30"/>
      <c r="AA953" s="30"/>
      <c r="AB953" s="30"/>
      <c r="AC953" s="80"/>
      <c r="AD953" s="30"/>
    </row>
    <row r="954" spans="18:30" x14ac:dyDescent="0.25">
      <c r="R954" s="30"/>
      <c r="S954" s="30"/>
      <c r="T954" s="30"/>
      <c r="U954" s="30"/>
      <c r="V954" s="30"/>
      <c r="W954" s="30"/>
      <c r="X954" s="30"/>
      <c r="Y954" s="30"/>
      <c r="Z954" s="30"/>
      <c r="AA954" s="30"/>
      <c r="AB954" s="30"/>
      <c r="AC954" s="80"/>
      <c r="AD954" s="30"/>
    </row>
    <row r="955" spans="18:30" x14ac:dyDescent="0.25">
      <c r="R955" s="30"/>
      <c r="S955" s="30"/>
      <c r="T955" s="30"/>
      <c r="U955" s="30"/>
      <c r="V955" s="30"/>
      <c r="W955" s="30"/>
      <c r="X955" s="30"/>
      <c r="Y955" s="30"/>
      <c r="Z955" s="30"/>
      <c r="AA955" s="30"/>
      <c r="AB955" s="30"/>
      <c r="AC955" s="80"/>
      <c r="AD955" s="30"/>
    </row>
    <row r="956" spans="18:30" x14ac:dyDescent="0.25">
      <c r="R956" s="30"/>
      <c r="S956" s="30"/>
      <c r="T956" s="30"/>
      <c r="U956" s="30"/>
      <c r="V956" s="30"/>
      <c r="W956" s="30"/>
      <c r="X956" s="30"/>
      <c r="Y956" s="30"/>
      <c r="Z956" s="30"/>
      <c r="AA956" s="30"/>
      <c r="AB956" s="30"/>
      <c r="AC956" s="80"/>
      <c r="AD956" s="30"/>
    </row>
    <row r="957" spans="18:30" x14ac:dyDescent="0.25">
      <c r="R957" s="30"/>
      <c r="S957" s="30"/>
      <c r="T957" s="30"/>
      <c r="U957" s="30"/>
      <c r="V957" s="30"/>
      <c r="W957" s="30"/>
      <c r="X957" s="30"/>
      <c r="Y957" s="30"/>
      <c r="Z957" s="30"/>
      <c r="AA957" s="30"/>
      <c r="AB957" s="30"/>
      <c r="AC957" s="80"/>
      <c r="AD957" s="30"/>
    </row>
    <row r="958" spans="18:30" x14ac:dyDescent="0.25">
      <c r="R958" s="30"/>
      <c r="S958" s="30"/>
      <c r="T958" s="30"/>
      <c r="U958" s="30"/>
      <c r="V958" s="30"/>
      <c r="W958" s="30"/>
      <c r="X958" s="30"/>
      <c r="Y958" s="30"/>
      <c r="Z958" s="30"/>
      <c r="AA958" s="30"/>
      <c r="AB958" s="30"/>
      <c r="AC958" s="80"/>
      <c r="AD958" s="30"/>
    </row>
    <row r="959" spans="18:30" x14ac:dyDescent="0.25">
      <c r="R959" s="30"/>
      <c r="S959" s="30"/>
      <c r="T959" s="30"/>
      <c r="U959" s="30"/>
      <c r="V959" s="30"/>
      <c r="W959" s="30"/>
      <c r="X959" s="30"/>
      <c r="Y959" s="30"/>
      <c r="Z959" s="30"/>
      <c r="AA959" s="30"/>
      <c r="AB959" s="30"/>
      <c r="AC959" s="80"/>
      <c r="AD959" s="30"/>
    </row>
    <row r="960" spans="18:30" x14ac:dyDescent="0.25">
      <c r="R960" s="30"/>
      <c r="S960" s="30"/>
      <c r="T960" s="30"/>
      <c r="U960" s="30"/>
      <c r="V960" s="30"/>
      <c r="W960" s="30"/>
      <c r="X960" s="30"/>
      <c r="Y960" s="30"/>
      <c r="Z960" s="30"/>
      <c r="AA960" s="30"/>
      <c r="AB960" s="30"/>
      <c r="AC960" s="80"/>
      <c r="AD960" s="30"/>
    </row>
    <row r="961" spans="18:30" x14ac:dyDescent="0.25">
      <c r="R961" s="30"/>
      <c r="S961" s="30"/>
      <c r="T961" s="30"/>
      <c r="U961" s="30"/>
      <c r="V961" s="30"/>
      <c r="W961" s="30"/>
      <c r="X961" s="30"/>
      <c r="Y961" s="30"/>
      <c r="Z961" s="30"/>
      <c r="AA961" s="30"/>
      <c r="AB961" s="30"/>
      <c r="AC961" s="80"/>
      <c r="AD961" s="30"/>
    </row>
    <row r="962" spans="18:30" x14ac:dyDescent="0.25">
      <c r="R962" s="30"/>
      <c r="S962" s="30"/>
      <c r="T962" s="30"/>
      <c r="U962" s="30"/>
      <c r="V962" s="30"/>
      <c r="W962" s="30"/>
      <c r="X962" s="30"/>
      <c r="Y962" s="30"/>
      <c r="Z962" s="30"/>
      <c r="AA962" s="30"/>
      <c r="AB962" s="30"/>
      <c r="AC962" s="80"/>
      <c r="AD962" s="30"/>
    </row>
    <row r="963" spans="18:30" x14ac:dyDescent="0.25">
      <c r="R963" s="30"/>
      <c r="S963" s="30"/>
      <c r="T963" s="30"/>
      <c r="U963" s="30"/>
      <c r="V963" s="30"/>
      <c r="W963" s="30"/>
      <c r="X963" s="30"/>
      <c r="Y963" s="30"/>
      <c r="Z963" s="30"/>
      <c r="AA963" s="30"/>
      <c r="AB963" s="30"/>
      <c r="AC963" s="80"/>
      <c r="AD963" s="30"/>
    </row>
    <row r="964" spans="18:30" x14ac:dyDescent="0.25">
      <c r="R964" s="30"/>
      <c r="S964" s="30"/>
      <c r="T964" s="30"/>
      <c r="U964" s="30"/>
      <c r="V964" s="30"/>
      <c r="W964" s="30"/>
      <c r="X964" s="30"/>
      <c r="Y964" s="30"/>
      <c r="Z964" s="30"/>
      <c r="AA964" s="30"/>
      <c r="AB964" s="30"/>
      <c r="AC964" s="80"/>
      <c r="AD964" s="30"/>
    </row>
    <row r="965" spans="18:30" x14ac:dyDescent="0.25">
      <c r="R965" s="30"/>
      <c r="S965" s="30"/>
      <c r="T965" s="30"/>
      <c r="U965" s="30"/>
      <c r="V965" s="30"/>
      <c r="W965" s="30"/>
      <c r="X965" s="30"/>
      <c r="Y965" s="30"/>
      <c r="Z965" s="30"/>
      <c r="AA965" s="30"/>
      <c r="AB965" s="30"/>
      <c r="AC965" s="80"/>
      <c r="AD965" s="30"/>
    </row>
    <row r="966" spans="18:30" x14ac:dyDescent="0.25">
      <c r="R966" s="30"/>
      <c r="S966" s="30"/>
      <c r="T966" s="30"/>
      <c r="U966" s="30"/>
      <c r="V966" s="30"/>
      <c r="W966" s="30"/>
      <c r="X966" s="30"/>
      <c r="Y966" s="30"/>
      <c r="Z966" s="30"/>
      <c r="AA966" s="30"/>
      <c r="AB966" s="30"/>
      <c r="AC966" s="80"/>
      <c r="AD966" s="30"/>
    </row>
    <row r="967" spans="18:30" x14ac:dyDescent="0.25">
      <c r="R967" s="30"/>
      <c r="S967" s="30"/>
      <c r="T967" s="30"/>
      <c r="U967" s="30"/>
      <c r="V967" s="30"/>
      <c r="W967" s="30"/>
      <c r="X967" s="30"/>
      <c r="Y967" s="30"/>
      <c r="Z967" s="30"/>
      <c r="AA967" s="30"/>
      <c r="AB967" s="30"/>
      <c r="AC967" s="80"/>
      <c r="AD967" s="30"/>
    </row>
    <row r="968" spans="18:30" x14ac:dyDescent="0.25">
      <c r="R968" s="30"/>
      <c r="S968" s="30"/>
      <c r="T968" s="30"/>
      <c r="U968" s="30"/>
      <c r="V968" s="30"/>
      <c r="W968" s="30"/>
      <c r="X968" s="30"/>
      <c r="Y968" s="30"/>
      <c r="Z968" s="30"/>
      <c r="AA968" s="30"/>
      <c r="AB968" s="30"/>
      <c r="AC968" s="80"/>
      <c r="AD968" s="30"/>
    </row>
    <row r="969" spans="18:30" x14ac:dyDescent="0.25">
      <c r="R969" s="30"/>
      <c r="S969" s="30"/>
      <c r="T969" s="30"/>
      <c r="U969" s="30"/>
      <c r="V969" s="30"/>
      <c r="W969" s="30"/>
      <c r="X969" s="30"/>
      <c r="Y969" s="30"/>
      <c r="Z969" s="30"/>
      <c r="AA969" s="30"/>
      <c r="AB969" s="30"/>
      <c r="AC969" s="80"/>
      <c r="AD969" s="30"/>
    </row>
    <row r="970" spans="18:30" x14ac:dyDescent="0.25">
      <c r="R970" s="30"/>
      <c r="S970" s="30"/>
      <c r="T970" s="30"/>
      <c r="U970" s="30"/>
      <c r="V970" s="30"/>
      <c r="W970" s="30"/>
      <c r="X970" s="30"/>
      <c r="Y970" s="30"/>
      <c r="Z970" s="30"/>
      <c r="AA970" s="30"/>
      <c r="AB970" s="30"/>
      <c r="AC970" s="80"/>
      <c r="AD970" s="30"/>
    </row>
    <row r="971" spans="18:30" x14ac:dyDescent="0.25">
      <c r="R971" s="30"/>
      <c r="S971" s="30"/>
      <c r="T971" s="30"/>
      <c r="U971" s="30"/>
      <c r="V971" s="30"/>
      <c r="W971" s="30"/>
      <c r="X971" s="30"/>
      <c r="Y971" s="30"/>
      <c r="Z971" s="30"/>
      <c r="AA971" s="30"/>
      <c r="AB971" s="30"/>
      <c r="AC971" s="80"/>
      <c r="AD971" s="30"/>
    </row>
    <row r="972" spans="18:30" x14ac:dyDescent="0.25">
      <c r="R972" s="30"/>
      <c r="S972" s="30"/>
      <c r="T972" s="30"/>
      <c r="U972" s="30"/>
      <c r="V972" s="30"/>
      <c r="W972" s="30"/>
      <c r="X972" s="30"/>
      <c r="Y972" s="30"/>
      <c r="Z972" s="30"/>
      <c r="AA972" s="30"/>
      <c r="AB972" s="30"/>
      <c r="AC972" s="80"/>
      <c r="AD972" s="30"/>
    </row>
    <row r="973" spans="18:30" x14ac:dyDescent="0.25">
      <c r="R973" s="30"/>
      <c r="S973" s="30"/>
      <c r="T973" s="30"/>
      <c r="U973" s="30"/>
      <c r="V973" s="30"/>
      <c r="W973" s="30"/>
      <c r="X973" s="30"/>
      <c r="Y973" s="30"/>
      <c r="Z973" s="30"/>
      <c r="AA973" s="30"/>
      <c r="AB973" s="30"/>
      <c r="AC973" s="80"/>
      <c r="AD973" s="30"/>
    </row>
    <row r="974" spans="18:30" x14ac:dyDescent="0.25">
      <c r="R974" s="30"/>
      <c r="S974" s="30"/>
      <c r="T974" s="30"/>
      <c r="U974" s="30"/>
      <c r="V974" s="30"/>
      <c r="W974" s="30"/>
      <c r="X974" s="30"/>
      <c r="Y974" s="30"/>
      <c r="Z974" s="30"/>
      <c r="AA974" s="30"/>
      <c r="AB974" s="30"/>
      <c r="AC974" s="80"/>
      <c r="AD974" s="30"/>
    </row>
    <row r="975" spans="18:30" x14ac:dyDescent="0.25">
      <c r="R975" s="30"/>
      <c r="S975" s="30"/>
      <c r="T975" s="30"/>
      <c r="U975" s="30"/>
      <c r="V975" s="30"/>
      <c r="W975" s="30"/>
      <c r="X975" s="30"/>
      <c r="Y975" s="30"/>
      <c r="Z975" s="30"/>
      <c r="AA975" s="30"/>
      <c r="AB975" s="30"/>
      <c r="AC975" s="80"/>
      <c r="AD975" s="30"/>
    </row>
    <row r="976" spans="18:30" x14ac:dyDescent="0.25">
      <c r="R976" s="30"/>
      <c r="S976" s="30"/>
      <c r="T976" s="30"/>
      <c r="U976" s="30"/>
      <c r="V976" s="30"/>
      <c r="W976" s="30"/>
      <c r="X976" s="30"/>
      <c r="Y976" s="30"/>
      <c r="Z976" s="30"/>
      <c r="AA976" s="30"/>
      <c r="AB976" s="30"/>
      <c r="AC976" s="80"/>
      <c r="AD976" s="30"/>
    </row>
    <row r="977" spans="18:30" x14ac:dyDescent="0.25">
      <c r="R977" s="30"/>
      <c r="S977" s="30"/>
      <c r="T977" s="30"/>
      <c r="U977" s="30"/>
      <c r="V977" s="30"/>
      <c r="W977" s="30"/>
      <c r="X977" s="30"/>
      <c r="Y977" s="30"/>
      <c r="Z977" s="30"/>
      <c r="AA977" s="30"/>
      <c r="AB977" s="30"/>
      <c r="AC977" s="80"/>
      <c r="AD977" s="30"/>
    </row>
    <row r="978" spans="18:30" x14ac:dyDescent="0.25">
      <c r="R978" s="30"/>
      <c r="S978" s="30"/>
      <c r="T978" s="30"/>
      <c r="U978" s="30"/>
      <c r="V978" s="30"/>
      <c r="W978" s="30"/>
      <c r="X978" s="30"/>
      <c r="Y978" s="30"/>
      <c r="Z978" s="30"/>
      <c r="AA978" s="30"/>
      <c r="AB978" s="30"/>
      <c r="AC978" s="80"/>
      <c r="AD978" s="30"/>
    </row>
    <row r="979" spans="18:30" x14ac:dyDescent="0.25">
      <c r="R979" s="30"/>
      <c r="S979" s="30"/>
      <c r="T979" s="30"/>
      <c r="U979" s="30"/>
      <c r="V979" s="30"/>
      <c r="W979" s="30"/>
      <c r="X979" s="30"/>
      <c r="Y979" s="30"/>
      <c r="Z979" s="30"/>
      <c r="AA979" s="30"/>
      <c r="AB979" s="30"/>
      <c r="AC979" s="80"/>
      <c r="AD979" s="30"/>
    </row>
    <row r="980" spans="18:30" x14ac:dyDescent="0.25">
      <c r="R980" s="30"/>
      <c r="S980" s="30"/>
      <c r="T980" s="30"/>
      <c r="U980" s="30"/>
      <c r="V980" s="30"/>
      <c r="W980" s="30"/>
      <c r="X980" s="30"/>
      <c r="Y980" s="30"/>
      <c r="Z980" s="30"/>
      <c r="AA980" s="30"/>
      <c r="AB980" s="30"/>
      <c r="AC980" s="80"/>
      <c r="AD980" s="30"/>
    </row>
    <row r="981" spans="18:30" x14ac:dyDescent="0.25">
      <c r="R981" s="30"/>
      <c r="S981" s="30"/>
      <c r="T981" s="30"/>
      <c r="U981" s="30"/>
      <c r="V981" s="30"/>
      <c r="W981" s="30"/>
      <c r="X981" s="30"/>
      <c r="Y981" s="30"/>
      <c r="Z981" s="30"/>
      <c r="AA981" s="30"/>
      <c r="AB981" s="30"/>
      <c r="AC981" s="80"/>
      <c r="AD981" s="30"/>
    </row>
    <row r="982" spans="18:30" x14ac:dyDescent="0.25">
      <c r="R982" s="30"/>
      <c r="S982" s="30"/>
      <c r="T982" s="30"/>
      <c r="U982" s="30"/>
      <c r="V982" s="30"/>
      <c r="W982" s="30"/>
      <c r="X982" s="30"/>
      <c r="Y982" s="30"/>
      <c r="Z982" s="30"/>
      <c r="AA982" s="30"/>
      <c r="AB982" s="30"/>
      <c r="AC982" s="80"/>
      <c r="AD982" s="30"/>
    </row>
    <row r="983" spans="18:30" x14ac:dyDescent="0.25">
      <c r="R983" s="30"/>
      <c r="S983" s="30"/>
      <c r="T983" s="30"/>
      <c r="U983" s="30"/>
      <c r="V983" s="30"/>
      <c r="W983" s="30"/>
      <c r="X983" s="30"/>
      <c r="Y983" s="30"/>
      <c r="Z983" s="30"/>
      <c r="AA983" s="30"/>
      <c r="AB983" s="30"/>
      <c r="AC983" s="80"/>
      <c r="AD983" s="30"/>
    </row>
    <row r="984" spans="18:30" x14ac:dyDescent="0.25">
      <c r="R984" s="30"/>
      <c r="S984" s="30"/>
      <c r="T984" s="30"/>
      <c r="U984" s="30"/>
      <c r="V984" s="30"/>
      <c r="W984" s="30"/>
      <c r="X984" s="30"/>
      <c r="Y984" s="30"/>
      <c r="Z984" s="30"/>
      <c r="AA984" s="30"/>
      <c r="AB984" s="30"/>
      <c r="AC984" s="80"/>
      <c r="AD984" s="30"/>
    </row>
    <row r="985" spans="18:30" x14ac:dyDescent="0.25">
      <c r="R985" s="30"/>
      <c r="S985" s="30"/>
      <c r="T985" s="30"/>
      <c r="U985" s="30"/>
      <c r="V985" s="30"/>
      <c r="W985" s="30"/>
      <c r="X985" s="30"/>
      <c r="Y985" s="30"/>
      <c r="Z985" s="30"/>
      <c r="AA985" s="30"/>
      <c r="AB985" s="30"/>
      <c r="AC985" s="80"/>
      <c r="AD985" s="30"/>
    </row>
    <row r="986" spans="18:30" x14ac:dyDescent="0.25">
      <c r="R986" s="30"/>
      <c r="S986" s="30"/>
      <c r="T986" s="30"/>
      <c r="U986" s="30"/>
      <c r="V986" s="30"/>
      <c r="W986" s="30"/>
      <c r="X986" s="30"/>
      <c r="Y986" s="30"/>
      <c r="Z986" s="30"/>
      <c r="AA986" s="30"/>
      <c r="AB986" s="30"/>
      <c r="AC986" s="80"/>
      <c r="AD986" s="30"/>
    </row>
    <row r="987" spans="18:30" x14ac:dyDescent="0.25">
      <c r="R987" s="30"/>
      <c r="S987" s="30"/>
      <c r="T987" s="30"/>
      <c r="U987" s="30"/>
      <c r="V987" s="30"/>
      <c r="W987" s="30"/>
      <c r="X987" s="30"/>
      <c r="Y987" s="30"/>
      <c r="Z987" s="30"/>
      <c r="AA987" s="30"/>
      <c r="AB987" s="30"/>
      <c r="AC987" s="80"/>
      <c r="AD987" s="30"/>
    </row>
    <row r="988" spans="18:30" x14ac:dyDescent="0.25">
      <c r="R988" s="30"/>
      <c r="S988" s="30"/>
      <c r="T988" s="30"/>
      <c r="U988" s="30"/>
      <c r="V988" s="30"/>
      <c r="W988" s="30"/>
      <c r="X988" s="30"/>
      <c r="Y988" s="30"/>
      <c r="Z988" s="30"/>
      <c r="AA988" s="30"/>
      <c r="AB988" s="30"/>
      <c r="AC988" s="80"/>
      <c r="AD988" s="30"/>
    </row>
    <row r="989" spans="18:30" x14ac:dyDescent="0.25">
      <c r="R989" s="30"/>
      <c r="S989" s="30"/>
      <c r="T989" s="30"/>
      <c r="U989" s="30"/>
      <c r="V989" s="30"/>
      <c r="W989" s="30"/>
      <c r="X989" s="30"/>
      <c r="Y989" s="30"/>
      <c r="Z989" s="30"/>
      <c r="AA989" s="30"/>
      <c r="AB989" s="30"/>
      <c r="AC989" s="80"/>
      <c r="AD989" s="30"/>
    </row>
    <row r="990" spans="18:30" x14ac:dyDescent="0.25">
      <c r="R990" s="30"/>
      <c r="S990" s="30"/>
      <c r="T990" s="30"/>
      <c r="U990" s="30"/>
      <c r="V990" s="30"/>
      <c r="W990" s="30"/>
      <c r="X990" s="30"/>
      <c r="Y990" s="30"/>
      <c r="Z990" s="30"/>
      <c r="AA990" s="30"/>
      <c r="AB990" s="30"/>
      <c r="AC990" s="80"/>
      <c r="AD990" s="30"/>
    </row>
    <row r="991" spans="18:30" x14ac:dyDescent="0.25">
      <c r="R991" s="30"/>
      <c r="S991" s="30"/>
      <c r="T991" s="30"/>
      <c r="U991" s="30"/>
      <c r="V991" s="30"/>
      <c r="W991" s="30"/>
      <c r="X991" s="30"/>
      <c r="Y991" s="30"/>
      <c r="Z991" s="30"/>
      <c r="AA991" s="30"/>
      <c r="AB991" s="30"/>
      <c r="AC991" s="80"/>
      <c r="AD991" s="30"/>
    </row>
    <row r="992" spans="18:30" x14ac:dyDescent="0.25">
      <c r="R992" s="30"/>
      <c r="S992" s="30"/>
      <c r="T992" s="30"/>
      <c r="U992" s="30"/>
      <c r="V992" s="30"/>
      <c r="W992" s="30"/>
      <c r="X992" s="30"/>
      <c r="Y992" s="30"/>
      <c r="Z992" s="30"/>
      <c r="AA992" s="30"/>
      <c r="AB992" s="30"/>
      <c r="AC992" s="80"/>
      <c r="AD992" s="30"/>
    </row>
    <row r="993" spans="18:30" x14ac:dyDescent="0.25">
      <c r="R993" s="30"/>
      <c r="S993" s="30"/>
      <c r="T993" s="30"/>
      <c r="U993" s="30"/>
      <c r="V993" s="30"/>
      <c r="W993" s="30"/>
      <c r="X993" s="30"/>
      <c r="Y993" s="30"/>
      <c r="Z993" s="30"/>
      <c r="AA993" s="30"/>
      <c r="AB993" s="30"/>
      <c r="AC993" s="80"/>
      <c r="AD993" s="30"/>
    </row>
    <row r="994" spans="18:30" x14ac:dyDescent="0.25">
      <c r="R994" s="30"/>
      <c r="S994" s="30"/>
      <c r="T994" s="30"/>
      <c r="U994" s="30"/>
      <c r="V994" s="30"/>
      <c r="W994" s="30"/>
      <c r="X994" s="30"/>
      <c r="Y994" s="30"/>
      <c r="Z994" s="30"/>
      <c r="AA994" s="30"/>
      <c r="AB994" s="30"/>
      <c r="AC994" s="80"/>
      <c r="AD994" s="30"/>
    </row>
    <row r="995" spans="18:30" x14ac:dyDescent="0.25">
      <c r="R995" s="30"/>
      <c r="S995" s="30"/>
      <c r="T995" s="30"/>
      <c r="U995" s="30"/>
      <c r="V995" s="30"/>
      <c r="W995" s="30"/>
      <c r="X995" s="30"/>
      <c r="Y995" s="30"/>
      <c r="Z995" s="30"/>
      <c r="AA995" s="30"/>
      <c r="AB995" s="30"/>
      <c r="AC995" s="80"/>
      <c r="AD995" s="30"/>
    </row>
    <row r="996" spans="18:30" x14ac:dyDescent="0.25">
      <c r="R996" s="30"/>
      <c r="S996" s="30"/>
      <c r="T996" s="30"/>
      <c r="U996" s="30"/>
      <c r="V996" s="30"/>
      <c r="W996" s="30"/>
      <c r="X996" s="30"/>
      <c r="Y996" s="30"/>
      <c r="Z996" s="30"/>
      <c r="AA996" s="30"/>
      <c r="AB996" s="30"/>
      <c r="AC996" s="80"/>
      <c r="AD996" s="30"/>
    </row>
    <row r="997" spans="18:30" x14ac:dyDescent="0.25">
      <c r="R997" s="30"/>
      <c r="S997" s="30"/>
      <c r="T997" s="30"/>
      <c r="U997" s="30"/>
      <c r="V997" s="30"/>
      <c r="W997" s="30"/>
      <c r="X997" s="30"/>
      <c r="Y997" s="30"/>
      <c r="Z997" s="30"/>
      <c r="AA997" s="30"/>
      <c r="AB997" s="30"/>
      <c r="AC997" s="80"/>
      <c r="AD997" s="30"/>
    </row>
    <row r="998" spans="18:30" x14ac:dyDescent="0.25">
      <c r="R998" s="30"/>
      <c r="S998" s="30"/>
      <c r="T998" s="30"/>
      <c r="U998" s="30"/>
      <c r="V998" s="30"/>
      <c r="W998" s="30"/>
      <c r="X998" s="30"/>
      <c r="Y998" s="30"/>
      <c r="Z998" s="30"/>
      <c r="AA998" s="30"/>
      <c r="AB998" s="30"/>
      <c r="AC998" s="80"/>
      <c r="AD998" s="30"/>
    </row>
    <row r="999" spans="18:30" x14ac:dyDescent="0.25">
      <c r="R999" s="30"/>
      <c r="S999" s="30"/>
      <c r="T999" s="30"/>
      <c r="U999" s="30"/>
      <c r="V999" s="30"/>
      <c r="W999" s="30"/>
      <c r="X999" s="30"/>
      <c r="Y999" s="30"/>
      <c r="Z999" s="30"/>
      <c r="AA999" s="30"/>
      <c r="AB999" s="30"/>
      <c r="AC999" s="80"/>
      <c r="AD999" s="30"/>
    </row>
    <row r="1000" spans="18:30" x14ac:dyDescent="0.25">
      <c r="R1000" s="30"/>
      <c r="S1000" s="30"/>
      <c r="T1000" s="30"/>
      <c r="U1000" s="30"/>
      <c r="V1000" s="30"/>
      <c r="W1000" s="30"/>
      <c r="X1000" s="30"/>
      <c r="Y1000" s="30"/>
      <c r="Z1000" s="30"/>
      <c r="AA1000" s="30"/>
      <c r="AB1000" s="30"/>
      <c r="AC1000" s="80"/>
      <c r="AD1000" s="30"/>
    </row>
    <row r="1001" spans="18:30" x14ac:dyDescent="0.25">
      <c r="R1001" s="30"/>
      <c r="S1001" s="30"/>
      <c r="T1001" s="30"/>
      <c r="U1001" s="30"/>
      <c r="V1001" s="30"/>
      <c r="W1001" s="30"/>
      <c r="X1001" s="30"/>
      <c r="Y1001" s="30"/>
      <c r="Z1001" s="30"/>
      <c r="AA1001" s="30"/>
      <c r="AB1001" s="30"/>
      <c r="AC1001" s="80"/>
      <c r="AD1001" s="30"/>
    </row>
    <row r="1002" spans="18:30" x14ac:dyDescent="0.25">
      <c r="R1002" s="30"/>
      <c r="S1002" s="30"/>
      <c r="T1002" s="30"/>
      <c r="U1002" s="30"/>
      <c r="V1002" s="30"/>
      <c r="W1002" s="30"/>
      <c r="X1002" s="30"/>
      <c r="Y1002" s="30"/>
      <c r="Z1002" s="30"/>
      <c r="AA1002" s="30"/>
      <c r="AB1002" s="30"/>
      <c r="AC1002" s="80"/>
      <c r="AD1002" s="30"/>
    </row>
    <row r="1003" spans="18:30" x14ac:dyDescent="0.25">
      <c r="R1003" s="30"/>
      <c r="S1003" s="30"/>
      <c r="T1003" s="30"/>
      <c r="U1003" s="30"/>
      <c r="V1003" s="30"/>
      <c r="W1003" s="30"/>
      <c r="X1003" s="30"/>
      <c r="Y1003" s="30"/>
      <c r="Z1003" s="30"/>
      <c r="AA1003" s="30"/>
      <c r="AB1003" s="30"/>
      <c r="AC1003" s="80"/>
      <c r="AD1003" s="30"/>
    </row>
    <row r="1004" spans="18:30" x14ac:dyDescent="0.25">
      <c r="R1004" s="30"/>
      <c r="S1004" s="30"/>
      <c r="T1004" s="30"/>
      <c r="U1004" s="30"/>
      <c r="V1004" s="30"/>
      <c r="W1004" s="30"/>
      <c r="X1004" s="30"/>
      <c r="Y1004" s="30"/>
      <c r="Z1004" s="30"/>
      <c r="AA1004" s="30"/>
      <c r="AB1004" s="30"/>
      <c r="AC1004" s="80"/>
      <c r="AD1004" s="30"/>
    </row>
    <row r="1005" spans="18:30" x14ac:dyDescent="0.25">
      <c r="R1005" s="30"/>
      <c r="S1005" s="30"/>
      <c r="T1005" s="30"/>
      <c r="U1005" s="30"/>
      <c r="V1005" s="30"/>
      <c r="W1005" s="30"/>
      <c r="X1005" s="30"/>
      <c r="Y1005" s="30"/>
      <c r="Z1005" s="30"/>
      <c r="AA1005" s="30"/>
      <c r="AB1005" s="30"/>
      <c r="AC1005" s="80"/>
      <c r="AD1005" s="30"/>
    </row>
    <row r="1006" spans="18:30" x14ac:dyDescent="0.25">
      <c r="R1006" s="30"/>
      <c r="S1006" s="30"/>
      <c r="T1006" s="30"/>
      <c r="U1006" s="30"/>
      <c r="V1006" s="30"/>
      <c r="W1006" s="30"/>
      <c r="X1006" s="30"/>
      <c r="Y1006" s="30"/>
      <c r="Z1006" s="30"/>
      <c r="AA1006" s="30"/>
      <c r="AB1006" s="30"/>
      <c r="AC1006" s="80"/>
      <c r="AD1006" s="30"/>
    </row>
    <row r="1007" spans="18:30" x14ac:dyDescent="0.25">
      <c r="R1007" s="30"/>
      <c r="S1007" s="30"/>
      <c r="T1007" s="30"/>
      <c r="U1007" s="30"/>
      <c r="V1007" s="30"/>
      <c r="W1007" s="30"/>
      <c r="X1007" s="30"/>
      <c r="Y1007" s="30"/>
      <c r="Z1007" s="30"/>
      <c r="AA1007" s="30"/>
      <c r="AB1007" s="30"/>
      <c r="AC1007" s="80"/>
      <c r="AD1007" s="30"/>
    </row>
    <row r="1008" spans="18:30" x14ac:dyDescent="0.25">
      <c r="R1008" s="30"/>
      <c r="S1008" s="30"/>
      <c r="T1008" s="30"/>
      <c r="U1008" s="30"/>
      <c r="V1008" s="30"/>
      <c r="W1008" s="30"/>
      <c r="X1008" s="30"/>
      <c r="Y1008" s="30"/>
      <c r="Z1008" s="30"/>
      <c r="AA1008" s="30"/>
      <c r="AB1008" s="30"/>
      <c r="AC1008" s="80"/>
      <c r="AD1008" s="30"/>
    </row>
    <row r="1009" spans="18:30" x14ac:dyDescent="0.25">
      <c r="R1009" s="30"/>
      <c r="S1009" s="30"/>
      <c r="T1009" s="30"/>
      <c r="U1009" s="30"/>
      <c r="V1009" s="30"/>
      <c r="W1009" s="30"/>
      <c r="X1009" s="30"/>
      <c r="Y1009" s="30"/>
      <c r="Z1009" s="30"/>
      <c r="AA1009" s="30"/>
      <c r="AB1009" s="30"/>
      <c r="AC1009" s="80"/>
      <c r="AD1009" s="30"/>
    </row>
    <row r="1010" spans="18:30" x14ac:dyDescent="0.25">
      <c r="R1010" s="30"/>
      <c r="S1010" s="30"/>
      <c r="T1010" s="30"/>
      <c r="U1010" s="30"/>
      <c r="V1010" s="30"/>
      <c r="W1010" s="30"/>
      <c r="X1010" s="30"/>
      <c r="Y1010" s="30"/>
      <c r="Z1010" s="30"/>
      <c r="AA1010" s="30"/>
      <c r="AB1010" s="30"/>
      <c r="AC1010" s="80"/>
      <c r="AD1010" s="30"/>
    </row>
    <row r="1011" spans="18:30" x14ac:dyDescent="0.25">
      <c r="R1011" s="30"/>
      <c r="S1011" s="30"/>
      <c r="T1011" s="30"/>
      <c r="U1011" s="30"/>
      <c r="V1011" s="30"/>
      <c r="W1011" s="30"/>
      <c r="X1011" s="30"/>
      <c r="Y1011" s="30"/>
      <c r="Z1011" s="30"/>
      <c r="AA1011" s="30"/>
      <c r="AB1011" s="30"/>
      <c r="AC1011" s="80"/>
      <c r="AD1011" s="30"/>
    </row>
    <row r="1012" spans="18:30" x14ac:dyDescent="0.25">
      <c r="R1012" s="30"/>
      <c r="S1012" s="30"/>
      <c r="T1012" s="30"/>
      <c r="U1012" s="30"/>
      <c r="V1012" s="30"/>
      <c r="W1012" s="30"/>
      <c r="X1012" s="30"/>
      <c r="Y1012" s="30"/>
      <c r="Z1012" s="30"/>
      <c r="AA1012" s="30"/>
      <c r="AB1012" s="30"/>
      <c r="AC1012" s="80"/>
      <c r="AD1012" s="30"/>
    </row>
    <row r="1013" spans="18:30" x14ac:dyDescent="0.25">
      <c r="R1013" s="30"/>
      <c r="S1013" s="30"/>
      <c r="T1013" s="30"/>
      <c r="U1013" s="30"/>
      <c r="V1013" s="30"/>
      <c r="W1013" s="30"/>
      <c r="X1013" s="30"/>
      <c r="Y1013" s="30"/>
      <c r="Z1013" s="30"/>
      <c r="AA1013" s="30"/>
      <c r="AB1013" s="30"/>
      <c r="AC1013" s="80"/>
      <c r="AD1013" s="30"/>
    </row>
    <row r="1014" spans="18:30" x14ac:dyDescent="0.25">
      <c r="R1014" s="30"/>
      <c r="S1014" s="30"/>
      <c r="T1014" s="30"/>
      <c r="U1014" s="30"/>
      <c r="V1014" s="30"/>
      <c r="W1014" s="30"/>
      <c r="X1014" s="30"/>
      <c r="Y1014" s="30"/>
      <c r="Z1014" s="30"/>
      <c r="AA1014" s="30"/>
      <c r="AB1014" s="30"/>
      <c r="AC1014" s="80"/>
      <c r="AD1014" s="30"/>
    </row>
    <row r="1015" spans="18:30" x14ac:dyDescent="0.25">
      <c r="R1015" s="30"/>
      <c r="S1015" s="30"/>
      <c r="T1015" s="30"/>
      <c r="U1015" s="30"/>
      <c r="V1015" s="30"/>
      <c r="W1015" s="30"/>
      <c r="X1015" s="30"/>
      <c r="Y1015" s="30"/>
      <c r="Z1015" s="30"/>
      <c r="AA1015" s="30"/>
      <c r="AB1015" s="30"/>
      <c r="AC1015" s="80"/>
      <c r="AD1015" s="30"/>
    </row>
    <row r="1016" spans="18:30" x14ac:dyDescent="0.25">
      <c r="R1016" s="30"/>
      <c r="S1016" s="30"/>
      <c r="T1016" s="30"/>
      <c r="U1016" s="30"/>
      <c r="V1016" s="30"/>
      <c r="W1016" s="30"/>
      <c r="X1016" s="30"/>
      <c r="Y1016" s="30"/>
      <c r="Z1016" s="30"/>
      <c r="AA1016" s="30"/>
      <c r="AB1016" s="30"/>
      <c r="AC1016" s="80"/>
      <c r="AD1016" s="30"/>
    </row>
    <row r="1017" spans="18:30" x14ac:dyDescent="0.25">
      <c r="R1017" s="30"/>
      <c r="S1017" s="30"/>
      <c r="T1017" s="30"/>
      <c r="U1017" s="30"/>
      <c r="V1017" s="30"/>
      <c r="W1017" s="30"/>
      <c r="X1017" s="30"/>
      <c r="Y1017" s="30"/>
      <c r="Z1017" s="30"/>
      <c r="AA1017" s="30"/>
      <c r="AB1017" s="30"/>
      <c r="AC1017" s="80"/>
      <c r="AD1017" s="30"/>
    </row>
    <row r="1018" spans="18:30" x14ac:dyDescent="0.25">
      <c r="R1018" s="30"/>
      <c r="S1018" s="30"/>
      <c r="T1018" s="30"/>
      <c r="U1018" s="30"/>
      <c r="V1018" s="30"/>
      <c r="W1018" s="30"/>
      <c r="X1018" s="30"/>
      <c r="Y1018" s="30"/>
      <c r="Z1018" s="30"/>
      <c r="AA1018" s="30"/>
      <c r="AB1018" s="30"/>
      <c r="AC1018" s="80"/>
      <c r="AD1018" s="30"/>
    </row>
    <row r="1019" spans="18:30" x14ac:dyDescent="0.25">
      <c r="R1019" s="30"/>
      <c r="S1019" s="30"/>
      <c r="T1019" s="30"/>
      <c r="U1019" s="30"/>
      <c r="V1019" s="30"/>
      <c r="W1019" s="30"/>
      <c r="X1019" s="30"/>
      <c r="Y1019" s="30"/>
      <c r="Z1019" s="30"/>
      <c r="AA1019" s="30"/>
      <c r="AB1019" s="30"/>
      <c r="AC1019" s="80"/>
      <c r="AD1019" s="30"/>
    </row>
    <row r="1020" spans="18:30" x14ac:dyDescent="0.25">
      <c r="R1020" s="30"/>
      <c r="S1020" s="30"/>
      <c r="T1020" s="30"/>
      <c r="U1020" s="30"/>
      <c r="V1020" s="30"/>
      <c r="W1020" s="30"/>
      <c r="X1020" s="30"/>
      <c r="Y1020" s="30"/>
      <c r="Z1020" s="30"/>
      <c r="AA1020" s="30"/>
      <c r="AB1020" s="30"/>
      <c r="AC1020" s="80"/>
      <c r="AD1020" s="30"/>
    </row>
    <row r="1021" spans="18:30" x14ac:dyDescent="0.25">
      <c r="R1021" s="30"/>
      <c r="S1021" s="30"/>
      <c r="T1021" s="30"/>
      <c r="U1021" s="30"/>
      <c r="V1021" s="30"/>
      <c r="W1021" s="30"/>
      <c r="X1021" s="30"/>
      <c r="Y1021" s="30"/>
      <c r="Z1021" s="30"/>
      <c r="AA1021" s="30"/>
      <c r="AB1021" s="30"/>
      <c r="AC1021" s="80"/>
      <c r="AD1021" s="30"/>
    </row>
    <row r="1022" spans="18:30" x14ac:dyDescent="0.25">
      <c r="R1022" s="30"/>
      <c r="S1022" s="30"/>
      <c r="T1022" s="30"/>
      <c r="U1022" s="30"/>
      <c r="V1022" s="30"/>
      <c r="W1022" s="30"/>
      <c r="X1022" s="30"/>
      <c r="Y1022" s="30"/>
      <c r="Z1022" s="30"/>
      <c r="AA1022" s="30"/>
      <c r="AB1022" s="30"/>
      <c r="AC1022" s="80"/>
      <c r="AD1022" s="30"/>
    </row>
    <row r="1023" spans="18:30" x14ac:dyDescent="0.25">
      <c r="R1023" s="30"/>
      <c r="S1023" s="30"/>
      <c r="T1023" s="30"/>
      <c r="U1023" s="30"/>
      <c r="V1023" s="30"/>
      <c r="W1023" s="30"/>
      <c r="X1023" s="30"/>
      <c r="Y1023" s="30"/>
      <c r="Z1023" s="30"/>
      <c r="AA1023" s="30"/>
      <c r="AB1023" s="30"/>
      <c r="AC1023" s="80"/>
      <c r="AD1023" s="30"/>
    </row>
    <row r="1024" spans="18:30" x14ac:dyDescent="0.25">
      <c r="R1024" s="30"/>
      <c r="S1024" s="30"/>
      <c r="T1024" s="30"/>
      <c r="U1024" s="30"/>
      <c r="V1024" s="30"/>
      <c r="W1024" s="30"/>
      <c r="X1024" s="30"/>
      <c r="Y1024" s="30"/>
      <c r="Z1024" s="30"/>
      <c r="AA1024" s="30"/>
      <c r="AB1024" s="30"/>
      <c r="AC1024" s="80"/>
      <c r="AD1024" s="30"/>
    </row>
    <row r="1025" spans="18:30" x14ac:dyDescent="0.25">
      <c r="R1025" s="30"/>
      <c r="S1025" s="30"/>
      <c r="T1025" s="30"/>
      <c r="U1025" s="30"/>
      <c r="V1025" s="30"/>
      <c r="W1025" s="30"/>
      <c r="X1025" s="30"/>
      <c r="Y1025" s="30"/>
      <c r="Z1025" s="30"/>
      <c r="AA1025" s="30"/>
      <c r="AB1025" s="30"/>
      <c r="AC1025" s="80"/>
      <c r="AD1025" s="30"/>
    </row>
    <row r="1026" spans="18:30" x14ac:dyDescent="0.25">
      <c r="R1026" s="30"/>
      <c r="S1026" s="30"/>
      <c r="T1026" s="30"/>
      <c r="U1026" s="30"/>
      <c r="V1026" s="30"/>
      <c r="W1026" s="30"/>
      <c r="X1026" s="30"/>
      <c r="Y1026" s="30"/>
      <c r="Z1026" s="30"/>
      <c r="AA1026" s="30"/>
      <c r="AB1026" s="30"/>
      <c r="AC1026" s="80"/>
      <c r="AD1026" s="30"/>
    </row>
    <row r="1027" spans="18:30" x14ac:dyDescent="0.25">
      <c r="R1027" s="30"/>
      <c r="S1027" s="30"/>
      <c r="T1027" s="30"/>
      <c r="U1027" s="30"/>
      <c r="V1027" s="30"/>
      <c r="W1027" s="30"/>
      <c r="X1027" s="30"/>
      <c r="Y1027" s="30"/>
      <c r="Z1027" s="30"/>
      <c r="AA1027" s="30"/>
      <c r="AB1027" s="30"/>
      <c r="AC1027" s="80"/>
      <c r="AD1027" s="30"/>
    </row>
    <row r="1028" spans="18:30" x14ac:dyDescent="0.25">
      <c r="R1028" s="30"/>
      <c r="S1028" s="30"/>
      <c r="T1028" s="30"/>
      <c r="U1028" s="30"/>
      <c r="V1028" s="30"/>
      <c r="W1028" s="30"/>
      <c r="X1028" s="30"/>
      <c r="Y1028" s="30"/>
      <c r="Z1028" s="30"/>
      <c r="AA1028" s="30"/>
      <c r="AB1028" s="30"/>
      <c r="AC1028" s="80"/>
      <c r="AD1028" s="30"/>
    </row>
    <row r="1029" spans="18:30" x14ac:dyDescent="0.25">
      <c r="R1029" s="30"/>
      <c r="S1029" s="30"/>
      <c r="T1029" s="30"/>
      <c r="U1029" s="30"/>
      <c r="V1029" s="30"/>
      <c r="W1029" s="30"/>
      <c r="X1029" s="30"/>
      <c r="Y1029" s="30"/>
      <c r="Z1029" s="30"/>
      <c r="AA1029" s="30"/>
      <c r="AB1029" s="30"/>
      <c r="AC1029" s="80"/>
      <c r="AD1029" s="30"/>
    </row>
    <row r="1030" spans="18:30" x14ac:dyDescent="0.25">
      <c r="R1030" s="30"/>
      <c r="S1030" s="30"/>
      <c r="T1030" s="30"/>
      <c r="U1030" s="30"/>
      <c r="V1030" s="30"/>
      <c r="W1030" s="30"/>
      <c r="X1030" s="30"/>
      <c r="Y1030" s="30"/>
      <c r="Z1030" s="30"/>
      <c r="AA1030" s="30"/>
      <c r="AB1030" s="30"/>
      <c r="AC1030" s="80"/>
      <c r="AD1030" s="30"/>
    </row>
    <row r="1031" spans="18:30" x14ac:dyDescent="0.25">
      <c r="R1031" s="30"/>
      <c r="S1031" s="30"/>
      <c r="T1031" s="30"/>
      <c r="U1031" s="30"/>
      <c r="V1031" s="30"/>
      <c r="W1031" s="30"/>
      <c r="X1031" s="30"/>
      <c r="Y1031" s="30"/>
      <c r="Z1031" s="30"/>
      <c r="AA1031" s="30"/>
      <c r="AB1031" s="30"/>
      <c r="AC1031" s="80"/>
      <c r="AD1031" s="30"/>
    </row>
    <row r="1032" spans="18:30" x14ac:dyDescent="0.25">
      <c r="R1032" s="30"/>
      <c r="S1032" s="30"/>
      <c r="T1032" s="30"/>
      <c r="U1032" s="30"/>
      <c r="V1032" s="30"/>
      <c r="W1032" s="30"/>
      <c r="X1032" s="30"/>
      <c r="Y1032" s="30"/>
      <c r="Z1032" s="30"/>
      <c r="AA1032" s="30"/>
      <c r="AB1032" s="30"/>
      <c r="AC1032" s="80"/>
      <c r="AD1032" s="30"/>
    </row>
    <row r="1033" spans="18:30" x14ac:dyDescent="0.25">
      <c r="R1033" s="30"/>
      <c r="S1033" s="30"/>
      <c r="T1033" s="30"/>
      <c r="U1033" s="30"/>
      <c r="V1033" s="30"/>
      <c r="W1033" s="30"/>
      <c r="X1033" s="30"/>
      <c r="Y1033" s="30"/>
      <c r="Z1033" s="30"/>
      <c r="AA1033" s="30"/>
      <c r="AB1033" s="30"/>
      <c r="AC1033" s="80"/>
      <c r="AD1033" s="30"/>
    </row>
    <row r="1034" spans="18:30" x14ac:dyDescent="0.25">
      <c r="R1034" s="30"/>
      <c r="S1034" s="30"/>
      <c r="T1034" s="30"/>
      <c r="U1034" s="30"/>
      <c r="V1034" s="30"/>
      <c r="W1034" s="30"/>
      <c r="X1034" s="30"/>
      <c r="Y1034" s="30"/>
      <c r="Z1034" s="30"/>
      <c r="AA1034" s="30"/>
      <c r="AB1034" s="30"/>
      <c r="AC1034" s="80"/>
      <c r="AD1034" s="30"/>
    </row>
    <row r="1035" spans="18:30" x14ac:dyDescent="0.25">
      <c r="R1035" s="30"/>
      <c r="S1035" s="30"/>
      <c r="T1035" s="30"/>
      <c r="U1035" s="30"/>
      <c r="V1035" s="30"/>
      <c r="W1035" s="30"/>
      <c r="X1035" s="30"/>
      <c r="Y1035" s="30"/>
      <c r="Z1035" s="30"/>
      <c r="AA1035" s="30"/>
      <c r="AB1035" s="30"/>
      <c r="AC1035" s="80"/>
      <c r="AD1035" s="30"/>
    </row>
    <row r="1036" spans="18:30" x14ac:dyDescent="0.25">
      <c r="R1036" s="30"/>
      <c r="S1036" s="30"/>
      <c r="T1036" s="30"/>
      <c r="U1036" s="30"/>
      <c r="V1036" s="30"/>
      <c r="W1036" s="30"/>
      <c r="X1036" s="30"/>
      <c r="Y1036" s="30"/>
      <c r="Z1036" s="30"/>
      <c r="AA1036" s="30"/>
      <c r="AB1036" s="30"/>
      <c r="AC1036" s="80"/>
      <c r="AD1036" s="30"/>
    </row>
    <row r="1037" spans="18:30" x14ac:dyDescent="0.25">
      <c r="R1037" s="30"/>
      <c r="S1037" s="30"/>
      <c r="T1037" s="30"/>
      <c r="U1037" s="30"/>
      <c r="V1037" s="30"/>
      <c r="W1037" s="30"/>
      <c r="X1037" s="30"/>
      <c r="Y1037" s="30"/>
      <c r="Z1037" s="30"/>
      <c r="AA1037" s="30"/>
      <c r="AB1037" s="30"/>
      <c r="AC1037" s="80"/>
      <c r="AD1037" s="30"/>
    </row>
    <row r="1038" spans="18:30" x14ac:dyDescent="0.25">
      <c r="R1038" s="30"/>
      <c r="S1038" s="30"/>
      <c r="T1038" s="30"/>
      <c r="U1038" s="30"/>
      <c r="V1038" s="30"/>
      <c r="W1038" s="30"/>
      <c r="X1038" s="30"/>
      <c r="Y1038" s="30"/>
      <c r="Z1038" s="30"/>
      <c r="AA1038" s="30"/>
      <c r="AB1038" s="30"/>
      <c r="AC1038" s="80"/>
      <c r="AD1038" s="30"/>
    </row>
    <row r="1039" spans="18:30" x14ac:dyDescent="0.25">
      <c r="R1039" s="30"/>
      <c r="S1039" s="30"/>
      <c r="T1039" s="30"/>
      <c r="U1039" s="30"/>
      <c r="V1039" s="30"/>
      <c r="W1039" s="30"/>
      <c r="X1039" s="30"/>
      <c r="Y1039" s="30"/>
      <c r="Z1039" s="30"/>
      <c r="AA1039" s="30"/>
      <c r="AB1039" s="30"/>
      <c r="AC1039" s="80"/>
      <c r="AD1039" s="30"/>
    </row>
    <row r="1040" spans="18:30" x14ac:dyDescent="0.25">
      <c r="R1040" s="30"/>
      <c r="S1040" s="30"/>
      <c r="T1040" s="30"/>
      <c r="U1040" s="30"/>
      <c r="V1040" s="30"/>
      <c r="W1040" s="30"/>
      <c r="X1040" s="30"/>
      <c r="Y1040" s="30"/>
      <c r="Z1040" s="30"/>
      <c r="AA1040" s="30"/>
      <c r="AB1040" s="30"/>
      <c r="AC1040" s="80"/>
      <c r="AD1040" s="30"/>
    </row>
    <row r="1041" spans="18:30" x14ac:dyDescent="0.25">
      <c r="R1041" s="30"/>
      <c r="S1041" s="30"/>
      <c r="T1041" s="30"/>
      <c r="U1041" s="30"/>
      <c r="V1041" s="30"/>
      <c r="W1041" s="30"/>
      <c r="X1041" s="30"/>
      <c r="Y1041" s="30"/>
      <c r="Z1041" s="30"/>
      <c r="AA1041" s="30"/>
      <c r="AB1041" s="30"/>
      <c r="AC1041" s="80"/>
      <c r="AD1041" s="30"/>
    </row>
    <row r="1042" spans="18:30" x14ac:dyDescent="0.25">
      <c r="R1042" s="30"/>
      <c r="S1042" s="30"/>
      <c r="T1042" s="30"/>
      <c r="U1042" s="30"/>
      <c r="V1042" s="30"/>
      <c r="W1042" s="30"/>
      <c r="X1042" s="30"/>
      <c r="Y1042" s="30"/>
      <c r="Z1042" s="30"/>
      <c r="AA1042" s="30"/>
      <c r="AB1042" s="30"/>
      <c r="AC1042" s="80"/>
      <c r="AD1042" s="30"/>
    </row>
    <row r="1043" spans="18:30" x14ac:dyDescent="0.25">
      <c r="R1043" s="30"/>
      <c r="S1043" s="30"/>
      <c r="T1043" s="30"/>
      <c r="U1043" s="30"/>
      <c r="V1043" s="30"/>
      <c r="W1043" s="30"/>
      <c r="X1043" s="30"/>
      <c r="Y1043" s="30"/>
      <c r="Z1043" s="30"/>
      <c r="AA1043" s="30"/>
      <c r="AB1043" s="30"/>
      <c r="AC1043" s="80"/>
      <c r="AD1043" s="30"/>
    </row>
    <row r="1044" spans="18:30" x14ac:dyDescent="0.25">
      <c r="R1044" s="30"/>
      <c r="S1044" s="30"/>
      <c r="T1044" s="30"/>
      <c r="U1044" s="30"/>
      <c r="V1044" s="30"/>
      <c r="W1044" s="30"/>
      <c r="X1044" s="30"/>
      <c r="Y1044" s="30"/>
      <c r="Z1044" s="30"/>
      <c r="AA1044" s="30"/>
      <c r="AB1044" s="30"/>
      <c r="AC1044" s="80"/>
      <c r="AD1044" s="30"/>
    </row>
    <row r="1045" spans="18:30" x14ac:dyDescent="0.25">
      <c r="R1045" s="30"/>
      <c r="S1045" s="30"/>
      <c r="T1045" s="30"/>
      <c r="U1045" s="30"/>
      <c r="V1045" s="30"/>
      <c r="W1045" s="30"/>
      <c r="X1045" s="30"/>
      <c r="Y1045" s="30"/>
      <c r="Z1045" s="30"/>
      <c r="AA1045" s="30"/>
      <c r="AB1045" s="30"/>
      <c r="AC1045" s="80"/>
      <c r="AD1045" s="30"/>
    </row>
    <row r="1046" spans="18:30" x14ac:dyDescent="0.25">
      <c r="R1046" s="30"/>
      <c r="S1046" s="30"/>
      <c r="T1046" s="30"/>
      <c r="U1046" s="30"/>
      <c r="V1046" s="30"/>
      <c r="W1046" s="30"/>
      <c r="X1046" s="30"/>
      <c r="Y1046" s="30"/>
      <c r="Z1046" s="30"/>
      <c r="AA1046" s="30"/>
      <c r="AB1046" s="30"/>
      <c r="AC1046" s="80"/>
      <c r="AD1046" s="30"/>
    </row>
    <row r="1047" spans="18:30" x14ac:dyDescent="0.25">
      <c r="R1047" s="30"/>
      <c r="S1047" s="30"/>
      <c r="T1047" s="30"/>
      <c r="U1047" s="30"/>
      <c r="V1047" s="30"/>
      <c r="W1047" s="30"/>
      <c r="X1047" s="30"/>
      <c r="Y1047" s="30"/>
      <c r="Z1047" s="30"/>
      <c r="AA1047" s="30"/>
      <c r="AB1047" s="30"/>
      <c r="AC1047" s="80"/>
      <c r="AD1047" s="30"/>
    </row>
    <row r="1048" spans="18:30" x14ac:dyDescent="0.25">
      <c r="R1048" s="30"/>
      <c r="S1048" s="30"/>
      <c r="T1048" s="30"/>
      <c r="U1048" s="30"/>
      <c r="V1048" s="30"/>
      <c r="W1048" s="30"/>
      <c r="X1048" s="30"/>
      <c r="Y1048" s="30"/>
      <c r="Z1048" s="30"/>
      <c r="AA1048" s="30"/>
      <c r="AB1048" s="30"/>
      <c r="AC1048" s="80"/>
      <c r="AD1048" s="30"/>
    </row>
    <row r="1049" spans="18:30" x14ac:dyDescent="0.25">
      <c r="R1049" s="30"/>
      <c r="S1049" s="30"/>
      <c r="T1049" s="30"/>
      <c r="U1049" s="30"/>
      <c r="V1049" s="30"/>
      <c r="W1049" s="30"/>
      <c r="X1049" s="30"/>
      <c r="Y1049" s="30"/>
      <c r="Z1049" s="30"/>
      <c r="AA1049" s="30"/>
      <c r="AB1049" s="30"/>
      <c r="AC1049" s="80"/>
      <c r="AD1049" s="30"/>
    </row>
    <row r="1050" spans="18:30" x14ac:dyDescent="0.25">
      <c r="R1050" s="30"/>
      <c r="S1050" s="30"/>
      <c r="T1050" s="30"/>
      <c r="U1050" s="30"/>
      <c r="V1050" s="30"/>
      <c r="W1050" s="30"/>
      <c r="X1050" s="30"/>
      <c r="Y1050" s="30"/>
      <c r="Z1050" s="30"/>
      <c r="AA1050" s="30"/>
      <c r="AB1050" s="30"/>
      <c r="AC1050" s="80"/>
      <c r="AD1050" s="30"/>
    </row>
    <row r="1051" spans="18:30" x14ac:dyDescent="0.25">
      <c r="R1051" s="30"/>
      <c r="S1051" s="30"/>
      <c r="T1051" s="30"/>
      <c r="U1051" s="30"/>
      <c r="V1051" s="30"/>
      <c r="W1051" s="30"/>
      <c r="X1051" s="30"/>
      <c r="Y1051" s="30"/>
      <c r="Z1051" s="30"/>
      <c r="AA1051" s="30"/>
      <c r="AB1051" s="30"/>
      <c r="AC1051" s="80"/>
      <c r="AD1051" s="30"/>
    </row>
    <row r="1052" spans="18:30" x14ac:dyDescent="0.25">
      <c r="R1052" s="30"/>
      <c r="S1052" s="30"/>
      <c r="T1052" s="30"/>
      <c r="U1052" s="30"/>
      <c r="V1052" s="30"/>
      <c r="W1052" s="30"/>
      <c r="X1052" s="30"/>
      <c r="Y1052" s="30"/>
      <c r="Z1052" s="30"/>
      <c r="AA1052" s="30"/>
      <c r="AB1052" s="30"/>
      <c r="AC1052" s="80"/>
      <c r="AD1052" s="30"/>
    </row>
    <row r="1053" spans="18:30" x14ac:dyDescent="0.25">
      <c r="R1053" s="30"/>
      <c r="S1053" s="30"/>
      <c r="T1053" s="30"/>
      <c r="U1053" s="30"/>
      <c r="V1053" s="30"/>
      <c r="W1053" s="30"/>
      <c r="X1053" s="30"/>
      <c r="Y1053" s="30"/>
      <c r="Z1053" s="30"/>
      <c r="AA1053" s="30"/>
      <c r="AB1053" s="30"/>
      <c r="AC1053" s="80"/>
      <c r="AD1053" s="30"/>
    </row>
    <row r="1054" spans="18:30" x14ac:dyDescent="0.25">
      <c r="R1054" s="30"/>
      <c r="S1054" s="30"/>
      <c r="T1054" s="30"/>
      <c r="U1054" s="30"/>
      <c r="V1054" s="30"/>
      <c r="W1054" s="30"/>
      <c r="X1054" s="30"/>
      <c r="Y1054" s="30"/>
      <c r="Z1054" s="30"/>
      <c r="AA1054" s="30"/>
      <c r="AB1054" s="30"/>
      <c r="AC1054" s="80"/>
      <c r="AD1054" s="30"/>
    </row>
    <row r="1055" spans="18:30" x14ac:dyDescent="0.25">
      <c r="R1055" s="30"/>
      <c r="S1055" s="30"/>
      <c r="T1055" s="30"/>
      <c r="U1055" s="30"/>
      <c r="V1055" s="30"/>
      <c r="W1055" s="30"/>
      <c r="X1055" s="30"/>
      <c r="Y1055" s="30"/>
      <c r="Z1055" s="30"/>
      <c r="AA1055" s="30"/>
      <c r="AB1055" s="30"/>
      <c r="AC1055" s="80"/>
      <c r="AD1055" s="30"/>
    </row>
    <row r="1056" spans="18:30" x14ac:dyDescent="0.25">
      <c r="R1056" s="30"/>
      <c r="S1056" s="30"/>
      <c r="T1056" s="30"/>
      <c r="U1056" s="30"/>
      <c r="V1056" s="30"/>
      <c r="W1056" s="30"/>
      <c r="X1056" s="30"/>
      <c r="Y1056" s="30"/>
      <c r="Z1056" s="30"/>
      <c r="AA1056" s="30"/>
      <c r="AB1056" s="30"/>
      <c r="AC1056" s="80"/>
      <c r="AD1056" s="30"/>
    </row>
    <row r="1057" spans="18:30" x14ac:dyDescent="0.25">
      <c r="R1057" s="30"/>
      <c r="S1057" s="30"/>
      <c r="T1057" s="30"/>
      <c r="U1057" s="30"/>
      <c r="V1057" s="30"/>
      <c r="W1057" s="30"/>
      <c r="X1057" s="30"/>
      <c r="Y1057" s="30"/>
      <c r="Z1057" s="30"/>
      <c r="AA1057" s="30"/>
      <c r="AB1057" s="30"/>
      <c r="AC1057" s="80"/>
      <c r="AD1057" s="30"/>
    </row>
    <row r="1058" spans="18:30" x14ac:dyDescent="0.25">
      <c r="R1058" s="30"/>
      <c r="S1058" s="30"/>
      <c r="T1058" s="30"/>
      <c r="U1058" s="30"/>
      <c r="V1058" s="30"/>
      <c r="W1058" s="30"/>
      <c r="X1058" s="30"/>
      <c r="Y1058" s="30"/>
      <c r="Z1058" s="30"/>
      <c r="AA1058" s="30"/>
      <c r="AB1058" s="30"/>
      <c r="AC1058" s="80"/>
      <c r="AD1058" s="30"/>
    </row>
    <row r="1059" spans="18:30" x14ac:dyDescent="0.25">
      <c r="R1059" s="30"/>
      <c r="S1059" s="30"/>
      <c r="T1059" s="30"/>
      <c r="U1059" s="30"/>
      <c r="V1059" s="30"/>
      <c r="W1059" s="30"/>
      <c r="X1059" s="30"/>
      <c r="Y1059" s="30"/>
      <c r="Z1059" s="30"/>
      <c r="AA1059" s="30"/>
      <c r="AB1059" s="30"/>
      <c r="AC1059" s="80"/>
      <c r="AD1059" s="30"/>
    </row>
    <row r="1060" spans="18:30" x14ac:dyDescent="0.25">
      <c r="R1060" s="30"/>
      <c r="S1060" s="30"/>
      <c r="T1060" s="30"/>
      <c r="U1060" s="30"/>
      <c r="V1060" s="30"/>
      <c r="W1060" s="30"/>
      <c r="X1060" s="30"/>
      <c r="Y1060" s="30"/>
      <c r="Z1060" s="30"/>
      <c r="AA1060" s="30"/>
      <c r="AB1060" s="30"/>
      <c r="AC1060" s="80"/>
      <c r="AD1060" s="30"/>
    </row>
    <row r="1061" spans="18:30" x14ac:dyDescent="0.25">
      <c r="R1061" s="30"/>
      <c r="S1061" s="30"/>
      <c r="T1061" s="30"/>
      <c r="U1061" s="30"/>
      <c r="V1061" s="30"/>
      <c r="W1061" s="30"/>
      <c r="X1061" s="30"/>
      <c r="Y1061" s="30"/>
      <c r="Z1061" s="30"/>
      <c r="AA1061" s="30"/>
      <c r="AB1061" s="30"/>
      <c r="AC1061" s="80"/>
      <c r="AD1061" s="30"/>
    </row>
    <row r="1062" spans="18:30" x14ac:dyDescent="0.25">
      <c r="R1062" s="30"/>
      <c r="S1062" s="30"/>
      <c r="T1062" s="30"/>
      <c r="U1062" s="30"/>
      <c r="V1062" s="30"/>
      <c r="W1062" s="30"/>
      <c r="X1062" s="30"/>
      <c r="Y1062" s="30"/>
      <c r="Z1062" s="30"/>
      <c r="AA1062" s="30"/>
      <c r="AB1062" s="30"/>
      <c r="AC1062" s="80"/>
      <c r="AD1062" s="30"/>
    </row>
    <row r="1063" spans="18:30" x14ac:dyDescent="0.25">
      <c r="R1063" s="30"/>
      <c r="S1063" s="30"/>
      <c r="T1063" s="30"/>
      <c r="U1063" s="30"/>
      <c r="V1063" s="30"/>
      <c r="W1063" s="30"/>
      <c r="X1063" s="30"/>
      <c r="Y1063" s="30"/>
      <c r="Z1063" s="30"/>
      <c r="AA1063" s="30"/>
      <c r="AB1063" s="30"/>
      <c r="AC1063" s="80"/>
      <c r="AD1063" s="30"/>
    </row>
    <row r="1064" spans="18:30" x14ac:dyDescent="0.25">
      <c r="R1064" s="30"/>
      <c r="S1064" s="30"/>
      <c r="T1064" s="30"/>
      <c r="U1064" s="30"/>
      <c r="V1064" s="30"/>
      <c r="W1064" s="30"/>
      <c r="X1064" s="30"/>
      <c r="Y1064" s="30"/>
      <c r="Z1064" s="30"/>
      <c r="AA1064" s="30"/>
      <c r="AB1064" s="30"/>
      <c r="AC1064" s="80"/>
      <c r="AD1064" s="30"/>
    </row>
    <row r="1065" spans="18:30" x14ac:dyDescent="0.25">
      <c r="R1065" s="30"/>
      <c r="S1065" s="30"/>
      <c r="T1065" s="30"/>
      <c r="U1065" s="30"/>
      <c r="V1065" s="30"/>
      <c r="W1065" s="30"/>
      <c r="X1065" s="30"/>
      <c r="Y1065" s="30"/>
      <c r="Z1065" s="30"/>
      <c r="AA1065" s="30"/>
      <c r="AB1065" s="30"/>
      <c r="AC1065" s="80"/>
      <c r="AD1065" s="30"/>
    </row>
    <row r="1066" spans="18:30" x14ac:dyDescent="0.25">
      <c r="R1066" s="30"/>
      <c r="S1066" s="30"/>
      <c r="T1066" s="30"/>
      <c r="U1066" s="30"/>
      <c r="V1066" s="30"/>
      <c r="W1066" s="30"/>
      <c r="X1066" s="30"/>
      <c r="Y1066" s="30"/>
      <c r="Z1066" s="30"/>
      <c r="AA1066" s="30"/>
      <c r="AB1066" s="30"/>
      <c r="AC1066" s="80"/>
      <c r="AD1066" s="30"/>
    </row>
    <row r="1067" spans="18:30" x14ac:dyDescent="0.25">
      <c r="R1067" s="30"/>
      <c r="S1067" s="30"/>
      <c r="T1067" s="30"/>
      <c r="U1067" s="30"/>
      <c r="V1067" s="30"/>
      <c r="W1067" s="30"/>
      <c r="X1067" s="30"/>
      <c r="Y1067" s="30"/>
      <c r="Z1067" s="30"/>
      <c r="AA1067" s="30"/>
      <c r="AB1067" s="30"/>
      <c r="AC1067" s="80"/>
      <c r="AD1067" s="30"/>
    </row>
    <row r="1068" spans="18:30" x14ac:dyDescent="0.25">
      <c r="R1068" s="30"/>
      <c r="S1068" s="30"/>
      <c r="T1068" s="30"/>
      <c r="U1068" s="30"/>
      <c r="V1068" s="30"/>
      <c r="W1068" s="30"/>
      <c r="X1068" s="30"/>
      <c r="Y1068" s="30"/>
      <c r="Z1068" s="30"/>
      <c r="AA1068" s="30"/>
      <c r="AB1068" s="30"/>
      <c r="AC1068" s="80"/>
      <c r="AD1068" s="30"/>
    </row>
    <row r="1069" spans="18:30" x14ac:dyDescent="0.25">
      <c r="R1069" s="30"/>
      <c r="S1069" s="30"/>
      <c r="T1069" s="30"/>
      <c r="U1069" s="30"/>
      <c r="V1069" s="30"/>
      <c r="W1069" s="30"/>
      <c r="X1069" s="30"/>
      <c r="Y1069" s="30"/>
      <c r="Z1069" s="30"/>
      <c r="AA1069" s="30"/>
      <c r="AB1069" s="30"/>
      <c r="AC1069" s="80"/>
      <c r="AD1069" s="30"/>
    </row>
    <row r="1070" spans="18:30" x14ac:dyDescent="0.25">
      <c r="R1070" s="30"/>
      <c r="S1070" s="30"/>
      <c r="T1070" s="30"/>
      <c r="U1070" s="30"/>
      <c r="V1070" s="30"/>
      <c r="W1070" s="30"/>
      <c r="X1070" s="30"/>
      <c r="Y1070" s="30"/>
      <c r="Z1070" s="30"/>
      <c r="AA1070" s="30"/>
      <c r="AB1070" s="30"/>
      <c r="AC1070" s="80"/>
      <c r="AD1070" s="30"/>
    </row>
    <row r="1071" spans="18:30" x14ac:dyDescent="0.25">
      <c r="R1071" s="30"/>
      <c r="S1071" s="30"/>
      <c r="T1071" s="30"/>
      <c r="U1071" s="30"/>
      <c r="V1071" s="30"/>
      <c r="W1071" s="30"/>
      <c r="X1071" s="30"/>
      <c r="Y1071" s="30"/>
      <c r="Z1071" s="30"/>
      <c r="AA1071" s="30"/>
      <c r="AB1071" s="30"/>
      <c r="AC1071" s="80"/>
      <c r="AD1071" s="30"/>
    </row>
    <row r="1072" spans="18:30" x14ac:dyDescent="0.25">
      <c r="R1072" s="30"/>
      <c r="S1072" s="30"/>
      <c r="T1072" s="30"/>
      <c r="U1072" s="30"/>
      <c r="V1072" s="30"/>
      <c r="W1072" s="30"/>
      <c r="X1072" s="30"/>
      <c r="Y1072" s="30"/>
      <c r="Z1072" s="30"/>
      <c r="AA1072" s="30"/>
      <c r="AB1072" s="30"/>
      <c r="AC1072" s="80"/>
      <c r="AD1072" s="30"/>
    </row>
    <row r="1073" spans="18:30" x14ac:dyDescent="0.25">
      <c r="R1073" s="30"/>
      <c r="S1073" s="30"/>
      <c r="T1073" s="30"/>
      <c r="U1073" s="30"/>
      <c r="V1073" s="30"/>
      <c r="W1073" s="30"/>
      <c r="X1073" s="30"/>
      <c r="Y1073" s="30"/>
      <c r="Z1073" s="30"/>
      <c r="AA1073" s="30"/>
      <c r="AB1073" s="30"/>
      <c r="AC1073" s="80"/>
      <c r="AD1073" s="30"/>
    </row>
    <row r="1074" spans="18:30" x14ac:dyDescent="0.25">
      <c r="R1074" s="30"/>
      <c r="S1074" s="30"/>
      <c r="T1074" s="30"/>
      <c r="U1074" s="30"/>
      <c r="V1074" s="30"/>
      <c r="W1074" s="30"/>
      <c r="X1074" s="30"/>
      <c r="Y1074" s="30"/>
      <c r="Z1074" s="30"/>
      <c r="AA1074" s="30"/>
      <c r="AB1074" s="30"/>
      <c r="AC1074" s="80"/>
      <c r="AD1074" s="30"/>
    </row>
    <row r="1075" spans="18:30" x14ac:dyDescent="0.25">
      <c r="R1075" s="30"/>
      <c r="S1075" s="30"/>
      <c r="T1075" s="30"/>
      <c r="U1075" s="30"/>
      <c r="V1075" s="30"/>
      <c r="W1075" s="30"/>
      <c r="X1075" s="30"/>
      <c r="Y1075" s="30"/>
      <c r="Z1075" s="30"/>
      <c r="AA1075" s="30"/>
      <c r="AB1075" s="30"/>
      <c r="AC1075" s="80"/>
      <c r="AD1075" s="30"/>
    </row>
    <row r="1076" spans="18:30" x14ac:dyDescent="0.25">
      <c r="R1076" s="30"/>
      <c r="S1076" s="30"/>
      <c r="T1076" s="30"/>
      <c r="U1076" s="30"/>
      <c r="V1076" s="30"/>
      <c r="W1076" s="30"/>
      <c r="X1076" s="30"/>
      <c r="Y1076" s="30"/>
      <c r="Z1076" s="30"/>
      <c r="AA1076" s="30"/>
      <c r="AB1076" s="30"/>
      <c r="AC1076" s="80"/>
      <c r="AD1076" s="30"/>
    </row>
    <row r="1077" spans="18:30" x14ac:dyDescent="0.25">
      <c r="R1077" s="30"/>
      <c r="S1077" s="30"/>
      <c r="T1077" s="30"/>
      <c r="U1077" s="30"/>
      <c r="V1077" s="30"/>
      <c r="W1077" s="30"/>
      <c r="X1077" s="30"/>
      <c r="Y1077" s="30"/>
      <c r="Z1077" s="30"/>
      <c r="AA1077" s="30"/>
      <c r="AB1077" s="30"/>
      <c r="AC1077" s="80"/>
      <c r="AD1077" s="30"/>
    </row>
    <row r="1078" spans="18:30" x14ac:dyDescent="0.25">
      <c r="R1078" s="30"/>
      <c r="S1078" s="30"/>
      <c r="T1078" s="30"/>
      <c r="U1078" s="30"/>
      <c r="V1078" s="30"/>
      <c r="W1078" s="30"/>
      <c r="X1078" s="30"/>
      <c r="Y1078" s="30"/>
      <c r="Z1078" s="30"/>
      <c r="AA1078" s="30"/>
      <c r="AB1078" s="30"/>
      <c r="AC1078" s="80"/>
      <c r="AD1078" s="30"/>
    </row>
    <row r="1079" spans="18:30" x14ac:dyDescent="0.25">
      <c r="R1079" s="30"/>
      <c r="S1079" s="30"/>
      <c r="T1079" s="30"/>
      <c r="U1079" s="30"/>
      <c r="V1079" s="30"/>
      <c r="W1079" s="30"/>
      <c r="X1079" s="30"/>
      <c r="Y1079" s="30"/>
      <c r="Z1079" s="30"/>
      <c r="AA1079" s="30"/>
      <c r="AB1079" s="30"/>
      <c r="AC1079" s="80"/>
      <c r="AD1079" s="30"/>
    </row>
    <row r="1080" spans="18:30" x14ac:dyDescent="0.25">
      <c r="R1080" s="30"/>
      <c r="S1080" s="30"/>
      <c r="T1080" s="30"/>
      <c r="U1080" s="30"/>
      <c r="V1080" s="30"/>
      <c r="W1080" s="30"/>
      <c r="X1080" s="30"/>
      <c r="Y1080" s="30"/>
      <c r="Z1080" s="30"/>
      <c r="AA1080" s="30"/>
      <c r="AB1080" s="30"/>
      <c r="AC1080" s="80"/>
      <c r="AD1080" s="30"/>
    </row>
    <row r="1081" spans="18:30" x14ac:dyDescent="0.25">
      <c r="R1081" s="30"/>
      <c r="S1081" s="30"/>
      <c r="T1081" s="30"/>
      <c r="U1081" s="30"/>
      <c r="V1081" s="30"/>
      <c r="W1081" s="30"/>
      <c r="X1081" s="30"/>
      <c r="Y1081" s="30"/>
      <c r="Z1081" s="30"/>
      <c r="AA1081" s="30"/>
      <c r="AB1081" s="30"/>
      <c r="AC1081" s="80"/>
      <c r="AD1081" s="30"/>
    </row>
    <row r="1082" spans="18:30" x14ac:dyDescent="0.25">
      <c r="R1082" s="30"/>
      <c r="S1082" s="30"/>
      <c r="T1082" s="30"/>
      <c r="U1082" s="30"/>
      <c r="V1082" s="30"/>
      <c r="W1082" s="30"/>
      <c r="X1082" s="30"/>
      <c r="Y1082" s="30"/>
      <c r="Z1082" s="30"/>
      <c r="AA1082" s="30"/>
      <c r="AB1082" s="30"/>
      <c r="AC1082" s="80"/>
      <c r="AD1082" s="30"/>
    </row>
    <row r="1083" spans="18:30" x14ac:dyDescent="0.25">
      <c r="R1083" s="30"/>
      <c r="S1083" s="30"/>
      <c r="T1083" s="30"/>
      <c r="U1083" s="30"/>
      <c r="V1083" s="30"/>
      <c r="W1083" s="30"/>
      <c r="X1083" s="30"/>
      <c r="Y1083" s="30"/>
      <c r="Z1083" s="30"/>
      <c r="AA1083" s="30"/>
      <c r="AB1083" s="30"/>
      <c r="AC1083" s="80"/>
      <c r="AD1083" s="30"/>
    </row>
    <row r="1084" spans="18:30" x14ac:dyDescent="0.25">
      <c r="R1084" s="30"/>
      <c r="S1084" s="30"/>
      <c r="T1084" s="30"/>
      <c r="U1084" s="30"/>
      <c r="V1084" s="30"/>
      <c r="W1084" s="30"/>
      <c r="X1084" s="30"/>
      <c r="Y1084" s="30"/>
      <c r="Z1084" s="30"/>
      <c r="AA1084" s="30"/>
      <c r="AB1084" s="30"/>
      <c r="AC1084" s="80"/>
      <c r="AD1084" s="30"/>
    </row>
    <row r="1085" spans="18:30" x14ac:dyDescent="0.25">
      <c r="R1085" s="30"/>
      <c r="S1085" s="30"/>
      <c r="T1085" s="30"/>
      <c r="U1085" s="30"/>
      <c r="V1085" s="30"/>
      <c r="W1085" s="30"/>
      <c r="X1085" s="30"/>
      <c r="Y1085" s="30"/>
      <c r="Z1085" s="30"/>
      <c r="AA1085" s="30"/>
      <c r="AB1085" s="30"/>
      <c r="AC1085" s="80"/>
      <c r="AD1085" s="30"/>
    </row>
    <row r="1086" spans="18:30" x14ac:dyDescent="0.25">
      <c r="R1086" s="30"/>
      <c r="S1086" s="30"/>
      <c r="T1086" s="30"/>
      <c r="U1086" s="30"/>
      <c r="V1086" s="30"/>
      <c r="W1086" s="30"/>
      <c r="X1086" s="30"/>
      <c r="Y1086" s="30"/>
      <c r="Z1086" s="30"/>
      <c r="AA1086" s="30"/>
      <c r="AB1086" s="30"/>
      <c r="AC1086" s="80"/>
      <c r="AD1086" s="30"/>
    </row>
    <row r="1087" spans="18:30" x14ac:dyDescent="0.25">
      <c r="R1087" s="30"/>
      <c r="S1087" s="30"/>
      <c r="T1087" s="30"/>
      <c r="U1087" s="30"/>
      <c r="V1087" s="30"/>
      <c r="W1087" s="30"/>
      <c r="X1087" s="30"/>
      <c r="Y1087" s="30"/>
      <c r="Z1087" s="30"/>
      <c r="AA1087" s="30"/>
      <c r="AB1087" s="30"/>
      <c r="AC1087" s="80"/>
      <c r="AD1087" s="30"/>
    </row>
    <row r="1088" spans="18:30" x14ac:dyDescent="0.25">
      <c r="R1088" s="30"/>
      <c r="S1088" s="30"/>
      <c r="T1088" s="30"/>
      <c r="U1088" s="30"/>
      <c r="V1088" s="30"/>
      <c r="W1088" s="30"/>
      <c r="X1088" s="30"/>
      <c r="Y1088" s="30"/>
      <c r="Z1088" s="30"/>
      <c r="AA1088" s="30"/>
      <c r="AB1088" s="30"/>
      <c r="AC1088" s="80"/>
      <c r="AD1088" s="30"/>
    </row>
    <row r="1089" spans="18:30" x14ac:dyDescent="0.25">
      <c r="R1089" s="30"/>
      <c r="S1089" s="30"/>
      <c r="T1089" s="30"/>
      <c r="U1089" s="30"/>
      <c r="V1089" s="30"/>
      <c r="W1089" s="30"/>
      <c r="X1089" s="30"/>
      <c r="Y1089" s="30"/>
      <c r="Z1089" s="30"/>
      <c r="AA1089" s="30"/>
      <c r="AB1089" s="30"/>
      <c r="AC1089" s="80"/>
      <c r="AD1089" s="30"/>
    </row>
    <row r="1090" spans="18:30" x14ac:dyDescent="0.25">
      <c r="R1090" s="30"/>
      <c r="S1090" s="30"/>
      <c r="T1090" s="30"/>
      <c r="U1090" s="30"/>
      <c r="V1090" s="30"/>
      <c r="W1090" s="30"/>
      <c r="X1090" s="30"/>
      <c r="Y1090" s="30"/>
      <c r="Z1090" s="30"/>
      <c r="AA1090" s="30"/>
      <c r="AB1090" s="30"/>
      <c r="AC1090" s="80"/>
      <c r="AD1090" s="30"/>
    </row>
    <row r="1091" spans="18:30" x14ac:dyDescent="0.25">
      <c r="R1091" s="30"/>
      <c r="S1091" s="30"/>
      <c r="T1091" s="30"/>
      <c r="U1091" s="30"/>
      <c r="V1091" s="30"/>
      <c r="W1091" s="30"/>
      <c r="X1091" s="30"/>
      <c r="Y1091" s="30"/>
      <c r="Z1091" s="30"/>
      <c r="AA1091" s="30"/>
      <c r="AB1091" s="30"/>
      <c r="AC1091" s="80"/>
      <c r="AD1091" s="30"/>
    </row>
    <row r="1092" spans="18:30" x14ac:dyDescent="0.25">
      <c r="R1092" s="30"/>
      <c r="S1092" s="30"/>
      <c r="T1092" s="30"/>
      <c r="U1092" s="30"/>
      <c r="V1092" s="30"/>
      <c r="W1092" s="30"/>
      <c r="X1092" s="30"/>
      <c r="Y1092" s="30"/>
      <c r="Z1092" s="30"/>
      <c r="AA1092" s="30"/>
      <c r="AB1092" s="30"/>
      <c r="AC1092" s="80"/>
      <c r="AD1092" s="30"/>
    </row>
    <row r="1093" spans="18:30" x14ac:dyDescent="0.25">
      <c r="R1093" s="30"/>
      <c r="S1093" s="30"/>
      <c r="T1093" s="30"/>
      <c r="U1093" s="30"/>
      <c r="V1093" s="30"/>
      <c r="W1093" s="30"/>
      <c r="X1093" s="30"/>
      <c r="Y1093" s="30"/>
      <c r="Z1093" s="30"/>
      <c r="AA1093" s="30"/>
      <c r="AB1093" s="30"/>
      <c r="AC1093" s="80"/>
      <c r="AD1093" s="30"/>
    </row>
    <row r="1094" spans="18:30" x14ac:dyDescent="0.25">
      <c r="R1094" s="30"/>
      <c r="S1094" s="30"/>
      <c r="T1094" s="30"/>
      <c r="U1094" s="30"/>
      <c r="V1094" s="30"/>
      <c r="W1094" s="30"/>
      <c r="X1094" s="30"/>
      <c r="Y1094" s="30"/>
      <c r="Z1094" s="30"/>
      <c r="AA1094" s="30"/>
      <c r="AB1094" s="30"/>
      <c r="AC1094" s="80"/>
      <c r="AD1094" s="30"/>
    </row>
    <row r="1095" spans="18:30" x14ac:dyDescent="0.25">
      <c r="R1095" s="30"/>
      <c r="S1095" s="30"/>
      <c r="T1095" s="30"/>
      <c r="U1095" s="30"/>
      <c r="V1095" s="30"/>
      <c r="W1095" s="30"/>
      <c r="X1095" s="30"/>
      <c r="Y1095" s="30"/>
      <c r="Z1095" s="30"/>
      <c r="AA1095" s="30"/>
      <c r="AB1095" s="30"/>
      <c r="AC1095" s="80"/>
      <c r="AD1095" s="30"/>
    </row>
    <row r="1096" spans="18:30" x14ac:dyDescent="0.25">
      <c r="R1096" s="30"/>
      <c r="S1096" s="30"/>
      <c r="T1096" s="30"/>
      <c r="U1096" s="30"/>
      <c r="V1096" s="30"/>
      <c r="W1096" s="30"/>
      <c r="X1096" s="30"/>
      <c r="Y1096" s="30"/>
      <c r="Z1096" s="30"/>
      <c r="AA1096" s="30"/>
      <c r="AB1096" s="30"/>
      <c r="AC1096" s="80"/>
      <c r="AD1096" s="30"/>
    </row>
    <row r="1097" spans="18:30" x14ac:dyDescent="0.25">
      <c r="R1097" s="30"/>
      <c r="S1097" s="30"/>
      <c r="T1097" s="30"/>
      <c r="U1097" s="30"/>
      <c r="V1097" s="30"/>
      <c r="W1097" s="30"/>
      <c r="X1097" s="30"/>
      <c r="Y1097" s="30"/>
      <c r="Z1097" s="30"/>
      <c r="AA1097" s="30"/>
      <c r="AB1097" s="30"/>
      <c r="AC1097" s="80"/>
      <c r="AD1097" s="30"/>
    </row>
    <row r="1098" spans="18:30" x14ac:dyDescent="0.25">
      <c r="R1098" s="30"/>
      <c r="S1098" s="30"/>
      <c r="T1098" s="30"/>
      <c r="U1098" s="30"/>
      <c r="V1098" s="30"/>
      <c r="W1098" s="30"/>
      <c r="X1098" s="30"/>
      <c r="Y1098" s="30"/>
      <c r="Z1098" s="30"/>
      <c r="AA1098" s="30"/>
      <c r="AB1098" s="30"/>
      <c r="AC1098" s="80"/>
      <c r="AD1098" s="30"/>
    </row>
    <row r="1099" spans="18:30" x14ac:dyDescent="0.25">
      <c r="R1099" s="30"/>
      <c r="S1099" s="30"/>
      <c r="T1099" s="30"/>
      <c r="U1099" s="30"/>
      <c r="V1099" s="30"/>
      <c r="W1099" s="30"/>
      <c r="X1099" s="30"/>
      <c r="Y1099" s="30"/>
      <c r="Z1099" s="30"/>
      <c r="AA1099" s="30"/>
      <c r="AB1099" s="30"/>
      <c r="AC1099" s="80"/>
      <c r="AD1099" s="30"/>
    </row>
    <row r="1100" spans="18:30" x14ac:dyDescent="0.25">
      <c r="R1100" s="30"/>
      <c r="S1100" s="30"/>
      <c r="T1100" s="30"/>
      <c r="U1100" s="30"/>
      <c r="V1100" s="30"/>
      <c r="W1100" s="30"/>
      <c r="X1100" s="30"/>
      <c r="Y1100" s="30"/>
      <c r="Z1100" s="30"/>
      <c r="AA1100" s="30"/>
      <c r="AB1100" s="30"/>
      <c r="AC1100" s="80"/>
      <c r="AD1100" s="30"/>
    </row>
    <row r="1101" spans="18:30" x14ac:dyDescent="0.25">
      <c r="R1101" s="30"/>
      <c r="S1101" s="30"/>
      <c r="T1101" s="30"/>
      <c r="U1101" s="30"/>
      <c r="V1101" s="30"/>
      <c r="W1101" s="30"/>
      <c r="X1101" s="30"/>
      <c r="Y1101" s="30"/>
      <c r="Z1101" s="30"/>
      <c r="AA1101" s="30"/>
      <c r="AB1101" s="30"/>
      <c r="AC1101" s="80"/>
      <c r="AD1101" s="30"/>
    </row>
    <row r="1102" spans="18:30" x14ac:dyDescent="0.25">
      <c r="R1102" s="30"/>
      <c r="S1102" s="30"/>
      <c r="T1102" s="30"/>
      <c r="U1102" s="30"/>
      <c r="V1102" s="30"/>
      <c r="W1102" s="30"/>
      <c r="X1102" s="30"/>
      <c r="Y1102" s="30"/>
      <c r="Z1102" s="30"/>
      <c r="AA1102" s="30"/>
      <c r="AB1102" s="30"/>
      <c r="AC1102" s="80"/>
      <c r="AD1102" s="30"/>
    </row>
    <row r="1103" spans="18:30" x14ac:dyDescent="0.25">
      <c r="R1103" s="30"/>
      <c r="S1103" s="30"/>
      <c r="T1103" s="30"/>
      <c r="U1103" s="30"/>
      <c r="V1103" s="30"/>
      <c r="W1103" s="30"/>
      <c r="X1103" s="30"/>
      <c r="Y1103" s="30"/>
      <c r="Z1103" s="30"/>
      <c r="AA1103" s="30"/>
      <c r="AB1103" s="30"/>
      <c r="AC1103" s="80"/>
      <c r="AD1103" s="30"/>
    </row>
    <row r="1104" spans="18:30" x14ac:dyDescent="0.25">
      <c r="R1104" s="30"/>
      <c r="S1104" s="30"/>
      <c r="T1104" s="30"/>
      <c r="U1104" s="30"/>
      <c r="V1104" s="30"/>
      <c r="W1104" s="30"/>
      <c r="X1104" s="30"/>
      <c r="Y1104" s="30"/>
      <c r="Z1104" s="30"/>
      <c r="AA1104" s="30"/>
      <c r="AB1104" s="30"/>
      <c r="AC1104" s="80"/>
      <c r="AD1104" s="30"/>
    </row>
    <row r="1105" spans="18:30" x14ac:dyDescent="0.25">
      <c r="R1105" s="30"/>
      <c r="S1105" s="30"/>
      <c r="T1105" s="30"/>
      <c r="U1105" s="30"/>
      <c r="V1105" s="30"/>
      <c r="W1105" s="30"/>
      <c r="X1105" s="30"/>
      <c r="Y1105" s="30"/>
      <c r="Z1105" s="30"/>
      <c r="AA1105" s="30"/>
      <c r="AB1105" s="30"/>
      <c r="AC1105" s="80"/>
      <c r="AD1105" s="30"/>
    </row>
    <row r="1106" spans="18:30" x14ac:dyDescent="0.25">
      <c r="R1106" s="30"/>
      <c r="S1106" s="30"/>
      <c r="T1106" s="30"/>
      <c r="U1106" s="30"/>
      <c r="V1106" s="30"/>
      <c r="W1106" s="30"/>
      <c r="X1106" s="30"/>
      <c r="Y1106" s="30"/>
      <c r="Z1106" s="30"/>
      <c r="AA1106" s="30"/>
      <c r="AB1106" s="30"/>
      <c r="AC1106" s="80"/>
      <c r="AD1106" s="30"/>
    </row>
    <row r="1107" spans="18:30" x14ac:dyDescent="0.25">
      <c r="R1107" s="30"/>
      <c r="S1107" s="30"/>
      <c r="T1107" s="30"/>
      <c r="U1107" s="30"/>
      <c r="V1107" s="30"/>
      <c r="W1107" s="30"/>
      <c r="X1107" s="30"/>
      <c r="Y1107" s="30"/>
      <c r="Z1107" s="30"/>
      <c r="AA1107" s="30"/>
      <c r="AB1107" s="30"/>
      <c r="AC1107" s="80"/>
      <c r="AD1107" s="30"/>
    </row>
    <row r="1108" spans="18:30" x14ac:dyDescent="0.25">
      <c r="R1108" s="30"/>
      <c r="S1108" s="30"/>
      <c r="T1108" s="30"/>
      <c r="U1108" s="30"/>
      <c r="V1108" s="30"/>
      <c r="W1108" s="30"/>
      <c r="X1108" s="30"/>
      <c r="Y1108" s="30"/>
      <c r="Z1108" s="30"/>
      <c r="AA1108" s="30"/>
      <c r="AB1108" s="30"/>
      <c r="AC1108" s="80"/>
      <c r="AD1108" s="30"/>
    </row>
    <row r="1109" spans="18:30" x14ac:dyDescent="0.25">
      <c r="R1109" s="30"/>
      <c r="S1109" s="30"/>
      <c r="T1109" s="30"/>
      <c r="U1109" s="30"/>
      <c r="V1109" s="30"/>
      <c r="W1109" s="30"/>
      <c r="X1109" s="30"/>
      <c r="Y1109" s="30"/>
      <c r="Z1109" s="30"/>
      <c r="AA1109" s="30"/>
      <c r="AB1109" s="30"/>
      <c r="AC1109" s="80"/>
      <c r="AD1109" s="30"/>
    </row>
    <row r="1110" spans="18:30" x14ac:dyDescent="0.25">
      <c r="R1110" s="30"/>
      <c r="S1110" s="30"/>
      <c r="T1110" s="30"/>
      <c r="U1110" s="30"/>
      <c r="V1110" s="30"/>
      <c r="W1110" s="30"/>
      <c r="X1110" s="30"/>
      <c r="Y1110" s="30"/>
      <c r="Z1110" s="30"/>
      <c r="AA1110" s="30"/>
      <c r="AB1110" s="30"/>
      <c r="AC1110" s="80"/>
      <c r="AD1110" s="30"/>
    </row>
    <row r="1111" spans="18:30" x14ac:dyDescent="0.25">
      <c r="R1111" s="30"/>
      <c r="S1111" s="30"/>
      <c r="T1111" s="30"/>
      <c r="U1111" s="30"/>
      <c r="V1111" s="30"/>
      <c r="W1111" s="30"/>
      <c r="X1111" s="30"/>
      <c r="Y1111" s="30"/>
      <c r="Z1111" s="30"/>
      <c r="AA1111" s="30"/>
      <c r="AB1111" s="30"/>
      <c r="AC1111" s="80"/>
      <c r="AD1111" s="30"/>
    </row>
    <row r="1112" spans="18:30" x14ac:dyDescent="0.25">
      <c r="R1112" s="30"/>
      <c r="S1112" s="30"/>
      <c r="T1112" s="30"/>
      <c r="U1112" s="30"/>
      <c r="V1112" s="30"/>
      <c r="W1112" s="30"/>
      <c r="X1112" s="30"/>
      <c r="Y1112" s="30"/>
      <c r="Z1112" s="30"/>
      <c r="AA1112" s="30"/>
      <c r="AB1112" s="30"/>
      <c r="AC1112" s="80"/>
      <c r="AD1112" s="30"/>
    </row>
    <row r="1113" spans="18:30" x14ac:dyDescent="0.25">
      <c r="R1113" s="30"/>
      <c r="S1113" s="30"/>
      <c r="T1113" s="30"/>
      <c r="U1113" s="30"/>
      <c r="V1113" s="30"/>
      <c r="W1113" s="30"/>
      <c r="X1113" s="30"/>
      <c r="Y1113" s="30"/>
      <c r="Z1113" s="30"/>
      <c r="AA1113" s="30"/>
      <c r="AB1113" s="30"/>
      <c r="AC1113" s="80"/>
      <c r="AD1113" s="30"/>
    </row>
    <row r="1114" spans="18:30" x14ac:dyDescent="0.25">
      <c r="R1114" s="30"/>
      <c r="S1114" s="30"/>
      <c r="T1114" s="30"/>
      <c r="U1114" s="30"/>
      <c r="V1114" s="30"/>
      <c r="W1114" s="30"/>
      <c r="X1114" s="30"/>
      <c r="Y1114" s="30"/>
      <c r="Z1114" s="30"/>
      <c r="AA1114" s="30"/>
      <c r="AB1114" s="30"/>
      <c r="AC1114" s="80"/>
      <c r="AD1114" s="30"/>
    </row>
    <row r="1115" spans="18:30" x14ac:dyDescent="0.25">
      <c r="R1115" s="30"/>
      <c r="S1115" s="30"/>
      <c r="T1115" s="30"/>
      <c r="U1115" s="30"/>
      <c r="V1115" s="30"/>
      <c r="W1115" s="30"/>
      <c r="X1115" s="30"/>
      <c r="Y1115" s="30"/>
      <c r="Z1115" s="30"/>
      <c r="AA1115" s="30"/>
      <c r="AB1115" s="30"/>
      <c r="AC1115" s="80"/>
      <c r="AD1115" s="30"/>
    </row>
    <row r="1116" spans="18:30" x14ac:dyDescent="0.25">
      <c r="R1116" s="30"/>
      <c r="S1116" s="30"/>
      <c r="T1116" s="30"/>
      <c r="U1116" s="30"/>
      <c r="V1116" s="30"/>
      <c r="W1116" s="30"/>
      <c r="X1116" s="30"/>
      <c r="Y1116" s="30"/>
      <c r="Z1116" s="30"/>
      <c r="AA1116" s="30"/>
      <c r="AB1116" s="30"/>
      <c r="AC1116" s="80"/>
      <c r="AD1116" s="30"/>
    </row>
    <row r="1117" spans="18:30" x14ac:dyDescent="0.25">
      <c r="R1117" s="30"/>
      <c r="S1117" s="30"/>
      <c r="T1117" s="30"/>
      <c r="U1117" s="30"/>
      <c r="V1117" s="30"/>
      <c r="W1117" s="30"/>
      <c r="X1117" s="30"/>
      <c r="Y1117" s="30"/>
      <c r="Z1117" s="30"/>
      <c r="AA1117" s="30"/>
      <c r="AB1117" s="30"/>
      <c r="AC1117" s="80"/>
      <c r="AD1117" s="30"/>
    </row>
    <row r="1118" spans="18:30" x14ac:dyDescent="0.25">
      <c r="R1118" s="30"/>
      <c r="S1118" s="30"/>
      <c r="T1118" s="30"/>
      <c r="U1118" s="30"/>
      <c r="V1118" s="30"/>
      <c r="W1118" s="30"/>
      <c r="X1118" s="30"/>
      <c r="Y1118" s="30"/>
      <c r="Z1118" s="30"/>
      <c r="AA1118" s="30"/>
      <c r="AB1118" s="30"/>
      <c r="AC1118" s="80"/>
      <c r="AD1118" s="30"/>
    </row>
    <row r="1119" spans="18:30" x14ac:dyDescent="0.25">
      <c r="R1119" s="30"/>
      <c r="S1119" s="30"/>
      <c r="T1119" s="30"/>
      <c r="U1119" s="30"/>
      <c r="V1119" s="30"/>
      <c r="W1119" s="30"/>
      <c r="X1119" s="30"/>
      <c r="Y1119" s="30"/>
      <c r="Z1119" s="30"/>
      <c r="AA1119" s="30"/>
      <c r="AB1119" s="30"/>
      <c r="AC1119" s="80"/>
      <c r="AD1119" s="30"/>
    </row>
    <row r="1120" spans="18:30" x14ac:dyDescent="0.25">
      <c r="R1120" s="30"/>
      <c r="S1120" s="30"/>
      <c r="T1120" s="30"/>
      <c r="U1120" s="30"/>
      <c r="V1120" s="30"/>
      <c r="W1120" s="30"/>
      <c r="X1120" s="30"/>
      <c r="Y1120" s="30"/>
      <c r="Z1120" s="30"/>
      <c r="AA1120" s="30"/>
      <c r="AB1120" s="30"/>
      <c r="AC1120" s="80"/>
      <c r="AD1120" s="30"/>
    </row>
    <row r="1121" spans="18:30" x14ac:dyDescent="0.25">
      <c r="R1121" s="30"/>
      <c r="S1121" s="30"/>
      <c r="T1121" s="30"/>
      <c r="U1121" s="30"/>
      <c r="V1121" s="30"/>
      <c r="W1121" s="30"/>
      <c r="X1121" s="30"/>
      <c r="Y1121" s="30"/>
      <c r="Z1121" s="30"/>
      <c r="AA1121" s="30"/>
      <c r="AB1121" s="30"/>
      <c r="AC1121" s="80"/>
      <c r="AD1121" s="30"/>
    </row>
    <row r="1122" spans="18:30" x14ac:dyDescent="0.25">
      <c r="R1122" s="30"/>
      <c r="S1122" s="30"/>
      <c r="T1122" s="30"/>
      <c r="U1122" s="30"/>
      <c r="V1122" s="30"/>
      <c r="W1122" s="30"/>
      <c r="X1122" s="30"/>
      <c r="Y1122" s="30"/>
      <c r="Z1122" s="30"/>
      <c r="AA1122" s="30"/>
      <c r="AB1122" s="30"/>
      <c r="AC1122" s="80"/>
      <c r="AD1122" s="30"/>
    </row>
    <row r="1123" spans="18:30" x14ac:dyDescent="0.25">
      <c r="R1123" s="30"/>
      <c r="S1123" s="30"/>
      <c r="T1123" s="30"/>
      <c r="U1123" s="30"/>
      <c r="V1123" s="30"/>
      <c r="W1123" s="30"/>
      <c r="X1123" s="30"/>
      <c r="Y1123" s="30"/>
      <c r="Z1123" s="30"/>
      <c r="AA1123" s="30"/>
      <c r="AB1123" s="30"/>
      <c r="AC1123" s="80"/>
      <c r="AD1123" s="30"/>
    </row>
    <row r="1124" spans="18:30" x14ac:dyDescent="0.25">
      <c r="R1124" s="30"/>
      <c r="S1124" s="30"/>
      <c r="T1124" s="30"/>
      <c r="U1124" s="30"/>
      <c r="V1124" s="30"/>
      <c r="W1124" s="30"/>
      <c r="X1124" s="30"/>
      <c r="Y1124" s="30"/>
      <c r="Z1124" s="30"/>
      <c r="AA1124" s="30"/>
      <c r="AB1124" s="30"/>
      <c r="AC1124" s="80"/>
      <c r="AD1124" s="30"/>
    </row>
    <row r="1125" spans="18:30" x14ac:dyDescent="0.25">
      <c r="R1125" s="30"/>
      <c r="S1125" s="30"/>
      <c r="T1125" s="30"/>
      <c r="U1125" s="30"/>
      <c r="V1125" s="30"/>
      <c r="W1125" s="30"/>
      <c r="X1125" s="30"/>
      <c r="Y1125" s="30"/>
      <c r="Z1125" s="30"/>
      <c r="AA1125" s="30"/>
      <c r="AB1125" s="30"/>
      <c r="AC1125" s="80"/>
      <c r="AD1125" s="30"/>
    </row>
    <row r="1126" spans="18:30" x14ac:dyDescent="0.25">
      <c r="R1126" s="30"/>
      <c r="S1126" s="30"/>
      <c r="T1126" s="30"/>
      <c r="U1126" s="30"/>
      <c r="V1126" s="30"/>
      <c r="W1126" s="30"/>
      <c r="X1126" s="30"/>
      <c r="Y1126" s="30"/>
      <c r="Z1126" s="30"/>
      <c r="AA1126" s="30"/>
      <c r="AB1126" s="30"/>
      <c r="AC1126" s="80"/>
      <c r="AD1126" s="30"/>
    </row>
    <row r="1127" spans="18:30" x14ac:dyDescent="0.25">
      <c r="R1127" s="30"/>
      <c r="S1127" s="30"/>
      <c r="T1127" s="30"/>
      <c r="U1127" s="30"/>
      <c r="V1127" s="30"/>
      <c r="W1127" s="30"/>
      <c r="X1127" s="30"/>
      <c r="Y1127" s="30"/>
      <c r="Z1127" s="30"/>
      <c r="AA1127" s="30"/>
      <c r="AB1127" s="30"/>
      <c r="AC1127" s="80"/>
      <c r="AD1127" s="30"/>
    </row>
    <row r="1128" spans="18:30" x14ac:dyDescent="0.25">
      <c r="R1128" s="30"/>
      <c r="S1128" s="30"/>
      <c r="T1128" s="30"/>
      <c r="U1128" s="30"/>
      <c r="V1128" s="30"/>
      <c r="W1128" s="30"/>
      <c r="X1128" s="30"/>
      <c r="Y1128" s="30"/>
      <c r="Z1128" s="30"/>
      <c r="AA1128" s="30"/>
      <c r="AB1128" s="30"/>
      <c r="AC1128" s="80"/>
      <c r="AD1128" s="30"/>
    </row>
    <row r="1129" spans="18:30" x14ac:dyDescent="0.25">
      <c r="R1129" s="30"/>
      <c r="S1129" s="30"/>
      <c r="T1129" s="30"/>
      <c r="U1129" s="30"/>
      <c r="V1129" s="30"/>
      <c r="W1129" s="30"/>
      <c r="X1129" s="30"/>
      <c r="Y1129" s="30"/>
      <c r="Z1129" s="30"/>
      <c r="AA1129" s="30"/>
      <c r="AB1129" s="30"/>
      <c r="AC1129" s="80"/>
      <c r="AD1129" s="30"/>
    </row>
    <row r="1130" spans="18:30" x14ac:dyDescent="0.25">
      <c r="R1130" s="30"/>
      <c r="S1130" s="30"/>
      <c r="T1130" s="30"/>
      <c r="U1130" s="30"/>
      <c r="V1130" s="30"/>
      <c r="W1130" s="30"/>
      <c r="X1130" s="30"/>
      <c r="Y1130" s="30"/>
      <c r="Z1130" s="30"/>
      <c r="AA1130" s="30"/>
      <c r="AB1130" s="30"/>
      <c r="AC1130" s="80"/>
      <c r="AD1130" s="30"/>
    </row>
    <row r="1131" spans="18:30" x14ac:dyDescent="0.25">
      <c r="R1131" s="30"/>
      <c r="S1131" s="30"/>
      <c r="T1131" s="30"/>
      <c r="U1131" s="30"/>
      <c r="V1131" s="30"/>
      <c r="W1131" s="30"/>
      <c r="X1131" s="30"/>
      <c r="Y1131" s="30"/>
      <c r="Z1131" s="30"/>
      <c r="AA1131" s="30"/>
      <c r="AB1131" s="30"/>
      <c r="AC1131" s="80"/>
      <c r="AD1131" s="30"/>
    </row>
    <row r="1132" spans="18:30" x14ac:dyDescent="0.25">
      <c r="R1132" s="30"/>
      <c r="S1132" s="30"/>
      <c r="T1132" s="30"/>
      <c r="U1132" s="30"/>
      <c r="V1132" s="30"/>
      <c r="W1132" s="30"/>
      <c r="X1132" s="30"/>
      <c r="Y1132" s="30"/>
      <c r="Z1132" s="30"/>
      <c r="AA1132" s="30"/>
      <c r="AB1132" s="30"/>
      <c r="AC1132" s="80"/>
      <c r="AD1132" s="30"/>
    </row>
    <row r="1133" spans="18:30" x14ac:dyDescent="0.25">
      <c r="R1133" s="30"/>
      <c r="S1133" s="30"/>
      <c r="T1133" s="30"/>
      <c r="U1133" s="30"/>
      <c r="V1133" s="30"/>
      <c r="W1133" s="30"/>
      <c r="X1133" s="30"/>
      <c r="Y1133" s="30"/>
      <c r="Z1133" s="30"/>
      <c r="AA1133" s="30"/>
      <c r="AB1133" s="30"/>
      <c r="AC1133" s="80"/>
      <c r="AD1133" s="30"/>
    </row>
    <row r="1134" spans="18:30" x14ac:dyDescent="0.25">
      <c r="R1134" s="30"/>
      <c r="S1134" s="30"/>
      <c r="T1134" s="30"/>
      <c r="U1134" s="30"/>
      <c r="V1134" s="30"/>
      <c r="W1134" s="30"/>
      <c r="X1134" s="30"/>
      <c r="Y1134" s="30"/>
      <c r="Z1134" s="30"/>
      <c r="AA1134" s="30"/>
      <c r="AB1134" s="30"/>
      <c r="AC1134" s="80"/>
      <c r="AD1134" s="30"/>
    </row>
    <row r="1135" spans="18:30" x14ac:dyDescent="0.25">
      <c r="R1135" s="30"/>
      <c r="S1135" s="30"/>
      <c r="T1135" s="30"/>
      <c r="U1135" s="30"/>
      <c r="V1135" s="30"/>
      <c r="W1135" s="30"/>
      <c r="X1135" s="30"/>
      <c r="Y1135" s="30"/>
      <c r="Z1135" s="30"/>
      <c r="AA1135" s="30"/>
      <c r="AB1135" s="30"/>
      <c r="AC1135" s="80"/>
      <c r="AD1135" s="30"/>
    </row>
    <row r="1136" spans="18:30" x14ac:dyDescent="0.25">
      <c r="R1136" s="30"/>
      <c r="S1136" s="30"/>
      <c r="T1136" s="30"/>
      <c r="U1136" s="30"/>
      <c r="V1136" s="30"/>
      <c r="W1136" s="30"/>
      <c r="X1136" s="30"/>
      <c r="Y1136" s="30"/>
      <c r="Z1136" s="30"/>
      <c r="AA1136" s="30"/>
      <c r="AB1136" s="30"/>
      <c r="AC1136" s="80"/>
      <c r="AD1136" s="30"/>
    </row>
    <row r="1137" spans="18:30" x14ac:dyDescent="0.25">
      <c r="R1137" s="30"/>
      <c r="S1137" s="30"/>
      <c r="T1137" s="30"/>
      <c r="U1137" s="30"/>
      <c r="V1137" s="30"/>
      <c r="W1137" s="30"/>
      <c r="X1137" s="30"/>
      <c r="Y1137" s="30"/>
      <c r="Z1137" s="30"/>
      <c r="AA1137" s="30"/>
      <c r="AB1137" s="30"/>
      <c r="AC1137" s="80"/>
      <c r="AD1137" s="30"/>
    </row>
    <row r="1138" spans="18:30" x14ac:dyDescent="0.25">
      <c r="R1138" s="30"/>
      <c r="S1138" s="30"/>
      <c r="T1138" s="30"/>
      <c r="U1138" s="30"/>
      <c r="V1138" s="30"/>
      <c r="W1138" s="30"/>
      <c r="X1138" s="30"/>
      <c r="Y1138" s="30"/>
      <c r="Z1138" s="30"/>
      <c r="AA1138" s="30"/>
      <c r="AB1138" s="30"/>
      <c r="AC1138" s="80"/>
      <c r="AD1138" s="30"/>
    </row>
    <row r="1139" spans="18:30" x14ac:dyDescent="0.25">
      <c r="R1139" s="30"/>
      <c r="S1139" s="30"/>
      <c r="T1139" s="30"/>
      <c r="U1139" s="30"/>
      <c r="V1139" s="30"/>
      <c r="W1139" s="30"/>
      <c r="X1139" s="30"/>
      <c r="Y1139" s="30"/>
      <c r="Z1139" s="30"/>
      <c r="AA1139" s="30"/>
      <c r="AB1139" s="30"/>
      <c r="AC1139" s="80"/>
      <c r="AD1139" s="30"/>
    </row>
    <row r="1140" spans="18:30" x14ac:dyDescent="0.25">
      <c r="R1140" s="30"/>
      <c r="S1140" s="30"/>
      <c r="T1140" s="30"/>
      <c r="U1140" s="30"/>
      <c r="V1140" s="30"/>
      <c r="W1140" s="30"/>
      <c r="X1140" s="30"/>
      <c r="Y1140" s="30"/>
      <c r="Z1140" s="30"/>
      <c r="AA1140" s="30"/>
      <c r="AB1140" s="30"/>
      <c r="AC1140" s="80"/>
      <c r="AD1140" s="30"/>
    </row>
    <row r="1141" spans="18:30" x14ac:dyDescent="0.25">
      <c r="R1141" s="30"/>
      <c r="S1141" s="30"/>
      <c r="T1141" s="30"/>
      <c r="U1141" s="30"/>
      <c r="V1141" s="30"/>
      <c r="W1141" s="30"/>
      <c r="X1141" s="30"/>
      <c r="Y1141" s="30"/>
      <c r="Z1141" s="30"/>
      <c r="AA1141" s="30"/>
      <c r="AB1141" s="30"/>
      <c r="AC1141" s="80"/>
      <c r="AD1141" s="30"/>
    </row>
    <row r="1142" spans="18:30" x14ac:dyDescent="0.25">
      <c r="R1142" s="30"/>
      <c r="S1142" s="30"/>
      <c r="T1142" s="30"/>
      <c r="U1142" s="30"/>
      <c r="V1142" s="30"/>
      <c r="W1142" s="30"/>
      <c r="X1142" s="30"/>
      <c r="Y1142" s="30"/>
      <c r="Z1142" s="30"/>
      <c r="AA1142" s="30"/>
      <c r="AB1142" s="30"/>
      <c r="AC1142" s="80"/>
      <c r="AD1142" s="30"/>
    </row>
    <row r="1143" spans="18:30" x14ac:dyDescent="0.25">
      <c r="R1143" s="30"/>
      <c r="S1143" s="30"/>
      <c r="T1143" s="30"/>
      <c r="U1143" s="30"/>
      <c r="V1143" s="30"/>
      <c r="W1143" s="30"/>
      <c r="X1143" s="30"/>
      <c r="Y1143" s="30"/>
      <c r="Z1143" s="30"/>
      <c r="AA1143" s="30"/>
      <c r="AB1143" s="30"/>
      <c r="AC1143" s="80"/>
      <c r="AD1143" s="30"/>
    </row>
    <row r="1144" spans="18:30" x14ac:dyDescent="0.25">
      <c r="R1144" s="30"/>
      <c r="S1144" s="30"/>
      <c r="T1144" s="30"/>
      <c r="U1144" s="30"/>
      <c r="V1144" s="30"/>
      <c r="W1144" s="30"/>
      <c r="X1144" s="30"/>
      <c r="Y1144" s="30"/>
      <c r="Z1144" s="30"/>
      <c r="AA1144" s="30"/>
      <c r="AB1144" s="30"/>
      <c r="AC1144" s="80"/>
      <c r="AD1144" s="30"/>
    </row>
    <row r="1145" spans="18:30" x14ac:dyDescent="0.25">
      <c r="R1145" s="30"/>
      <c r="S1145" s="30"/>
      <c r="T1145" s="30"/>
      <c r="U1145" s="30"/>
      <c r="V1145" s="30"/>
      <c r="W1145" s="30"/>
      <c r="X1145" s="30"/>
      <c r="Y1145" s="30"/>
      <c r="Z1145" s="30"/>
      <c r="AA1145" s="30"/>
      <c r="AB1145" s="30"/>
      <c r="AC1145" s="80"/>
      <c r="AD1145" s="30"/>
    </row>
    <row r="1146" spans="18:30" x14ac:dyDescent="0.25">
      <c r="R1146" s="30"/>
      <c r="S1146" s="30"/>
      <c r="T1146" s="30"/>
      <c r="U1146" s="30"/>
      <c r="V1146" s="30"/>
      <c r="W1146" s="30"/>
      <c r="X1146" s="30"/>
      <c r="Y1146" s="30"/>
      <c r="Z1146" s="30"/>
      <c r="AA1146" s="30"/>
      <c r="AB1146" s="30"/>
      <c r="AC1146" s="80"/>
      <c r="AD1146" s="30"/>
    </row>
    <row r="1147" spans="18:30" x14ac:dyDescent="0.25">
      <c r="R1147" s="30"/>
      <c r="S1147" s="30"/>
      <c r="T1147" s="30"/>
      <c r="U1147" s="30"/>
      <c r="V1147" s="30"/>
      <c r="W1147" s="30"/>
      <c r="X1147" s="30"/>
      <c r="Y1147" s="30"/>
      <c r="Z1147" s="30"/>
      <c r="AA1147" s="30"/>
      <c r="AB1147" s="30"/>
      <c r="AC1147" s="80"/>
      <c r="AD1147" s="30"/>
    </row>
    <row r="1148" spans="18:30" x14ac:dyDescent="0.25">
      <c r="R1148" s="30"/>
      <c r="S1148" s="30"/>
      <c r="T1148" s="30"/>
      <c r="U1148" s="30"/>
      <c r="V1148" s="30"/>
      <c r="W1148" s="30"/>
      <c r="X1148" s="30"/>
      <c r="Y1148" s="30"/>
      <c r="Z1148" s="30"/>
      <c r="AA1148" s="30"/>
      <c r="AB1148" s="30"/>
      <c r="AC1148" s="80"/>
      <c r="AD1148" s="30"/>
    </row>
    <row r="1149" spans="18:30" x14ac:dyDescent="0.25">
      <c r="R1149" s="30"/>
      <c r="S1149" s="30"/>
      <c r="T1149" s="30"/>
      <c r="U1149" s="30"/>
      <c r="V1149" s="30"/>
      <c r="W1149" s="30"/>
      <c r="X1149" s="30"/>
      <c r="Y1149" s="30"/>
      <c r="Z1149" s="30"/>
      <c r="AA1149" s="30"/>
      <c r="AB1149" s="30"/>
      <c r="AC1149" s="80"/>
      <c r="AD1149" s="30"/>
    </row>
    <row r="1150" spans="18:30" x14ac:dyDescent="0.25">
      <c r="R1150" s="30"/>
      <c r="S1150" s="30"/>
      <c r="T1150" s="30"/>
      <c r="U1150" s="30"/>
      <c r="V1150" s="30"/>
      <c r="W1150" s="30"/>
      <c r="X1150" s="30"/>
      <c r="Y1150" s="30"/>
      <c r="Z1150" s="30"/>
      <c r="AA1150" s="30"/>
      <c r="AB1150" s="30"/>
      <c r="AC1150" s="80"/>
      <c r="AD1150" s="30"/>
    </row>
    <row r="1151" spans="18:30" x14ac:dyDescent="0.25">
      <c r="R1151" s="30"/>
      <c r="S1151" s="30"/>
      <c r="T1151" s="30"/>
      <c r="U1151" s="30"/>
      <c r="V1151" s="30"/>
      <c r="W1151" s="30"/>
      <c r="X1151" s="30"/>
      <c r="Y1151" s="30"/>
      <c r="Z1151" s="30"/>
      <c r="AA1151" s="30"/>
      <c r="AB1151" s="30"/>
      <c r="AC1151" s="80"/>
      <c r="AD1151" s="30"/>
    </row>
    <row r="1152" spans="18:30" x14ac:dyDescent="0.25">
      <c r="R1152" s="30"/>
      <c r="S1152" s="30"/>
      <c r="T1152" s="30"/>
      <c r="U1152" s="30"/>
      <c r="V1152" s="30"/>
      <c r="W1152" s="30"/>
      <c r="X1152" s="30"/>
      <c r="Y1152" s="30"/>
      <c r="Z1152" s="30"/>
      <c r="AA1152" s="30"/>
      <c r="AB1152" s="30"/>
      <c r="AC1152" s="80"/>
      <c r="AD1152" s="30"/>
    </row>
    <row r="1153" spans="18:30" x14ac:dyDescent="0.25">
      <c r="R1153" s="30"/>
      <c r="S1153" s="30"/>
      <c r="T1153" s="30"/>
      <c r="U1153" s="30"/>
      <c r="V1153" s="30"/>
      <c r="W1153" s="30"/>
      <c r="X1153" s="30"/>
      <c r="Y1153" s="30"/>
      <c r="Z1153" s="30"/>
      <c r="AA1153" s="30"/>
      <c r="AB1153" s="30"/>
      <c r="AC1153" s="80"/>
      <c r="AD1153" s="30"/>
    </row>
    <row r="1154" spans="18:30" x14ac:dyDescent="0.25">
      <c r="R1154" s="30"/>
      <c r="S1154" s="30"/>
      <c r="T1154" s="30"/>
      <c r="U1154" s="30"/>
      <c r="V1154" s="30"/>
      <c r="W1154" s="30"/>
      <c r="X1154" s="30"/>
      <c r="Y1154" s="30"/>
      <c r="Z1154" s="30"/>
      <c r="AA1154" s="30"/>
      <c r="AB1154" s="30"/>
      <c r="AC1154" s="80"/>
      <c r="AD1154" s="30"/>
    </row>
    <row r="1155" spans="18:30" x14ac:dyDescent="0.25">
      <c r="R1155" s="30"/>
      <c r="S1155" s="30"/>
      <c r="T1155" s="30"/>
      <c r="U1155" s="30"/>
      <c r="V1155" s="30"/>
      <c r="W1155" s="30"/>
      <c r="X1155" s="30"/>
      <c r="Y1155" s="30"/>
      <c r="Z1155" s="30"/>
      <c r="AA1155" s="30"/>
      <c r="AB1155" s="30"/>
      <c r="AC1155" s="80"/>
      <c r="AD1155" s="30"/>
    </row>
    <row r="1156" spans="18:30" x14ac:dyDescent="0.25">
      <c r="R1156" s="30"/>
      <c r="S1156" s="30"/>
      <c r="T1156" s="30"/>
      <c r="U1156" s="30"/>
      <c r="V1156" s="30"/>
      <c r="W1156" s="30"/>
      <c r="X1156" s="30"/>
      <c r="Y1156" s="30"/>
      <c r="Z1156" s="30"/>
      <c r="AA1156" s="30"/>
      <c r="AB1156" s="30"/>
      <c r="AC1156" s="80"/>
      <c r="AD1156" s="30"/>
    </row>
    <row r="1157" spans="18:30" x14ac:dyDescent="0.25">
      <c r="R1157" s="30"/>
      <c r="S1157" s="30"/>
      <c r="T1157" s="30"/>
      <c r="U1157" s="30"/>
      <c r="V1157" s="30"/>
      <c r="W1157" s="30"/>
      <c r="X1157" s="30"/>
      <c r="Y1157" s="30"/>
      <c r="Z1157" s="30"/>
      <c r="AA1157" s="30"/>
      <c r="AB1157" s="30"/>
      <c r="AC1157" s="80"/>
      <c r="AD1157" s="30"/>
    </row>
    <row r="1158" spans="18:30" x14ac:dyDescent="0.25">
      <c r="R1158" s="30"/>
      <c r="S1158" s="30"/>
      <c r="T1158" s="30"/>
      <c r="U1158" s="30"/>
      <c r="V1158" s="30"/>
      <c r="W1158" s="30"/>
      <c r="X1158" s="30"/>
      <c r="Y1158" s="30"/>
      <c r="Z1158" s="30"/>
      <c r="AA1158" s="30"/>
      <c r="AB1158" s="30"/>
      <c r="AC1158" s="80"/>
      <c r="AD1158" s="30"/>
    </row>
    <row r="1159" spans="18:30" x14ac:dyDescent="0.25">
      <c r="R1159" s="30"/>
      <c r="S1159" s="30"/>
      <c r="T1159" s="30"/>
      <c r="U1159" s="30"/>
      <c r="V1159" s="30"/>
      <c r="W1159" s="30"/>
      <c r="X1159" s="30"/>
      <c r="Y1159" s="30"/>
      <c r="Z1159" s="30"/>
      <c r="AA1159" s="30"/>
      <c r="AB1159" s="30"/>
      <c r="AC1159" s="80"/>
      <c r="AD1159" s="30"/>
    </row>
    <row r="1160" spans="18:30" x14ac:dyDescent="0.25">
      <c r="R1160" s="30"/>
      <c r="S1160" s="30"/>
      <c r="T1160" s="30"/>
      <c r="U1160" s="30"/>
      <c r="V1160" s="30"/>
      <c r="W1160" s="30"/>
      <c r="X1160" s="30"/>
      <c r="Y1160" s="30"/>
      <c r="Z1160" s="30"/>
      <c r="AA1160" s="30"/>
      <c r="AB1160" s="30"/>
      <c r="AC1160" s="80"/>
      <c r="AD1160" s="30"/>
    </row>
    <row r="1161" spans="18:30" x14ac:dyDescent="0.25">
      <c r="R1161" s="30"/>
      <c r="S1161" s="30"/>
      <c r="T1161" s="30"/>
      <c r="U1161" s="30"/>
      <c r="V1161" s="30"/>
      <c r="W1161" s="30"/>
      <c r="X1161" s="30"/>
      <c r="Y1161" s="30"/>
      <c r="Z1161" s="30"/>
      <c r="AA1161" s="30"/>
      <c r="AB1161" s="30"/>
      <c r="AC1161" s="80"/>
      <c r="AD1161" s="30"/>
    </row>
    <row r="1162" spans="18:30" x14ac:dyDescent="0.25">
      <c r="R1162" s="30"/>
      <c r="S1162" s="30"/>
      <c r="T1162" s="30"/>
      <c r="U1162" s="30"/>
      <c r="V1162" s="30"/>
      <c r="W1162" s="30"/>
      <c r="X1162" s="30"/>
      <c r="Y1162" s="30"/>
      <c r="Z1162" s="30"/>
      <c r="AA1162" s="30"/>
      <c r="AB1162" s="30"/>
      <c r="AC1162" s="80"/>
      <c r="AD1162" s="30"/>
    </row>
    <row r="1163" spans="18:30" x14ac:dyDescent="0.25">
      <c r="R1163" s="30"/>
      <c r="S1163" s="30"/>
      <c r="T1163" s="30"/>
      <c r="U1163" s="30"/>
      <c r="V1163" s="30"/>
      <c r="W1163" s="30"/>
      <c r="X1163" s="30"/>
      <c r="Y1163" s="30"/>
      <c r="Z1163" s="30"/>
      <c r="AA1163" s="30"/>
      <c r="AB1163" s="30"/>
      <c r="AC1163" s="80"/>
      <c r="AD1163" s="30"/>
    </row>
    <row r="1164" spans="18:30" x14ac:dyDescent="0.25">
      <c r="R1164" s="30"/>
      <c r="S1164" s="30"/>
      <c r="T1164" s="30"/>
      <c r="U1164" s="30"/>
      <c r="V1164" s="30"/>
      <c r="W1164" s="30"/>
      <c r="X1164" s="30"/>
      <c r="Y1164" s="30"/>
      <c r="Z1164" s="30"/>
      <c r="AA1164" s="30"/>
      <c r="AB1164" s="30"/>
      <c r="AC1164" s="80"/>
      <c r="AD1164" s="30"/>
    </row>
    <row r="1165" spans="18:30" x14ac:dyDescent="0.25">
      <c r="R1165" s="30"/>
      <c r="S1165" s="30"/>
      <c r="T1165" s="30"/>
      <c r="U1165" s="30"/>
      <c r="V1165" s="30"/>
      <c r="W1165" s="30"/>
      <c r="X1165" s="30"/>
      <c r="Y1165" s="30"/>
      <c r="Z1165" s="30"/>
      <c r="AA1165" s="30"/>
      <c r="AB1165" s="30"/>
      <c r="AC1165" s="80"/>
      <c r="AD1165" s="30"/>
    </row>
    <row r="1166" spans="18:30" x14ac:dyDescent="0.25">
      <c r="R1166" s="30"/>
      <c r="S1166" s="30"/>
      <c r="T1166" s="30"/>
      <c r="U1166" s="30"/>
      <c r="V1166" s="30"/>
      <c r="W1166" s="30"/>
      <c r="X1166" s="30"/>
      <c r="Y1166" s="30"/>
      <c r="Z1166" s="30"/>
      <c r="AA1166" s="30"/>
      <c r="AB1166" s="30"/>
      <c r="AC1166" s="80"/>
      <c r="AD1166" s="30"/>
    </row>
    <row r="1167" spans="18:30" x14ac:dyDescent="0.25">
      <c r="R1167" s="30"/>
      <c r="S1167" s="30"/>
      <c r="T1167" s="30"/>
      <c r="U1167" s="30"/>
      <c r="V1167" s="30"/>
      <c r="W1167" s="30"/>
      <c r="X1167" s="30"/>
      <c r="Y1167" s="30"/>
      <c r="Z1167" s="30"/>
      <c r="AA1167" s="30"/>
      <c r="AB1167" s="30"/>
      <c r="AC1167" s="80"/>
      <c r="AD1167" s="30"/>
    </row>
    <row r="1168" spans="18:30" x14ac:dyDescent="0.25">
      <c r="R1168" s="30"/>
      <c r="S1168" s="30"/>
      <c r="T1168" s="30"/>
      <c r="U1168" s="30"/>
      <c r="V1168" s="30"/>
      <c r="W1168" s="30"/>
      <c r="X1168" s="30"/>
      <c r="Y1168" s="30"/>
      <c r="Z1168" s="30"/>
      <c r="AA1168" s="30"/>
      <c r="AB1168" s="30"/>
      <c r="AC1168" s="80"/>
      <c r="AD1168" s="30"/>
    </row>
    <row r="1169" spans="18:30" x14ac:dyDescent="0.25">
      <c r="R1169" s="30"/>
      <c r="S1169" s="30"/>
      <c r="T1169" s="30"/>
      <c r="U1169" s="30"/>
      <c r="V1169" s="30"/>
      <c r="W1169" s="30"/>
      <c r="X1169" s="30"/>
      <c r="Y1169" s="30"/>
      <c r="Z1169" s="30"/>
      <c r="AA1169" s="30"/>
      <c r="AB1169" s="30"/>
      <c r="AC1169" s="80"/>
      <c r="AD1169" s="30"/>
    </row>
    <row r="1170" spans="18:30" x14ac:dyDescent="0.25">
      <c r="R1170" s="30"/>
      <c r="S1170" s="30"/>
      <c r="T1170" s="30"/>
      <c r="U1170" s="30"/>
      <c r="V1170" s="30"/>
      <c r="W1170" s="30"/>
      <c r="X1170" s="30"/>
      <c r="Y1170" s="30"/>
      <c r="Z1170" s="30"/>
      <c r="AA1170" s="30"/>
      <c r="AB1170" s="30"/>
      <c r="AC1170" s="80"/>
      <c r="AD1170" s="30"/>
    </row>
    <row r="1171" spans="18:30" x14ac:dyDescent="0.25">
      <c r="R1171" s="30"/>
      <c r="S1171" s="30"/>
      <c r="T1171" s="30"/>
      <c r="U1171" s="30"/>
      <c r="V1171" s="30"/>
      <c r="W1171" s="30"/>
      <c r="X1171" s="30"/>
      <c r="Y1171" s="30"/>
      <c r="Z1171" s="30"/>
      <c r="AA1171" s="30"/>
      <c r="AB1171" s="30"/>
      <c r="AC1171" s="80"/>
      <c r="AD1171" s="30"/>
    </row>
    <row r="1172" spans="18:30" x14ac:dyDescent="0.25">
      <c r="R1172" s="30"/>
      <c r="S1172" s="30"/>
      <c r="T1172" s="30"/>
      <c r="U1172" s="30"/>
      <c r="V1172" s="30"/>
      <c r="W1172" s="30"/>
      <c r="X1172" s="30"/>
      <c r="Y1172" s="30"/>
      <c r="Z1172" s="30"/>
      <c r="AA1172" s="30"/>
      <c r="AB1172" s="30"/>
      <c r="AC1172" s="80"/>
      <c r="AD1172" s="30"/>
    </row>
    <row r="1173" spans="18:30" x14ac:dyDescent="0.25">
      <c r="R1173" s="30"/>
      <c r="S1173" s="30"/>
      <c r="T1173" s="30"/>
      <c r="U1173" s="30"/>
      <c r="V1173" s="30"/>
      <c r="W1173" s="30"/>
      <c r="X1173" s="30"/>
      <c r="Y1173" s="30"/>
      <c r="Z1173" s="30"/>
      <c r="AA1173" s="30"/>
      <c r="AB1173" s="30"/>
      <c r="AC1173" s="80"/>
      <c r="AD1173" s="30"/>
    </row>
    <row r="1174" spans="18:30" x14ac:dyDescent="0.25">
      <c r="R1174" s="30"/>
      <c r="S1174" s="30"/>
      <c r="T1174" s="30"/>
      <c r="U1174" s="30"/>
      <c r="V1174" s="30"/>
      <c r="W1174" s="30"/>
      <c r="X1174" s="30"/>
      <c r="Y1174" s="30"/>
      <c r="Z1174" s="30"/>
      <c r="AA1174" s="30"/>
      <c r="AB1174" s="30"/>
      <c r="AC1174" s="80"/>
      <c r="AD1174" s="30"/>
    </row>
    <row r="1175" spans="18:30" x14ac:dyDescent="0.25">
      <c r="R1175" s="30"/>
      <c r="S1175" s="30"/>
      <c r="T1175" s="30"/>
      <c r="U1175" s="30"/>
      <c r="V1175" s="30"/>
      <c r="W1175" s="30"/>
      <c r="X1175" s="30"/>
      <c r="Y1175" s="30"/>
      <c r="Z1175" s="30"/>
      <c r="AA1175" s="30"/>
      <c r="AB1175" s="30"/>
      <c r="AC1175" s="80"/>
      <c r="AD1175" s="30"/>
    </row>
    <row r="1176" spans="18:30" x14ac:dyDescent="0.25">
      <c r="R1176" s="30"/>
      <c r="S1176" s="30"/>
      <c r="T1176" s="30"/>
      <c r="U1176" s="30"/>
      <c r="V1176" s="30"/>
      <c r="W1176" s="30"/>
      <c r="X1176" s="30"/>
      <c r="Y1176" s="30"/>
      <c r="Z1176" s="30"/>
      <c r="AA1176" s="30"/>
      <c r="AB1176" s="30"/>
      <c r="AC1176" s="80"/>
      <c r="AD1176" s="30"/>
    </row>
    <row r="1177" spans="18:30" x14ac:dyDescent="0.25">
      <c r="R1177" s="30"/>
      <c r="S1177" s="30"/>
      <c r="T1177" s="30"/>
      <c r="U1177" s="30"/>
      <c r="V1177" s="30"/>
      <c r="W1177" s="30"/>
      <c r="X1177" s="30"/>
      <c r="Y1177" s="30"/>
      <c r="Z1177" s="30"/>
      <c r="AA1177" s="30"/>
      <c r="AB1177" s="30"/>
      <c r="AC1177" s="80"/>
      <c r="AD1177" s="30"/>
    </row>
    <row r="1178" spans="18:30" x14ac:dyDescent="0.25">
      <c r="R1178" s="30"/>
      <c r="S1178" s="30"/>
      <c r="T1178" s="30"/>
      <c r="U1178" s="30"/>
      <c r="V1178" s="30"/>
      <c r="W1178" s="30"/>
      <c r="X1178" s="30"/>
      <c r="Y1178" s="30"/>
      <c r="Z1178" s="30"/>
      <c r="AA1178" s="30"/>
      <c r="AB1178" s="30"/>
      <c r="AC1178" s="80"/>
      <c r="AD1178" s="30"/>
    </row>
    <row r="1179" spans="18:30" x14ac:dyDescent="0.25">
      <c r="R1179" s="30"/>
      <c r="S1179" s="30"/>
      <c r="T1179" s="30"/>
      <c r="U1179" s="30"/>
      <c r="V1179" s="30"/>
      <c r="W1179" s="30"/>
      <c r="X1179" s="30"/>
      <c r="Y1179" s="30"/>
      <c r="Z1179" s="30"/>
      <c r="AA1179" s="30"/>
      <c r="AB1179" s="30"/>
      <c r="AC1179" s="80"/>
      <c r="AD1179" s="30"/>
    </row>
    <row r="1180" spans="18:30" x14ac:dyDescent="0.25">
      <c r="R1180" s="30"/>
      <c r="S1180" s="30"/>
      <c r="T1180" s="30"/>
      <c r="U1180" s="30"/>
      <c r="V1180" s="30"/>
      <c r="W1180" s="30"/>
      <c r="X1180" s="30"/>
      <c r="Y1180" s="30"/>
      <c r="Z1180" s="30"/>
      <c r="AA1180" s="30"/>
      <c r="AB1180" s="30"/>
      <c r="AC1180" s="80"/>
      <c r="AD1180" s="30"/>
    </row>
    <row r="1181" spans="18:30" x14ac:dyDescent="0.25">
      <c r="R1181" s="30"/>
      <c r="S1181" s="30"/>
      <c r="T1181" s="30"/>
      <c r="U1181" s="30"/>
      <c r="V1181" s="30"/>
      <c r="W1181" s="30"/>
      <c r="X1181" s="30"/>
      <c r="Y1181" s="30"/>
      <c r="Z1181" s="30"/>
      <c r="AA1181" s="30"/>
      <c r="AB1181" s="30"/>
      <c r="AC1181" s="80"/>
      <c r="AD1181" s="30"/>
    </row>
    <row r="1182" spans="18:30" x14ac:dyDescent="0.25">
      <c r="R1182" s="30"/>
      <c r="S1182" s="30"/>
      <c r="T1182" s="30"/>
      <c r="U1182" s="30"/>
      <c r="V1182" s="30"/>
      <c r="W1182" s="30"/>
      <c r="X1182" s="30"/>
      <c r="Y1182" s="30"/>
      <c r="Z1182" s="30"/>
      <c r="AA1182" s="30"/>
      <c r="AB1182" s="30"/>
      <c r="AC1182" s="80"/>
      <c r="AD1182" s="30"/>
    </row>
    <row r="1183" spans="18:30" x14ac:dyDescent="0.25">
      <c r="R1183" s="30"/>
      <c r="S1183" s="30"/>
      <c r="T1183" s="30"/>
      <c r="U1183" s="30"/>
      <c r="V1183" s="30"/>
      <c r="W1183" s="30"/>
      <c r="X1183" s="30"/>
      <c r="Y1183" s="30"/>
      <c r="Z1183" s="30"/>
      <c r="AA1183" s="30"/>
      <c r="AB1183" s="30"/>
      <c r="AC1183" s="80"/>
      <c r="AD1183" s="30"/>
    </row>
    <row r="1184" spans="18:30" x14ac:dyDescent="0.25">
      <c r="R1184" s="30"/>
      <c r="S1184" s="30"/>
      <c r="T1184" s="30"/>
      <c r="U1184" s="30"/>
      <c r="V1184" s="30"/>
      <c r="W1184" s="30"/>
      <c r="X1184" s="30"/>
      <c r="Y1184" s="30"/>
      <c r="Z1184" s="30"/>
      <c r="AA1184" s="30"/>
      <c r="AB1184" s="30"/>
      <c r="AC1184" s="80"/>
      <c r="AD1184" s="30"/>
    </row>
    <row r="1185" spans="18:30" x14ac:dyDescent="0.25">
      <c r="R1185" s="30"/>
      <c r="S1185" s="30"/>
      <c r="T1185" s="30"/>
      <c r="U1185" s="30"/>
      <c r="V1185" s="30"/>
      <c r="W1185" s="30"/>
      <c r="X1185" s="30"/>
      <c r="Y1185" s="30"/>
      <c r="Z1185" s="30"/>
      <c r="AA1185" s="30"/>
      <c r="AB1185" s="30"/>
      <c r="AC1185" s="80"/>
      <c r="AD1185" s="30"/>
    </row>
    <row r="1186" spans="18:30" x14ac:dyDescent="0.25">
      <c r="R1186" s="30"/>
      <c r="S1186" s="30"/>
      <c r="T1186" s="30"/>
      <c r="U1186" s="30"/>
      <c r="V1186" s="30"/>
      <c r="W1186" s="30"/>
      <c r="X1186" s="30"/>
      <c r="Y1186" s="30"/>
      <c r="Z1186" s="30"/>
      <c r="AA1186" s="30"/>
      <c r="AB1186" s="30"/>
      <c r="AC1186" s="80"/>
      <c r="AD1186" s="30"/>
    </row>
    <row r="1187" spans="18:30" x14ac:dyDescent="0.25">
      <c r="R1187" s="30"/>
      <c r="S1187" s="30"/>
      <c r="T1187" s="30"/>
      <c r="U1187" s="30"/>
      <c r="V1187" s="30"/>
      <c r="W1187" s="30"/>
      <c r="X1187" s="30"/>
      <c r="Y1187" s="30"/>
      <c r="Z1187" s="30"/>
      <c r="AA1187" s="30"/>
      <c r="AB1187" s="30"/>
      <c r="AC1187" s="80"/>
      <c r="AD1187" s="30"/>
    </row>
    <row r="1188" spans="18:30" x14ac:dyDescent="0.25">
      <c r="R1188" s="30"/>
      <c r="S1188" s="30"/>
      <c r="T1188" s="30"/>
      <c r="U1188" s="30"/>
      <c r="V1188" s="30"/>
      <c r="W1188" s="30"/>
      <c r="X1188" s="30"/>
      <c r="Y1188" s="30"/>
      <c r="Z1188" s="30"/>
      <c r="AA1188" s="30"/>
      <c r="AB1188" s="30"/>
      <c r="AC1188" s="80"/>
      <c r="AD1188" s="30"/>
    </row>
    <row r="1189" spans="18:30" x14ac:dyDescent="0.25">
      <c r="R1189" s="30"/>
      <c r="S1189" s="30"/>
      <c r="T1189" s="30"/>
      <c r="U1189" s="30"/>
      <c r="V1189" s="30"/>
      <c r="W1189" s="30"/>
      <c r="X1189" s="30"/>
      <c r="Y1189" s="30"/>
      <c r="Z1189" s="30"/>
      <c r="AA1189" s="30"/>
      <c r="AB1189" s="30"/>
      <c r="AC1189" s="80"/>
      <c r="AD1189" s="30"/>
    </row>
    <row r="1190" spans="18:30" x14ac:dyDescent="0.25">
      <c r="R1190" s="30"/>
      <c r="S1190" s="30"/>
      <c r="T1190" s="30"/>
      <c r="U1190" s="30"/>
      <c r="V1190" s="30"/>
      <c r="W1190" s="30"/>
      <c r="X1190" s="30"/>
      <c r="Y1190" s="30"/>
      <c r="Z1190" s="30"/>
      <c r="AA1190" s="30"/>
      <c r="AB1190" s="30"/>
      <c r="AC1190" s="80"/>
      <c r="AD1190" s="30"/>
    </row>
    <row r="1191" spans="18:30" x14ac:dyDescent="0.25">
      <c r="R1191" s="30"/>
      <c r="S1191" s="30"/>
      <c r="T1191" s="30"/>
      <c r="U1191" s="30"/>
      <c r="V1191" s="30"/>
      <c r="W1191" s="30"/>
      <c r="X1191" s="30"/>
      <c r="Y1191" s="30"/>
      <c r="Z1191" s="30"/>
      <c r="AA1191" s="30"/>
      <c r="AB1191" s="30"/>
      <c r="AC1191" s="80"/>
      <c r="AD1191" s="30"/>
    </row>
    <row r="1192" spans="18:30" x14ac:dyDescent="0.25">
      <c r="R1192" s="30"/>
      <c r="S1192" s="30"/>
      <c r="T1192" s="30"/>
      <c r="U1192" s="30"/>
      <c r="V1192" s="30"/>
      <c r="W1192" s="30"/>
      <c r="X1192" s="30"/>
      <c r="Y1192" s="30"/>
      <c r="Z1192" s="30"/>
      <c r="AA1192" s="30"/>
      <c r="AB1192" s="30"/>
      <c r="AC1192" s="80"/>
      <c r="AD1192" s="30"/>
    </row>
    <row r="1193" spans="18:30" x14ac:dyDescent="0.25">
      <c r="R1193" s="30"/>
      <c r="S1193" s="30"/>
      <c r="T1193" s="30"/>
      <c r="U1193" s="30"/>
      <c r="V1193" s="30"/>
      <c r="W1193" s="30"/>
      <c r="X1193" s="30"/>
      <c r="Y1193" s="30"/>
      <c r="Z1193" s="30"/>
      <c r="AA1193" s="30"/>
      <c r="AB1193" s="30"/>
      <c r="AC1193" s="80"/>
      <c r="AD1193" s="30"/>
    </row>
    <row r="1194" spans="18:30" x14ac:dyDescent="0.25">
      <c r="R1194" s="30"/>
      <c r="S1194" s="30"/>
      <c r="T1194" s="30"/>
      <c r="U1194" s="30"/>
      <c r="V1194" s="30"/>
      <c r="W1194" s="30"/>
      <c r="X1194" s="30"/>
      <c r="Y1194" s="30"/>
      <c r="Z1194" s="30"/>
      <c r="AA1194" s="30"/>
      <c r="AB1194" s="30"/>
      <c r="AC1194" s="80"/>
      <c r="AD1194" s="30"/>
    </row>
    <row r="1195" spans="18:30" x14ac:dyDescent="0.25">
      <c r="R1195" s="30"/>
      <c r="S1195" s="30"/>
      <c r="T1195" s="30"/>
      <c r="U1195" s="30"/>
      <c r="V1195" s="30"/>
      <c r="W1195" s="30"/>
      <c r="X1195" s="30"/>
      <c r="Y1195" s="30"/>
      <c r="Z1195" s="30"/>
      <c r="AA1195" s="30"/>
      <c r="AB1195" s="30"/>
      <c r="AC1195" s="80"/>
      <c r="AD1195" s="30"/>
    </row>
    <row r="1196" spans="18:30" x14ac:dyDescent="0.25">
      <c r="R1196" s="30"/>
      <c r="S1196" s="30"/>
      <c r="T1196" s="30"/>
      <c r="U1196" s="30"/>
      <c r="V1196" s="30"/>
      <c r="W1196" s="30"/>
      <c r="X1196" s="30"/>
      <c r="Y1196" s="30"/>
      <c r="Z1196" s="30"/>
      <c r="AA1196" s="30"/>
      <c r="AB1196" s="30"/>
      <c r="AC1196" s="80"/>
      <c r="AD1196" s="30"/>
    </row>
    <row r="1197" spans="18:30" x14ac:dyDescent="0.25">
      <c r="R1197" s="30"/>
      <c r="S1197" s="30"/>
      <c r="T1197" s="30"/>
      <c r="U1197" s="30"/>
      <c r="V1197" s="30"/>
      <c r="W1197" s="30"/>
      <c r="X1197" s="30"/>
      <c r="Y1197" s="30"/>
      <c r="Z1197" s="30"/>
      <c r="AA1197" s="30"/>
      <c r="AB1197" s="30"/>
      <c r="AC1197" s="80"/>
      <c r="AD1197" s="30"/>
    </row>
    <row r="1198" spans="18:30" x14ac:dyDescent="0.25">
      <c r="R1198" s="30"/>
      <c r="S1198" s="30"/>
      <c r="T1198" s="30"/>
      <c r="U1198" s="30"/>
      <c r="V1198" s="30"/>
      <c r="W1198" s="30"/>
      <c r="X1198" s="30"/>
      <c r="Y1198" s="30"/>
      <c r="Z1198" s="30"/>
      <c r="AA1198" s="30"/>
      <c r="AB1198" s="30"/>
      <c r="AC1198" s="80"/>
      <c r="AD1198" s="30"/>
    </row>
    <row r="1199" spans="18:30" x14ac:dyDescent="0.25">
      <c r="R1199" s="30"/>
      <c r="S1199" s="30"/>
      <c r="T1199" s="30"/>
      <c r="U1199" s="30"/>
      <c r="V1199" s="30"/>
      <c r="W1199" s="30"/>
      <c r="X1199" s="30"/>
      <c r="Y1199" s="30"/>
      <c r="Z1199" s="30"/>
      <c r="AA1199" s="30"/>
      <c r="AB1199" s="30"/>
      <c r="AC1199" s="80"/>
      <c r="AD1199" s="30"/>
    </row>
    <row r="1200" spans="18:30" x14ac:dyDescent="0.25">
      <c r="R1200" s="30"/>
      <c r="S1200" s="30"/>
      <c r="T1200" s="30"/>
      <c r="U1200" s="30"/>
      <c r="V1200" s="30"/>
      <c r="W1200" s="30"/>
      <c r="X1200" s="30"/>
      <c r="Y1200" s="30"/>
      <c r="Z1200" s="30"/>
      <c r="AA1200" s="30"/>
      <c r="AB1200" s="30"/>
      <c r="AC1200" s="80"/>
      <c r="AD1200" s="30"/>
    </row>
    <row r="1201" spans="18:30" x14ac:dyDescent="0.25">
      <c r="R1201" s="30"/>
      <c r="S1201" s="30"/>
      <c r="T1201" s="30"/>
      <c r="U1201" s="30"/>
      <c r="V1201" s="30"/>
      <c r="W1201" s="30"/>
      <c r="X1201" s="30"/>
      <c r="Y1201" s="30"/>
      <c r="Z1201" s="30"/>
      <c r="AA1201" s="30"/>
      <c r="AB1201" s="30"/>
      <c r="AC1201" s="80"/>
      <c r="AD1201" s="30"/>
    </row>
    <row r="1202" spans="18:30" x14ac:dyDescent="0.25">
      <c r="R1202" s="30"/>
      <c r="S1202" s="30"/>
      <c r="T1202" s="30"/>
      <c r="U1202" s="30"/>
      <c r="V1202" s="30"/>
      <c r="W1202" s="30"/>
      <c r="X1202" s="30"/>
      <c r="Y1202" s="30"/>
      <c r="Z1202" s="30"/>
      <c r="AA1202" s="30"/>
      <c r="AB1202" s="30"/>
      <c r="AC1202" s="80"/>
      <c r="AD1202" s="30"/>
    </row>
    <row r="1203" spans="18:30" x14ac:dyDescent="0.25">
      <c r="R1203" s="30"/>
      <c r="S1203" s="30"/>
      <c r="T1203" s="30"/>
      <c r="U1203" s="30"/>
      <c r="V1203" s="30"/>
      <c r="W1203" s="30"/>
      <c r="X1203" s="30"/>
      <c r="Y1203" s="30"/>
      <c r="Z1203" s="30"/>
      <c r="AA1203" s="30"/>
      <c r="AB1203" s="30"/>
      <c r="AC1203" s="80"/>
      <c r="AD1203" s="30"/>
    </row>
    <row r="1204" spans="18:30" x14ac:dyDescent="0.25">
      <c r="R1204" s="30"/>
      <c r="S1204" s="30"/>
      <c r="T1204" s="30"/>
      <c r="U1204" s="30"/>
      <c r="V1204" s="30"/>
      <c r="W1204" s="30"/>
      <c r="X1204" s="30"/>
      <c r="Y1204" s="30"/>
      <c r="Z1204" s="30"/>
      <c r="AA1204" s="30"/>
      <c r="AB1204" s="30"/>
      <c r="AC1204" s="80"/>
      <c r="AD1204" s="30"/>
    </row>
    <row r="1205" spans="18:30" x14ac:dyDescent="0.25">
      <c r="R1205" s="30"/>
      <c r="S1205" s="30"/>
      <c r="T1205" s="30"/>
      <c r="U1205" s="30"/>
      <c r="V1205" s="30"/>
      <c r="W1205" s="30"/>
      <c r="X1205" s="30"/>
      <c r="Y1205" s="30"/>
      <c r="Z1205" s="30"/>
      <c r="AA1205" s="30"/>
      <c r="AB1205" s="30"/>
      <c r="AC1205" s="80"/>
      <c r="AD1205" s="30"/>
    </row>
    <row r="1206" spans="18:30" x14ac:dyDescent="0.25">
      <c r="R1206" s="30"/>
      <c r="S1206" s="30"/>
      <c r="T1206" s="30"/>
      <c r="U1206" s="30"/>
      <c r="V1206" s="30"/>
      <c r="W1206" s="30"/>
      <c r="X1206" s="30"/>
      <c r="Y1206" s="30"/>
      <c r="Z1206" s="30"/>
      <c r="AA1206" s="30"/>
      <c r="AB1206" s="30"/>
      <c r="AC1206" s="80"/>
      <c r="AD1206" s="30"/>
    </row>
    <row r="1207" spans="18:30" x14ac:dyDescent="0.25">
      <c r="R1207" s="30"/>
      <c r="S1207" s="30"/>
      <c r="T1207" s="30"/>
      <c r="U1207" s="30"/>
      <c r="V1207" s="30"/>
      <c r="W1207" s="30"/>
      <c r="X1207" s="30"/>
      <c r="Y1207" s="30"/>
      <c r="Z1207" s="30"/>
      <c r="AA1207" s="30"/>
      <c r="AB1207" s="30"/>
      <c r="AC1207" s="80"/>
      <c r="AD1207" s="30"/>
    </row>
    <row r="1208" spans="18:30" x14ac:dyDescent="0.25">
      <c r="R1208" s="30"/>
      <c r="S1208" s="30"/>
      <c r="T1208" s="30"/>
      <c r="U1208" s="30"/>
      <c r="V1208" s="30"/>
      <c r="W1208" s="30"/>
      <c r="X1208" s="30"/>
      <c r="Y1208" s="30"/>
      <c r="Z1208" s="30"/>
      <c r="AA1208" s="30"/>
      <c r="AB1208" s="30"/>
      <c r="AC1208" s="80"/>
      <c r="AD1208" s="30"/>
    </row>
    <row r="1209" spans="18:30" x14ac:dyDescent="0.25">
      <c r="R1209" s="30"/>
      <c r="S1209" s="30"/>
      <c r="T1209" s="30"/>
      <c r="U1209" s="30"/>
      <c r="V1209" s="30"/>
      <c r="W1209" s="30"/>
      <c r="X1209" s="30"/>
      <c r="Y1209" s="30"/>
      <c r="Z1209" s="30"/>
      <c r="AA1209" s="30"/>
      <c r="AB1209" s="30"/>
      <c r="AC1209" s="80"/>
      <c r="AD1209" s="30"/>
    </row>
    <row r="1210" spans="18:30" x14ac:dyDescent="0.25">
      <c r="R1210" s="30"/>
      <c r="S1210" s="30"/>
      <c r="T1210" s="30"/>
      <c r="U1210" s="30"/>
      <c r="V1210" s="30"/>
      <c r="W1210" s="30"/>
      <c r="X1210" s="30"/>
      <c r="Y1210" s="30"/>
      <c r="Z1210" s="30"/>
      <c r="AA1210" s="30"/>
      <c r="AB1210" s="30"/>
      <c r="AC1210" s="80"/>
      <c r="AD1210" s="30"/>
    </row>
    <row r="1211" spans="18:30" x14ac:dyDescent="0.25">
      <c r="R1211" s="30"/>
      <c r="S1211" s="30"/>
      <c r="T1211" s="30"/>
      <c r="U1211" s="30"/>
      <c r="V1211" s="30"/>
      <c r="W1211" s="30"/>
      <c r="X1211" s="30"/>
      <c r="Y1211" s="30"/>
      <c r="Z1211" s="30"/>
      <c r="AA1211" s="30"/>
      <c r="AB1211" s="30"/>
      <c r="AC1211" s="80"/>
      <c r="AD1211" s="30"/>
    </row>
    <row r="1212" spans="18:30" x14ac:dyDescent="0.25">
      <c r="R1212" s="30"/>
      <c r="S1212" s="30"/>
      <c r="T1212" s="30"/>
      <c r="U1212" s="30"/>
      <c r="V1212" s="30"/>
      <c r="W1212" s="30"/>
      <c r="X1212" s="30"/>
      <c r="Y1212" s="30"/>
      <c r="Z1212" s="30"/>
      <c r="AA1212" s="30"/>
      <c r="AB1212" s="30"/>
      <c r="AC1212" s="80"/>
      <c r="AD1212" s="30"/>
    </row>
    <row r="1213" spans="18:30" x14ac:dyDescent="0.25">
      <c r="R1213" s="30"/>
      <c r="S1213" s="30"/>
      <c r="T1213" s="30"/>
      <c r="U1213" s="30"/>
      <c r="V1213" s="30"/>
      <c r="W1213" s="30"/>
      <c r="X1213" s="30"/>
      <c r="Y1213" s="30"/>
      <c r="Z1213" s="30"/>
      <c r="AA1213" s="30"/>
      <c r="AB1213" s="30"/>
      <c r="AC1213" s="80"/>
      <c r="AD1213" s="30"/>
    </row>
    <row r="1214" spans="18:30" x14ac:dyDescent="0.25">
      <c r="R1214" s="30"/>
      <c r="S1214" s="30"/>
      <c r="T1214" s="30"/>
      <c r="U1214" s="30"/>
      <c r="V1214" s="30"/>
      <c r="W1214" s="30"/>
      <c r="X1214" s="30"/>
      <c r="Y1214" s="30"/>
      <c r="Z1214" s="30"/>
      <c r="AA1214" s="30"/>
      <c r="AB1214" s="30"/>
      <c r="AC1214" s="80"/>
      <c r="AD1214" s="30"/>
    </row>
    <row r="1215" spans="18:30" x14ac:dyDescent="0.25">
      <c r="R1215" s="30"/>
      <c r="S1215" s="30"/>
      <c r="T1215" s="30"/>
      <c r="U1215" s="30"/>
      <c r="V1215" s="30"/>
      <c r="W1215" s="30"/>
      <c r="X1215" s="30"/>
      <c r="Y1215" s="30"/>
      <c r="Z1215" s="30"/>
      <c r="AA1215" s="30"/>
      <c r="AB1215" s="30"/>
      <c r="AC1215" s="80"/>
      <c r="AD1215" s="30"/>
    </row>
    <row r="1216" spans="18:30" x14ac:dyDescent="0.25">
      <c r="R1216" s="30"/>
      <c r="S1216" s="30"/>
      <c r="T1216" s="30"/>
      <c r="U1216" s="30"/>
      <c r="V1216" s="30"/>
      <c r="W1216" s="30"/>
      <c r="X1216" s="30"/>
      <c r="Y1216" s="30"/>
      <c r="Z1216" s="30"/>
      <c r="AA1216" s="30"/>
      <c r="AB1216" s="30"/>
      <c r="AC1216" s="80"/>
      <c r="AD1216" s="30"/>
    </row>
    <row r="1217" spans="18:30" x14ac:dyDescent="0.25">
      <c r="R1217" s="30"/>
      <c r="S1217" s="30"/>
      <c r="T1217" s="30"/>
      <c r="U1217" s="30"/>
      <c r="V1217" s="30"/>
      <c r="W1217" s="30"/>
      <c r="X1217" s="30"/>
      <c r="Y1217" s="30"/>
      <c r="Z1217" s="30"/>
      <c r="AA1217" s="30"/>
      <c r="AB1217" s="30"/>
      <c r="AC1217" s="80"/>
      <c r="AD1217" s="30"/>
    </row>
    <row r="1218" spans="18:30" x14ac:dyDescent="0.25">
      <c r="R1218" s="30"/>
      <c r="S1218" s="30"/>
      <c r="T1218" s="30"/>
      <c r="U1218" s="30"/>
      <c r="V1218" s="30"/>
      <c r="W1218" s="30"/>
      <c r="X1218" s="30"/>
      <c r="Y1218" s="30"/>
      <c r="Z1218" s="30"/>
      <c r="AA1218" s="30"/>
      <c r="AB1218" s="30"/>
      <c r="AC1218" s="80"/>
      <c r="AD1218" s="30"/>
    </row>
    <row r="1219" spans="18:30" x14ac:dyDescent="0.25">
      <c r="R1219" s="30"/>
      <c r="S1219" s="30"/>
      <c r="T1219" s="30"/>
      <c r="U1219" s="30"/>
      <c r="V1219" s="30"/>
      <c r="W1219" s="30"/>
      <c r="X1219" s="30"/>
      <c r="Y1219" s="30"/>
      <c r="Z1219" s="30"/>
      <c r="AA1219" s="30"/>
      <c r="AB1219" s="30"/>
      <c r="AC1219" s="80"/>
      <c r="AD1219" s="30"/>
    </row>
    <row r="1220" spans="18:30" x14ac:dyDescent="0.25">
      <c r="R1220" s="30"/>
      <c r="S1220" s="30"/>
      <c r="T1220" s="30"/>
      <c r="U1220" s="30"/>
      <c r="V1220" s="30"/>
      <c r="W1220" s="30"/>
      <c r="X1220" s="30"/>
      <c r="Y1220" s="30"/>
      <c r="Z1220" s="30"/>
      <c r="AA1220" s="30"/>
      <c r="AB1220" s="30"/>
      <c r="AC1220" s="80"/>
      <c r="AD1220" s="30"/>
    </row>
    <row r="1221" spans="18:30" x14ac:dyDescent="0.25">
      <c r="R1221" s="30"/>
      <c r="S1221" s="30"/>
      <c r="T1221" s="30"/>
      <c r="U1221" s="30"/>
      <c r="V1221" s="30"/>
      <c r="W1221" s="30"/>
      <c r="X1221" s="30"/>
      <c r="Y1221" s="30"/>
      <c r="Z1221" s="30"/>
      <c r="AA1221" s="30"/>
      <c r="AB1221" s="30"/>
      <c r="AC1221" s="80"/>
      <c r="AD1221" s="30"/>
    </row>
    <row r="1222" spans="18:30" x14ac:dyDescent="0.25">
      <c r="R1222" s="30"/>
      <c r="S1222" s="30"/>
      <c r="T1222" s="30"/>
      <c r="U1222" s="30"/>
      <c r="V1222" s="30"/>
      <c r="W1222" s="30"/>
      <c r="X1222" s="30"/>
      <c r="Y1222" s="30"/>
      <c r="Z1222" s="30"/>
      <c r="AA1222" s="30"/>
      <c r="AB1222" s="30"/>
      <c r="AC1222" s="80"/>
      <c r="AD1222" s="30"/>
    </row>
    <row r="1223" spans="18:30" x14ac:dyDescent="0.25">
      <c r="R1223" s="30"/>
      <c r="S1223" s="30"/>
      <c r="T1223" s="30"/>
      <c r="U1223" s="30"/>
      <c r="V1223" s="30"/>
      <c r="W1223" s="30"/>
      <c r="X1223" s="30"/>
      <c r="Y1223" s="30"/>
      <c r="Z1223" s="30"/>
      <c r="AA1223" s="30"/>
      <c r="AB1223" s="30"/>
      <c r="AC1223" s="80"/>
      <c r="AD1223" s="30"/>
    </row>
    <row r="1224" spans="18:30" x14ac:dyDescent="0.25">
      <c r="R1224" s="30"/>
      <c r="S1224" s="30"/>
      <c r="T1224" s="30"/>
      <c r="U1224" s="30"/>
      <c r="V1224" s="30"/>
      <c r="W1224" s="30"/>
      <c r="X1224" s="30"/>
      <c r="Y1224" s="30"/>
      <c r="Z1224" s="30"/>
      <c r="AA1224" s="30"/>
      <c r="AB1224" s="30"/>
      <c r="AC1224" s="80"/>
      <c r="AD1224" s="30"/>
    </row>
    <row r="1225" spans="18:30" x14ac:dyDescent="0.25">
      <c r="R1225" s="30"/>
      <c r="S1225" s="30"/>
      <c r="T1225" s="30"/>
      <c r="U1225" s="30"/>
      <c r="V1225" s="30"/>
      <c r="W1225" s="30"/>
      <c r="X1225" s="30"/>
      <c r="Y1225" s="30"/>
      <c r="Z1225" s="30"/>
      <c r="AA1225" s="30"/>
      <c r="AB1225" s="30"/>
      <c r="AC1225" s="80"/>
      <c r="AD1225" s="30"/>
    </row>
    <row r="1226" spans="18:30" x14ac:dyDescent="0.25">
      <c r="R1226" s="30"/>
      <c r="S1226" s="30"/>
      <c r="T1226" s="30"/>
      <c r="U1226" s="30"/>
      <c r="V1226" s="30"/>
      <c r="W1226" s="30"/>
      <c r="X1226" s="30"/>
      <c r="Y1226" s="30"/>
      <c r="Z1226" s="30"/>
      <c r="AA1226" s="30"/>
      <c r="AB1226" s="30"/>
      <c r="AC1226" s="80"/>
      <c r="AD1226" s="30"/>
    </row>
    <row r="1227" spans="18:30" x14ac:dyDescent="0.25">
      <c r="R1227" s="30"/>
      <c r="S1227" s="30"/>
      <c r="T1227" s="30"/>
      <c r="U1227" s="30"/>
      <c r="V1227" s="30"/>
      <c r="W1227" s="30"/>
      <c r="X1227" s="30"/>
      <c r="Y1227" s="30"/>
      <c r="Z1227" s="30"/>
      <c r="AA1227" s="30"/>
      <c r="AB1227" s="30"/>
      <c r="AC1227" s="80"/>
      <c r="AD1227" s="30"/>
    </row>
    <row r="1228" spans="18:30" x14ac:dyDescent="0.25">
      <c r="R1228" s="30"/>
      <c r="S1228" s="30"/>
      <c r="T1228" s="30"/>
      <c r="U1228" s="30"/>
      <c r="V1228" s="30"/>
      <c r="W1228" s="30"/>
      <c r="X1228" s="30"/>
      <c r="Y1228" s="30"/>
      <c r="Z1228" s="30"/>
      <c r="AA1228" s="30"/>
      <c r="AB1228" s="30"/>
      <c r="AC1228" s="80"/>
      <c r="AD1228" s="30"/>
    </row>
    <row r="1229" spans="18:30" x14ac:dyDescent="0.25">
      <c r="R1229" s="30"/>
      <c r="S1229" s="30"/>
      <c r="T1229" s="30"/>
      <c r="U1229" s="30"/>
      <c r="V1229" s="30"/>
      <c r="W1229" s="30"/>
      <c r="X1229" s="30"/>
      <c r="Y1229" s="30"/>
      <c r="Z1229" s="30"/>
      <c r="AA1229" s="30"/>
      <c r="AB1229" s="30"/>
      <c r="AC1229" s="80"/>
      <c r="AD1229" s="30"/>
    </row>
    <row r="1230" spans="18:30" x14ac:dyDescent="0.25">
      <c r="R1230" s="30"/>
      <c r="S1230" s="30"/>
      <c r="T1230" s="30"/>
      <c r="U1230" s="30"/>
      <c r="V1230" s="30"/>
      <c r="W1230" s="30"/>
      <c r="X1230" s="30"/>
      <c r="Y1230" s="30"/>
      <c r="Z1230" s="30"/>
      <c r="AA1230" s="30"/>
      <c r="AB1230" s="30"/>
      <c r="AC1230" s="80"/>
      <c r="AD1230" s="30"/>
    </row>
    <row r="1231" spans="18:30" x14ac:dyDescent="0.25">
      <c r="R1231" s="30"/>
      <c r="S1231" s="30"/>
      <c r="T1231" s="30"/>
      <c r="U1231" s="30"/>
      <c r="V1231" s="30"/>
      <c r="W1231" s="30"/>
      <c r="X1231" s="30"/>
      <c r="Y1231" s="30"/>
      <c r="Z1231" s="30"/>
      <c r="AA1231" s="30"/>
      <c r="AB1231" s="30"/>
      <c r="AC1231" s="80"/>
      <c r="AD1231" s="30"/>
    </row>
    <row r="1232" spans="18:30" x14ac:dyDescent="0.25">
      <c r="R1232" s="30"/>
      <c r="S1232" s="30"/>
      <c r="T1232" s="30"/>
      <c r="U1232" s="30"/>
      <c r="V1232" s="30"/>
      <c r="W1232" s="30"/>
      <c r="X1232" s="30"/>
      <c r="Y1232" s="30"/>
      <c r="Z1232" s="30"/>
      <c r="AA1232" s="30"/>
      <c r="AB1232" s="30"/>
      <c r="AC1232" s="80"/>
      <c r="AD1232" s="30"/>
    </row>
    <row r="1233" spans="18:30" x14ac:dyDescent="0.25">
      <c r="R1233" s="30"/>
      <c r="S1233" s="30"/>
      <c r="T1233" s="30"/>
      <c r="U1233" s="30"/>
      <c r="V1233" s="30"/>
      <c r="W1233" s="30"/>
      <c r="X1233" s="30"/>
      <c r="Y1233" s="30"/>
      <c r="Z1233" s="30"/>
      <c r="AA1233" s="30"/>
      <c r="AB1233" s="30"/>
      <c r="AC1233" s="80"/>
      <c r="AD1233" s="30"/>
    </row>
    <row r="1234" spans="18:30" x14ac:dyDescent="0.25">
      <c r="R1234" s="30"/>
      <c r="S1234" s="30"/>
      <c r="T1234" s="30"/>
      <c r="U1234" s="30"/>
      <c r="V1234" s="30"/>
      <c r="W1234" s="30"/>
      <c r="X1234" s="30"/>
      <c r="Y1234" s="30"/>
      <c r="Z1234" s="30"/>
      <c r="AA1234" s="30"/>
      <c r="AB1234" s="30"/>
      <c r="AC1234" s="80"/>
      <c r="AD1234" s="30"/>
    </row>
    <row r="1235" spans="18:30" x14ac:dyDescent="0.25">
      <c r="R1235" s="30"/>
      <c r="S1235" s="30"/>
      <c r="T1235" s="30"/>
      <c r="U1235" s="30"/>
      <c r="V1235" s="30"/>
      <c r="W1235" s="30"/>
      <c r="X1235" s="30"/>
      <c r="Y1235" s="30"/>
      <c r="Z1235" s="30"/>
      <c r="AA1235" s="30"/>
      <c r="AB1235" s="30"/>
      <c r="AC1235" s="80"/>
      <c r="AD1235" s="30"/>
    </row>
    <row r="1236" spans="18:30" x14ac:dyDescent="0.25">
      <c r="R1236" s="30"/>
      <c r="S1236" s="30"/>
      <c r="T1236" s="30"/>
      <c r="U1236" s="30"/>
      <c r="V1236" s="30"/>
      <c r="W1236" s="30"/>
      <c r="X1236" s="30"/>
      <c r="Y1236" s="30"/>
      <c r="Z1236" s="30"/>
      <c r="AA1236" s="30"/>
      <c r="AB1236" s="30"/>
      <c r="AC1236" s="80"/>
      <c r="AD1236" s="30"/>
    </row>
    <row r="1237" spans="18:30" x14ac:dyDescent="0.25">
      <c r="R1237" s="30"/>
      <c r="S1237" s="30"/>
      <c r="T1237" s="30"/>
      <c r="U1237" s="30"/>
      <c r="V1237" s="30"/>
      <c r="W1237" s="30"/>
      <c r="X1237" s="30"/>
      <c r="Y1237" s="30"/>
      <c r="Z1237" s="30"/>
      <c r="AA1237" s="30"/>
      <c r="AB1237" s="30"/>
      <c r="AC1237" s="80"/>
      <c r="AD1237" s="30"/>
    </row>
    <row r="1238" spans="18:30" x14ac:dyDescent="0.25">
      <c r="R1238" s="30"/>
      <c r="S1238" s="30"/>
      <c r="T1238" s="30"/>
      <c r="U1238" s="30"/>
      <c r="V1238" s="30"/>
      <c r="W1238" s="30"/>
      <c r="X1238" s="30"/>
      <c r="Y1238" s="30"/>
      <c r="Z1238" s="30"/>
      <c r="AA1238" s="30"/>
      <c r="AB1238" s="30"/>
      <c r="AC1238" s="80"/>
      <c r="AD1238" s="30"/>
    </row>
    <row r="1239" spans="18:30" x14ac:dyDescent="0.25">
      <c r="R1239" s="30"/>
      <c r="S1239" s="30"/>
      <c r="T1239" s="30"/>
      <c r="U1239" s="30"/>
      <c r="V1239" s="30"/>
      <c r="W1239" s="30"/>
      <c r="X1239" s="30"/>
      <c r="Y1239" s="30"/>
      <c r="Z1239" s="30"/>
      <c r="AA1239" s="30"/>
      <c r="AB1239" s="30"/>
      <c r="AC1239" s="80"/>
      <c r="AD1239" s="30"/>
    </row>
    <row r="1240" spans="18:30" x14ac:dyDescent="0.25">
      <c r="R1240" s="30"/>
      <c r="S1240" s="30"/>
      <c r="T1240" s="30"/>
      <c r="U1240" s="30"/>
      <c r="V1240" s="30"/>
      <c r="W1240" s="30"/>
      <c r="X1240" s="30"/>
      <c r="Y1240" s="30"/>
      <c r="Z1240" s="30"/>
      <c r="AA1240" s="30"/>
      <c r="AB1240" s="30"/>
      <c r="AC1240" s="80"/>
      <c r="AD1240" s="30"/>
    </row>
    <row r="1241" spans="18:30" x14ac:dyDescent="0.25">
      <c r="R1241" s="30"/>
      <c r="S1241" s="30"/>
      <c r="T1241" s="30"/>
      <c r="U1241" s="30"/>
      <c r="V1241" s="30"/>
      <c r="W1241" s="30"/>
      <c r="X1241" s="30"/>
      <c r="Y1241" s="30"/>
      <c r="Z1241" s="30"/>
      <c r="AA1241" s="30"/>
      <c r="AB1241" s="30"/>
      <c r="AC1241" s="80"/>
      <c r="AD1241" s="30"/>
    </row>
    <row r="1242" spans="18:30" x14ac:dyDescent="0.25">
      <c r="R1242" s="30"/>
      <c r="S1242" s="30"/>
      <c r="T1242" s="30"/>
      <c r="U1242" s="30"/>
      <c r="V1242" s="30"/>
      <c r="W1242" s="30"/>
      <c r="X1242" s="30"/>
      <c r="Y1242" s="30"/>
      <c r="Z1242" s="30"/>
      <c r="AA1242" s="30"/>
      <c r="AB1242" s="30"/>
      <c r="AC1242" s="80"/>
      <c r="AD1242" s="30"/>
    </row>
    <row r="1243" spans="18:30" x14ac:dyDescent="0.25">
      <c r="R1243" s="30"/>
      <c r="S1243" s="30"/>
      <c r="T1243" s="30"/>
      <c r="U1243" s="30"/>
      <c r="V1243" s="30"/>
      <c r="W1243" s="30"/>
      <c r="X1243" s="30"/>
      <c r="Y1243" s="30"/>
      <c r="Z1243" s="30"/>
      <c r="AA1243" s="30"/>
      <c r="AB1243" s="30"/>
      <c r="AC1243" s="80"/>
      <c r="AD1243" s="30"/>
    </row>
    <row r="1244" spans="18:30" x14ac:dyDescent="0.25">
      <c r="R1244" s="30"/>
      <c r="S1244" s="30"/>
      <c r="T1244" s="30"/>
      <c r="U1244" s="30"/>
      <c r="V1244" s="30"/>
      <c r="W1244" s="30"/>
      <c r="X1244" s="30"/>
      <c r="Y1244" s="30"/>
      <c r="Z1244" s="30"/>
      <c r="AA1244" s="30"/>
      <c r="AB1244" s="30"/>
      <c r="AC1244" s="80"/>
      <c r="AD1244" s="30"/>
    </row>
    <row r="1245" spans="18:30" x14ac:dyDescent="0.25">
      <c r="R1245" s="30"/>
      <c r="S1245" s="30"/>
      <c r="T1245" s="30"/>
      <c r="U1245" s="30"/>
      <c r="V1245" s="30"/>
      <c r="W1245" s="30"/>
      <c r="X1245" s="30"/>
      <c r="Y1245" s="30"/>
      <c r="Z1245" s="30"/>
      <c r="AA1245" s="30"/>
      <c r="AB1245" s="30"/>
      <c r="AC1245" s="80"/>
      <c r="AD1245" s="30"/>
    </row>
    <row r="1246" spans="18:30" x14ac:dyDescent="0.25">
      <c r="R1246" s="30"/>
      <c r="S1246" s="30"/>
      <c r="T1246" s="30"/>
      <c r="U1246" s="30"/>
      <c r="V1246" s="30"/>
      <c r="W1246" s="30"/>
      <c r="X1246" s="30"/>
      <c r="Y1246" s="30"/>
      <c r="Z1246" s="30"/>
      <c r="AA1246" s="30"/>
      <c r="AB1246" s="30"/>
      <c r="AC1246" s="80"/>
      <c r="AD1246" s="30"/>
    </row>
    <row r="1247" spans="18:30" x14ac:dyDescent="0.25">
      <c r="R1247" s="30"/>
      <c r="S1247" s="30"/>
      <c r="T1247" s="30"/>
      <c r="U1247" s="30"/>
      <c r="V1247" s="30"/>
      <c r="W1247" s="30"/>
      <c r="X1247" s="30"/>
      <c r="Y1247" s="30"/>
      <c r="Z1247" s="30"/>
      <c r="AA1247" s="30"/>
      <c r="AB1247" s="30"/>
      <c r="AC1247" s="80"/>
      <c r="AD1247" s="30"/>
    </row>
    <row r="1248" spans="18:30" x14ac:dyDescent="0.25">
      <c r="R1248" s="30"/>
      <c r="S1248" s="30"/>
      <c r="T1248" s="30"/>
      <c r="U1248" s="30"/>
      <c r="V1248" s="30"/>
      <c r="W1248" s="30"/>
      <c r="X1248" s="30"/>
      <c r="Y1248" s="30"/>
      <c r="Z1248" s="30"/>
      <c r="AA1248" s="30"/>
      <c r="AB1248" s="30"/>
      <c r="AC1248" s="80"/>
      <c r="AD1248" s="30"/>
    </row>
    <row r="1249" spans="18:30" x14ac:dyDescent="0.25">
      <c r="R1249" s="30"/>
      <c r="S1249" s="30"/>
      <c r="T1249" s="30"/>
      <c r="U1249" s="30"/>
      <c r="V1249" s="30"/>
      <c r="W1249" s="30"/>
      <c r="X1249" s="30"/>
      <c r="Y1249" s="30"/>
      <c r="Z1249" s="30"/>
      <c r="AA1249" s="30"/>
      <c r="AB1249" s="30"/>
      <c r="AC1249" s="80"/>
      <c r="AD1249" s="30"/>
    </row>
    <row r="1250" spans="18:30" x14ac:dyDescent="0.25">
      <c r="R1250" s="30"/>
      <c r="S1250" s="30"/>
      <c r="T1250" s="30"/>
      <c r="U1250" s="30"/>
      <c r="V1250" s="30"/>
      <c r="W1250" s="30"/>
      <c r="X1250" s="30"/>
      <c r="Y1250" s="30"/>
      <c r="Z1250" s="30"/>
      <c r="AA1250" s="30"/>
      <c r="AB1250" s="30"/>
      <c r="AC1250" s="80"/>
      <c r="AD1250" s="30"/>
    </row>
    <row r="1251" spans="18:30" x14ac:dyDescent="0.25">
      <c r="R1251" s="30"/>
      <c r="S1251" s="30"/>
      <c r="T1251" s="30"/>
      <c r="U1251" s="30"/>
      <c r="V1251" s="30"/>
      <c r="W1251" s="30"/>
      <c r="X1251" s="30"/>
      <c r="Y1251" s="30"/>
      <c r="Z1251" s="30"/>
      <c r="AA1251" s="30"/>
      <c r="AB1251" s="30"/>
      <c r="AC1251" s="80"/>
      <c r="AD1251" s="30"/>
    </row>
    <row r="1252" spans="18:30" x14ac:dyDescent="0.25">
      <c r="R1252" s="30"/>
      <c r="S1252" s="30"/>
      <c r="T1252" s="30"/>
      <c r="U1252" s="30"/>
      <c r="V1252" s="30"/>
      <c r="W1252" s="30"/>
      <c r="X1252" s="30"/>
      <c r="Y1252" s="30"/>
      <c r="Z1252" s="30"/>
      <c r="AA1252" s="30"/>
      <c r="AB1252" s="30"/>
      <c r="AC1252" s="80"/>
      <c r="AD1252" s="30"/>
    </row>
    <row r="1253" spans="18:30" x14ac:dyDescent="0.25">
      <c r="R1253" s="30"/>
      <c r="S1253" s="30"/>
      <c r="T1253" s="30"/>
      <c r="U1253" s="30"/>
      <c r="V1253" s="30"/>
      <c r="W1253" s="30"/>
      <c r="X1253" s="30"/>
      <c r="Y1253" s="30"/>
      <c r="Z1253" s="30"/>
      <c r="AA1253" s="30"/>
      <c r="AB1253" s="30"/>
      <c r="AC1253" s="80"/>
      <c r="AD1253" s="30"/>
    </row>
    <row r="1254" spans="18:30" x14ac:dyDescent="0.25">
      <c r="R1254" s="30"/>
      <c r="S1254" s="30"/>
      <c r="T1254" s="30"/>
      <c r="U1254" s="30"/>
      <c r="V1254" s="30"/>
      <c r="W1254" s="30"/>
      <c r="X1254" s="30"/>
      <c r="Y1254" s="30"/>
      <c r="Z1254" s="30"/>
      <c r="AA1254" s="30"/>
      <c r="AB1254" s="30"/>
      <c r="AC1254" s="80"/>
      <c r="AD1254" s="30"/>
    </row>
    <row r="1255" spans="18:30" x14ac:dyDescent="0.25">
      <c r="R1255" s="30"/>
      <c r="S1255" s="30"/>
      <c r="T1255" s="30"/>
      <c r="U1255" s="30"/>
      <c r="V1255" s="30"/>
      <c r="W1255" s="30"/>
      <c r="X1255" s="30"/>
      <c r="Y1255" s="30"/>
      <c r="Z1255" s="30"/>
      <c r="AA1255" s="30"/>
      <c r="AB1255" s="30"/>
      <c r="AC1255" s="80"/>
      <c r="AD1255" s="30"/>
    </row>
    <row r="1256" spans="18:30" x14ac:dyDescent="0.25">
      <c r="R1256" s="30"/>
      <c r="S1256" s="30"/>
      <c r="T1256" s="30"/>
      <c r="U1256" s="30"/>
      <c r="V1256" s="30"/>
      <c r="W1256" s="30"/>
      <c r="X1256" s="30"/>
      <c r="Y1256" s="30"/>
      <c r="Z1256" s="30"/>
      <c r="AA1256" s="30"/>
      <c r="AB1256" s="30"/>
      <c r="AC1256" s="80"/>
      <c r="AD1256" s="30"/>
    </row>
    <row r="1257" spans="18:30" x14ac:dyDescent="0.25">
      <c r="R1257" s="30"/>
      <c r="S1257" s="30"/>
      <c r="T1257" s="30"/>
      <c r="U1257" s="30"/>
      <c r="V1257" s="30"/>
      <c r="W1257" s="30"/>
      <c r="X1257" s="30"/>
      <c r="Y1257" s="30"/>
      <c r="Z1257" s="30"/>
      <c r="AA1257" s="30"/>
      <c r="AB1257" s="30"/>
      <c r="AC1257" s="80"/>
      <c r="AD1257" s="30"/>
    </row>
    <row r="1258" spans="18:30" x14ac:dyDescent="0.25">
      <c r="R1258" s="30"/>
      <c r="S1258" s="30"/>
      <c r="T1258" s="30"/>
      <c r="U1258" s="30"/>
      <c r="V1258" s="30"/>
      <c r="W1258" s="30"/>
      <c r="X1258" s="30"/>
      <c r="Y1258" s="30"/>
      <c r="Z1258" s="30"/>
      <c r="AA1258" s="30"/>
      <c r="AB1258" s="30"/>
      <c r="AC1258" s="80"/>
      <c r="AD1258" s="30"/>
    </row>
    <row r="1259" spans="18:30" x14ac:dyDescent="0.25">
      <c r="R1259" s="30"/>
      <c r="S1259" s="30"/>
      <c r="T1259" s="30"/>
      <c r="U1259" s="30"/>
      <c r="V1259" s="30"/>
      <c r="W1259" s="30"/>
      <c r="X1259" s="30"/>
      <c r="Y1259" s="30"/>
      <c r="Z1259" s="30"/>
      <c r="AA1259" s="30"/>
      <c r="AB1259" s="30"/>
      <c r="AC1259" s="80"/>
      <c r="AD1259" s="30"/>
    </row>
    <row r="1260" spans="18:30" x14ac:dyDescent="0.25">
      <c r="R1260" s="30"/>
      <c r="S1260" s="30"/>
      <c r="T1260" s="30"/>
      <c r="U1260" s="30"/>
      <c r="V1260" s="30"/>
      <c r="W1260" s="30"/>
      <c r="X1260" s="30"/>
      <c r="Y1260" s="30"/>
      <c r="Z1260" s="30"/>
      <c r="AA1260" s="30"/>
      <c r="AB1260" s="30"/>
      <c r="AC1260" s="80"/>
      <c r="AD1260" s="30"/>
    </row>
    <row r="1261" spans="18:30" x14ac:dyDescent="0.25">
      <c r="R1261" s="30"/>
      <c r="S1261" s="30"/>
      <c r="T1261" s="30"/>
      <c r="U1261" s="30"/>
      <c r="V1261" s="30"/>
      <c r="W1261" s="30"/>
      <c r="X1261" s="30"/>
      <c r="Y1261" s="30"/>
      <c r="Z1261" s="30"/>
      <c r="AA1261" s="30"/>
      <c r="AB1261" s="30"/>
      <c r="AC1261" s="80"/>
      <c r="AD1261" s="30"/>
    </row>
    <row r="1262" spans="18:30" x14ac:dyDescent="0.25">
      <c r="R1262" s="30"/>
      <c r="S1262" s="30"/>
      <c r="T1262" s="30"/>
      <c r="U1262" s="30"/>
      <c r="V1262" s="30"/>
      <c r="W1262" s="30"/>
      <c r="X1262" s="30"/>
      <c r="Y1262" s="30"/>
      <c r="Z1262" s="30"/>
      <c r="AA1262" s="30"/>
      <c r="AB1262" s="30"/>
      <c r="AC1262" s="80"/>
      <c r="AD1262" s="30"/>
    </row>
    <row r="1263" spans="18:30" x14ac:dyDescent="0.25">
      <c r="R1263" s="30"/>
      <c r="S1263" s="30"/>
      <c r="T1263" s="30"/>
      <c r="U1263" s="30"/>
      <c r="V1263" s="30"/>
      <c r="W1263" s="30"/>
      <c r="X1263" s="30"/>
      <c r="Y1263" s="30"/>
      <c r="Z1263" s="30"/>
      <c r="AA1263" s="30"/>
      <c r="AB1263" s="30"/>
      <c r="AC1263" s="80"/>
      <c r="AD1263" s="30"/>
    </row>
    <row r="1264" spans="18:30" x14ac:dyDescent="0.25">
      <c r="R1264" s="30"/>
      <c r="S1264" s="30"/>
      <c r="T1264" s="30"/>
      <c r="U1264" s="30"/>
      <c r="V1264" s="30"/>
      <c r="W1264" s="30"/>
      <c r="X1264" s="30"/>
      <c r="Y1264" s="30"/>
      <c r="Z1264" s="30"/>
      <c r="AA1264" s="30"/>
      <c r="AB1264" s="30"/>
      <c r="AC1264" s="80"/>
      <c r="AD1264" s="30"/>
    </row>
    <row r="1265" spans="18:30" x14ac:dyDescent="0.25">
      <c r="R1265" s="30"/>
      <c r="S1265" s="30"/>
      <c r="T1265" s="30"/>
      <c r="U1265" s="30"/>
      <c r="V1265" s="30"/>
      <c r="W1265" s="30"/>
      <c r="X1265" s="30"/>
      <c r="Y1265" s="30"/>
      <c r="Z1265" s="30"/>
      <c r="AA1265" s="30"/>
      <c r="AB1265" s="30"/>
      <c r="AC1265" s="80"/>
      <c r="AD1265" s="30"/>
    </row>
    <row r="1266" spans="18:30" x14ac:dyDescent="0.25">
      <c r="R1266" s="30"/>
      <c r="S1266" s="30"/>
      <c r="T1266" s="30"/>
      <c r="U1266" s="30"/>
      <c r="V1266" s="30"/>
      <c r="W1266" s="30"/>
      <c r="X1266" s="30"/>
      <c r="Y1266" s="30"/>
      <c r="Z1266" s="30"/>
      <c r="AA1266" s="30"/>
      <c r="AB1266" s="30"/>
      <c r="AC1266" s="80"/>
      <c r="AD1266" s="30"/>
    </row>
    <row r="1267" spans="18:30" x14ac:dyDescent="0.25">
      <c r="R1267" s="30"/>
      <c r="S1267" s="30"/>
      <c r="T1267" s="30"/>
      <c r="U1267" s="30"/>
      <c r="V1267" s="30"/>
      <c r="W1267" s="30"/>
      <c r="X1267" s="30"/>
      <c r="Y1267" s="30"/>
      <c r="Z1267" s="30"/>
      <c r="AA1267" s="30"/>
      <c r="AB1267" s="30"/>
      <c r="AC1267" s="80"/>
      <c r="AD1267" s="30"/>
    </row>
    <row r="1268" spans="18:30" x14ac:dyDescent="0.25">
      <c r="R1268" s="30"/>
      <c r="S1268" s="30"/>
      <c r="T1268" s="30"/>
      <c r="U1268" s="30"/>
      <c r="V1268" s="30"/>
      <c r="W1268" s="30"/>
      <c r="X1268" s="30"/>
      <c r="Y1268" s="30"/>
      <c r="Z1268" s="30"/>
      <c r="AA1268" s="30"/>
      <c r="AB1268" s="30"/>
      <c r="AC1268" s="80"/>
      <c r="AD1268" s="30"/>
    </row>
    <row r="1269" spans="18:30" x14ac:dyDescent="0.25">
      <c r="R1269" s="30"/>
      <c r="S1269" s="30"/>
      <c r="T1269" s="30"/>
      <c r="U1269" s="30"/>
      <c r="V1269" s="30"/>
      <c r="W1269" s="30"/>
      <c r="X1269" s="30"/>
      <c r="Y1269" s="30"/>
      <c r="Z1269" s="30"/>
      <c r="AA1269" s="30"/>
      <c r="AB1269" s="30"/>
      <c r="AC1269" s="80"/>
      <c r="AD1269" s="30"/>
    </row>
    <row r="1270" spans="18:30" x14ac:dyDescent="0.25">
      <c r="R1270" s="30"/>
      <c r="S1270" s="30"/>
      <c r="T1270" s="30"/>
      <c r="U1270" s="30"/>
      <c r="V1270" s="30"/>
      <c r="W1270" s="30"/>
      <c r="X1270" s="30"/>
      <c r="Y1270" s="30"/>
      <c r="Z1270" s="30"/>
      <c r="AA1270" s="30"/>
      <c r="AB1270" s="30"/>
      <c r="AC1270" s="80"/>
      <c r="AD1270" s="30"/>
    </row>
    <row r="1271" spans="18:30" x14ac:dyDescent="0.25">
      <c r="R1271" s="30"/>
      <c r="S1271" s="30"/>
      <c r="T1271" s="30"/>
      <c r="U1271" s="30"/>
      <c r="V1271" s="30"/>
      <c r="W1271" s="30"/>
      <c r="X1271" s="30"/>
      <c r="Y1271" s="30"/>
      <c r="Z1271" s="30"/>
      <c r="AA1271" s="30"/>
      <c r="AB1271" s="30"/>
      <c r="AC1271" s="80"/>
      <c r="AD1271" s="30"/>
    </row>
    <row r="1272" spans="18:30" x14ac:dyDescent="0.25">
      <c r="R1272" s="30"/>
      <c r="S1272" s="30"/>
      <c r="T1272" s="30"/>
      <c r="U1272" s="30"/>
      <c r="V1272" s="30"/>
      <c r="W1272" s="30"/>
      <c r="X1272" s="30"/>
      <c r="Y1272" s="30"/>
      <c r="Z1272" s="30"/>
      <c r="AA1272" s="30"/>
      <c r="AB1272" s="30"/>
      <c r="AC1272" s="80"/>
      <c r="AD1272" s="30"/>
    </row>
    <row r="1273" spans="18:30" x14ac:dyDescent="0.25">
      <c r="R1273" s="30"/>
      <c r="S1273" s="30"/>
      <c r="T1273" s="30"/>
      <c r="U1273" s="30"/>
      <c r="V1273" s="30"/>
      <c r="W1273" s="30"/>
      <c r="X1273" s="30"/>
      <c r="Y1273" s="30"/>
      <c r="Z1273" s="30"/>
      <c r="AA1273" s="30"/>
      <c r="AB1273" s="30"/>
      <c r="AC1273" s="80"/>
      <c r="AD1273" s="30"/>
    </row>
    <row r="1274" spans="18:30" x14ac:dyDescent="0.25">
      <c r="R1274" s="30"/>
      <c r="S1274" s="30"/>
      <c r="T1274" s="30"/>
      <c r="U1274" s="30"/>
      <c r="V1274" s="30"/>
      <c r="W1274" s="30"/>
      <c r="X1274" s="30"/>
      <c r="Y1274" s="30"/>
      <c r="Z1274" s="30"/>
      <c r="AA1274" s="30"/>
      <c r="AB1274" s="30"/>
      <c r="AC1274" s="80"/>
      <c r="AD1274" s="30"/>
    </row>
    <row r="1275" spans="18:30" x14ac:dyDescent="0.25">
      <c r="R1275" s="30"/>
      <c r="S1275" s="30"/>
      <c r="T1275" s="30"/>
      <c r="U1275" s="30"/>
      <c r="V1275" s="30"/>
      <c r="W1275" s="30"/>
      <c r="X1275" s="30"/>
      <c r="Y1275" s="30"/>
      <c r="Z1275" s="30"/>
      <c r="AA1275" s="30"/>
      <c r="AB1275" s="30"/>
      <c r="AC1275" s="80"/>
      <c r="AD1275" s="30"/>
    </row>
    <row r="1276" spans="18:30" x14ac:dyDescent="0.25">
      <c r="R1276" s="30"/>
      <c r="S1276" s="30"/>
      <c r="T1276" s="30"/>
      <c r="U1276" s="30"/>
      <c r="V1276" s="30"/>
      <c r="W1276" s="30"/>
      <c r="X1276" s="30"/>
      <c r="Y1276" s="30"/>
      <c r="Z1276" s="30"/>
      <c r="AA1276" s="30"/>
      <c r="AB1276" s="30"/>
      <c r="AC1276" s="80"/>
      <c r="AD1276" s="30"/>
    </row>
    <row r="1277" spans="18:30" x14ac:dyDescent="0.25">
      <c r="R1277" s="30"/>
      <c r="S1277" s="30"/>
      <c r="T1277" s="30"/>
      <c r="U1277" s="30"/>
      <c r="V1277" s="30"/>
      <c r="W1277" s="30"/>
      <c r="X1277" s="30"/>
      <c r="Y1277" s="30"/>
      <c r="Z1277" s="30"/>
      <c r="AA1277" s="30"/>
      <c r="AB1277" s="30"/>
      <c r="AC1277" s="80"/>
      <c r="AD1277" s="30"/>
    </row>
    <row r="1278" spans="18:30" x14ac:dyDescent="0.25">
      <c r="R1278" s="30"/>
      <c r="S1278" s="30"/>
      <c r="T1278" s="30"/>
      <c r="U1278" s="30"/>
      <c r="V1278" s="30"/>
      <c r="W1278" s="30"/>
      <c r="X1278" s="30"/>
      <c r="Y1278" s="30"/>
      <c r="Z1278" s="30"/>
      <c r="AA1278" s="30"/>
      <c r="AB1278" s="30"/>
      <c r="AC1278" s="80"/>
      <c r="AD1278" s="30"/>
    </row>
    <row r="1279" spans="18:30" x14ac:dyDescent="0.25">
      <c r="R1279" s="30"/>
      <c r="S1279" s="30"/>
      <c r="T1279" s="30"/>
      <c r="U1279" s="30"/>
      <c r="V1279" s="30"/>
      <c r="W1279" s="30"/>
      <c r="X1279" s="30"/>
      <c r="Y1279" s="30"/>
      <c r="Z1279" s="30"/>
      <c r="AA1279" s="30"/>
      <c r="AB1279" s="30"/>
      <c r="AC1279" s="80"/>
      <c r="AD1279" s="30"/>
    </row>
    <row r="1280" spans="18:30" x14ac:dyDescent="0.25">
      <c r="R1280" s="30"/>
      <c r="S1280" s="30"/>
      <c r="T1280" s="30"/>
      <c r="U1280" s="30"/>
      <c r="V1280" s="30"/>
      <c r="W1280" s="30"/>
      <c r="X1280" s="30"/>
      <c r="Y1280" s="30"/>
      <c r="Z1280" s="30"/>
      <c r="AA1280" s="30"/>
      <c r="AB1280" s="30"/>
      <c r="AC1280" s="80"/>
      <c r="AD1280" s="30"/>
    </row>
    <row r="1281" spans="18:30" x14ac:dyDescent="0.25">
      <c r="R1281" s="30"/>
      <c r="S1281" s="30"/>
      <c r="T1281" s="30"/>
      <c r="U1281" s="30"/>
      <c r="V1281" s="30"/>
      <c r="W1281" s="30"/>
      <c r="X1281" s="30"/>
      <c r="Y1281" s="30"/>
      <c r="Z1281" s="30"/>
      <c r="AA1281" s="30"/>
      <c r="AB1281" s="30"/>
      <c r="AC1281" s="80"/>
      <c r="AD1281" s="30"/>
    </row>
    <row r="1282" spans="18:30" x14ac:dyDescent="0.25">
      <c r="R1282" s="30"/>
      <c r="S1282" s="30"/>
      <c r="T1282" s="30"/>
      <c r="U1282" s="30"/>
      <c r="V1282" s="30"/>
      <c r="W1282" s="30"/>
      <c r="X1282" s="30"/>
      <c r="Y1282" s="30"/>
      <c r="Z1282" s="30"/>
      <c r="AA1282" s="30"/>
      <c r="AB1282" s="30"/>
      <c r="AC1282" s="80"/>
      <c r="AD1282" s="30"/>
    </row>
    <row r="1283" spans="18:30" x14ac:dyDescent="0.25">
      <c r="R1283" s="30"/>
      <c r="S1283" s="30"/>
      <c r="T1283" s="30"/>
      <c r="U1283" s="30"/>
      <c r="V1283" s="30"/>
      <c r="W1283" s="30"/>
      <c r="X1283" s="30"/>
      <c r="Y1283" s="30"/>
      <c r="Z1283" s="30"/>
      <c r="AA1283" s="30"/>
      <c r="AB1283" s="30"/>
      <c r="AC1283" s="80"/>
      <c r="AD1283" s="30"/>
    </row>
    <row r="1284" spans="18:30" x14ac:dyDescent="0.25">
      <c r="R1284" s="30"/>
      <c r="S1284" s="30"/>
      <c r="T1284" s="30"/>
      <c r="U1284" s="30"/>
      <c r="V1284" s="30"/>
      <c r="W1284" s="30"/>
      <c r="X1284" s="30"/>
      <c r="Y1284" s="30"/>
      <c r="Z1284" s="30"/>
      <c r="AA1284" s="30"/>
      <c r="AB1284" s="30"/>
      <c r="AC1284" s="80"/>
      <c r="AD1284" s="30"/>
    </row>
    <row r="1285" spans="18:30" x14ac:dyDescent="0.25">
      <c r="R1285" s="30"/>
      <c r="S1285" s="30"/>
      <c r="T1285" s="30"/>
      <c r="U1285" s="30"/>
      <c r="V1285" s="30"/>
      <c r="W1285" s="30"/>
      <c r="X1285" s="30"/>
      <c r="Y1285" s="30"/>
      <c r="Z1285" s="30"/>
      <c r="AA1285" s="30"/>
      <c r="AB1285" s="30"/>
      <c r="AC1285" s="80"/>
      <c r="AD1285" s="30"/>
    </row>
    <row r="1286" spans="18:30" x14ac:dyDescent="0.25">
      <c r="R1286" s="30"/>
      <c r="S1286" s="30"/>
      <c r="T1286" s="30"/>
      <c r="U1286" s="30"/>
      <c r="V1286" s="30"/>
      <c r="W1286" s="30"/>
      <c r="X1286" s="30"/>
      <c r="Y1286" s="30"/>
      <c r="Z1286" s="30"/>
      <c r="AA1286" s="30"/>
      <c r="AB1286" s="30"/>
      <c r="AC1286" s="80"/>
      <c r="AD1286" s="30"/>
    </row>
    <row r="1287" spans="18:30" x14ac:dyDescent="0.25">
      <c r="R1287" s="30"/>
      <c r="S1287" s="30"/>
      <c r="T1287" s="30"/>
      <c r="U1287" s="30"/>
      <c r="V1287" s="30"/>
      <c r="W1287" s="30"/>
      <c r="X1287" s="30"/>
      <c r="Y1287" s="30"/>
      <c r="Z1287" s="30"/>
      <c r="AA1287" s="30"/>
      <c r="AB1287" s="30"/>
      <c r="AC1287" s="80"/>
      <c r="AD1287" s="30"/>
    </row>
    <row r="1288" spans="18:30" x14ac:dyDescent="0.25">
      <c r="R1288" s="30"/>
      <c r="S1288" s="30"/>
      <c r="T1288" s="30"/>
      <c r="U1288" s="30"/>
      <c r="V1288" s="30"/>
      <c r="W1288" s="30"/>
      <c r="X1288" s="30"/>
      <c r="Y1288" s="30"/>
      <c r="Z1288" s="30"/>
      <c r="AA1288" s="30"/>
      <c r="AB1288" s="30"/>
      <c r="AC1288" s="80"/>
      <c r="AD1288" s="30"/>
    </row>
    <row r="1289" spans="18:30" x14ac:dyDescent="0.25">
      <c r="R1289" s="30"/>
      <c r="S1289" s="30"/>
      <c r="T1289" s="30"/>
      <c r="U1289" s="30"/>
      <c r="V1289" s="30"/>
      <c r="W1289" s="30"/>
      <c r="X1289" s="30"/>
      <c r="Y1289" s="30"/>
      <c r="Z1289" s="30"/>
      <c r="AA1289" s="30"/>
      <c r="AB1289" s="30"/>
      <c r="AC1289" s="80"/>
      <c r="AD1289" s="30"/>
    </row>
    <row r="1290" spans="18:30" x14ac:dyDescent="0.25">
      <c r="R1290" s="30"/>
      <c r="S1290" s="30"/>
      <c r="T1290" s="30"/>
      <c r="U1290" s="30"/>
      <c r="V1290" s="30"/>
      <c r="W1290" s="30"/>
      <c r="X1290" s="30"/>
      <c r="Y1290" s="30"/>
      <c r="Z1290" s="30"/>
      <c r="AA1290" s="30"/>
      <c r="AB1290" s="30"/>
      <c r="AC1290" s="80"/>
      <c r="AD1290" s="30"/>
    </row>
    <row r="1291" spans="18:30" x14ac:dyDescent="0.25">
      <c r="R1291" s="30"/>
      <c r="S1291" s="30"/>
      <c r="T1291" s="30"/>
      <c r="U1291" s="30"/>
      <c r="V1291" s="30"/>
      <c r="W1291" s="30"/>
      <c r="X1291" s="30"/>
      <c r="Y1291" s="30"/>
      <c r="Z1291" s="30"/>
      <c r="AA1291" s="30"/>
      <c r="AB1291" s="30"/>
      <c r="AC1291" s="80"/>
      <c r="AD1291" s="30"/>
    </row>
    <row r="1292" spans="18:30" x14ac:dyDescent="0.25">
      <c r="R1292" s="30"/>
      <c r="S1292" s="30"/>
      <c r="T1292" s="30"/>
      <c r="U1292" s="30"/>
      <c r="V1292" s="30"/>
      <c r="W1292" s="30"/>
      <c r="X1292" s="30"/>
      <c r="Y1292" s="30"/>
      <c r="Z1292" s="30"/>
      <c r="AA1292" s="30"/>
      <c r="AB1292" s="30"/>
      <c r="AC1292" s="80"/>
      <c r="AD1292" s="30"/>
    </row>
    <row r="1293" spans="18:30" x14ac:dyDescent="0.25">
      <c r="R1293" s="30"/>
      <c r="S1293" s="30"/>
      <c r="T1293" s="30"/>
      <c r="U1293" s="30"/>
      <c r="V1293" s="30"/>
      <c r="W1293" s="30"/>
      <c r="X1293" s="30"/>
      <c r="Y1293" s="30"/>
      <c r="Z1293" s="30"/>
      <c r="AA1293" s="30"/>
      <c r="AB1293" s="30"/>
      <c r="AC1293" s="80"/>
      <c r="AD1293" s="30"/>
    </row>
    <row r="1294" spans="18:30" x14ac:dyDescent="0.25">
      <c r="R1294" s="30"/>
      <c r="S1294" s="30"/>
      <c r="T1294" s="30"/>
      <c r="U1294" s="30"/>
      <c r="V1294" s="30"/>
      <c r="W1294" s="30"/>
      <c r="X1294" s="30"/>
      <c r="Y1294" s="30"/>
      <c r="Z1294" s="30"/>
      <c r="AA1294" s="30"/>
      <c r="AB1294" s="30"/>
      <c r="AC1294" s="80"/>
      <c r="AD1294" s="30"/>
    </row>
    <row r="1295" spans="18:30" x14ac:dyDescent="0.25">
      <c r="R1295" s="30"/>
      <c r="S1295" s="30"/>
      <c r="T1295" s="30"/>
      <c r="U1295" s="30"/>
      <c r="V1295" s="30"/>
      <c r="W1295" s="30"/>
      <c r="X1295" s="30"/>
      <c r="Y1295" s="30"/>
      <c r="Z1295" s="30"/>
      <c r="AA1295" s="30"/>
      <c r="AB1295" s="30"/>
      <c r="AC1295" s="80"/>
      <c r="AD1295" s="30"/>
    </row>
    <row r="1296" spans="18:30" x14ac:dyDescent="0.25">
      <c r="R1296" s="30"/>
      <c r="S1296" s="30"/>
      <c r="T1296" s="30"/>
      <c r="U1296" s="30"/>
      <c r="V1296" s="30"/>
      <c r="W1296" s="30"/>
      <c r="X1296" s="30"/>
      <c r="Y1296" s="30"/>
      <c r="Z1296" s="30"/>
      <c r="AA1296" s="30"/>
      <c r="AB1296" s="30"/>
      <c r="AC1296" s="80"/>
      <c r="AD1296" s="30"/>
    </row>
    <row r="1297" spans="18:30" x14ac:dyDescent="0.25">
      <c r="R1297" s="30"/>
      <c r="S1297" s="30"/>
      <c r="T1297" s="30"/>
      <c r="U1297" s="30"/>
      <c r="V1297" s="30"/>
      <c r="W1297" s="30"/>
      <c r="X1297" s="30"/>
      <c r="Y1297" s="30"/>
      <c r="Z1297" s="30"/>
      <c r="AA1297" s="30"/>
      <c r="AB1297" s="30"/>
      <c r="AC1297" s="80"/>
      <c r="AD1297" s="30"/>
    </row>
    <row r="1298" spans="18:30" x14ac:dyDescent="0.25">
      <c r="R1298" s="30"/>
      <c r="S1298" s="30"/>
      <c r="T1298" s="30"/>
      <c r="U1298" s="30"/>
      <c r="V1298" s="30"/>
      <c r="W1298" s="30"/>
      <c r="X1298" s="30"/>
      <c r="Y1298" s="30"/>
      <c r="Z1298" s="30"/>
      <c r="AA1298" s="30"/>
      <c r="AB1298" s="30"/>
      <c r="AC1298" s="80"/>
      <c r="AD1298" s="30"/>
    </row>
    <row r="1299" spans="18:30" x14ac:dyDescent="0.25">
      <c r="R1299" s="30"/>
      <c r="S1299" s="30"/>
      <c r="T1299" s="30"/>
      <c r="U1299" s="30"/>
      <c r="V1299" s="30"/>
      <c r="W1299" s="30"/>
      <c r="X1299" s="30"/>
      <c r="Y1299" s="30"/>
      <c r="Z1299" s="30"/>
      <c r="AA1299" s="30"/>
      <c r="AB1299" s="30"/>
      <c r="AC1299" s="80"/>
      <c r="AD1299" s="30"/>
    </row>
    <row r="1300" spans="18:30" x14ac:dyDescent="0.25">
      <c r="R1300" s="30"/>
      <c r="S1300" s="30"/>
      <c r="T1300" s="30"/>
      <c r="U1300" s="30"/>
      <c r="V1300" s="30"/>
      <c r="W1300" s="30"/>
      <c r="X1300" s="30"/>
      <c r="Y1300" s="30"/>
      <c r="Z1300" s="30"/>
      <c r="AA1300" s="30"/>
      <c r="AB1300" s="30"/>
      <c r="AC1300" s="80"/>
      <c r="AD1300" s="30"/>
    </row>
    <row r="1301" spans="18:30" x14ac:dyDescent="0.25">
      <c r="R1301" s="30"/>
      <c r="S1301" s="30"/>
      <c r="T1301" s="30"/>
      <c r="U1301" s="30"/>
      <c r="V1301" s="30"/>
      <c r="W1301" s="30"/>
      <c r="X1301" s="30"/>
      <c r="Y1301" s="30"/>
      <c r="Z1301" s="30"/>
      <c r="AA1301" s="30"/>
      <c r="AB1301" s="30"/>
      <c r="AC1301" s="80"/>
      <c r="AD1301" s="30"/>
    </row>
    <row r="1302" spans="18:30" x14ac:dyDescent="0.25">
      <c r="R1302" s="30"/>
      <c r="S1302" s="30"/>
      <c r="T1302" s="30"/>
      <c r="U1302" s="30"/>
      <c r="V1302" s="30"/>
      <c r="W1302" s="30"/>
      <c r="X1302" s="30"/>
      <c r="Y1302" s="30"/>
      <c r="Z1302" s="30"/>
      <c r="AA1302" s="30"/>
      <c r="AB1302" s="30"/>
      <c r="AC1302" s="80"/>
      <c r="AD1302" s="30"/>
    </row>
    <row r="1303" spans="18:30" x14ac:dyDescent="0.25">
      <c r="R1303" s="30"/>
      <c r="S1303" s="30"/>
      <c r="T1303" s="30"/>
      <c r="U1303" s="30"/>
      <c r="V1303" s="30"/>
      <c r="W1303" s="30"/>
      <c r="X1303" s="30"/>
      <c r="Y1303" s="30"/>
      <c r="Z1303" s="30"/>
      <c r="AA1303" s="30"/>
      <c r="AB1303" s="30"/>
      <c r="AC1303" s="80"/>
      <c r="AD1303" s="30"/>
    </row>
    <row r="1304" spans="18:30" x14ac:dyDescent="0.25">
      <c r="R1304" s="30"/>
      <c r="S1304" s="30"/>
      <c r="T1304" s="30"/>
      <c r="U1304" s="30"/>
      <c r="V1304" s="30"/>
      <c r="W1304" s="30"/>
      <c r="X1304" s="30"/>
      <c r="Y1304" s="30"/>
      <c r="Z1304" s="30"/>
      <c r="AA1304" s="30"/>
      <c r="AB1304" s="30"/>
      <c r="AC1304" s="80"/>
      <c r="AD1304" s="30"/>
    </row>
    <row r="1305" spans="18:30" x14ac:dyDescent="0.25">
      <c r="R1305" s="30"/>
      <c r="S1305" s="30"/>
      <c r="T1305" s="30"/>
      <c r="U1305" s="30"/>
      <c r="V1305" s="30"/>
      <c r="W1305" s="30"/>
      <c r="X1305" s="30"/>
      <c r="Y1305" s="30"/>
      <c r="Z1305" s="30"/>
      <c r="AA1305" s="30"/>
      <c r="AB1305" s="30"/>
      <c r="AC1305" s="80"/>
      <c r="AD1305" s="30"/>
    </row>
    <row r="1306" spans="18:30" x14ac:dyDescent="0.25">
      <c r="R1306" s="30"/>
      <c r="S1306" s="30"/>
      <c r="T1306" s="30"/>
      <c r="U1306" s="30"/>
      <c r="V1306" s="30"/>
      <c r="W1306" s="30"/>
      <c r="X1306" s="30"/>
      <c r="Y1306" s="30"/>
      <c r="Z1306" s="30"/>
      <c r="AA1306" s="30"/>
      <c r="AB1306" s="30"/>
      <c r="AC1306" s="80"/>
      <c r="AD1306" s="30"/>
    </row>
    <row r="1307" spans="18:30" x14ac:dyDescent="0.25">
      <c r="R1307" s="30"/>
      <c r="S1307" s="30"/>
      <c r="T1307" s="30"/>
      <c r="U1307" s="30"/>
      <c r="V1307" s="30"/>
      <c r="W1307" s="30"/>
      <c r="X1307" s="30"/>
      <c r="Y1307" s="30"/>
      <c r="Z1307" s="30"/>
      <c r="AA1307" s="30"/>
      <c r="AB1307" s="30"/>
      <c r="AC1307" s="80"/>
      <c r="AD1307" s="30"/>
    </row>
    <row r="1308" spans="18:30" x14ac:dyDescent="0.25">
      <c r="R1308" s="30"/>
      <c r="S1308" s="30"/>
      <c r="T1308" s="30"/>
      <c r="U1308" s="30"/>
      <c r="V1308" s="30"/>
      <c r="W1308" s="30"/>
      <c r="X1308" s="30"/>
      <c r="Y1308" s="30"/>
      <c r="Z1308" s="30"/>
      <c r="AA1308" s="30"/>
      <c r="AB1308" s="30"/>
      <c r="AC1308" s="80"/>
      <c r="AD1308" s="30"/>
    </row>
    <row r="1309" spans="18:30" x14ac:dyDescent="0.25">
      <c r="R1309" s="30"/>
      <c r="S1309" s="30"/>
      <c r="T1309" s="30"/>
      <c r="U1309" s="30"/>
      <c r="V1309" s="30"/>
      <c r="W1309" s="30"/>
      <c r="X1309" s="30"/>
      <c r="Y1309" s="30"/>
      <c r="Z1309" s="30"/>
      <c r="AA1309" s="30"/>
      <c r="AB1309" s="30"/>
      <c r="AC1309" s="80"/>
      <c r="AD1309" s="30"/>
    </row>
    <row r="1310" spans="18:30" x14ac:dyDescent="0.25">
      <c r="R1310" s="30"/>
      <c r="S1310" s="30"/>
      <c r="T1310" s="30"/>
      <c r="U1310" s="30"/>
      <c r="V1310" s="30"/>
      <c r="W1310" s="30"/>
      <c r="X1310" s="30"/>
      <c r="Y1310" s="30"/>
      <c r="Z1310" s="30"/>
      <c r="AA1310" s="30"/>
      <c r="AB1310" s="30"/>
      <c r="AC1310" s="80"/>
      <c r="AD1310" s="30"/>
    </row>
    <row r="1311" spans="18:30" x14ac:dyDescent="0.25">
      <c r="R1311" s="30"/>
      <c r="S1311" s="30"/>
      <c r="T1311" s="30"/>
      <c r="U1311" s="30"/>
      <c r="V1311" s="30"/>
      <c r="W1311" s="30"/>
      <c r="X1311" s="30"/>
      <c r="Y1311" s="30"/>
      <c r="Z1311" s="30"/>
      <c r="AA1311" s="30"/>
      <c r="AB1311" s="30"/>
      <c r="AC1311" s="80"/>
      <c r="AD1311" s="30"/>
    </row>
    <row r="1312" spans="18:30" x14ac:dyDescent="0.25">
      <c r="R1312" s="30"/>
      <c r="S1312" s="30"/>
      <c r="T1312" s="30"/>
      <c r="U1312" s="30"/>
      <c r="V1312" s="30"/>
      <c r="W1312" s="30"/>
      <c r="X1312" s="30"/>
      <c r="Y1312" s="30"/>
      <c r="Z1312" s="30"/>
      <c r="AA1312" s="30"/>
      <c r="AB1312" s="30"/>
      <c r="AC1312" s="80"/>
      <c r="AD1312" s="30"/>
    </row>
    <row r="1313" spans="18:30" x14ac:dyDescent="0.25">
      <c r="R1313" s="30"/>
      <c r="S1313" s="30"/>
      <c r="T1313" s="30"/>
      <c r="U1313" s="30"/>
      <c r="V1313" s="30"/>
      <c r="W1313" s="30"/>
      <c r="X1313" s="30"/>
      <c r="Y1313" s="30"/>
      <c r="Z1313" s="30"/>
      <c r="AA1313" s="30"/>
      <c r="AB1313" s="30"/>
      <c r="AC1313" s="80"/>
      <c r="AD1313" s="30"/>
    </row>
    <row r="1314" spans="18:30" x14ac:dyDescent="0.25">
      <c r="R1314" s="30"/>
      <c r="S1314" s="30"/>
      <c r="T1314" s="30"/>
      <c r="U1314" s="30"/>
      <c r="V1314" s="30"/>
      <c r="W1314" s="30"/>
      <c r="X1314" s="30"/>
      <c r="Y1314" s="30"/>
      <c r="Z1314" s="30"/>
      <c r="AA1314" s="30"/>
      <c r="AB1314" s="30"/>
      <c r="AC1314" s="80"/>
      <c r="AD1314" s="30"/>
    </row>
    <row r="1315" spans="18:30" x14ac:dyDescent="0.25">
      <c r="R1315" s="30"/>
      <c r="S1315" s="30"/>
      <c r="T1315" s="30"/>
      <c r="U1315" s="30"/>
      <c r="V1315" s="30"/>
      <c r="W1315" s="30"/>
      <c r="X1315" s="30"/>
      <c r="Y1315" s="30"/>
      <c r="Z1315" s="30"/>
      <c r="AA1315" s="30"/>
      <c r="AB1315" s="30"/>
      <c r="AC1315" s="80"/>
      <c r="AD1315" s="30"/>
    </row>
    <row r="1316" spans="18:30" x14ac:dyDescent="0.25">
      <c r="R1316" s="30"/>
      <c r="S1316" s="30"/>
      <c r="T1316" s="30"/>
      <c r="U1316" s="30"/>
      <c r="V1316" s="30"/>
      <c r="W1316" s="30"/>
      <c r="X1316" s="30"/>
      <c r="Y1316" s="30"/>
      <c r="Z1316" s="30"/>
      <c r="AA1316" s="30"/>
      <c r="AB1316" s="30"/>
      <c r="AC1316" s="80"/>
      <c r="AD1316" s="30"/>
    </row>
    <row r="1317" spans="18:30" x14ac:dyDescent="0.25">
      <c r="R1317" s="30"/>
      <c r="S1317" s="30"/>
      <c r="T1317" s="30"/>
      <c r="U1317" s="30"/>
      <c r="V1317" s="30"/>
      <c r="W1317" s="30"/>
      <c r="X1317" s="30"/>
      <c r="Y1317" s="30"/>
      <c r="Z1317" s="30"/>
      <c r="AA1317" s="30"/>
      <c r="AB1317" s="30"/>
      <c r="AC1317" s="80"/>
      <c r="AD1317" s="30"/>
    </row>
    <row r="1318" spans="18:30" x14ac:dyDescent="0.25">
      <c r="R1318" s="30"/>
      <c r="S1318" s="30"/>
      <c r="T1318" s="30"/>
      <c r="U1318" s="30"/>
      <c r="V1318" s="30"/>
      <c r="W1318" s="30"/>
      <c r="X1318" s="30"/>
      <c r="Y1318" s="30"/>
      <c r="Z1318" s="30"/>
      <c r="AA1318" s="30"/>
      <c r="AB1318" s="30"/>
      <c r="AC1318" s="80"/>
      <c r="AD1318" s="30"/>
    </row>
    <row r="1319" spans="18:30" x14ac:dyDescent="0.25">
      <c r="R1319" s="30"/>
      <c r="S1319" s="30"/>
      <c r="T1319" s="30"/>
      <c r="U1319" s="30"/>
      <c r="V1319" s="30"/>
      <c r="W1319" s="30"/>
      <c r="X1319" s="30"/>
      <c r="Y1319" s="30"/>
      <c r="Z1319" s="30"/>
      <c r="AA1319" s="30"/>
      <c r="AB1319" s="30"/>
      <c r="AC1319" s="80"/>
      <c r="AD1319" s="30"/>
    </row>
    <row r="1320" spans="18:30" x14ac:dyDescent="0.25">
      <c r="R1320" s="30"/>
      <c r="S1320" s="30"/>
      <c r="T1320" s="30"/>
      <c r="U1320" s="30"/>
      <c r="V1320" s="30"/>
      <c r="W1320" s="30"/>
      <c r="X1320" s="30"/>
      <c r="Y1320" s="30"/>
      <c r="Z1320" s="30"/>
      <c r="AA1320" s="30"/>
      <c r="AB1320" s="30"/>
      <c r="AC1320" s="80"/>
      <c r="AD1320" s="30"/>
    </row>
    <row r="1321" spans="18:30" x14ac:dyDescent="0.25">
      <c r="R1321" s="30"/>
      <c r="S1321" s="30"/>
      <c r="T1321" s="30"/>
      <c r="U1321" s="30"/>
      <c r="V1321" s="30"/>
      <c r="W1321" s="30"/>
      <c r="X1321" s="30"/>
      <c r="Y1321" s="30"/>
      <c r="Z1321" s="30"/>
      <c r="AA1321" s="30"/>
      <c r="AB1321" s="30"/>
      <c r="AC1321" s="80"/>
      <c r="AD1321" s="30"/>
    </row>
    <row r="1322" spans="18:30" x14ac:dyDescent="0.25">
      <c r="R1322" s="30"/>
      <c r="S1322" s="30"/>
      <c r="T1322" s="30"/>
      <c r="U1322" s="30"/>
      <c r="V1322" s="30"/>
      <c r="W1322" s="30"/>
      <c r="X1322" s="30"/>
      <c r="Y1322" s="30"/>
      <c r="Z1322" s="30"/>
      <c r="AA1322" s="30"/>
      <c r="AB1322" s="30"/>
      <c r="AC1322" s="80"/>
      <c r="AD1322" s="30"/>
    </row>
    <row r="1323" spans="18:30" x14ac:dyDescent="0.25">
      <c r="R1323" s="30"/>
      <c r="S1323" s="30"/>
      <c r="T1323" s="30"/>
      <c r="U1323" s="30"/>
      <c r="V1323" s="30"/>
      <c r="W1323" s="30"/>
      <c r="X1323" s="30"/>
      <c r="Y1323" s="30"/>
      <c r="Z1323" s="30"/>
      <c r="AA1323" s="30"/>
      <c r="AB1323" s="30"/>
      <c r="AC1323" s="80"/>
      <c r="AD1323" s="30"/>
    </row>
    <row r="1324" spans="18:30" x14ac:dyDescent="0.25">
      <c r="R1324" s="30"/>
      <c r="S1324" s="30"/>
      <c r="T1324" s="30"/>
      <c r="U1324" s="30"/>
      <c r="V1324" s="30"/>
      <c r="W1324" s="30"/>
      <c r="X1324" s="30"/>
      <c r="Y1324" s="30"/>
      <c r="Z1324" s="30"/>
      <c r="AA1324" s="30"/>
      <c r="AB1324" s="30"/>
      <c r="AC1324" s="80"/>
      <c r="AD1324" s="30"/>
    </row>
    <row r="1325" spans="18:30" x14ac:dyDescent="0.25">
      <c r="R1325" s="30"/>
      <c r="S1325" s="30"/>
      <c r="T1325" s="30"/>
      <c r="U1325" s="30"/>
      <c r="V1325" s="30"/>
      <c r="W1325" s="30"/>
      <c r="X1325" s="30"/>
      <c r="Y1325" s="30"/>
      <c r="Z1325" s="30"/>
      <c r="AA1325" s="30"/>
      <c r="AB1325" s="30"/>
      <c r="AC1325" s="80"/>
      <c r="AD1325" s="30"/>
    </row>
    <row r="1326" spans="18:30" x14ac:dyDescent="0.25">
      <c r="R1326" s="30"/>
      <c r="S1326" s="30"/>
      <c r="T1326" s="30"/>
      <c r="U1326" s="30"/>
      <c r="V1326" s="30"/>
      <c r="W1326" s="30"/>
      <c r="X1326" s="30"/>
      <c r="Y1326" s="30"/>
      <c r="Z1326" s="30"/>
      <c r="AA1326" s="30"/>
      <c r="AB1326" s="30"/>
      <c r="AC1326" s="80"/>
      <c r="AD1326" s="30"/>
    </row>
    <row r="1327" spans="18:30" x14ac:dyDescent="0.25">
      <c r="R1327" s="30"/>
      <c r="S1327" s="30"/>
      <c r="T1327" s="30"/>
      <c r="U1327" s="30"/>
      <c r="V1327" s="30"/>
      <c r="W1327" s="30"/>
      <c r="X1327" s="30"/>
      <c r="Y1327" s="30"/>
      <c r="Z1327" s="30"/>
      <c r="AA1327" s="30"/>
      <c r="AB1327" s="30"/>
      <c r="AC1327" s="80"/>
      <c r="AD1327" s="30"/>
    </row>
    <row r="1328" spans="18:30" x14ac:dyDescent="0.25">
      <c r="R1328" s="30"/>
      <c r="S1328" s="30"/>
      <c r="T1328" s="30"/>
      <c r="U1328" s="30"/>
      <c r="V1328" s="30"/>
      <c r="W1328" s="30"/>
      <c r="X1328" s="30"/>
      <c r="Y1328" s="30"/>
      <c r="Z1328" s="30"/>
      <c r="AA1328" s="30"/>
      <c r="AB1328" s="30"/>
      <c r="AC1328" s="80"/>
      <c r="AD1328" s="30"/>
    </row>
    <row r="1329" spans="18:30" x14ac:dyDescent="0.25">
      <c r="R1329" s="30"/>
      <c r="S1329" s="30"/>
      <c r="T1329" s="30"/>
      <c r="U1329" s="30"/>
      <c r="V1329" s="30"/>
      <c r="W1329" s="30"/>
      <c r="X1329" s="30"/>
      <c r="Y1329" s="30"/>
      <c r="Z1329" s="30"/>
      <c r="AA1329" s="30"/>
      <c r="AB1329" s="30"/>
      <c r="AC1329" s="80"/>
      <c r="AD1329" s="30"/>
    </row>
    <row r="1330" spans="18:30" x14ac:dyDescent="0.25">
      <c r="R1330" s="30"/>
      <c r="S1330" s="30"/>
      <c r="T1330" s="30"/>
      <c r="U1330" s="30"/>
      <c r="V1330" s="30"/>
      <c r="W1330" s="30"/>
      <c r="X1330" s="30"/>
      <c r="Y1330" s="30"/>
      <c r="Z1330" s="30"/>
      <c r="AA1330" s="30"/>
      <c r="AB1330" s="30"/>
      <c r="AC1330" s="80"/>
      <c r="AD1330" s="30"/>
    </row>
    <row r="1331" spans="18:30" x14ac:dyDescent="0.25">
      <c r="R1331" s="30"/>
      <c r="S1331" s="30"/>
      <c r="T1331" s="30"/>
      <c r="U1331" s="30"/>
      <c r="V1331" s="30"/>
      <c r="W1331" s="30"/>
      <c r="X1331" s="30"/>
      <c r="Y1331" s="30"/>
      <c r="Z1331" s="30"/>
      <c r="AA1331" s="30"/>
      <c r="AB1331" s="30"/>
      <c r="AC1331" s="80"/>
      <c r="AD1331" s="30"/>
    </row>
    <row r="1332" spans="18:30" x14ac:dyDescent="0.25">
      <c r="R1332" s="30"/>
      <c r="S1332" s="30"/>
      <c r="T1332" s="30"/>
      <c r="U1332" s="30"/>
      <c r="V1332" s="30"/>
      <c r="W1332" s="30"/>
      <c r="X1332" s="30"/>
      <c r="Y1332" s="30"/>
      <c r="Z1332" s="30"/>
      <c r="AA1332" s="30"/>
      <c r="AB1332" s="30"/>
      <c r="AC1332" s="80"/>
      <c r="AD1332" s="30"/>
    </row>
    <row r="1333" spans="18:30" x14ac:dyDescent="0.25">
      <c r="R1333" s="30"/>
      <c r="S1333" s="30"/>
      <c r="T1333" s="30"/>
      <c r="U1333" s="30"/>
      <c r="V1333" s="30"/>
      <c r="W1333" s="30"/>
      <c r="X1333" s="30"/>
      <c r="Y1333" s="30"/>
      <c r="Z1333" s="30"/>
      <c r="AA1333" s="30"/>
      <c r="AB1333" s="30"/>
      <c r="AC1333" s="80"/>
      <c r="AD1333" s="30"/>
    </row>
    <row r="1334" spans="18:30" x14ac:dyDescent="0.25">
      <c r="R1334" s="30"/>
      <c r="S1334" s="30"/>
      <c r="T1334" s="30"/>
      <c r="U1334" s="30"/>
      <c r="V1334" s="30"/>
      <c r="W1334" s="30"/>
      <c r="X1334" s="30"/>
      <c r="Y1334" s="30"/>
      <c r="Z1334" s="30"/>
      <c r="AA1334" s="30"/>
      <c r="AB1334" s="30"/>
      <c r="AC1334" s="80"/>
      <c r="AD1334" s="30"/>
    </row>
    <row r="1335" spans="18:30" x14ac:dyDescent="0.25">
      <c r="R1335" s="30"/>
      <c r="S1335" s="30"/>
      <c r="T1335" s="30"/>
      <c r="U1335" s="30"/>
      <c r="V1335" s="30"/>
      <c r="W1335" s="30"/>
      <c r="X1335" s="30"/>
      <c r="Y1335" s="30"/>
      <c r="Z1335" s="30"/>
      <c r="AA1335" s="30"/>
      <c r="AB1335" s="30"/>
      <c r="AC1335" s="80"/>
      <c r="AD1335" s="30"/>
    </row>
    <row r="1336" spans="18:30" x14ac:dyDescent="0.25">
      <c r="R1336" s="30"/>
      <c r="S1336" s="30"/>
      <c r="T1336" s="30"/>
      <c r="U1336" s="30"/>
      <c r="V1336" s="30"/>
      <c r="W1336" s="30"/>
      <c r="X1336" s="30"/>
      <c r="Y1336" s="30"/>
      <c r="Z1336" s="30"/>
      <c r="AA1336" s="30"/>
      <c r="AB1336" s="30"/>
      <c r="AC1336" s="80"/>
      <c r="AD1336" s="30"/>
    </row>
    <row r="1337" spans="18:30" x14ac:dyDescent="0.25">
      <c r="R1337" s="30"/>
      <c r="S1337" s="30"/>
      <c r="T1337" s="30"/>
      <c r="U1337" s="30"/>
      <c r="V1337" s="30"/>
      <c r="W1337" s="30"/>
      <c r="X1337" s="30"/>
      <c r="Y1337" s="30"/>
      <c r="Z1337" s="30"/>
      <c r="AA1337" s="30"/>
      <c r="AB1337" s="30"/>
      <c r="AC1337" s="80"/>
      <c r="AD1337" s="30"/>
    </row>
    <row r="1338" spans="18:30" x14ac:dyDescent="0.25">
      <c r="R1338" s="30"/>
      <c r="S1338" s="30"/>
      <c r="T1338" s="30"/>
      <c r="U1338" s="30"/>
      <c r="V1338" s="30"/>
      <c r="W1338" s="30"/>
      <c r="X1338" s="30"/>
      <c r="Y1338" s="30"/>
      <c r="Z1338" s="30"/>
      <c r="AA1338" s="30"/>
      <c r="AB1338" s="30"/>
      <c r="AC1338" s="80"/>
      <c r="AD1338" s="30"/>
    </row>
    <row r="1339" spans="18:30" x14ac:dyDescent="0.25">
      <c r="R1339" s="30"/>
      <c r="S1339" s="30"/>
      <c r="T1339" s="30"/>
      <c r="U1339" s="30"/>
      <c r="V1339" s="30"/>
      <c r="W1339" s="30"/>
      <c r="X1339" s="30"/>
      <c r="Y1339" s="30"/>
      <c r="Z1339" s="30"/>
      <c r="AA1339" s="30"/>
      <c r="AB1339" s="30"/>
      <c r="AC1339" s="80"/>
      <c r="AD1339" s="30"/>
    </row>
    <row r="1340" spans="18:30" x14ac:dyDescent="0.25">
      <c r="R1340" s="30"/>
      <c r="S1340" s="30"/>
      <c r="T1340" s="30"/>
      <c r="U1340" s="30"/>
      <c r="V1340" s="30"/>
      <c r="W1340" s="30"/>
      <c r="X1340" s="30"/>
      <c r="Y1340" s="30"/>
      <c r="Z1340" s="30"/>
      <c r="AA1340" s="30"/>
      <c r="AB1340" s="30"/>
      <c r="AC1340" s="80"/>
      <c r="AD1340" s="30"/>
    </row>
    <row r="1341" spans="18:30" x14ac:dyDescent="0.25">
      <c r="R1341" s="30"/>
      <c r="S1341" s="30"/>
      <c r="T1341" s="30"/>
      <c r="U1341" s="30"/>
      <c r="V1341" s="30"/>
      <c r="W1341" s="30"/>
      <c r="X1341" s="30"/>
      <c r="Y1341" s="30"/>
      <c r="Z1341" s="30"/>
      <c r="AA1341" s="30"/>
      <c r="AB1341" s="30"/>
      <c r="AC1341" s="80"/>
      <c r="AD1341" s="30"/>
    </row>
    <row r="1342" spans="18:30" x14ac:dyDescent="0.25">
      <c r="R1342" s="30"/>
      <c r="S1342" s="30"/>
      <c r="T1342" s="30"/>
      <c r="U1342" s="30"/>
      <c r="V1342" s="30"/>
      <c r="W1342" s="30"/>
      <c r="X1342" s="30"/>
      <c r="Y1342" s="30"/>
      <c r="Z1342" s="30"/>
      <c r="AA1342" s="30"/>
      <c r="AB1342" s="30"/>
      <c r="AC1342" s="80"/>
      <c r="AD1342" s="30"/>
    </row>
    <row r="1343" spans="18:30" x14ac:dyDescent="0.25">
      <c r="R1343" s="30"/>
      <c r="S1343" s="30"/>
      <c r="T1343" s="30"/>
      <c r="U1343" s="30"/>
      <c r="V1343" s="30"/>
      <c r="W1343" s="30"/>
      <c r="X1343" s="30"/>
      <c r="Y1343" s="30"/>
      <c r="Z1343" s="30"/>
      <c r="AA1343" s="30"/>
      <c r="AB1343" s="30"/>
      <c r="AC1343" s="80"/>
      <c r="AD1343" s="30"/>
    </row>
    <row r="1344" spans="18:30" x14ac:dyDescent="0.25">
      <c r="R1344" s="30"/>
      <c r="S1344" s="30"/>
      <c r="T1344" s="30"/>
      <c r="U1344" s="30"/>
      <c r="V1344" s="30"/>
      <c r="W1344" s="30"/>
      <c r="X1344" s="30"/>
      <c r="Y1344" s="30"/>
      <c r="Z1344" s="30"/>
      <c r="AA1344" s="30"/>
      <c r="AB1344" s="30"/>
      <c r="AC1344" s="80"/>
      <c r="AD1344" s="30"/>
    </row>
    <row r="1345" spans="18:30" x14ac:dyDescent="0.25">
      <c r="R1345" s="30"/>
      <c r="S1345" s="30"/>
      <c r="T1345" s="30"/>
      <c r="U1345" s="30"/>
      <c r="V1345" s="30"/>
      <c r="W1345" s="30"/>
      <c r="X1345" s="30"/>
      <c r="Y1345" s="30"/>
      <c r="Z1345" s="30"/>
      <c r="AA1345" s="30"/>
      <c r="AB1345" s="30"/>
      <c r="AC1345" s="80"/>
      <c r="AD1345" s="30"/>
    </row>
    <row r="1346" spans="18:30" x14ac:dyDescent="0.25">
      <c r="R1346" s="30"/>
      <c r="S1346" s="30"/>
      <c r="T1346" s="30"/>
      <c r="U1346" s="30"/>
      <c r="V1346" s="30"/>
      <c r="W1346" s="30"/>
      <c r="X1346" s="30"/>
      <c r="Y1346" s="30"/>
      <c r="Z1346" s="30"/>
      <c r="AA1346" s="30"/>
      <c r="AB1346" s="30"/>
      <c r="AC1346" s="80"/>
      <c r="AD1346" s="30"/>
    </row>
    <row r="1347" spans="18:30" x14ac:dyDescent="0.25">
      <c r="R1347" s="30"/>
      <c r="S1347" s="30"/>
      <c r="T1347" s="30"/>
      <c r="U1347" s="30"/>
      <c r="V1347" s="30"/>
      <c r="W1347" s="30"/>
      <c r="X1347" s="30"/>
      <c r="Y1347" s="30"/>
      <c r="Z1347" s="30"/>
      <c r="AA1347" s="30"/>
      <c r="AB1347" s="30"/>
      <c r="AC1347" s="80"/>
      <c r="AD1347" s="30"/>
    </row>
    <row r="1348" spans="18:30" x14ac:dyDescent="0.25">
      <c r="R1348" s="30"/>
      <c r="S1348" s="30"/>
      <c r="T1348" s="30"/>
      <c r="U1348" s="30"/>
      <c r="V1348" s="30"/>
      <c r="W1348" s="30"/>
      <c r="X1348" s="30"/>
      <c r="Y1348" s="30"/>
      <c r="Z1348" s="30"/>
      <c r="AA1348" s="30"/>
      <c r="AB1348" s="30"/>
      <c r="AC1348" s="80"/>
      <c r="AD1348" s="30"/>
    </row>
    <row r="1349" spans="18:30" x14ac:dyDescent="0.25">
      <c r="R1349" s="30"/>
      <c r="S1349" s="30"/>
      <c r="T1349" s="30"/>
      <c r="U1349" s="30"/>
      <c r="V1349" s="30"/>
      <c r="W1349" s="30"/>
      <c r="X1349" s="30"/>
      <c r="Y1349" s="30"/>
      <c r="Z1349" s="30"/>
      <c r="AA1349" s="30"/>
      <c r="AB1349" s="30"/>
      <c r="AC1349" s="80"/>
      <c r="AD1349" s="30"/>
    </row>
    <row r="1350" spans="18:30" x14ac:dyDescent="0.25">
      <c r="R1350" s="30"/>
      <c r="S1350" s="30"/>
      <c r="T1350" s="30"/>
      <c r="U1350" s="30"/>
      <c r="V1350" s="30"/>
      <c r="W1350" s="30"/>
      <c r="X1350" s="30"/>
      <c r="Y1350" s="30"/>
      <c r="Z1350" s="30"/>
      <c r="AA1350" s="30"/>
      <c r="AB1350" s="30"/>
      <c r="AC1350" s="80"/>
      <c r="AD1350" s="30"/>
    </row>
    <row r="1351" spans="18:30" x14ac:dyDescent="0.25">
      <c r="R1351" s="30"/>
      <c r="S1351" s="30"/>
      <c r="T1351" s="30"/>
      <c r="U1351" s="30"/>
      <c r="V1351" s="30"/>
      <c r="W1351" s="30"/>
      <c r="X1351" s="30"/>
      <c r="Y1351" s="30"/>
      <c r="Z1351" s="30"/>
      <c r="AA1351" s="30"/>
      <c r="AB1351" s="30"/>
      <c r="AC1351" s="80"/>
      <c r="AD1351" s="30"/>
    </row>
    <row r="1352" spans="18:30" x14ac:dyDescent="0.25">
      <c r="R1352" s="30"/>
      <c r="S1352" s="30"/>
      <c r="T1352" s="30"/>
      <c r="U1352" s="30"/>
      <c r="V1352" s="30"/>
      <c r="W1352" s="30"/>
      <c r="X1352" s="30"/>
      <c r="Y1352" s="30"/>
      <c r="Z1352" s="30"/>
      <c r="AA1352" s="30"/>
      <c r="AB1352" s="30"/>
      <c r="AC1352" s="80"/>
      <c r="AD1352" s="30"/>
    </row>
    <row r="1353" spans="18:30" x14ac:dyDescent="0.25">
      <c r="R1353" s="30"/>
      <c r="S1353" s="30"/>
      <c r="T1353" s="30"/>
      <c r="U1353" s="30"/>
      <c r="V1353" s="30"/>
      <c r="W1353" s="30"/>
      <c r="X1353" s="30"/>
      <c r="Y1353" s="30"/>
      <c r="Z1353" s="30"/>
      <c r="AA1353" s="30"/>
      <c r="AB1353" s="30"/>
      <c r="AC1353" s="80"/>
      <c r="AD1353" s="30"/>
    </row>
    <row r="1354" spans="18:30" x14ac:dyDescent="0.25">
      <c r="R1354" s="30"/>
      <c r="S1354" s="30"/>
      <c r="T1354" s="30"/>
      <c r="U1354" s="30"/>
      <c r="V1354" s="30"/>
      <c r="W1354" s="30"/>
      <c r="X1354" s="30"/>
      <c r="Y1354" s="30"/>
      <c r="Z1354" s="30"/>
      <c r="AA1354" s="30"/>
      <c r="AB1354" s="30"/>
      <c r="AC1354" s="80"/>
      <c r="AD1354" s="30"/>
    </row>
    <row r="1355" spans="18:30" x14ac:dyDescent="0.25">
      <c r="R1355" s="30"/>
      <c r="S1355" s="30"/>
      <c r="T1355" s="30"/>
      <c r="U1355" s="30"/>
      <c r="V1355" s="30"/>
      <c r="W1355" s="30"/>
      <c r="X1355" s="30"/>
      <c r="Y1355" s="30"/>
      <c r="Z1355" s="30"/>
      <c r="AA1355" s="30"/>
      <c r="AB1355" s="30"/>
      <c r="AC1355" s="80"/>
      <c r="AD1355" s="30"/>
    </row>
    <row r="1356" spans="18:30" x14ac:dyDescent="0.25">
      <c r="R1356" s="30"/>
      <c r="S1356" s="30"/>
      <c r="T1356" s="30"/>
      <c r="U1356" s="30"/>
      <c r="V1356" s="30"/>
      <c r="W1356" s="30"/>
      <c r="X1356" s="30"/>
      <c r="Y1356" s="30"/>
      <c r="Z1356" s="30"/>
      <c r="AA1356" s="30"/>
      <c r="AB1356" s="30"/>
      <c r="AC1356" s="80"/>
      <c r="AD1356" s="30"/>
    </row>
    <row r="1357" spans="18:30" x14ac:dyDescent="0.25">
      <c r="R1357" s="30"/>
      <c r="S1357" s="30"/>
      <c r="T1357" s="30"/>
      <c r="U1357" s="30"/>
      <c r="V1357" s="30"/>
      <c r="W1357" s="30"/>
      <c r="X1357" s="30"/>
      <c r="Y1357" s="30"/>
      <c r="Z1357" s="30"/>
      <c r="AA1357" s="30"/>
      <c r="AB1357" s="30"/>
      <c r="AC1357" s="80"/>
      <c r="AD1357" s="30"/>
    </row>
    <row r="1358" spans="18:30" x14ac:dyDescent="0.25">
      <c r="R1358" s="30"/>
      <c r="S1358" s="30"/>
      <c r="T1358" s="30"/>
      <c r="U1358" s="30"/>
      <c r="V1358" s="30"/>
      <c r="W1358" s="30"/>
      <c r="X1358" s="30"/>
      <c r="Y1358" s="30"/>
      <c r="Z1358" s="30"/>
      <c r="AA1358" s="30"/>
      <c r="AB1358" s="30"/>
      <c r="AC1358" s="80"/>
      <c r="AD1358" s="30"/>
    </row>
    <row r="1359" spans="18:30" x14ac:dyDescent="0.25">
      <c r="R1359" s="30"/>
      <c r="S1359" s="30"/>
      <c r="T1359" s="30"/>
      <c r="U1359" s="30"/>
      <c r="V1359" s="30"/>
      <c r="W1359" s="30"/>
      <c r="X1359" s="30"/>
      <c r="Y1359" s="30"/>
      <c r="Z1359" s="30"/>
      <c r="AA1359" s="30"/>
      <c r="AB1359" s="30"/>
      <c r="AC1359" s="80"/>
      <c r="AD1359" s="30"/>
    </row>
    <row r="1360" spans="18:30" x14ac:dyDescent="0.25">
      <c r="R1360" s="30"/>
      <c r="S1360" s="30"/>
      <c r="T1360" s="30"/>
      <c r="U1360" s="30"/>
      <c r="V1360" s="30"/>
      <c r="W1360" s="30"/>
      <c r="X1360" s="30"/>
      <c r="Y1360" s="30"/>
      <c r="Z1360" s="30"/>
      <c r="AA1360" s="30"/>
      <c r="AB1360" s="30"/>
      <c r="AC1360" s="80"/>
      <c r="AD1360" s="30"/>
    </row>
    <row r="1361" spans="18:30" x14ac:dyDescent="0.25">
      <c r="R1361" s="30"/>
      <c r="S1361" s="30"/>
      <c r="T1361" s="30"/>
      <c r="U1361" s="30"/>
      <c r="V1361" s="30"/>
      <c r="W1361" s="30"/>
      <c r="X1361" s="30"/>
      <c r="Y1361" s="30"/>
      <c r="Z1361" s="30"/>
      <c r="AA1361" s="30"/>
      <c r="AB1361" s="30"/>
      <c r="AC1361" s="80"/>
      <c r="AD1361" s="30"/>
    </row>
    <row r="1362" spans="18:30" x14ac:dyDescent="0.25">
      <c r="R1362" s="30"/>
      <c r="S1362" s="30"/>
      <c r="T1362" s="30"/>
      <c r="U1362" s="30"/>
      <c r="V1362" s="30"/>
      <c r="W1362" s="30"/>
      <c r="X1362" s="30"/>
      <c r="Y1362" s="30"/>
      <c r="Z1362" s="30"/>
      <c r="AA1362" s="30"/>
      <c r="AB1362" s="30"/>
      <c r="AC1362" s="80"/>
      <c r="AD1362" s="30"/>
    </row>
    <row r="1363" spans="18:30" x14ac:dyDescent="0.25">
      <c r="R1363" s="30"/>
      <c r="S1363" s="30"/>
      <c r="T1363" s="30"/>
      <c r="U1363" s="30"/>
      <c r="V1363" s="30"/>
      <c r="W1363" s="30"/>
      <c r="X1363" s="30"/>
      <c r="Y1363" s="30"/>
      <c r="Z1363" s="30"/>
      <c r="AA1363" s="30"/>
      <c r="AB1363" s="30"/>
      <c r="AC1363" s="80"/>
      <c r="AD1363" s="30"/>
    </row>
    <row r="1364" spans="18:30" x14ac:dyDescent="0.25">
      <c r="R1364" s="30"/>
      <c r="S1364" s="30"/>
      <c r="T1364" s="30"/>
      <c r="U1364" s="30"/>
      <c r="V1364" s="30"/>
      <c r="W1364" s="30"/>
      <c r="X1364" s="30"/>
      <c r="Y1364" s="30"/>
      <c r="Z1364" s="30"/>
      <c r="AA1364" s="30"/>
      <c r="AB1364" s="30"/>
      <c r="AC1364" s="80"/>
      <c r="AD1364" s="30"/>
    </row>
    <row r="1365" spans="18:30" x14ac:dyDescent="0.25">
      <c r="R1365" s="30"/>
      <c r="S1365" s="30"/>
      <c r="T1365" s="30"/>
      <c r="U1365" s="30"/>
      <c r="V1365" s="30"/>
      <c r="W1365" s="30"/>
      <c r="X1365" s="30"/>
      <c r="Y1365" s="30"/>
      <c r="Z1365" s="30"/>
      <c r="AA1365" s="30"/>
      <c r="AB1365" s="30"/>
      <c r="AC1365" s="80"/>
      <c r="AD1365" s="30"/>
    </row>
    <row r="1366" spans="18:30" x14ac:dyDescent="0.25">
      <c r="R1366" s="30"/>
      <c r="S1366" s="30"/>
      <c r="T1366" s="30"/>
      <c r="U1366" s="30"/>
      <c r="V1366" s="30"/>
      <c r="W1366" s="30"/>
      <c r="X1366" s="30"/>
      <c r="Y1366" s="30"/>
      <c r="Z1366" s="30"/>
      <c r="AA1366" s="30"/>
      <c r="AB1366" s="30"/>
      <c r="AC1366" s="80"/>
      <c r="AD1366" s="30"/>
    </row>
    <row r="1367" spans="18:30" x14ac:dyDescent="0.25">
      <c r="R1367" s="30"/>
      <c r="S1367" s="30"/>
      <c r="T1367" s="30"/>
      <c r="U1367" s="30"/>
      <c r="V1367" s="30"/>
      <c r="W1367" s="30"/>
      <c r="X1367" s="30"/>
      <c r="Y1367" s="30"/>
      <c r="Z1367" s="30"/>
      <c r="AA1367" s="30"/>
      <c r="AB1367" s="30"/>
      <c r="AC1367" s="80"/>
      <c r="AD1367" s="30"/>
    </row>
    <row r="1368" spans="18:30" x14ac:dyDescent="0.25">
      <c r="R1368" s="30"/>
      <c r="S1368" s="30"/>
      <c r="T1368" s="30"/>
      <c r="U1368" s="30"/>
      <c r="V1368" s="30"/>
      <c r="W1368" s="30"/>
      <c r="X1368" s="30"/>
      <c r="Y1368" s="30"/>
      <c r="Z1368" s="30"/>
      <c r="AA1368" s="30"/>
      <c r="AB1368" s="30"/>
      <c r="AC1368" s="80"/>
      <c r="AD1368" s="30"/>
    </row>
    <row r="1369" spans="18:30" x14ac:dyDescent="0.25">
      <c r="R1369" s="30"/>
      <c r="S1369" s="30"/>
      <c r="T1369" s="30"/>
      <c r="U1369" s="30"/>
      <c r="V1369" s="30"/>
      <c r="W1369" s="30"/>
      <c r="X1369" s="30"/>
      <c r="Y1369" s="30"/>
      <c r="Z1369" s="30"/>
      <c r="AA1369" s="30"/>
      <c r="AB1369" s="30"/>
      <c r="AC1369" s="80"/>
      <c r="AD1369" s="30"/>
    </row>
    <row r="1370" spans="18:30" x14ac:dyDescent="0.25">
      <c r="R1370" s="30"/>
      <c r="S1370" s="30"/>
      <c r="T1370" s="30"/>
      <c r="U1370" s="30"/>
      <c r="V1370" s="30"/>
      <c r="W1370" s="30"/>
      <c r="X1370" s="30"/>
      <c r="Y1370" s="30"/>
      <c r="Z1370" s="30"/>
      <c r="AA1370" s="30"/>
      <c r="AB1370" s="30"/>
      <c r="AC1370" s="80"/>
      <c r="AD1370" s="30"/>
    </row>
    <row r="1371" spans="18:30" x14ac:dyDescent="0.25">
      <c r="R1371" s="30"/>
      <c r="S1371" s="30"/>
      <c r="T1371" s="30"/>
      <c r="U1371" s="30"/>
      <c r="V1371" s="30"/>
      <c r="W1371" s="30"/>
      <c r="X1371" s="30"/>
      <c r="Y1371" s="30"/>
      <c r="Z1371" s="30"/>
      <c r="AA1371" s="30"/>
      <c r="AB1371" s="30"/>
      <c r="AC1371" s="80"/>
      <c r="AD1371" s="30"/>
    </row>
    <row r="1372" spans="18:30" x14ac:dyDescent="0.25">
      <c r="R1372" s="30"/>
      <c r="S1372" s="30"/>
      <c r="T1372" s="30"/>
      <c r="U1372" s="30"/>
      <c r="V1372" s="30"/>
      <c r="W1372" s="30"/>
      <c r="X1372" s="30"/>
      <c r="Y1372" s="30"/>
      <c r="Z1372" s="30"/>
      <c r="AA1372" s="30"/>
      <c r="AB1372" s="30"/>
      <c r="AC1372" s="80"/>
      <c r="AD1372" s="30"/>
    </row>
    <row r="1373" spans="18:30" x14ac:dyDescent="0.25">
      <c r="R1373" s="30"/>
      <c r="S1373" s="30"/>
      <c r="T1373" s="30"/>
      <c r="U1373" s="30"/>
      <c r="V1373" s="30"/>
      <c r="W1373" s="30"/>
      <c r="X1373" s="30"/>
      <c r="Y1373" s="30"/>
      <c r="Z1373" s="30"/>
      <c r="AA1373" s="30"/>
      <c r="AB1373" s="30"/>
      <c r="AC1373" s="80"/>
      <c r="AD1373" s="30"/>
    </row>
    <row r="1374" spans="18:30" x14ac:dyDescent="0.25">
      <c r="R1374" s="30"/>
      <c r="S1374" s="30"/>
      <c r="T1374" s="30"/>
      <c r="U1374" s="30"/>
      <c r="V1374" s="30"/>
      <c r="W1374" s="30"/>
      <c r="X1374" s="30"/>
      <c r="Y1374" s="30"/>
      <c r="Z1374" s="30"/>
      <c r="AA1374" s="30"/>
      <c r="AB1374" s="30"/>
      <c r="AC1374" s="80"/>
      <c r="AD1374" s="30"/>
    </row>
    <row r="1375" spans="18:30" x14ac:dyDescent="0.25">
      <c r="R1375" s="30"/>
      <c r="S1375" s="30"/>
      <c r="T1375" s="30"/>
      <c r="U1375" s="30"/>
      <c r="V1375" s="30"/>
      <c r="W1375" s="30"/>
      <c r="X1375" s="30"/>
      <c r="Y1375" s="30"/>
      <c r="Z1375" s="30"/>
      <c r="AA1375" s="30"/>
      <c r="AB1375" s="30"/>
      <c r="AC1375" s="80"/>
      <c r="AD1375" s="30"/>
    </row>
    <row r="1376" spans="18:30" x14ac:dyDescent="0.25">
      <c r="R1376" s="30"/>
      <c r="S1376" s="30"/>
      <c r="T1376" s="30"/>
      <c r="U1376" s="30"/>
      <c r="V1376" s="30"/>
      <c r="W1376" s="30"/>
      <c r="X1376" s="30"/>
      <c r="Y1376" s="30"/>
      <c r="Z1376" s="30"/>
      <c r="AA1376" s="30"/>
      <c r="AB1376" s="30"/>
      <c r="AC1376" s="80"/>
      <c r="AD1376" s="30"/>
    </row>
    <row r="1377" spans="18:30" x14ac:dyDescent="0.25">
      <c r="R1377" s="30"/>
      <c r="S1377" s="30"/>
      <c r="T1377" s="30"/>
      <c r="U1377" s="30"/>
      <c r="V1377" s="30"/>
      <c r="W1377" s="30"/>
      <c r="X1377" s="30"/>
      <c r="Y1377" s="30"/>
      <c r="Z1377" s="30"/>
      <c r="AA1377" s="30"/>
      <c r="AB1377" s="30"/>
      <c r="AC1377" s="80"/>
      <c r="AD1377" s="30"/>
    </row>
    <row r="1378" spans="18:30" x14ac:dyDescent="0.25">
      <c r="R1378" s="30"/>
      <c r="S1378" s="30"/>
      <c r="T1378" s="30"/>
      <c r="U1378" s="30"/>
      <c r="V1378" s="30"/>
      <c r="W1378" s="30"/>
      <c r="X1378" s="30"/>
      <c r="Y1378" s="30"/>
      <c r="Z1378" s="30"/>
      <c r="AA1378" s="30"/>
      <c r="AB1378" s="30"/>
      <c r="AC1378" s="80"/>
      <c r="AD1378" s="30"/>
    </row>
    <row r="1379" spans="18:30" x14ac:dyDescent="0.25">
      <c r="R1379" s="30"/>
      <c r="S1379" s="30"/>
      <c r="T1379" s="30"/>
      <c r="U1379" s="30"/>
      <c r="V1379" s="30"/>
      <c r="W1379" s="30"/>
      <c r="X1379" s="30"/>
      <c r="Y1379" s="30"/>
      <c r="Z1379" s="30"/>
      <c r="AA1379" s="30"/>
      <c r="AB1379" s="30"/>
      <c r="AC1379" s="80"/>
      <c r="AD1379" s="30"/>
    </row>
    <row r="1380" spans="18:30" x14ac:dyDescent="0.25">
      <c r="R1380" s="30"/>
      <c r="S1380" s="30"/>
      <c r="T1380" s="30"/>
      <c r="U1380" s="30"/>
      <c r="V1380" s="30"/>
      <c r="W1380" s="30"/>
      <c r="X1380" s="30"/>
      <c r="Y1380" s="30"/>
      <c r="Z1380" s="30"/>
      <c r="AA1380" s="30"/>
      <c r="AB1380" s="30"/>
      <c r="AC1380" s="80"/>
      <c r="AD1380" s="30"/>
    </row>
    <row r="1381" spans="18:30" x14ac:dyDescent="0.25">
      <c r="R1381" s="30"/>
      <c r="S1381" s="30"/>
      <c r="T1381" s="30"/>
      <c r="U1381" s="30"/>
      <c r="V1381" s="30"/>
      <c r="W1381" s="30"/>
      <c r="X1381" s="30"/>
      <c r="Y1381" s="30"/>
      <c r="Z1381" s="30"/>
      <c r="AA1381" s="30"/>
      <c r="AB1381" s="30"/>
      <c r="AC1381" s="80"/>
      <c r="AD1381" s="30"/>
    </row>
    <row r="1382" spans="18:30" x14ac:dyDescent="0.25">
      <c r="R1382" s="30"/>
      <c r="S1382" s="30"/>
      <c r="T1382" s="30"/>
      <c r="U1382" s="30"/>
      <c r="V1382" s="30"/>
      <c r="W1382" s="30"/>
      <c r="X1382" s="30"/>
      <c r="Y1382" s="30"/>
      <c r="Z1382" s="30"/>
      <c r="AA1382" s="30"/>
      <c r="AB1382" s="30"/>
      <c r="AC1382" s="80"/>
      <c r="AD1382" s="30"/>
    </row>
    <row r="1383" spans="18:30" x14ac:dyDescent="0.25">
      <c r="R1383" s="30"/>
      <c r="S1383" s="30"/>
      <c r="T1383" s="30"/>
      <c r="U1383" s="30"/>
      <c r="V1383" s="30"/>
      <c r="W1383" s="30"/>
      <c r="X1383" s="30"/>
      <c r="Y1383" s="30"/>
      <c r="Z1383" s="30"/>
      <c r="AA1383" s="30"/>
      <c r="AB1383" s="30"/>
      <c r="AC1383" s="80"/>
      <c r="AD1383" s="30"/>
    </row>
    <row r="1384" spans="18:30" x14ac:dyDescent="0.25">
      <c r="R1384" s="30"/>
      <c r="S1384" s="30"/>
      <c r="T1384" s="30"/>
      <c r="U1384" s="30"/>
      <c r="V1384" s="30"/>
      <c r="W1384" s="30"/>
      <c r="X1384" s="30"/>
      <c r="Y1384" s="30"/>
      <c r="Z1384" s="30"/>
      <c r="AA1384" s="30"/>
      <c r="AB1384" s="30"/>
      <c r="AC1384" s="80"/>
      <c r="AD1384" s="30"/>
    </row>
    <row r="1385" spans="18:30" x14ac:dyDescent="0.25">
      <c r="R1385" s="30"/>
      <c r="S1385" s="30"/>
      <c r="T1385" s="30"/>
      <c r="U1385" s="30"/>
      <c r="V1385" s="30"/>
      <c r="W1385" s="30"/>
      <c r="X1385" s="30"/>
      <c r="Y1385" s="30"/>
      <c r="Z1385" s="30"/>
      <c r="AA1385" s="30"/>
      <c r="AB1385" s="30"/>
      <c r="AC1385" s="80"/>
      <c r="AD1385" s="30"/>
    </row>
    <row r="1386" spans="18:30" x14ac:dyDescent="0.25">
      <c r="R1386" s="30"/>
      <c r="S1386" s="30"/>
      <c r="T1386" s="30"/>
      <c r="U1386" s="30"/>
      <c r="V1386" s="30"/>
      <c r="W1386" s="30"/>
      <c r="X1386" s="30"/>
      <c r="Y1386" s="30"/>
      <c r="Z1386" s="30"/>
      <c r="AA1386" s="30"/>
      <c r="AB1386" s="30"/>
      <c r="AC1386" s="80"/>
      <c r="AD1386" s="30"/>
    </row>
    <row r="1387" spans="18:30" x14ac:dyDescent="0.25">
      <c r="R1387" s="30"/>
      <c r="S1387" s="30"/>
      <c r="T1387" s="30"/>
      <c r="U1387" s="30"/>
      <c r="V1387" s="30"/>
      <c r="W1387" s="30"/>
      <c r="X1387" s="30"/>
      <c r="Y1387" s="30"/>
      <c r="Z1387" s="30"/>
      <c r="AA1387" s="30"/>
      <c r="AB1387" s="30"/>
      <c r="AC1387" s="80"/>
      <c r="AD1387" s="30"/>
    </row>
    <row r="1388" spans="18:30" x14ac:dyDescent="0.25">
      <c r="R1388" s="30"/>
      <c r="S1388" s="30"/>
      <c r="T1388" s="30"/>
      <c r="U1388" s="30"/>
      <c r="V1388" s="30"/>
      <c r="W1388" s="30"/>
      <c r="X1388" s="30"/>
      <c r="Y1388" s="30"/>
      <c r="Z1388" s="30"/>
      <c r="AA1388" s="30"/>
      <c r="AB1388" s="30"/>
      <c r="AC1388" s="80"/>
      <c r="AD1388" s="30"/>
    </row>
    <row r="1389" spans="18:30" x14ac:dyDescent="0.25">
      <c r="R1389" s="30"/>
      <c r="S1389" s="30"/>
      <c r="T1389" s="30"/>
      <c r="U1389" s="30"/>
      <c r="V1389" s="30"/>
      <c r="W1389" s="30"/>
      <c r="X1389" s="30"/>
      <c r="Y1389" s="30"/>
      <c r="Z1389" s="30"/>
      <c r="AA1389" s="30"/>
      <c r="AB1389" s="30"/>
      <c r="AC1389" s="80"/>
      <c r="AD1389" s="30"/>
    </row>
    <row r="1390" spans="18:30" x14ac:dyDescent="0.25">
      <c r="R1390" s="30"/>
      <c r="S1390" s="30"/>
      <c r="T1390" s="30"/>
      <c r="U1390" s="30"/>
      <c r="V1390" s="30"/>
      <c r="W1390" s="30"/>
      <c r="X1390" s="30"/>
      <c r="Y1390" s="30"/>
      <c r="Z1390" s="30"/>
      <c r="AA1390" s="30"/>
      <c r="AB1390" s="30"/>
      <c r="AC1390" s="80"/>
      <c r="AD1390" s="30"/>
    </row>
    <row r="1391" spans="18:30" x14ac:dyDescent="0.25">
      <c r="R1391" s="30"/>
      <c r="S1391" s="30"/>
      <c r="T1391" s="30"/>
      <c r="U1391" s="30"/>
      <c r="V1391" s="30"/>
      <c r="W1391" s="30"/>
      <c r="X1391" s="30"/>
      <c r="Y1391" s="30"/>
      <c r="Z1391" s="30"/>
      <c r="AA1391" s="30"/>
      <c r="AB1391" s="30"/>
      <c r="AC1391" s="80"/>
      <c r="AD1391" s="30"/>
    </row>
    <row r="1392" spans="18:30" x14ac:dyDescent="0.25">
      <c r="R1392" s="30"/>
      <c r="S1392" s="30"/>
      <c r="T1392" s="30"/>
      <c r="U1392" s="30"/>
      <c r="V1392" s="30"/>
      <c r="W1392" s="30"/>
      <c r="X1392" s="30"/>
      <c r="Y1392" s="30"/>
      <c r="Z1392" s="30"/>
      <c r="AA1392" s="30"/>
      <c r="AB1392" s="30"/>
      <c r="AC1392" s="80"/>
      <c r="AD1392" s="30"/>
    </row>
    <row r="1393" spans="18:30" x14ac:dyDescent="0.25">
      <c r="R1393" s="30"/>
      <c r="S1393" s="30"/>
      <c r="T1393" s="30"/>
      <c r="U1393" s="30"/>
      <c r="V1393" s="30"/>
      <c r="W1393" s="30"/>
      <c r="X1393" s="30"/>
      <c r="Y1393" s="30"/>
      <c r="Z1393" s="30"/>
      <c r="AA1393" s="30"/>
      <c r="AB1393" s="30"/>
      <c r="AC1393" s="80"/>
      <c r="AD1393" s="30"/>
    </row>
    <row r="1394" spans="18:30" x14ac:dyDescent="0.25">
      <c r="R1394" s="30"/>
      <c r="S1394" s="30"/>
      <c r="T1394" s="30"/>
      <c r="U1394" s="30"/>
      <c r="V1394" s="30"/>
      <c r="W1394" s="30"/>
      <c r="X1394" s="30"/>
      <c r="Y1394" s="30"/>
      <c r="Z1394" s="30"/>
      <c r="AA1394" s="30"/>
      <c r="AB1394" s="30"/>
      <c r="AC1394" s="80"/>
      <c r="AD1394" s="30"/>
    </row>
    <row r="1395" spans="18:30" x14ac:dyDescent="0.25">
      <c r="R1395" s="30"/>
      <c r="S1395" s="30"/>
      <c r="T1395" s="30"/>
      <c r="U1395" s="30"/>
      <c r="V1395" s="30"/>
      <c r="W1395" s="30"/>
      <c r="X1395" s="30"/>
      <c r="Y1395" s="30"/>
      <c r="Z1395" s="30"/>
      <c r="AA1395" s="30"/>
      <c r="AB1395" s="30"/>
      <c r="AC1395" s="80"/>
      <c r="AD1395" s="30"/>
    </row>
    <row r="1396" spans="18:30" x14ac:dyDescent="0.25">
      <c r="R1396" s="30"/>
      <c r="S1396" s="30"/>
      <c r="T1396" s="30"/>
      <c r="U1396" s="30"/>
      <c r="V1396" s="30"/>
      <c r="W1396" s="30"/>
      <c r="X1396" s="30"/>
      <c r="Y1396" s="30"/>
      <c r="Z1396" s="30"/>
      <c r="AA1396" s="30"/>
      <c r="AB1396" s="30"/>
      <c r="AC1396" s="80"/>
      <c r="AD1396" s="30"/>
    </row>
    <row r="1397" spans="18:30" x14ac:dyDescent="0.25">
      <c r="R1397" s="30"/>
      <c r="S1397" s="30"/>
      <c r="T1397" s="30"/>
      <c r="U1397" s="30"/>
      <c r="V1397" s="30"/>
      <c r="W1397" s="30"/>
      <c r="X1397" s="30"/>
      <c r="Y1397" s="30"/>
      <c r="Z1397" s="30"/>
      <c r="AA1397" s="30"/>
      <c r="AB1397" s="30"/>
      <c r="AC1397" s="80"/>
      <c r="AD1397" s="30"/>
    </row>
    <row r="1398" spans="18:30" x14ac:dyDescent="0.25">
      <c r="R1398" s="30"/>
      <c r="S1398" s="30"/>
      <c r="T1398" s="30"/>
      <c r="U1398" s="30"/>
      <c r="V1398" s="30"/>
      <c r="W1398" s="30"/>
      <c r="X1398" s="30"/>
      <c r="Y1398" s="30"/>
      <c r="Z1398" s="30"/>
      <c r="AA1398" s="30"/>
      <c r="AB1398" s="30"/>
      <c r="AC1398" s="80"/>
      <c r="AD1398" s="30"/>
    </row>
    <row r="1399" spans="18:30" x14ac:dyDescent="0.25">
      <c r="R1399" s="30"/>
      <c r="S1399" s="30"/>
      <c r="T1399" s="30"/>
      <c r="U1399" s="30"/>
      <c r="V1399" s="30"/>
      <c r="W1399" s="30"/>
      <c r="X1399" s="30"/>
      <c r="Y1399" s="30"/>
      <c r="Z1399" s="30"/>
      <c r="AA1399" s="30"/>
      <c r="AB1399" s="30"/>
      <c r="AC1399" s="80"/>
      <c r="AD1399" s="30"/>
    </row>
    <row r="1400" spans="18:30" x14ac:dyDescent="0.25">
      <c r="R1400" s="30"/>
      <c r="S1400" s="30"/>
      <c r="T1400" s="30"/>
      <c r="U1400" s="30"/>
      <c r="V1400" s="30"/>
      <c r="W1400" s="30"/>
      <c r="X1400" s="30"/>
      <c r="Y1400" s="30"/>
      <c r="Z1400" s="30"/>
      <c r="AA1400" s="30"/>
      <c r="AB1400" s="30"/>
      <c r="AC1400" s="80"/>
      <c r="AD1400" s="30"/>
    </row>
    <row r="1401" spans="18:30" x14ac:dyDescent="0.25">
      <c r="R1401" s="30"/>
      <c r="S1401" s="30"/>
      <c r="T1401" s="30"/>
      <c r="U1401" s="30"/>
      <c r="V1401" s="30"/>
      <c r="W1401" s="30"/>
      <c r="X1401" s="30"/>
      <c r="Y1401" s="30"/>
      <c r="Z1401" s="30"/>
      <c r="AA1401" s="30"/>
      <c r="AB1401" s="30"/>
      <c r="AC1401" s="80"/>
      <c r="AD1401" s="30"/>
    </row>
    <row r="1402" spans="18:30" x14ac:dyDescent="0.25">
      <c r="R1402" s="30"/>
      <c r="S1402" s="30"/>
      <c r="T1402" s="30"/>
      <c r="U1402" s="30"/>
      <c r="V1402" s="30"/>
      <c r="W1402" s="30"/>
      <c r="X1402" s="30"/>
      <c r="Y1402" s="30"/>
      <c r="Z1402" s="30"/>
      <c r="AA1402" s="30"/>
      <c r="AB1402" s="30"/>
      <c r="AC1402" s="80"/>
      <c r="AD1402" s="30"/>
    </row>
    <row r="1403" spans="18:30" x14ac:dyDescent="0.25">
      <c r="R1403" s="30"/>
      <c r="S1403" s="30"/>
      <c r="T1403" s="30"/>
      <c r="U1403" s="30"/>
      <c r="V1403" s="30"/>
      <c r="W1403" s="30"/>
      <c r="X1403" s="30"/>
      <c r="Y1403" s="30"/>
      <c r="Z1403" s="30"/>
      <c r="AA1403" s="30"/>
      <c r="AB1403" s="30"/>
      <c r="AC1403" s="80"/>
      <c r="AD1403" s="30"/>
    </row>
    <row r="1404" spans="18:30" x14ac:dyDescent="0.25">
      <c r="R1404" s="30"/>
      <c r="S1404" s="30"/>
      <c r="T1404" s="30"/>
      <c r="U1404" s="30"/>
      <c r="V1404" s="30"/>
      <c r="W1404" s="30"/>
      <c r="X1404" s="30"/>
      <c r="Y1404" s="30"/>
      <c r="Z1404" s="30"/>
      <c r="AA1404" s="30"/>
      <c r="AB1404" s="30"/>
      <c r="AC1404" s="80"/>
      <c r="AD1404" s="30"/>
    </row>
    <row r="1405" spans="18:30" x14ac:dyDescent="0.25">
      <c r="R1405" s="30"/>
      <c r="S1405" s="30"/>
      <c r="T1405" s="30"/>
      <c r="U1405" s="30"/>
      <c r="V1405" s="30"/>
      <c r="W1405" s="30"/>
      <c r="X1405" s="30"/>
      <c r="Y1405" s="30"/>
      <c r="Z1405" s="30"/>
      <c r="AA1405" s="30"/>
      <c r="AB1405" s="30"/>
      <c r="AC1405" s="80"/>
      <c r="AD1405" s="30"/>
    </row>
    <row r="1406" spans="18:30" x14ac:dyDescent="0.25">
      <c r="R1406" s="30"/>
      <c r="S1406" s="30"/>
      <c r="T1406" s="30"/>
      <c r="U1406" s="30"/>
      <c r="V1406" s="30"/>
      <c r="W1406" s="30"/>
      <c r="X1406" s="30"/>
      <c r="Y1406" s="30"/>
      <c r="Z1406" s="30"/>
      <c r="AA1406" s="30"/>
      <c r="AB1406" s="30"/>
      <c r="AC1406" s="80"/>
      <c r="AD1406" s="30"/>
    </row>
    <row r="1407" spans="18:30" x14ac:dyDescent="0.25">
      <c r="R1407" s="30"/>
      <c r="S1407" s="30"/>
      <c r="T1407" s="30"/>
      <c r="U1407" s="30"/>
      <c r="V1407" s="30"/>
      <c r="W1407" s="30"/>
      <c r="X1407" s="30"/>
      <c r="Y1407" s="30"/>
      <c r="Z1407" s="30"/>
      <c r="AA1407" s="30"/>
      <c r="AB1407" s="30"/>
      <c r="AC1407" s="80"/>
      <c r="AD1407" s="30"/>
    </row>
    <row r="1408" spans="18:30" x14ac:dyDescent="0.25">
      <c r="R1408" s="30"/>
      <c r="S1408" s="30"/>
      <c r="T1408" s="30"/>
      <c r="U1408" s="30"/>
      <c r="V1408" s="30"/>
      <c r="W1408" s="30"/>
      <c r="X1408" s="30"/>
      <c r="Y1408" s="30"/>
      <c r="Z1408" s="30"/>
      <c r="AA1408" s="30"/>
      <c r="AB1408" s="30"/>
      <c r="AC1408" s="80"/>
      <c r="AD1408" s="30"/>
    </row>
    <row r="1409" spans="18:30" x14ac:dyDescent="0.25">
      <c r="R1409" s="30"/>
      <c r="S1409" s="30"/>
      <c r="T1409" s="30"/>
      <c r="U1409" s="30"/>
      <c r="V1409" s="30"/>
      <c r="W1409" s="30"/>
      <c r="X1409" s="30"/>
      <c r="Y1409" s="30"/>
      <c r="Z1409" s="30"/>
      <c r="AA1409" s="30"/>
      <c r="AB1409" s="30"/>
      <c r="AC1409" s="80"/>
      <c r="AD1409" s="30"/>
    </row>
    <row r="1410" spans="18:30" x14ac:dyDescent="0.25">
      <c r="R1410" s="30"/>
      <c r="S1410" s="30"/>
      <c r="T1410" s="30"/>
      <c r="U1410" s="30"/>
      <c r="V1410" s="30"/>
      <c r="W1410" s="30"/>
      <c r="X1410" s="30"/>
      <c r="Y1410" s="30"/>
      <c r="Z1410" s="30"/>
      <c r="AA1410" s="30"/>
      <c r="AB1410" s="30"/>
      <c r="AC1410" s="80"/>
      <c r="AD1410" s="30"/>
    </row>
    <row r="1411" spans="18:30" x14ac:dyDescent="0.25">
      <c r="R1411" s="30"/>
      <c r="S1411" s="30"/>
      <c r="T1411" s="30"/>
      <c r="U1411" s="30"/>
      <c r="V1411" s="30"/>
      <c r="W1411" s="30"/>
      <c r="X1411" s="30"/>
      <c r="Y1411" s="30"/>
      <c r="Z1411" s="30"/>
      <c r="AA1411" s="30"/>
      <c r="AB1411" s="30"/>
      <c r="AC1411" s="80"/>
      <c r="AD1411" s="30"/>
    </row>
    <row r="1412" spans="18:30" x14ac:dyDescent="0.25">
      <c r="R1412" s="30"/>
      <c r="S1412" s="30"/>
      <c r="T1412" s="30"/>
      <c r="U1412" s="30"/>
      <c r="V1412" s="30"/>
      <c r="W1412" s="30"/>
      <c r="X1412" s="30"/>
      <c r="Y1412" s="30"/>
      <c r="Z1412" s="30"/>
      <c r="AA1412" s="30"/>
      <c r="AB1412" s="30"/>
      <c r="AC1412" s="80"/>
      <c r="AD1412" s="30"/>
    </row>
    <row r="1413" spans="18:30" x14ac:dyDescent="0.25">
      <c r="R1413" s="30"/>
      <c r="S1413" s="30"/>
      <c r="T1413" s="30"/>
      <c r="U1413" s="30"/>
      <c r="V1413" s="30"/>
      <c r="W1413" s="30"/>
      <c r="X1413" s="30"/>
      <c r="Y1413" s="30"/>
      <c r="Z1413" s="30"/>
      <c r="AA1413" s="30"/>
      <c r="AB1413" s="30"/>
      <c r="AC1413" s="80"/>
      <c r="AD1413" s="30"/>
    </row>
    <row r="1414" spans="18:30" x14ac:dyDescent="0.25">
      <c r="R1414" s="30"/>
      <c r="S1414" s="30"/>
      <c r="T1414" s="30"/>
      <c r="U1414" s="30"/>
      <c r="V1414" s="30"/>
      <c r="W1414" s="30"/>
      <c r="X1414" s="30"/>
      <c r="Y1414" s="30"/>
      <c r="Z1414" s="30"/>
      <c r="AA1414" s="30"/>
      <c r="AB1414" s="30"/>
      <c r="AC1414" s="80"/>
      <c r="AD1414" s="30"/>
    </row>
    <row r="1415" spans="18:30" x14ac:dyDescent="0.25">
      <c r="R1415" s="30"/>
      <c r="S1415" s="30"/>
      <c r="T1415" s="30"/>
      <c r="U1415" s="30"/>
      <c r="V1415" s="30"/>
      <c r="W1415" s="30"/>
      <c r="X1415" s="30"/>
      <c r="Y1415" s="30"/>
      <c r="Z1415" s="30"/>
      <c r="AA1415" s="30"/>
      <c r="AB1415" s="30"/>
      <c r="AC1415" s="80"/>
      <c r="AD1415" s="30"/>
    </row>
    <row r="1416" spans="18:30" x14ac:dyDescent="0.25">
      <c r="R1416" s="30"/>
      <c r="S1416" s="30"/>
      <c r="T1416" s="30"/>
      <c r="U1416" s="30"/>
      <c r="V1416" s="30"/>
      <c r="W1416" s="30"/>
      <c r="X1416" s="30"/>
      <c r="Y1416" s="30"/>
      <c r="Z1416" s="30"/>
      <c r="AA1416" s="30"/>
      <c r="AB1416" s="30"/>
      <c r="AC1416" s="80"/>
      <c r="AD1416" s="30"/>
    </row>
    <row r="1417" spans="18:30" x14ac:dyDescent="0.25">
      <c r="R1417" s="30"/>
      <c r="S1417" s="30"/>
      <c r="T1417" s="30"/>
      <c r="U1417" s="30"/>
      <c r="V1417" s="30"/>
      <c r="W1417" s="30"/>
      <c r="X1417" s="30"/>
      <c r="Y1417" s="30"/>
      <c r="Z1417" s="30"/>
      <c r="AA1417" s="30"/>
      <c r="AB1417" s="30"/>
      <c r="AC1417" s="80"/>
      <c r="AD1417" s="30"/>
    </row>
    <row r="1418" spans="18:30" x14ac:dyDescent="0.25">
      <c r="R1418" s="30"/>
      <c r="S1418" s="30"/>
      <c r="T1418" s="30"/>
      <c r="U1418" s="30"/>
      <c r="V1418" s="30"/>
      <c r="W1418" s="30"/>
      <c r="X1418" s="30"/>
      <c r="Y1418" s="30"/>
      <c r="Z1418" s="30"/>
      <c r="AA1418" s="30"/>
      <c r="AB1418" s="30"/>
      <c r="AC1418" s="80"/>
      <c r="AD1418" s="30"/>
    </row>
    <row r="1419" spans="18:30" x14ac:dyDescent="0.25">
      <c r="R1419" s="30"/>
      <c r="S1419" s="30"/>
      <c r="T1419" s="30"/>
      <c r="U1419" s="30"/>
      <c r="V1419" s="30"/>
      <c r="W1419" s="30"/>
      <c r="X1419" s="30"/>
      <c r="Y1419" s="30"/>
      <c r="Z1419" s="30"/>
      <c r="AA1419" s="30"/>
      <c r="AB1419" s="30"/>
      <c r="AC1419" s="80"/>
      <c r="AD1419" s="30"/>
    </row>
    <row r="1420" spans="18:30" x14ac:dyDescent="0.25">
      <c r="R1420" s="30"/>
      <c r="S1420" s="30"/>
      <c r="T1420" s="30"/>
      <c r="U1420" s="30"/>
      <c r="V1420" s="30"/>
      <c r="W1420" s="30"/>
      <c r="X1420" s="30"/>
      <c r="Y1420" s="30"/>
      <c r="Z1420" s="30"/>
      <c r="AA1420" s="30"/>
      <c r="AB1420" s="30"/>
      <c r="AC1420" s="80"/>
      <c r="AD1420" s="30"/>
    </row>
    <row r="1421" spans="18:30" x14ac:dyDescent="0.25">
      <c r="R1421" s="30"/>
      <c r="S1421" s="30"/>
      <c r="T1421" s="30"/>
      <c r="U1421" s="30"/>
      <c r="V1421" s="30"/>
      <c r="W1421" s="30"/>
      <c r="X1421" s="30"/>
      <c r="Y1421" s="30"/>
      <c r="Z1421" s="30"/>
      <c r="AA1421" s="30"/>
      <c r="AB1421" s="30"/>
      <c r="AC1421" s="80"/>
      <c r="AD1421" s="30"/>
    </row>
    <row r="1422" spans="18:30" x14ac:dyDescent="0.25">
      <c r="R1422" s="30"/>
      <c r="S1422" s="30"/>
      <c r="T1422" s="30"/>
      <c r="U1422" s="30"/>
      <c r="V1422" s="30"/>
      <c r="W1422" s="30"/>
      <c r="X1422" s="30"/>
      <c r="Y1422" s="30"/>
      <c r="Z1422" s="30"/>
      <c r="AA1422" s="30"/>
      <c r="AB1422" s="30"/>
      <c r="AC1422" s="80"/>
      <c r="AD1422" s="30"/>
    </row>
    <row r="1423" spans="18:30" x14ac:dyDescent="0.25">
      <c r="R1423" s="30"/>
      <c r="S1423" s="30"/>
      <c r="T1423" s="30"/>
      <c r="U1423" s="30"/>
      <c r="V1423" s="30"/>
      <c r="W1423" s="30"/>
      <c r="X1423" s="30"/>
      <c r="Y1423" s="30"/>
      <c r="Z1423" s="30"/>
      <c r="AA1423" s="30"/>
      <c r="AB1423" s="30"/>
      <c r="AC1423" s="80"/>
      <c r="AD1423" s="30"/>
    </row>
    <row r="1424" spans="18:30" x14ac:dyDescent="0.25">
      <c r="R1424" s="30"/>
      <c r="S1424" s="30"/>
      <c r="T1424" s="30"/>
      <c r="U1424" s="30"/>
      <c r="V1424" s="30"/>
      <c r="W1424" s="30"/>
      <c r="X1424" s="30"/>
      <c r="Y1424" s="30"/>
      <c r="Z1424" s="30"/>
      <c r="AA1424" s="30"/>
      <c r="AB1424" s="30"/>
      <c r="AC1424" s="80"/>
      <c r="AD1424" s="30"/>
    </row>
    <row r="1425" spans="18:30" x14ac:dyDescent="0.25">
      <c r="R1425" s="30"/>
      <c r="S1425" s="30"/>
      <c r="T1425" s="30"/>
      <c r="U1425" s="30"/>
      <c r="V1425" s="30"/>
      <c r="W1425" s="30"/>
      <c r="X1425" s="30"/>
      <c r="Y1425" s="30"/>
      <c r="Z1425" s="30"/>
      <c r="AA1425" s="30"/>
      <c r="AB1425" s="30"/>
      <c r="AC1425" s="80"/>
      <c r="AD1425" s="30"/>
    </row>
    <row r="1426" spans="18:30" x14ac:dyDescent="0.25">
      <c r="R1426" s="30"/>
      <c r="S1426" s="30"/>
      <c r="T1426" s="30"/>
      <c r="U1426" s="30"/>
      <c r="V1426" s="30"/>
      <c r="W1426" s="30"/>
      <c r="X1426" s="30"/>
      <c r="Y1426" s="30"/>
      <c r="Z1426" s="30"/>
      <c r="AA1426" s="30"/>
      <c r="AB1426" s="30"/>
      <c r="AC1426" s="80"/>
      <c r="AD1426" s="30"/>
    </row>
    <row r="1427" spans="18:30" x14ac:dyDescent="0.25">
      <c r="R1427" s="30"/>
      <c r="S1427" s="30"/>
      <c r="T1427" s="30"/>
      <c r="U1427" s="30"/>
      <c r="V1427" s="30"/>
      <c r="W1427" s="30"/>
      <c r="X1427" s="30"/>
      <c r="Y1427" s="30"/>
      <c r="Z1427" s="30"/>
      <c r="AA1427" s="30"/>
      <c r="AB1427" s="30"/>
      <c r="AC1427" s="80"/>
      <c r="AD1427" s="30"/>
    </row>
    <row r="1428" spans="18:30" x14ac:dyDescent="0.25">
      <c r="R1428" s="30"/>
      <c r="S1428" s="30"/>
      <c r="T1428" s="30"/>
      <c r="U1428" s="30"/>
      <c r="V1428" s="30"/>
      <c r="W1428" s="30"/>
      <c r="X1428" s="30"/>
      <c r="Y1428" s="30"/>
      <c r="Z1428" s="30"/>
      <c r="AA1428" s="30"/>
      <c r="AB1428" s="30"/>
      <c r="AC1428" s="80"/>
      <c r="AD1428" s="30"/>
    </row>
    <row r="1429" spans="18:30" x14ac:dyDescent="0.25">
      <c r="R1429" s="30"/>
      <c r="S1429" s="30"/>
      <c r="T1429" s="30"/>
      <c r="U1429" s="30"/>
      <c r="V1429" s="30"/>
      <c r="W1429" s="30"/>
      <c r="X1429" s="30"/>
      <c r="Y1429" s="30"/>
      <c r="Z1429" s="30"/>
      <c r="AA1429" s="30"/>
      <c r="AB1429" s="30"/>
      <c r="AC1429" s="80"/>
      <c r="AD1429" s="30"/>
    </row>
    <row r="1430" spans="18:30" x14ac:dyDescent="0.25">
      <c r="R1430" s="30"/>
      <c r="S1430" s="30"/>
      <c r="T1430" s="30"/>
      <c r="U1430" s="30"/>
      <c r="V1430" s="30"/>
      <c r="W1430" s="30"/>
      <c r="X1430" s="30"/>
      <c r="Y1430" s="30"/>
      <c r="Z1430" s="30"/>
      <c r="AA1430" s="30"/>
      <c r="AB1430" s="30"/>
      <c r="AC1430" s="80"/>
      <c r="AD1430" s="30"/>
    </row>
    <row r="1431" spans="18:30" x14ac:dyDescent="0.25">
      <c r="R1431" s="30"/>
      <c r="S1431" s="30"/>
      <c r="T1431" s="30"/>
      <c r="U1431" s="30"/>
      <c r="V1431" s="30"/>
      <c r="W1431" s="30"/>
      <c r="X1431" s="30"/>
      <c r="Y1431" s="30"/>
      <c r="Z1431" s="30"/>
      <c r="AA1431" s="30"/>
      <c r="AB1431" s="30"/>
      <c r="AC1431" s="80"/>
      <c r="AD1431" s="30"/>
    </row>
    <row r="1432" spans="18:30" x14ac:dyDescent="0.25">
      <c r="R1432" s="30"/>
      <c r="S1432" s="30"/>
      <c r="T1432" s="30"/>
      <c r="U1432" s="30"/>
      <c r="V1432" s="30"/>
      <c r="W1432" s="30"/>
      <c r="X1432" s="30"/>
      <c r="Y1432" s="30"/>
      <c r="Z1432" s="30"/>
      <c r="AA1432" s="30"/>
      <c r="AB1432" s="30"/>
      <c r="AC1432" s="80"/>
      <c r="AD1432" s="30"/>
    </row>
    <row r="1433" spans="18:30" x14ac:dyDescent="0.25">
      <c r="R1433" s="30"/>
      <c r="S1433" s="30"/>
      <c r="T1433" s="30"/>
      <c r="U1433" s="30"/>
      <c r="V1433" s="30"/>
      <c r="W1433" s="30"/>
      <c r="X1433" s="30"/>
      <c r="Y1433" s="30"/>
      <c r="Z1433" s="30"/>
      <c r="AA1433" s="30"/>
      <c r="AB1433" s="30"/>
      <c r="AC1433" s="80"/>
      <c r="AD1433" s="30"/>
    </row>
    <row r="1434" spans="18:30" x14ac:dyDescent="0.25">
      <c r="R1434" s="30"/>
      <c r="S1434" s="30"/>
      <c r="T1434" s="30"/>
      <c r="U1434" s="30"/>
      <c r="V1434" s="30"/>
      <c r="W1434" s="30"/>
      <c r="X1434" s="30"/>
      <c r="Y1434" s="30"/>
      <c r="Z1434" s="30"/>
      <c r="AA1434" s="30"/>
      <c r="AB1434" s="30"/>
      <c r="AC1434" s="80"/>
      <c r="AD1434" s="30"/>
    </row>
    <row r="1435" spans="18:30" x14ac:dyDescent="0.25">
      <c r="R1435" s="30"/>
      <c r="S1435" s="30"/>
      <c r="T1435" s="30"/>
      <c r="U1435" s="30"/>
      <c r="V1435" s="30"/>
      <c r="W1435" s="30"/>
      <c r="X1435" s="30"/>
      <c r="Y1435" s="30"/>
      <c r="Z1435" s="30"/>
      <c r="AA1435" s="30"/>
      <c r="AB1435" s="30"/>
      <c r="AC1435" s="80"/>
      <c r="AD1435" s="30"/>
    </row>
    <row r="1436" spans="18:30" x14ac:dyDescent="0.25">
      <c r="R1436" s="30"/>
      <c r="S1436" s="30"/>
      <c r="T1436" s="30"/>
      <c r="U1436" s="30"/>
      <c r="V1436" s="30"/>
      <c r="W1436" s="30"/>
      <c r="X1436" s="30"/>
      <c r="Y1436" s="30"/>
      <c r="Z1436" s="30"/>
      <c r="AA1436" s="30"/>
      <c r="AB1436" s="30"/>
      <c r="AC1436" s="80"/>
      <c r="AD1436" s="30"/>
    </row>
    <row r="1437" spans="18:30" x14ac:dyDescent="0.25">
      <c r="R1437" s="30"/>
      <c r="S1437" s="30"/>
      <c r="T1437" s="30"/>
      <c r="U1437" s="30"/>
      <c r="V1437" s="30"/>
      <c r="W1437" s="30"/>
      <c r="X1437" s="30"/>
      <c r="Y1437" s="30"/>
      <c r="Z1437" s="30"/>
      <c r="AA1437" s="30"/>
      <c r="AB1437" s="30"/>
      <c r="AC1437" s="80"/>
      <c r="AD1437" s="30"/>
    </row>
    <row r="1438" spans="18:30" x14ac:dyDescent="0.25">
      <c r="R1438" s="30"/>
      <c r="S1438" s="30"/>
      <c r="T1438" s="30"/>
      <c r="U1438" s="30"/>
      <c r="V1438" s="30"/>
      <c r="W1438" s="30"/>
      <c r="X1438" s="30"/>
      <c r="Y1438" s="30"/>
      <c r="Z1438" s="30"/>
      <c r="AA1438" s="30"/>
      <c r="AB1438" s="30"/>
      <c r="AC1438" s="80"/>
      <c r="AD1438" s="30"/>
    </row>
    <row r="1439" spans="18:30" x14ac:dyDescent="0.25">
      <c r="R1439" s="30"/>
      <c r="S1439" s="30"/>
      <c r="T1439" s="30"/>
      <c r="U1439" s="30"/>
      <c r="V1439" s="30"/>
      <c r="W1439" s="30"/>
      <c r="X1439" s="30"/>
      <c r="Y1439" s="30"/>
      <c r="Z1439" s="30"/>
      <c r="AA1439" s="30"/>
      <c r="AB1439" s="30"/>
      <c r="AC1439" s="80"/>
      <c r="AD1439" s="30"/>
    </row>
    <row r="1440" spans="18:30" x14ac:dyDescent="0.25">
      <c r="R1440" s="30"/>
      <c r="S1440" s="30"/>
      <c r="T1440" s="30"/>
      <c r="U1440" s="30"/>
      <c r="V1440" s="30"/>
      <c r="W1440" s="30"/>
      <c r="X1440" s="30"/>
      <c r="Y1440" s="30"/>
      <c r="Z1440" s="30"/>
      <c r="AA1440" s="30"/>
      <c r="AB1440" s="30"/>
      <c r="AC1440" s="80"/>
      <c r="AD1440" s="30"/>
    </row>
    <row r="1441" spans="18:30" x14ac:dyDescent="0.25">
      <c r="R1441" s="30"/>
      <c r="S1441" s="30"/>
      <c r="T1441" s="30"/>
      <c r="U1441" s="30"/>
      <c r="V1441" s="30"/>
      <c r="W1441" s="30"/>
      <c r="X1441" s="30"/>
      <c r="Y1441" s="30"/>
      <c r="Z1441" s="30"/>
      <c r="AA1441" s="30"/>
      <c r="AB1441" s="30"/>
      <c r="AC1441" s="80"/>
      <c r="AD1441" s="30"/>
    </row>
    <row r="1442" spans="18:30" x14ac:dyDescent="0.25">
      <c r="R1442" s="30"/>
      <c r="S1442" s="30"/>
      <c r="T1442" s="30"/>
      <c r="U1442" s="30"/>
      <c r="V1442" s="30"/>
      <c r="W1442" s="30"/>
      <c r="X1442" s="30"/>
      <c r="Y1442" s="30"/>
      <c r="Z1442" s="30"/>
      <c r="AA1442" s="30"/>
      <c r="AB1442" s="30"/>
      <c r="AC1442" s="80"/>
      <c r="AD1442" s="30"/>
    </row>
    <row r="1443" spans="18:30" x14ac:dyDescent="0.25">
      <c r="R1443" s="30"/>
      <c r="S1443" s="30"/>
      <c r="T1443" s="30"/>
      <c r="U1443" s="30"/>
      <c r="V1443" s="30"/>
      <c r="W1443" s="30"/>
      <c r="X1443" s="30"/>
      <c r="Y1443" s="30"/>
      <c r="Z1443" s="30"/>
      <c r="AA1443" s="30"/>
      <c r="AB1443" s="30"/>
      <c r="AC1443" s="80"/>
      <c r="AD1443" s="30"/>
    </row>
    <row r="1444" spans="18:30" x14ac:dyDescent="0.25">
      <c r="R1444" s="30"/>
      <c r="S1444" s="30"/>
      <c r="T1444" s="30"/>
      <c r="U1444" s="30"/>
      <c r="V1444" s="30"/>
      <c r="W1444" s="30"/>
      <c r="X1444" s="30"/>
      <c r="Y1444" s="30"/>
      <c r="Z1444" s="30"/>
      <c r="AA1444" s="30"/>
      <c r="AB1444" s="30"/>
      <c r="AC1444" s="80"/>
      <c r="AD1444" s="30"/>
    </row>
    <row r="1445" spans="18:30" x14ac:dyDescent="0.25">
      <c r="R1445" s="30"/>
      <c r="S1445" s="30"/>
      <c r="T1445" s="30"/>
      <c r="U1445" s="30"/>
      <c r="V1445" s="30"/>
      <c r="W1445" s="30"/>
      <c r="X1445" s="30"/>
      <c r="Y1445" s="30"/>
      <c r="Z1445" s="30"/>
      <c r="AA1445" s="30"/>
      <c r="AB1445" s="30"/>
      <c r="AC1445" s="80"/>
      <c r="AD1445" s="30"/>
    </row>
    <row r="1446" spans="18:30" x14ac:dyDescent="0.25">
      <c r="R1446" s="30"/>
      <c r="S1446" s="30"/>
      <c r="T1446" s="30"/>
      <c r="U1446" s="30"/>
      <c r="V1446" s="30"/>
      <c r="W1446" s="30"/>
      <c r="X1446" s="30"/>
      <c r="Y1446" s="30"/>
      <c r="Z1446" s="30"/>
      <c r="AA1446" s="30"/>
      <c r="AB1446" s="30"/>
      <c r="AC1446" s="80"/>
      <c r="AD1446" s="30"/>
    </row>
    <row r="1447" spans="18:30" x14ac:dyDescent="0.25">
      <c r="R1447" s="30"/>
      <c r="S1447" s="30"/>
      <c r="T1447" s="30"/>
      <c r="U1447" s="30"/>
      <c r="V1447" s="30"/>
      <c r="W1447" s="30"/>
      <c r="X1447" s="30"/>
      <c r="Y1447" s="30"/>
      <c r="Z1447" s="30"/>
      <c r="AA1447" s="30"/>
      <c r="AB1447" s="30"/>
      <c r="AC1447" s="80"/>
      <c r="AD1447" s="30"/>
    </row>
    <row r="1448" spans="18:30" x14ac:dyDescent="0.25">
      <c r="R1448" s="30"/>
      <c r="S1448" s="30"/>
      <c r="T1448" s="30"/>
      <c r="U1448" s="30"/>
      <c r="V1448" s="30"/>
      <c r="W1448" s="30"/>
      <c r="X1448" s="30"/>
      <c r="Y1448" s="30"/>
      <c r="Z1448" s="30"/>
      <c r="AA1448" s="30"/>
      <c r="AB1448" s="30"/>
      <c r="AC1448" s="80"/>
      <c r="AD1448" s="30"/>
    </row>
    <row r="1449" spans="18:30" x14ac:dyDescent="0.25">
      <c r="R1449" s="30"/>
      <c r="S1449" s="30"/>
      <c r="T1449" s="30"/>
      <c r="U1449" s="30"/>
      <c r="V1449" s="30"/>
      <c r="W1449" s="30"/>
      <c r="X1449" s="30"/>
      <c r="Y1449" s="30"/>
      <c r="Z1449" s="30"/>
      <c r="AA1449" s="30"/>
      <c r="AB1449" s="30"/>
      <c r="AC1449" s="80"/>
      <c r="AD1449" s="30"/>
    </row>
    <row r="1450" spans="18:30" x14ac:dyDescent="0.25">
      <c r="R1450" s="30"/>
      <c r="S1450" s="30"/>
      <c r="T1450" s="30"/>
      <c r="U1450" s="30"/>
      <c r="V1450" s="30"/>
      <c r="W1450" s="30"/>
      <c r="X1450" s="30"/>
      <c r="Y1450" s="30"/>
      <c r="Z1450" s="30"/>
      <c r="AA1450" s="30"/>
      <c r="AB1450" s="30"/>
      <c r="AC1450" s="80"/>
      <c r="AD1450" s="30"/>
    </row>
    <row r="1451" spans="18:30" x14ac:dyDescent="0.25">
      <c r="R1451" s="30"/>
      <c r="S1451" s="30"/>
      <c r="T1451" s="30"/>
      <c r="U1451" s="30"/>
      <c r="V1451" s="30"/>
      <c r="W1451" s="30"/>
      <c r="X1451" s="30"/>
      <c r="Y1451" s="30"/>
      <c r="Z1451" s="30"/>
      <c r="AA1451" s="30"/>
      <c r="AB1451" s="30"/>
      <c r="AC1451" s="80"/>
      <c r="AD1451" s="30"/>
    </row>
    <row r="1452" spans="18:30" x14ac:dyDescent="0.25">
      <c r="R1452" s="30"/>
      <c r="S1452" s="30"/>
      <c r="T1452" s="30"/>
      <c r="U1452" s="30"/>
      <c r="V1452" s="30"/>
      <c r="W1452" s="30"/>
      <c r="X1452" s="30"/>
      <c r="Y1452" s="30"/>
      <c r="Z1452" s="30"/>
      <c r="AA1452" s="30"/>
      <c r="AB1452" s="30"/>
      <c r="AC1452" s="80"/>
      <c r="AD1452" s="30"/>
    </row>
    <row r="1453" spans="18:30" x14ac:dyDescent="0.25">
      <c r="R1453" s="30"/>
      <c r="S1453" s="30"/>
      <c r="T1453" s="30"/>
      <c r="U1453" s="30"/>
      <c r="V1453" s="30"/>
      <c r="W1453" s="30"/>
      <c r="X1453" s="30"/>
      <c r="Y1453" s="30"/>
      <c r="Z1453" s="30"/>
      <c r="AA1453" s="30"/>
      <c r="AB1453" s="30"/>
      <c r="AC1453" s="80"/>
      <c r="AD1453" s="30"/>
    </row>
    <row r="1454" spans="18:30" x14ac:dyDescent="0.25">
      <c r="R1454" s="30"/>
      <c r="S1454" s="30"/>
      <c r="T1454" s="30"/>
      <c r="U1454" s="30"/>
      <c r="V1454" s="30"/>
      <c r="W1454" s="30"/>
      <c r="X1454" s="30"/>
      <c r="Y1454" s="30"/>
      <c r="Z1454" s="30"/>
      <c r="AA1454" s="30"/>
      <c r="AB1454" s="30"/>
      <c r="AC1454" s="80"/>
      <c r="AD1454" s="30"/>
    </row>
    <row r="1455" spans="18:30" x14ac:dyDescent="0.25">
      <c r="R1455" s="30"/>
      <c r="S1455" s="30"/>
      <c r="T1455" s="30"/>
      <c r="U1455" s="30"/>
      <c r="V1455" s="30"/>
      <c r="W1455" s="30"/>
      <c r="X1455" s="30"/>
      <c r="Y1455" s="30"/>
      <c r="Z1455" s="30"/>
      <c r="AA1455" s="30"/>
      <c r="AB1455" s="30"/>
      <c r="AC1455" s="80"/>
      <c r="AD1455" s="30"/>
    </row>
    <row r="1456" spans="18:30" x14ac:dyDescent="0.25">
      <c r="R1456" s="30"/>
      <c r="S1456" s="30"/>
      <c r="T1456" s="30"/>
      <c r="U1456" s="30"/>
      <c r="V1456" s="30"/>
      <c r="W1456" s="30"/>
      <c r="X1456" s="30"/>
      <c r="Y1456" s="30"/>
      <c r="Z1456" s="30"/>
      <c r="AA1456" s="30"/>
      <c r="AB1456" s="30"/>
      <c r="AC1456" s="80"/>
      <c r="AD1456" s="30"/>
    </row>
    <row r="1457" spans="18:30" x14ac:dyDescent="0.25">
      <c r="R1457" s="30"/>
      <c r="S1457" s="30"/>
      <c r="T1457" s="30"/>
      <c r="U1457" s="30"/>
      <c r="V1457" s="30"/>
      <c r="W1457" s="30"/>
      <c r="X1457" s="30"/>
      <c r="Y1457" s="30"/>
      <c r="Z1457" s="30"/>
      <c r="AA1457" s="30"/>
      <c r="AB1457" s="30"/>
      <c r="AC1457" s="80"/>
      <c r="AD1457" s="30"/>
    </row>
    <row r="1458" spans="18:30" x14ac:dyDescent="0.25">
      <c r="R1458" s="30"/>
      <c r="S1458" s="30"/>
      <c r="T1458" s="30"/>
      <c r="U1458" s="30"/>
      <c r="V1458" s="30"/>
      <c r="W1458" s="30"/>
      <c r="X1458" s="30"/>
      <c r="Y1458" s="30"/>
      <c r="Z1458" s="30"/>
      <c r="AA1458" s="30"/>
      <c r="AB1458" s="30"/>
      <c r="AC1458" s="80"/>
      <c r="AD1458" s="30"/>
    </row>
    <row r="1459" spans="18:30" x14ac:dyDescent="0.25">
      <c r="R1459" s="30"/>
      <c r="S1459" s="30"/>
      <c r="T1459" s="30"/>
      <c r="U1459" s="30"/>
      <c r="V1459" s="30"/>
      <c r="W1459" s="30"/>
      <c r="X1459" s="30"/>
      <c r="Y1459" s="30"/>
      <c r="Z1459" s="30"/>
      <c r="AA1459" s="30"/>
      <c r="AB1459" s="30"/>
      <c r="AC1459" s="80"/>
      <c r="AD1459" s="30"/>
    </row>
    <row r="1460" spans="18:30" x14ac:dyDescent="0.25">
      <c r="R1460" s="30"/>
      <c r="S1460" s="30"/>
      <c r="T1460" s="30"/>
      <c r="U1460" s="30"/>
      <c r="V1460" s="30"/>
      <c r="W1460" s="30"/>
      <c r="X1460" s="30"/>
      <c r="Y1460" s="30"/>
      <c r="Z1460" s="30"/>
      <c r="AA1460" s="30"/>
      <c r="AB1460" s="30"/>
      <c r="AC1460" s="80"/>
      <c r="AD1460" s="30"/>
    </row>
    <row r="1461" spans="18:30" x14ac:dyDescent="0.25">
      <c r="R1461" s="30"/>
      <c r="S1461" s="30"/>
      <c r="T1461" s="30"/>
      <c r="U1461" s="30"/>
      <c r="V1461" s="30"/>
      <c r="W1461" s="30"/>
      <c r="X1461" s="30"/>
      <c r="Y1461" s="30"/>
      <c r="Z1461" s="30"/>
      <c r="AA1461" s="30"/>
      <c r="AB1461" s="30"/>
      <c r="AC1461" s="80"/>
      <c r="AD1461" s="30"/>
    </row>
    <row r="1462" spans="18:30" x14ac:dyDescent="0.25">
      <c r="R1462" s="30"/>
      <c r="S1462" s="30"/>
      <c r="T1462" s="30"/>
      <c r="U1462" s="30"/>
      <c r="V1462" s="30"/>
      <c r="W1462" s="30"/>
      <c r="X1462" s="30"/>
      <c r="Y1462" s="30"/>
      <c r="Z1462" s="30"/>
      <c r="AA1462" s="30"/>
      <c r="AB1462" s="30"/>
      <c r="AC1462" s="80"/>
      <c r="AD1462" s="30"/>
    </row>
    <row r="1463" spans="18:30" x14ac:dyDescent="0.25">
      <c r="R1463" s="30"/>
      <c r="S1463" s="30"/>
      <c r="T1463" s="30"/>
      <c r="U1463" s="30"/>
      <c r="V1463" s="30"/>
      <c r="W1463" s="30"/>
      <c r="X1463" s="30"/>
      <c r="Y1463" s="30"/>
      <c r="Z1463" s="30"/>
      <c r="AA1463" s="30"/>
      <c r="AB1463" s="30"/>
      <c r="AC1463" s="80"/>
      <c r="AD1463" s="30"/>
    </row>
    <row r="1464" spans="18:30" x14ac:dyDescent="0.25">
      <c r="R1464" s="30"/>
      <c r="S1464" s="30"/>
      <c r="T1464" s="30"/>
      <c r="U1464" s="30"/>
      <c r="V1464" s="30"/>
      <c r="W1464" s="30"/>
      <c r="X1464" s="30"/>
      <c r="Y1464" s="30"/>
      <c r="Z1464" s="30"/>
      <c r="AA1464" s="30"/>
      <c r="AB1464" s="30"/>
      <c r="AC1464" s="80"/>
      <c r="AD1464" s="30"/>
    </row>
    <row r="1465" spans="18:30" x14ac:dyDescent="0.25">
      <c r="R1465" s="30"/>
      <c r="S1465" s="30"/>
      <c r="T1465" s="30"/>
      <c r="U1465" s="30"/>
      <c r="V1465" s="30"/>
      <c r="W1465" s="30"/>
      <c r="X1465" s="30"/>
      <c r="Y1465" s="30"/>
      <c r="Z1465" s="30"/>
      <c r="AA1465" s="30"/>
      <c r="AB1465" s="30"/>
      <c r="AC1465" s="80"/>
      <c r="AD1465" s="30"/>
    </row>
    <row r="1466" spans="18:30" x14ac:dyDescent="0.25">
      <c r="R1466" s="30"/>
      <c r="S1466" s="30"/>
      <c r="T1466" s="30"/>
      <c r="U1466" s="30"/>
      <c r="V1466" s="30"/>
      <c r="W1466" s="30"/>
      <c r="X1466" s="30"/>
      <c r="Y1466" s="30"/>
      <c r="Z1466" s="30"/>
      <c r="AA1466" s="30"/>
      <c r="AB1466" s="30"/>
      <c r="AC1466" s="80"/>
      <c r="AD1466" s="30"/>
    </row>
    <row r="1467" spans="18:30" x14ac:dyDescent="0.25">
      <c r="R1467" s="30"/>
      <c r="S1467" s="30"/>
      <c r="T1467" s="30"/>
      <c r="U1467" s="30"/>
      <c r="V1467" s="30"/>
      <c r="W1467" s="30"/>
      <c r="X1467" s="30"/>
      <c r="Y1467" s="30"/>
      <c r="Z1467" s="30"/>
      <c r="AA1467" s="30"/>
      <c r="AB1467" s="30"/>
      <c r="AC1467" s="80"/>
      <c r="AD1467" s="30"/>
    </row>
    <row r="1468" spans="18:30" x14ac:dyDescent="0.25">
      <c r="R1468" s="30"/>
      <c r="S1468" s="30"/>
      <c r="T1468" s="30"/>
      <c r="U1468" s="30"/>
      <c r="V1468" s="30"/>
      <c r="W1468" s="30"/>
      <c r="X1468" s="30"/>
      <c r="Y1468" s="30"/>
      <c r="Z1468" s="30"/>
      <c r="AA1468" s="30"/>
      <c r="AB1468" s="30"/>
      <c r="AC1468" s="80"/>
      <c r="AD1468" s="30"/>
    </row>
    <row r="1469" spans="18:30" x14ac:dyDescent="0.25">
      <c r="R1469" s="30"/>
      <c r="S1469" s="30"/>
      <c r="T1469" s="30"/>
      <c r="U1469" s="30"/>
      <c r="V1469" s="30"/>
      <c r="W1469" s="30"/>
      <c r="X1469" s="30"/>
      <c r="Y1469" s="30"/>
      <c r="Z1469" s="30"/>
      <c r="AA1469" s="30"/>
      <c r="AB1469" s="30"/>
      <c r="AC1469" s="80"/>
      <c r="AD1469" s="30"/>
    </row>
    <row r="1470" spans="18:30" x14ac:dyDescent="0.25">
      <c r="R1470" s="30"/>
      <c r="S1470" s="30"/>
      <c r="T1470" s="30"/>
      <c r="U1470" s="30"/>
      <c r="V1470" s="30"/>
      <c r="W1470" s="30"/>
      <c r="X1470" s="30"/>
      <c r="Y1470" s="30"/>
      <c r="Z1470" s="30"/>
      <c r="AA1470" s="30"/>
      <c r="AB1470" s="30"/>
      <c r="AC1470" s="80"/>
      <c r="AD1470" s="30"/>
    </row>
    <row r="1471" spans="18:30" x14ac:dyDescent="0.25">
      <c r="R1471" s="30"/>
      <c r="S1471" s="30"/>
      <c r="T1471" s="30"/>
      <c r="U1471" s="30"/>
      <c r="V1471" s="30"/>
      <c r="W1471" s="30"/>
      <c r="X1471" s="30"/>
      <c r="Y1471" s="30"/>
      <c r="Z1471" s="30"/>
      <c r="AA1471" s="30"/>
      <c r="AB1471" s="30"/>
      <c r="AC1471" s="80"/>
      <c r="AD1471" s="30"/>
    </row>
    <row r="1472" spans="18:30" x14ac:dyDescent="0.25">
      <c r="R1472" s="30"/>
      <c r="S1472" s="30"/>
      <c r="T1472" s="30"/>
      <c r="U1472" s="30"/>
      <c r="V1472" s="30"/>
      <c r="W1472" s="30"/>
      <c r="X1472" s="30"/>
      <c r="Y1472" s="30"/>
      <c r="Z1472" s="30"/>
      <c r="AA1472" s="30"/>
      <c r="AB1472" s="30"/>
      <c r="AC1472" s="80"/>
      <c r="AD1472" s="30"/>
    </row>
    <row r="1473" spans="18:30" x14ac:dyDescent="0.25">
      <c r="R1473" s="30"/>
      <c r="S1473" s="30"/>
      <c r="T1473" s="30"/>
      <c r="U1473" s="30"/>
      <c r="V1473" s="30"/>
      <c r="W1473" s="30"/>
      <c r="X1473" s="30"/>
      <c r="Y1473" s="30"/>
      <c r="Z1473" s="30"/>
      <c r="AA1473" s="30"/>
      <c r="AB1473" s="30"/>
      <c r="AC1473" s="80"/>
      <c r="AD1473" s="30"/>
    </row>
    <row r="1474" spans="18:30" x14ac:dyDescent="0.25">
      <c r="R1474" s="30"/>
      <c r="S1474" s="30"/>
      <c r="T1474" s="30"/>
      <c r="U1474" s="30"/>
      <c r="V1474" s="30"/>
      <c r="W1474" s="30"/>
      <c r="X1474" s="30"/>
      <c r="Y1474" s="30"/>
      <c r="Z1474" s="30"/>
      <c r="AA1474" s="30"/>
      <c r="AB1474" s="30"/>
      <c r="AC1474" s="80"/>
      <c r="AD1474" s="30"/>
    </row>
    <row r="1475" spans="18:30" x14ac:dyDescent="0.25">
      <c r="R1475" s="30"/>
      <c r="S1475" s="30"/>
      <c r="T1475" s="30"/>
      <c r="U1475" s="30"/>
      <c r="V1475" s="30"/>
      <c r="W1475" s="30"/>
      <c r="X1475" s="30"/>
      <c r="Y1475" s="30"/>
      <c r="Z1475" s="30"/>
      <c r="AA1475" s="30"/>
      <c r="AB1475" s="30"/>
      <c r="AC1475" s="80"/>
      <c r="AD1475" s="30"/>
    </row>
    <row r="1476" spans="18:30" x14ac:dyDescent="0.25">
      <c r="R1476" s="30"/>
      <c r="S1476" s="30"/>
      <c r="T1476" s="30"/>
      <c r="U1476" s="30"/>
      <c r="V1476" s="30"/>
      <c r="W1476" s="30"/>
      <c r="X1476" s="30"/>
      <c r="Y1476" s="30"/>
      <c r="Z1476" s="30"/>
      <c r="AA1476" s="30"/>
      <c r="AB1476" s="30"/>
      <c r="AC1476" s="80"/>
      <c r="AD1476" s="30"/>
    </row>
    <row r="1477" spans="18:30" x14ac:dyDescent="0.25">
      <c r="R1477" s="30"/>
      <c r="S1477" s="30"/>
      <c r="T1477" s="30"/>
      <c r="U1477" s="30"/>
      <c r="V1477" s="30"/>
      <c r="W1477" s="30"/>
      <c r="X1477" s="30"/>
      <c r="Y1477" s="30"/>
      <c r="Z1477" s="30"/>
      <c r="AA1477" s="30"/>
      <c r="AB1477" s="30"/>
      <c r="AC1477" s="80"/>
      <c r="AD1477" s="30"/>
    </row>
    <row r="1478" spans="18:30" x14ac:dyDescent="0.25">
      <c r="R1478" s="30"/>
      <c r="S1478" s="30"/>
      <c r="T1478" s="30"/>
      <c r="U1478" s="30"/>
      <c r="V1478" s="30"/>
      <c r="W1478" s="30"/>
      <c r="X1478" s="30"/>
      <c r="Y1478" s="30"/>
      <c r="Z1478" s="30"/>
      <c r="AA1478" s="30"/>
      <c r="AB1478" s="30"/>
      <c r="AC1478" s="80"/>
      <c r="AD1478" s="30"/>
    </row>
    <row r="1479" spans="18:30" x14ac:dyDescent="0.25">
      <c r="R1479" s="30"/>
      <c r="S1479" s="30"/>
      <c r="T1479" s="30"/>
      <c r="U1479" s="30"/>
      <c r="V1479" s="30"/>
      <c r="W1479" s="30"/>
      <c r="X1479" s="30"/>
      <c r="Y1479" s="30"/>
      <c r="Z1479" s="30"/>
      <c r="AA1479" s="30"/>
      <c r="AB1479" s="30"/>
      <c r="AC1479" s="80"/>
      <c r="AD1479" s="30"/>
    </row>
    <row r="1480" spans="18:30" x14ac:dyDescent="0.25">
      <c r="R1480" s="30"/>
      <c r="S1480" s="30"/>
      <c r="T1480" s="30"/>
      <c r="U1480" s="30"/>
      <c r="V1480" s="30"/>
      <c r="W1480" s="30"/>
      <c r="X1480" s="30"/>
      <c r="Y1480" s="30"/>
      <c r="Z1480" s="30"/>
      <c r="AA1480" s="30"/>
      <c r="AB1480" s="30"/>
      <c r="AC1480" s="80"/>
      <c r="AD1480" s="30"/>
    </row>
    <row r="1481" spans="18:30" x14ac:dyDescent="0.25">
      <c r="R1481" s="30"/>
      <c r="S1481" s="30"/>
      <c r="T1481" s="30"/>
      <c r="U1481" s="30"/>
      <c r="V1481" s="30"/>
      <c r="W1481" s="30"/>
      <c r="X1481" s="30"/>
      <c r="Y1481" s="30"/>
      <c r="Z1481" s="30"/>
      <c r="AA1481" s="30"/>
      <c r="AB1481" s="30"/>
      <c r="AC1481" s="80"/>
      <c r="AD1481" s="30"/>
    </row>
    <row r="1482" spans="18:30" x14ac:dyDescent="0.25">
      <c r="R1482" s="30"/>
      <c r="S1482" s="30"/>
      <c r="T1482" s="30"/>
      <c r="U1482" s="30"/>
      <c r="V1482" s="30"/>
      <c r="W1482" s="30"/>
      <c r="X1482" s="30"/>
      <c r="Y1482" s="30"/>
      <c r="Z1482" s="30"/>
      <c r="AA1482" s="30"/>
      <c r="AB1482" s="30"/>
      <c r="AC1482" s="80"/>
      <c r="AD1482" s="30"/>
    </row>
    <row r="1483" spans="18:30" x14ac:dyDescent="0.25">
      <c r="R1483" s="30"/>
      <c r="S1483" s="30"/>
      <c r="T1483" s="30"/>
      <c r="U1483" s="30"/>
      <c r="V1483" s="30"/>
      <c r="W1483" s="30"/>
      <c r="X1483" s="30"/>
      <c r="Y1483" s="30"/>
      <c r="Z1483" s="30"/>
      <c r="AA1483" s="30"/>
      <c r="AB1483" s="30"/>
      <c r="AC1483" s="80"/>
      <c r="AD1483" s="30"/>
    </row>
    <row r="1484" spans="18:30" x14ac:dyDescent="0.25">
      <c r="R1484" s="30"/>
      <c r="S1484" s="30"/>
      <c r="T1484" s="30"/>
      <c r="U1484" s="30"/>
      <c r="V1484" s="30"/>
      <c r="W1484" s="30"/>
      <c r="X1484" s="30"/>
      <c r="Y1484" s="30"/>
      <c r="Z1484" s="30"/>
      <c r="AA1484" s="30"/>
      <c r="AB1484" s="30"/>
      <c r="AC1484" s="80"/>
      <c r="AD1484" s="30"/>
    </row>
    <row r="1485" spans="18:30" x14ac:dyDescent="0.25">
      <c r="R1485" s="30"/>
      <c r="S1485" s="30"/>
      <c r="T1485" s="30"/>
      <c r="U1485" s="30"/>
      <c r="V1485" s="30"/>
      <c r="W1485" s="30"/>
      <c r="X1485" s="30"/>
      <c r="Y1485" s="30"/>
      <c r="Z1485" s="30"/>
      <c r="AA1485" s="30"/>
      <c r="AB1485" s="30"/>
      <c r="AC1485" s="80"/>
      <c r="AD1485" s="30"/>
    </row>
    <row r="1486" spans="18:30" x14ac:dyDescent="0.25">
      <c r="R1486" s="30"/>
      <c r="S1486" s="30"/>
      <c r="T1486" s="30"/>
      <c r="U1486" s="30"/>
      <c r="V1486" s="30"/>
      <c r="W1486" s="30"/>
      <c r="X1486" s="30"/>
      <c r="Y1486" s="30"/>
      <c r="Z1486" s="30"/>
      <c r="AA1486" s="30"/>
      <c r="AB1486" s="30"/>
      <c r="AC1486" s="80"/>
      <c r="AD1486" s="30"/>
    </row>
    <row r="1487" spans="18:30" x14ac:dyDescent="0.25">
      <c r="R1487" s="30"/>
      <c r="S1487" s="30"/>
      <c r="T1487" s="30"/>
      <c r="U1487" s="30"/>
      <c r="V1487" s="30"/>
      <c r="W1487" s="30"/>
      <c r="X1487" s="30"/>
      <c r="Y1487" s="30"/>
      <c r="Z1487" s="30"/>
      <c r="AA1487" s="30"/>
      <c r="AB1487" s="30"/>
      <c r="AC1487" s="80"/>
      <c r="AD1487" s="30"/>
    </row>
    <row r="1488" spans="18:30" x14ac:dyDescent="0.25">
      <c r="R1488" s="30"/>
      <c r="S1488" s="30"/>
      <c r="T1488" s="30"/>
      <c r="U1488" s="30"/>
      <c r="V1488" s="30"/>
      <c r="W1488" s="30"/>
      <c r="X1488" s="30"/>
      <c r="Y1488" s="30"/>
      <c r="Z1488" s="30"/>
      <c r="AA1488" s="30"/>
      <c r="AB1488" s="30"/>
      <c r="AC1488" s="80"/>
      <c r="AD1488" s="30"/>
    </row>
    <row r="1489" spans="18:30" x14ac:dyDescent="0.25">
      <c r="R1489" s="30"/>
      <c r="S1489" s="30"/>
      <c r="T1489" s="30"/>
      <c r="U1489" s="30"/>
      <c r="V1489" s="30"/>
      <c r="W1489" s="30"/>
      <c r="X1489" s="30"/>
      <c r="Y1489" s="30"/>
      <c r="Z1489" s="30"/>
      <c r="AA1489" s="30"/>
      <c r="AB1489" s="30"/>
      <c r="AC1489" s="80"/>
      <c r="AD1489" s="30"/>
    </row>
    <row r="1490" spans="18:30" x14ac:dyDescent="0.25">
      <c r="R1490" s="30"/>
      <c r="S1490" s="30"/>
      <c r="T1490" s="30"/>
      <c r="U1490" s="30"/>
      <c r="V1490" s="30"/>
      <c r="W1490" s="30"/>
      <c r="X1490" s="30"/>
      <c r="Y1490" s="30"/>
      <c r="Z1490" s="30"/>
      <c r="AA1490" s="30"/>
      <c r="AB1490" s="30"/>
      <c r="AC1490" s="80"/>
      <c r="AD1490" s="30"/>
    </row>
    <row r="1491" spans="18:30" x14ac:dyDescent="0.25">
      <c r="R1491" s="30"/>
      <c r="S1491" s="30"/>
      <c r="T1491" s="30"/>
      <c r="U1491" s="30"/>
      <c r="V1491" s="30"/>
      <c r="W1491" s="30"/>
      <c r="X1491" s="30"/>
      <c r="Y1491" s="30"/>
      <c r="Z1491" s="30"/>
      <c r="AA1491" s="30"/>
      <c r="AB1491" s="30"/>
      <c r="AC1491" s="80"/>
      <c r="AD1491" s="30"/>
    </row>
    <row r="1492" spans="18:30" x14ac:dyDescent="0.25">
      <c r="R1492" s="30"/>
      <c r="S1492" s="30"/>
      <c r="T1492" s="30"/>
      <c r="U1492" s="30"/>
      <c r="V1492" s="30"/>
      <c r="W1492" s="30"/>
      <c r="X1492" s="30"/>
      <c r="Y1492" s="30"/>
      <c r="Z1492" s="30"/>
      <c r="AA1492" s="30"/>
      <c r="AB1492" s="30"/>
      <c r="AC1492" s="80"/>
      <c r="AD1492" s="30"/>
    </row>
    <row r="1493" spans="18:30" x14ac:dyDescent="0.25">
      <c r="R1493" s="30"/>
      <c r="S1493" s="30"/>
      <c r="T1493" s="30"/>
      <c r="U1493" s="30"/>
      <c r="V1493" s="30"/>
      <c r="W1493" s="30"/>
      <c r="X1493" s="30"/>
      <c r="Y1493" s="30"/>
      <c r="Z1493" s="30"/>
      <c r="AA1493" s="30"/>
      <c r="AB1493" s="30"/>
      <c r="AC1493" s="80"/>
      <c r="AD1493" s="30"/>
    </row>
    <row r="1494" spans="18:30" x14ac:dyDescent="0.25">
      <c r="R1494" s="30"/>
      <c r="S1494" s="30"/>
      <c r="T1494" s="30"/>
      <c r="U1494" s="30"/>
      <c r="V1494" s="30"/>
      <c r="W1494" s="30"/>
      <c r="X1494" s="30"/>
      <c r="Y1494" s="30"/>
      <c r="Z1494" s="30"/>
      <c r="AA1494" s="30"/>
      <c r="AB1494" s="30"/>
      <c r="AC1494" s="80"/>
      <c r="AD1494" s="30"/>
    </row>
    <row r="1495" spans="18:30" x14ac:dyDescent="0.25">
      <c r="R1495" s="30"/>
      <c r="S1495" s="30"/>
      <c r="T1495" s="30"/>
      <c r="U1495" s="30"/>
      <c r="V1495" s="30"/>
      <c r="W1495" s="30"/>
      <c r="X1495" s="30"/>
      <c r="Y1495" s="30"/>
      <c r="Z1495" s="30"/>
      <c r="AA1495" s="30"/>
      <c r="AB1495" s="30"/>
      <c r="AC1495" s="80"/>
      <c r="AD1495" s="30"/>
    </row>
    <row r="1496" spans="18:30" x14ac:dyDescent="0.25">
      <c r="R1496" s="30"/>
      <c r="S1496" s="30"/>
      <c r="T1496" s="30"/>
      <c r="U1496" s="30"/>
      <c r="V1496" s="30"/>
      <c r="W1496" s="30"/>
      <c r="X1496" s="30"/>
      <c r="Y1496" s="30"/>
      <c r="Z1496" s="30"/>
      <c r="AA1496" s="30"/>
      <c r="AB1496" s="30"/>
      <c r="AC1496" s="80"/>
      <c r="AD1496" s="30"/>
    </row>
    <row r="1497" spans="18:30" x14ac:dyDescent="0.25">
      <c r="R1497" s="30"/>
      <c r="S1497" s="30"/>
      <c r="T1497" s="30"/>
      <c r="U1497" s="30"/>
      <c r="V1497" s="30"/>
      <c r="W1497" s="30"/>
      <c r="X1497" s="30"/>
      <c r="Y1497" s="30"/>
      <c r="Z1497" s="30"/>
      <c r="AA1497" s="30"/>
      <c r="AB1497" s="30"/>
      <c r="AC1497" s="80"/>
      <c r="AD1497" s="30"/>
    </row>
    <row r="1498" spans="18:30" x14ac:dyDescent="0.25">
      <c r="R1498" s="30"/>
      <c r="S1498" s="30"/>
      <c r="T1498" s="30"/>
      <c r="U1498" s="30"/>
      <c r="V1498" s="30"/>
      <c r="W1498" s="30"/>
      <c r="X1498" s="30"/>
      <c r="Y1498" s="30"/>
      <c r="Z1498" s="30"/>
      <c r="AA1498" s="30"/>
      <c r="AB1498" s="30"/>
      <c r="AC1498" s="80"/>
      <c r="AD1498" s="30"/>
    </row>
    <row r="1499" spans="18:30" x14ac:dyDescent="0.25">
      <c r="R1499" s="30"/>
      <c r="S1499" s="30"/>
      <c r="T1499" s="30"/>
      <c r="U1499" s="30"/>
      <c r="V1499" s="30"/>
      <c r="W1499" s="30"/>
      <c r="X1499" s="30"/>
      <c r="Y1499" s="30"/>
      <c r="Z1499" s="30"/>
      <c r="AA1499" s="30"/>
      <c r="AB1499" s="30"/>
      <c r="AC1499" s="80"/>
      <c r="AD1499" s="30"/>
    </row>
    <row r="1500" spans="18:30" x14ac:dyDescent="0.25">
      <c r="R1500" s="30"/>
      <c r="S1500" s="30"/>
      <c r="T1500" s="30"/>
      <c r="U1500" s="30"/>
      <c r="V1500" s="30"/>
      <c r="W1500" s="30"/>
      <c r="X1500" s="30"/>
      <c r="Y1500" s="30"/>
      <c r="Z1500" s="30"/>
      <c r="AA1500" s="30"/>
      <c r="AB1500" s="30"/>
      <c r="AC1500" s="80"/>
      <c r="AD1500" s="30"/>
    </row>
    <row r="1501" spans="18:30" x14ac:dyDescent="0.25">
      <c r="R1501" s="30"/>
      <c r="S1501" s="30"/>
      <c r="T1501" s="30"/>
      <c r="U1501" s="30"/>
      <c r="V1501" s="30"/>
      <c r="W1501" s="30"/>
      <c r="X1501" s="30"/>
      <c r="Y1501" s="30"/>
      <c r="Z1501" s="30"/>
      <c r="AA1501" s="30"/>
      <c r="AB1501" s="30"/>
      <c r="AC1501" s="80"/>
      <c r="AD1501" s="30"/>
    </row>
    <row r="1502" spans="18:30" x14ac:dyDescent="0.25">
      <c r="R1502" s="30"/>
      <c r="S1502" s="30"/>
      <c r="T1502" s="30"/>
      <c r="U1502" s="30"/>
      <c r="V1502" s="30"/>
      <c r="W1502" s="30"/>
      <c r="X1502" s="30"/>
      <c r="Y1502" s="30"/>
      <c r="Z1502" s="30"/>
      <c r="AA1502" s="30"/>
      <c r="AB1502" s="30"/>
      <c r="AC1502" s="80"/>
      <c r="AD1502" s="30"/>
    </row>
    <row r="1503" spans="18:30" x14ac:dyDescent="0.25">
      <c r="R1503" s="30"/>
      <c r="S1503" s="30"/>
      <c r="T1503" s="30"/>
      <c r="U1503" s="30"/>
      <c r="V1503" s="30"/>
      <c r="W1503" s="30"/>
      <c r="X1503" s="30"/>
      <c r="Y1503" s="30"/>
      <c r="Z1503" s="30"/>
      <c r="AA1503" s="30"/>
      <c r="AB1503" s="30"/>
      <c r="AC1503" s="80"/>
      <c r="AD1503" s="30"/>
    </row>
    <row r="1504" spans="18:30" x14ac:dyDescent="0.25">
      <c r="R1504" s="30"/>
      <c r="S1504" s="30"/>
      <c r="T1504" s="30"/>
      <c r="U1504" s="30"/>
      <c r="V1504" s="30"/>
      <c r="W1504" s="30"/>
      <c r="X1504" s="30"/>
      <c r="Y1504" s="30"/>
      <c r="Z1504" s="30"/>
      <c r="AA1504" s="30"/>
      <c r="AB1504" s="30"/>
      <c r="AC1504" s="80"/>
      <c r="AD1504" s="30"/>
    </row>
    <row r="1505" spans="18:30" x14ac:dyDescent="0.25">
      <c r="R1505" s="30"/>
      <c r="S1505" s="30"/>
      <c r="T1505" s="30"/>
      <c r="U1505" s="30"/>
      <c r="V1505" s="30"/>
      <c r="W1505" s="30"/>
      <c r="X1505" s="30"/>
      <c r="Y1505" s="30"/>
      <c r="Z1505" s="30"/>
      <c r="AA1505" s="30"/>
      <c r="AB1505" s="30"/>
      <c r="AC1505" s="80"/>
      <c r="AD1505" s="30"/>
    </row>
    <row r="1506" spans="18:30" x14ac:dyDescent="0.25">
      <c r="R1506" s="30"/>
      <c r="S1506" s="30"/>
      <c r="T1506" s="30"/>
      <c r="U1506" s="30"/>
      <c r="V1506" s="30"/>
      <c r="W1506" s="30"/>
      <c r="X1506" s="30"/>
      <c r="Y1506" s="30"/>
      <c r="Z1506" s="30"/>
      <c r="AA1506" s="30"/>
      <c r="AB1506" s="30"/>
      <c r="AC1506" s="80"/>
      <c r="AD1506" s="30"/>
    </row>
    <row r="1507" spans="18:30" x14ac:dyDescent="0.25">
      <c r="R1507" s="30"/>
      <c r="S1507" s="30"/>
      <c r="T1507" s="30"/>
      <c r="U1507" s="30"/>
      <c r="V1507" s="30"/>
      <c r="W1507" s="30"/>
      <c r="X1507" s="30"/>
      <c r="Y1507" s="30"/>
      <c r="Z1507" s="30"/>
      <c r="AA1507" s="30"/>
      <c r="AB1507" s="30"/>
      <c r="AC1507" s="80"/>
      <c r="AD1507" s="30"/>
    </row>
    <row r="1508" spans="18:30" x14ac:dyDescent="0.25">
      <c r="R1508" s="30"/>
      <c r="S1508" s="30"/>
      <c r="T1508" s="30"/>
      <c r="U1508" s="30"/>
      <c r="V1508" s="30"/>
      <c r="W1508" s="30"/>
      <c r="X1508" s="30"/>
      <c r="Y1508" s="30"/>
      <c r="Z1508" s="30"/>
      <c r="AA1508" s="30"/>
      <c r="AB1508" s="30"/>
      <c r="AC1508" s="80"/>
      <c r="AD1508" s="30"/>
    </row>
    <row r="1509" spans="18:30" x14ac:dyDescent="0.25">
      <c r="R1509" s="30"/>
      <c r="S1509" s="30"/>
      <c r="T1509" s="30"/>
      <c r="U1509" s="30"/>
      <c r="V1509" s="30"/>
      <c r="W1509" s="30"/>
      <c r="X1509" s="30"/>
      <c r="Y1509" s="30"/>
      <c r="Z1509" s="30"/>
      <c r="AA1509" s="30"/>
      <c r="AB1509" s="30"/>
      <c r="AC1509" s="80"/>
      <c r="AD1509" s="30"/>
    </row>
    <row r="1510" spans="18:30" x14ac:dyDescent="0.25">
      <c r="R1510" s="30"/>
      <c r="S1510" s="30"/>
      <c r="T1510" s="30"/>
      <c r="U1510" s="30"/>
      <c r="V1510" s="30"/>
      <c r="W1510" s="30"/>
      <c r="X1510" s="30"/>
      <c r="Y1510" s="30"/>
      <c r="Z1510" s="30"/>
      <c r="AA1510" s="30"/>
      <c r="AB1510" s="30"/>
      <c r="AC1510" s="80"/>
      <c r="AD1510" s="30"/>
    </row>
    <row r="1511" spans="18:30" x14ac:dyDescent="0.25">
      <c r="R1511" s="30"/>
      <c r="S1511" s="30"/>
      <c r="T1511" s="30"/>
      <c r="U1511" s="30"/>
      <c r="V1511" s="30"/>
      <c r="W1511" s="30"/>
      <c r="X1511" s="30"/>
      <c r="Y1511" s="30"/>
      <c r="Z1511" s="30"/>
      <c r="AA1511" s="30"/>
      <c r="AB1511" s="30"/>
      <c r="AC1511" s="80"/>
      <c r="AD1511" s="30"/>
    </row>
    <row r="1512" spans="18:30" x14ac:dyDescent="0.25">
      <c r="R1512" s="30"/>
      <c r="S1512" s="30"/>
      <c r="T1512" s="30"/>
      <c r="U1512" s="30"/>
      <c r="V1512" s="30"/>
      <c r="W1512" s="30"/>
      <c r="X1512" s="30"/>
      <c r="Y1512" s="30"/>
      <c r="Z1512" s="30"/>
      <c r="AA1512" s="30"/>
      <c r="AB1512" s="30"/>
      <c r="AC1512" s="80"/>
      <c r="AD1512" s="30"/>
    </row>
    <row r="1513" spans="18:30" x14ac:dyDescent="0.25">
      <c r="R1513" s="30"/>
      <c r="S1513" s="30"/>
      <c r="T1513" s="30"/>
      <c r="U1513" s="30"/>
      <c r="V1513" s="30"/>
      <c r="W1513" s="30"/>
      <c r="X1513" s="30"/>
      <c r="Y1513" s="30"/>
      <c r="Z1513" s="30"/>
      <c r="AA1513" s="30"/>
      <c r="AB1513" s="30"/>
      <c r="AC1513" s="80"/>
      <c r="AD1513" s="30"/>
    </row>
    <row r="1514" spans="18:30" x14ac:dyDescent="0.25">
      <c r="R1514" s="30"/>
      <c r="S1514" s="30"/>
      <c r="T1514" s="30"/>
      <c r="U1514" s="30"/>
      <c r="V1514" s="30"/>
      <c r="W1514" s="30"/>
      <c r="X1514" s="30"/>
      <c r="Y1514" s="30"/>
      <c r="Z1514" s="30"/>
      <c r="AA1514" s="30"/>
      <c r="AB1514" s="30"/>
      <c r="AC1514" s="80"/>
      <c r="AD1514" s="30"/>
    </row>
    <row r="1515" spans="18:30" x14ac:dyDescent="0.25">
      <c r="R1515" s="30"/>
      <c r="S1515" s="30"/>
      <c r="T1515" s="30"/>
      <c r="U1515" s="30"/>
      <c r="V1515" s="30"/>
      <c r="W1515" s="30"/>
      <c r="X1515" s="30"/>
      <c r="Y1515" s="30"/>
      <c r="Z1515" s="30"/>
      <c r="AA1515" s="30"/>
      <c r="AB1515" s="30"/>
      <c r="AC1515" s="80"/>
      <c r="AD1515" s="30"/>
    </row>
    <row r="1516" spans="18:30" x14ac:dyDescent="0.25">
      <c r="R1516" s="30"/>
      <c r="S1516" s="30"/>
      <c r="T1516" s="30"/>
      <c r="U1516" s="30"/>
      <c r="V1516" s="30"/>
      <c r="W1516" s="30"/>
      <c r="X1516" s="30"/>
      <c r="Y1516" s="30"/>
      <c r="Z1516" s="30"/>
      <c r="AA1516" s="30"/>
      <c r="AB1516" s="30"/>
      <c r="AC1516" s="80"/>
      <c r="AD1516" s="30"/>
    </row>
    <row r="1517" spans="18:30" x14ac:dyDescent="0.25">
      <c r="R1517" s="30"/>
      <c r="S1517" s="30"/>
      <c r="T1517" s="30"/>
      <c r="U1517" s="30"/>
      <c r="V1517" s="30"/>
      <c r="W1517" s="30"/>
      <c r="X1517" s="30"/>
      <c r="Y1517" s="30"/>
      <c r="Z1517" s="30"/>
      <c r="AA1517" s="30"/>
      <c r="AB1517" s="30"/>
      <c r="AC1517" s="80"/>
      <c r="AD1517" s="30"/>
    </row>
    <row r="1518" spans="18:30" x14ac:dyDescent="0.25">
      <c r="R1518" s="30"/>
      <c r="S1518" s="30"/>
      <c r="T1518" s="30"/>
      <c r="U1518" s="30"/>
      <c r="V1518" s="30"/>
      <c r="W1518" s="30"/>
      <c r="X1518" s="30"/>
      <c r="Y1518" s="30"/>
      <c r="Z1518" s="30"/>
      <c r="AA1518" s="30"/>
      <c r="AB1518" s="30"/>
      <c r="AC1518" s="80"/>
      <c r="AD1518" s="30"/>
    </row>
    <row r="1519" spans="18:30" x14ac:dyDescent="0.25">
      <c r="R1519" s="30"/>
      <c r="S1519" s="30"/>
      <c r="T1519" s="30"/>
      <c r="U1519" s="30"/>
      <c r="V1519" s="30"/>
      <c r="W1519" s="30"/>
      <c r="X1519" s="30"/>
      <c r="Y1519" s="30"/>
      <c r="Z1519" s="30"/>
      <c r="AA1519" s="30"/>
      <c r="AB1519" s="30"/>
      <c r="AC1519" s="80"/>
      <c r="AD1519" s="30"/>
    </row>
    <row r="1520" spans="18:30" x14ac:dyDescent="0.25">
      <c r="R1520" s="30"/>
      <c r="S1520" s="30"/>
      <c r="T1520" s="30"/>
      <c r="U1520" s="30"/>
      <c r="V1520" s="30"/>
      <c r="W1520" s="30"/>
      <c r="X1520" s="30"/>
      <c r="Y1520" s="30"/>
      <c r="Z1520" s="30"/>
      <c r="AA1520" s="30"/>
      <c r="AB1520" s="30"/>
      <c r="AC1520" s="80"/>
      <c r="AD1520" s="30"/>
    </row>
    <row r="1521" spans="18:30" x14ac:dyDescent="0.25">
      <c r="R1521" s="30"/>
      <c r="S1521" s="30"/>
      <c r="T1521" s="30"/>
      <c r="U1521" s="30"/>
      <c r="V1521" s="30"/>
      <c r="W1521" s="30"/>
      <c r="X1521" s="30"/>
      <c r="Y1521" s="30"/>
      <c r="Z1521" s="30"/>
      <c r="AA1521" s="30"/>
      <c r="AB1521" s="30"/>
      <c r="AC1521" s="80"/>
      <c r="AD1521" s="30"/>
    </row>
    <row r="1522" spans="18:30" x14ac:dyDescent="0.25">
      <c r="R1522" s="30"/>
      <c r="S1522" s="30"/>
      <c r="T1522" s="30"/>
      <c r="U1522" s="30"/>
      <c r="V1522" s="30"/>
      <c r="W1522" s="30"/>
      <c r="X1522" s="30"/>
      <c r="Y1522" s="30"/>
      <c r="Z1522" s="30"/>
      <c r="AA1522" s="30"/>
      <c r="AB1522" s="30"/>
      <c r="AC1522" s="80"/>
      <c r="AD1522" s="30"/>
    </row>
    <row r="1523" spans="18:30" x14ac:dyDescent="0.25">
      <c r="R1523" s="30"/>
      <c r="S1523" s="30"/>
      <c r="T1523" s="30"/>
      <c r="U1523" s="30"/>
      <c r="V1523" s="30"/>
      <c r="W1523" s="30"/>
      <c r="X1523" s="30"/>
      <c r="Y1523" s="30"/>
      <c r="Z1523" s="30"/>
      <c r="AA1523" s="30"/>
      <c r="AB1523" s="30"/>
      <c r="AC1523" s="80"/>
      <c r="AD1523" s="30"/>
    </row>
    <row r="1524" spans="18:30" x14ac:dyDescent="0.25">
      <c r="R1524" s="30"/>
      <c r="S1524" s="30"/>
      <c r="T1524" s="30"/>
      <c r="U1524" s="30"/>
      <c r="V1524" s="30"/>
      <c r="W1524" s="30"/>
      <c r="X1524" s="30"/>
      <c r="Y1524" s="30"/>
      <c r="Z1524" s="30"/>
      <c r="AA1524" s="30"/>
      <c r="AB1524" s="30"/>
      <c r="AC1524" s="80"/>
      <c r="AD1524" s="30"/>
    </row>
    <row r="1525" spans="18:30" x14ac:dyDescent="0.25">
      <c r="R1525" s="30"/>
      <c r="S1525" s="30"/>
      <c r="T1525" s="30"/>
      <c r="U1525" s="30"/>
      <c r="V1525" s="30"/>
      <c r="W1525" s="30"/>
      <c r="X1525" s="30"/>
      <c r="Y1525" s="30"/>
      <c r="Z1525" s="30"/>
      <c r="AA1525" s="30"/>
      <c r="AB1525" s="30"/>
      <c r="AC1525" s="80"/>
      <c r="AD1525" s="30"/>
    </row>
    <row r="1526" spans="18:30" x14ac:dyDescent="0.25">
      <c r="R1526" s="30"/>
      <c r="S1526" s="30"/>
      <c r="T1526" s="30"/>
      <c r="U1526" s="30"/>
      <c r="V1526" s="30"/>
      <c r="W1526" s="30"/>
      <c r="X1526" s="30"/>
      <c r="Y1526" s="30"/>
      <c r="Z1526" s="30"/>
      <c r="AA1526" s="30"/>
      <c r="AB1526" s="30"/>
      <c r="AC1526" s="80"/>
      <c r="AD1526" s="30"/>
    </row>
    <row r="1527" spans="18:30" x14ac:dyDescent="0.25">
      <c r="R1527" s="30"/>
      <c r="S1527" s="30"/>
      <c r="T1527" s="30"/>
      <c r="U1527" s="30"/>
      <c r="V1527" s="30"/>
      <c r="W1527" s="30"/>
      <c r="X1527" s="30"/>
      <c r="Y1527" s="30"/>
      <c r="Z1527" s="30"/>
      <c r="AA1527" s="30"/>
      <c r="AB1527" s="30"/>
      <c r="AC1527" s="80"/>
      <c r="AD1527" s="30"/>
    </row>
    <row r="1528" spans="18:30" x14ac:dyDescent="0.25">
      <c r="R1528" s="30"/>
      <c r="S1528" s="30"/>
      <c r="T1528" s="30"/>
      <c r="U1528" s="30"/>
      <c r="V1528" s="30"/>
      <c r="W1528" s="30"/>
      <c r="X1528" s="30"/>
      <c r="Y1528" s="30"/>
      <c r="Z1528" s="30"/>
      <c r="AA1528" s="30"/>
      <c r="AB1528" s="30"/>
      <c r="AC1528" s="80"/>
      <c r="AD1528" s="30"/>
    </row>
    <row r="1529" spans="18:30" x14ac:dyDescent="0.25">
      <c r="R1529" s="30"/>
      <c r="S1529" s="30"/>
      <c r="T1529" s="30"/>
      <c r="U1529" s="30"/>
      <c r="V1529" s="30"/>
      <c r="W1529" s="30"/>
      <c r="X1529" s="30"/>
      <c r="Y1529" s="30"/>
      <c r="Z1529" s="30"/>
      <c r="AA1529" s="30"/>
      <c r="AB1529" s="30"/>
      <c r="AC1529" s="80"/>
      <c r="AD1529" s="30"/>
    </row>
    <row r="1530" spans="18:30" x14ac:dyDescent="0.25">
      <c r="R1530" s="30"/>
      <c r="S1530" s="30"/>
      <c r="T1530" s="30"/>
      <c r="U1530" s="30"/>
      <c r="V1530" s="30"/>
      <c r="W1530" s="30"/>
      <c r="X1530" s="30"/>
      <c r="Y1530" s="30"/>
      <c r="Z1530" s="30"/>
      <c r="AA1530" s="30"/>
      <c r="AB1530" s="30"/>
      <c r="AC1530" s="80"/>
      <c r="AD1530" s="30"/>
    </row>
    <row r="1531" spans="18:30" x14ac:dyDescent="0.25">
      <c r="R1531" s="30"/>
      <c r="S1531" s="30"/>
      <c r="T1531" s="30"/>
      <c r="U1531" s="30"/>
      <c r="V1531" s="30"/>
      <c r="W1531" s="30"/>
      <c r="X1531" s="30"/>
      <c r="Y1531" s="30"/>
      <c r="Z1531" s="30"/>
      <c r="AA1531" s="30"/>
      <c r="AB1531" s="30"/>
      <c r="AC1531" s="80"/>
      <c r="AD1531" s="30"/>
    </row>
    <row r="1532" spans="18:30" x14ac:dyDescent="0.25">
      <c r="R1532" s="30"/>
      <c r="S1532" s="30"/>
      <c r="T1532" s="30"/>
      <c r="U1532" s="30"/>
      <c r="V1532" s="30"/>
      <c r="W1532" s="30"/>
      <c r="X1532" s="30"/>
      <c r="Y1532" s="30"/>
      <c r="Z1532" s="30"/>
      <c r="AA1532" s="30"/>
      <c r="AB1532" s="30"/>
      <c r="AC1532" s="80"/>
      <c r="AD1532" s="30"/>
    </row>
    <row r="1533" spans="18:30" x14ac:dyDescent="0.25">
      <c r="R1533" s="30"/>
      <c r="S1533" s="30"/>
      <c r="T1533" s="30"/>
      <c r="U1533" s="30"/>
      <c r="V1533" s="30"/>
      <c r="W1533" s="30"/>
      <c r="X1533" s="30"/>
      <c r="Y1533" s="30"/>
      <c r="Z1533" s="30"/>
      <c r="AA1533" s="30"/>
      <c r="AB1533" s="30"/>
      <c r="AC1533" s="80"/>
      <c r="AD1533" s="30"/>
    </row>
    <row r="1534" spans="18:30" x14ac:dyDescent="0.25">
      <c r="R1534" s="30"/>
      <c r="S1534" s="30"/>
      <c r="T1534" s="30"/>
      <c r="U1534" s="30"/>
      <c r="V1534" s="30"/>
      <c r="W1534" s="30"/>
      <c r="X1534" s="30"/>
      <c r="Y1534" s="30"/>
      <c r="Z1534" s="30"/>
      <c r="AA1534" s="30"/>
      <c r="AB1534" s="30"/>
      <c r="AC1534" s="80"/>
      <c r="AD1534" s="30"/>
    </row>
    <row r="1535" spans="18:30" x14ac:dyDescent="0.25">
      <c r="R1535" s="30"/>
      <c r="S1535" s="30"/>
      <c r="T1535" s="30"/>
      <c r="U1535" s="30"/>
      <c r="V1535" s="30"/>
      <c r="W1535" s="30"/>
      <c r="X1535" s="30"/>
      <c r="Y1535" s="30"/>
      <c r="Z1535" s="30"/>
      <c r="AA1535" s="30"/>
      <c r="AB1535" s="30"/>
      <c r="AC1535" s="80"/>
      <c r="AD1535" s="30"/>
    </row>
    <row r="1536" spans="18:30" x14ac:dyDescent="0.25">
      <c r="R1536" s="30"/>
      <c r="S1536" s="30"/>
      <c r="T1536" s="30"/>
      <c r="U1536" s="30"/>
      <c r="V1536" s="30"/>
      <c r="W1536" s="30"/>
      <c r="X1536" s="30"/>
      <c r="Y1536" s="30"/>
      <c r="Z1536" s="30"/>
      <c r="AA1536" s="30"/>
      <c r="AB1536" s="30"/>
      <c r="AC1536" s="80"/>
      <c r="AD1536" s="30"/>
    </row>
    <row r="1537" spans="18:30" x14ac:dyDescent="0.25">
      <c r="R1537" s="30"/>
      <c r="S1537" s="30"/>
      <c r="T1537" s="30"/>
      <c r="U1537" s="30"/>
      <c r="V1537" s="30"/>
      <c r="W1537" s="30"/>
      <c r="X1537" s="30"/>
      <c r="Y1537" s="30"/>
      <c r="Z1537" s="30"/>
      <c r="AA1537" s="30"/>
      <c r="AB1537" s="30"/>
      <c r="AC1537" s="80"/>
      <c r="AD1537" s="30"/>
    </row>
    <row r="1538" spans="18:30" x14ac:dyDescent="0.25">
      <c r="R1538" s="30"/>
      <c r="S1538" s="30"/>
      <c r="T1538" s="30"/>
      <c r="U1538" s="30"/>
      <c r="V1538" s="30"/>
      <c r="W1538" s="30"/>
      <c r="X1538" s="30"/>
      <c r="Y1538" s="30"/>
      <c r="Z1538" s="30"/>
      <c r="AA1538" s="30"/>
      <c r="AB1538" s="30"/>
      <c r="AC1538" s="80"/>
      <c r="AD1538" s="30"/>
    </row>
    <row r="1539" spans="18:30" x14ac:dyDescent="0.25">
      <c r="R1539" s="30"/>
      <c r="S1539" s="30"/>
      <c r="T1539" s="30"/>
      <c r="U1539" s="30"/>
      <c r="V1539" s="30"/>
      <c r="W1539" s="30"/>
      <c r="X1539" s="30"/>
      <c r="Y1539" s="30"/>
      <c r="Z1539" s="30"/>
      <c r="AA1539" s="30"/>
      <c r="AB1539" s="30"/>
      <c r="AC1539" s="80"/>
      <c r="AD1539" s="30"/>
    </row>
    <row r="1540" spans="18:30" x14ac:dyDescent="0.25">
      <c r="R1540" s="30"/>
      <c r="S1540" s="30"/>
      <c r="T1540" s="30"/>
      <c r="U1540" s="30"/>
      <c r="V1540" s="30"/>
      <c r="W1540" s="30"/>
      <c r="X1540" s="30"/>
      <c r="Y1540" s="30"/>
      <c r="Z1540" s="30"/>
      <c r="AA1540" s="30"/>
      <c r="AB1540" s="30"/>
      <c r="AC1540" s="80"/>
      <c r="AD1540" s="30"/>
    </row>
    <row r="1541" spans="18:30" x14ac:dyDescent="0.25">
      <c r="R1541" s="30"/>
      <c r="S1541" s="30"/>
      <c r="T1541" s="30"/>
      <c r="U1541" s="30"/>
      <c r="V1541" s="30"/>
      <c r="W1541" s="30"/>
      <c r="X1541" s="30"/>
      <c r="Y1541" s="30"/>
      <c r="Z1541" s="30"/>
      <c r="AA1541" s="30"/>
      <c r="AB1541" s="30"/>
      <c r="AC1541" s="80"/>
      <c r="AD1541" s="30"/>
    </row>
    <row r="1542" spans="18:30" x14ac:dyDescent="0.25">
      <c r="R1542" s="30"/>
      <c r="S1542" s="30"/>
      <c r="T1542" s="30"/>
      <c r="U1542" s="30"/>
      <c r="V1542" s="30"/>
      <c r="W1542" s="30"/>
      <c r="X1542" s="30"/>
      <c r="Y1542" s="30"/>
      <c r="Z1542" s="30"/>
      <c r="AA1542" s="30"/>
      <c r="AB1542" s="30"/>
      <c r="AC1542" s="80"/>
      <c r="AD1542" s="30"/>
    </row>
    <row r="1543" spans="18:30" x14ac:dyDescent="0.25">
      <c r="R1543" s="30"/>
      <c r="S1543" s="30"/>
      <c r="T1543" s="30"/>
      <c r="U1543" s="30"/>
      <c r="V1543" s="30"/>
      <c r="W1543" s="30"/>
      <c r="X1543" s="30"/>
      <c r="Y1543" s="30"/>
      <c r="Z1543" s="30"/>
      <c r="AA1543" s="30"/>
      <c r="AB1543" s="30"/>
      <c r="AC1543" s="80"/>
      <c r="AD1543" s="30"/>
    </row>
    <row r="1544" spans="18:30" x14ac:dyDescent="0.25">
      <c r="R1544" s="30"/>
      <c r="S1544" s="30"/>
      <c r="T1544" s="30"/>
      <c r="U1544" s="30"/>
      <c r="V1544" s="30"/>
      <c r="W1544" s="30"/>
      <c r="X1544" s="30"/>
      <c r="Y1544" s="30"/>
      <c r="Z1544" s="30"/>
      <c r="AA1544" s="30"/>
      <c r="AB1544" s="30"/>
      <c r="AC1544" s="80"/>
      <c r="AD1544" s="30"/>
    </row>
    <row r="1545" spans="18:30" x14ac:dyDescent="0.25">
      <c r="R1545" s="30"/>
      <c r="S1545" s="30"/>
      <c r="T1545" s="30"/>
      <c r="U1545" s="30"/>
      <c r="V1545" s="30"/>
      <c r="W1545" s="30"/>
      <c r="X1545" s="30"/>
      <c r="Y1545" s="30"/>
      <c r="Z1545" s="30"/>
      <c r="AA1545" s="30"/>
      <c r="AB1545" s="30"/>
      <c r="AC1545" s="80"/>
      <c r="AD1545" s="30"/>
    </row>
    <row r="1546" spans="18:30" x14ac:dyDescent="0.25">
      <c r="R1546" s="30"/>
      <c r="S1546" s="30"/>
      <c r="T1546" s="30"/>
      <c r="U1546" s="30"/>
      <c r="V1546" s="30"/>
      <c r="W1546" s="30"/>
      <c r="X1546" s="30"/>
      <c r="Y1546" s="30"/>
      <c r="Z1546" s="30"/>
      <c r="AA1546" s="30"/>
      <c r="AB1546" s="30"/>
      <c r="AC1546" s="80"/>
      <c r="AD1546" s="30"/>
    </row>
    <row r="1547" spans="18:30" x14ac:dyDescent="0.25">
      <c r="R1547" s="30"/>
      <c r="S1547" s="30"/>
      <c r="T1547" s="30"/>
      <c r="U1547" s="30"/>
      <c r="V1547" s="30"/>
      <c r="W1547" s="30"/>
      <c r="X1547" s="30"/>
      <c r="Y1547" s="30"/>
      <c r="Z1547" s="30"/>
      <c r="AA1547" s="30"/>
      <c r="AB1547" s="30"/>
      <c r="AC1547" s="80"/>
      <c r="AD1547" s="30"/>
    </row>
    <row r="1548" spans="18:30" x14ac:dyDescent="0.25">
      <c r="R1548" s="30"/>
      <c r="S1548" s="30"/>
      <c r="T1548" s="30"/>
      <c r="U1548" s="30"/>
      <c r="V1548" s="30"/>
      <c r="W1548" s="30"/>
      <c r="X1548" s="30"/>
      <c r="Y1548" s="30"/>
      <c r="Z1548" s="30"/>
      <c r="AA1548" s="30"/>
      <c r="AB1548" s="30"/>
      <c r="AC1548" s="80"/>
      <c r="AD1548" s="30"/>
    </row>
    <row r="1549" spans="18:30" x14ac:dyDescent="0.25">
      <c r="R1549" s="30"/>
      <c r="S1549" s="30"/>
      <c r="T1549" s="30"/>
      <c r="U1549" s="30"/>
      <c r="V1549" s="30"/>
      <c r="W1549" s="30"/>
      <c r="X1549" s="30"/>
      <c r="Y1549" s="30"/>
      <c r="Z1549" s="30"/>
      <c r="AA1549" s="30"/>
      <c r="AB1549" s="30"/>
      <c r="AC1549" s="80"/>
      <c r="AD1549" s="30"/>
    </row>
    <row r="1550" spans="18:30" x14ac:dyDescent="0.25">
      <c r="R1550" s="30"/>
      <c r="S1550" s="30"/>
      <c r="T1550" s="30"/>
      <c r="U1550" s="30"/>
      <c r="V1550" s="30"/>
      <c r="W1550" s="30"/>
      <c r="X1550" s="30"/>
      <c r="Y1550" s="30"/>
      <c r="Z1550" s="30"/>
      <c r="AA1550" s="30"/>
      <c r="AB1550" s="30"/>
      <c r="AC1550" s="80"/>
      <c r="AD1550" s="30"/>
    </row>
    <row r="1551" spans="18:30" x14ac:dyDescent="0.25">
      <c r="R1551" s="30"/>
      <c r="S1551" s="30"/>
      <c r="T1551" s="30"/>
      <c r="U1551" s="30"/>
      <c r="V1551" s="30"/>
      <c r="W1551" s="30"/>
      <c r="X1551" s="30"/>
      <c r="Y1551" s="30"/>
      <c r="Z1551" s="30"/>
      <c r="AA1551" s="30"/>
      <c r="AB1551" s="30"/>
      <c r="AC1551" s="80"/>
      <c r="AD1551" s="30"/>
    </row>
    <row r="1552" spans="18:30" x14ac:dyDescent="0.25">
      <c r="R1552" s="30"/>
      <c r="S1552" s="30"/>
      <c r="T1552" s="30"/>
      <c r="U1552" s="30"/>
      <c r="V1552" s="30"/>
      <c r="W1552" s="30"/>
      <c r="X1552" s="30"/>
      <c r="Y1552" s="30"/>
      <c r="Z1552" s="30"/>
      <c r="AA1552" s="30"/>
      <c r="AB1552" s="30"/>
      <c r="AC1552" s="80"/>
      <c r="AD1552" s="30"/>
    </row>
    <row r="1553" spans="18:30" x14ac:dyDescent="0.25">
      <c r="R1553" s="30"/>
      <c r="S1553" s="30"/>
      <c r="T1553" s="30"/>
      <c r="U1553" s="30"/>
      <c r="V1553" s="30"/>
      <c r="W1553" s="30"/>
      <c r="X1553" s="30"/>
      <c r="Y1553" s="30"/>
      <c r="Z1553" s="30"/>
      <c r="AA1553" s="30"/>
      <c r="AB1553" s="30"/>
      <c r="AC1553" s="80"/>
      <c r="AD1553" s="30"/>
    </row>
    <row r="1554" spans="18:30" x14ac:dyDescent="0.25">
      <c r="R1554" s="30"/>
      <c r="S1554" s="30"/>
      <c r="T1554" s="30"/>
      <c r="U1554" s="30"/>
      <c r="V1554" s="30"/>
      <c r="W1554" s="30"/>
      <c r="X1554" s="30"/>
      <c r="Y1554" s="30"/>
      <c r="Z1554" s="30"/>
      <c r="AA1554" s="30"/>
      <c r="AB1554" s="30"/>
      <c r="AC1554" s="80"/>
      <c r="AD1554" s="30"/>
    </row>
    <row r="1555" spans="18:30" x14ac:dyDescent="0.25">
      <c r="R1555" s="30"/>
      <c r="S1555" s="30"/>
      <c r="T1555" s="30"/>
      <c r="U1555" s="30"/>
      <c r="V1555" s="30"/>
      <c r="W1555" s="30"/>
      <c r="X1555" s="30"/>
      <c r="Y1555" s="30"/>
      <c r="Z1555" s="30"/>
      <c r="AA1555" s="30"/>
      <c r="AB1555" s="30"/>
      <c r="AC1555" s="80"/>
      <c r="AD1555" s="30"/>
    </row>
    <row r="1556" spans="18:30" x14ac:dyDescent="0.25">
      <c r="R1556" s="30"/>
      <c r="S1556" s="30"/>
      <c r="T1556" s="30"/>
      <c r="U1556" s="30"/>
      <c r="V1556" s="30"/>
      <c r="W1556" s="30"/>
      <c r="X1556" s="30"/>
      <c r="Y1556" s="30"/>
      <c r="Z1556" s="30"/>
      <c r="AA1556" s="30"/>
      <c r="AB1556" s="30"/>
      <c r="AC1556" s="80"/>
      <c r="AD1556" s="30"/>
    </row>
    <row r="1557" spans="18:30" x14ac:dyDescent="0.25">
      <c r="R1557" s="30"/>
      <c r="S1557" s="30"/>
      <c r="T1557" s="30"/>
      <c r="U1557" s="30"/>
      <c r="V1557" s="30"/>
      <c r="W1557" s="30"/>
      <c r="X1557" s="30"/>
      <c r="Y1557" s="30"/>
      <c r="Z1557" s="30"/>
      <c r="AA1557" s="30"/>
      <c r="AB1557" s="30"/>
      <c r="AC1557" s="80"/>
      <c r="AD1557" s="30"/>
    </row>
    <row r="1558" spans="18:30" x14ac:dyDescent="0.25">
      <c r="R1558" s="30"/>
      <c r="S1558" s="30"/>
      <c r="T1558" s="30"/>
      <c r="U1558" s="30"/>
      <c r="V1558" s="30"/>
      <c r="W1558" s="30"/>
      <c r="X1558" s="30"/>
      <c r="Y1558" s="30"/>
      <c r="Z1558" s="30"/>
      <c r="AA1558" s="30"/>
      <c r="AB1558" s="30"/>
      <c r="AC1558" s="80"/>
      <c r="AD1558" s="30"/>
    </row>
    <row r="1559" spans="18:30" x14ac:dyDescent="0.25">
      <c r="R1559" s="30"/>
      <c r="S1559" s="30"/>
      <c r="T1559" s="30"/>
      <c r="U1559" s="30"/>
      <c r="V1559" s="30"/>
      <c r="W1559" s="30"/>
      <c r="X1559" s="30"/>
      <c r="Y1559" s="30"/>
      <c r="Z1559" s="30"/>
      <c r="AA1559" s="30"/>
      <c r="AB1559" s="30"/>
      <c r="AC1559" s="80"/>
      <c r="AD1559" s="30"/>
    </row>
    <row r="1560" spans="18:30" x14ac:dyDescent="0.25">
      <c r="R1560" s="30"/>
      <c r="S1560" s="30"/>
      <c r="T1560" s="30"/>
      <c r="U1560" s="30"/>
      <c r="V1560" s="30"/>
      <c r="W1560" s="30"/>
      <c r="X1560" s="30"/>
      <c r="Y1560" s="30"/>
      <c r="Z1560" s="30"/>
      <c r="AA1560" s="30"/>
      <c r="AB1560" s="30"/>
      <c r="AC1560" s="80"/>
      <c r="AD1560" s="30"/>
    </row>
    <row r="1561" spans="18:30" x14ac:dyDescent="0.25">
      <c r="R1561" s="30"/>
      <c r="S1561" s="30"/>
      <c r="T1561" s="30"/>
      <c r="U1561" s="30"/>
      <c r="V1561" s="30"/>
      <c r="W1561" s="30"/>
      <c r="X1561" s="30"/>
      <c r="Y1561" s="30"/>
      <c r="Z1561" s="30"/>
      <c r="AA1561" s="30"/>
      <c r="AB1561" s="30"/>
      <c r="AC1561" s="80"/>
      <c r="AD1561" s="30"/>
    </row>
    <row r="1562" spans="18:30" x14ac:dyDescent="0.25">
      <c r="R1562" s="30"/>
      <c r="S1562" s="30"/>
      <c r="T1562" s="30"/>
      <c r="U1562" s="30"/>
      <c r="V1562" s="30"/>
      <c r="W1562" s="30"/>
      <c r="X1562" s="30"/>
      <c r="Y1562" s="30"/>
      <c r="Z1562" s="30"/>
      <c r="AA1562" s="30"/>
      <c r="AB1562" s="30"/>
      <c r="AC1562" s="80"/>
      <c r="AD1562" s="30"/>
    </row>
    <row r="1563" spans="18:30" x14ac:dyDescent="0.25">
      <c r="R1563" s="30"/>
      <c r="S1563" s="30"/>
      <c r="T1563" s="30"/>
      <c r="U1563" s="30"/>
      <c r="V1563" s="30"/>
      <c r="W1563" s="30"/>
      <c r="X1563" s="30"/>
      <c r="Y1563" s="30"/>
      <c r="Z1563" s="30"/>
      <c r="AA1563" s="30"/>
      <c r="AB1563" s="30"/>
      <c r="AC1563" s="80"/>
      <c r="AD1563" s="30"/>
    </row>
    <row r="1564" spans="18:30" x14ac:dyDescent="0.25">
      <c r="R1564" s="30"/>
      <c r="S1564" s="30"/>
      <c r="T1564" s="30"/>
      <c r="U1564" s="30"/>
      <c r="V1564" s="30"/>
      <c r="W1564" s="30"/>
      <c r="X1564" s="30"/>
      <c r="Y1564" s="30"/>
      <c r="Z1564" s="30"/>
      <c r="AA1564" s="30"/>
      <c r="AB1564" s="30"/>
      <c r="AC1564" s="80"/>
      <c r="AD1564" s="30"/>
    </row>
    <row r="1565" spans="18:30" x14ac:dyDescent="0.25">
      <c r="R1565" s="30"/>
      <c r="S1565" s="30"/>
      <c r="T1565" s="30"/>
      <c r="U1565" s="30"/>
      <c r="V1565" s="30"/>
      <c r="W1565" s="30"/>
      <c r="X1565" s="30"/>
      <c r="Y1565" s="30"/>
      <c r="Z1565" s="30"/>
      <c r="AA1565" s="30"/>
      <c r="AB1565" s="30"/>
      <c r="AC1565" s="80"/>
      <c r="AD1565" s="30"/>
    </row>
    <row r="1566" spans="18:30" x14ac:dyDescent="0.25">
      <c r="R1566" s="30"/>
      <c r="S1566" s="30"/>
      <c r="T1566" s="30"/>
      <c r="U1566" s="30"/>
      <c r="V1566" s="30"/>
      <c r="W1566" s="30"/>
      <c r="X1566" s="30"/>
      <c r="Y1566" s="30"/>
      <c r="Z1566" s="30"/>
      <c r="AA1566" s="30"/>
      <c r="AB1566" s="30"/>
      <c r="AC1566" s="80"/>
      <c r="AD1566" s="30"/>
    </row>
    <row r="1567" spans="18:30" x14ac:dyDescent="0.25">
      <c r="R1567" s="30"/>
      <c r="S1567" s="30"/>
      <c r="T1567" s="30"/>
      <c r="U1567" s="30"/>
      <c r="V1567" s="30"/>
      <c r="W1567" s="30"/>
      <c r="X1567" s="30"/>
      <c r="Y1567" s="30"/>
      <c r="Z1567" s="30"/>
      <c r="AA1567" s="30"/>
      <c r="AB1567" s="30"/>
      <c r="AC1567" s="80"/>
      <c r="AD1567" s="30"/>
    </row>
    <row r="1568" spans="18:30" x14ac:dyDescent="0.25">
      <c r="R1568" s="30"/>
      <c r="S1568" s="30"/>
      <c r="T1568" s="30"/>
      <c r="U1568" s="30"/>
      <c r="V1568" s="30"/>
      <c r="W1568" s="30"/>
      <c r="X1568" s="30"/>
      <c r="Y1568" s="30"/>
      <c r="Z1568" s="30"/>
      <c r="AA1568" s="30"/>
      <c r="AB1568" s="30"/>
      <c r="AC1568" s="80"/>
      <c r="AD1568" s="30"/>
    </row>
    <row r="1569" spans="18:30" x14ac:dyDescent="0.25">
      <c r="R1569" s="30"/>
      <c r="S1569" s="30"/>
      <c r="T1569" s="30"/>
      <c r="U1569" s="30"/>
      <c r="V1569" s="30"/>
      <c r="W1569" s="30"/>
      <c r="X1569" s="30"/>
      <c r="Y1569" s="30"/>
      <c r="Z1569" s="30"/>
      <c r="AA1569" s="30"/>
      <c r="AB1569" s="30"/>
      <c r="AC1569" s="80"/>
      <c r="AD1569" s="30"/>
    </row>
    <row r="1570" spans="18:30" x14ac:dyDescent="0.25">
      <c r="R1570" s="30"/>
      <c r="S1570" s="30"/>
      <c r="T1570" s="30"/>
      <c r="U1570" s="30"/>
      <c r="V1570" s="30"/>
      <c r="W1570" s="30"/>
      <c r="X1570" s="30"/>
      <c r="Y1570" s="30"/>
      <c r="Z1570" s="30"/>
      <c r="AA1570" s="30"/>
      <c r="AB1570" s="30"/>
      <c r="AC1570" s="80"/>
      <c r="AD1570" s="30"/>
    </row>
    <row r="1571" spans="18:30" x14ac:dyDescent="0.25">
      <c r="R1571" s="30"/>
      <c r="S1571" s="30"/>
      <c r="T1571" s="30"/>
      <c r="U1571" s="30"/>
      <c r="V1571" s="30"/>
      <c r="W1571" s="30"/>
      <c r="X1571" s="30"/>
      <c r="Y1571" s="30"/>
      <c r="Z1571" s="30"/>
      <c r="AA1571" s="30"/>
      <c r="AB1571" s="30"/>
      <c r="AC1571" s="80"/>
      <c r="AD1571" s="30"/>
    </row>
    <row r="1572" spans="18:30" x14ac:dyDescent="0.25">
      <c r="R1572" s="30"/>
      <c r="S1572" s="30"/>
      <c r="T1572" s="30"/>
      <c r="U1572" s="30"/>
      <c r="V1572" s="30"/>
      <c r="W1572" s="30"/>
      <c r="X1572" s="30"/>
      <c r="Y1572" s="30"/>
      <c r="Z1572" s="30"/>
      <c r="AA1572" s="30"/>
      <c r="AB1572" s="30"/>
      <c r="AC1572" s="80"/>
      <c r="AD1572" s="30"/>
    </row>
    <row r="1573" spans="18:30" x14ac:dyDescent="0.25">
      <c r="R1573" s="30"/>
      <c r="S1573" s="30"/>
      <c r="T1573" s="30"/>
      <c r="U1573" s="30"/>
      <c r="V1573" s="30"/>
      <c r="W1573" s="30"/>
      <c r="X1573" s="30"/>
      <c r="Y1573" s="30"/>
      <c r="Z1573" s="30"/>
      <c r="AA1573" s="30"/>
      <c r="AB1573" s="30"/>
      <c r="AC1573" s="80"/>
      <c r="AD1573" s="30"/>
    </row>
    <row r="1574" spans="18:30" x14ac:dyDescent="0.25">
      <c r="R1574" s="30"/>
      <c r="S1574" s="30"/>
      <c r="T1574" s="30"/>
      <c r="U1574" s="30"/>
      <c r="V1574" s="30"/>
      <c r="W1574" s="30"/>
      <c r="X1574" s="30"/>
      <c r="Y1574" s="30"/>
      <c r="Z1574" s="30"/>
      <c r="AA1574" s="30"/>
      <c r="AB1574" s="30"/>
      <c r="AC1574" s="80"/>
      <c r="AD1574" s="30"/>
    </row>
    <row r="1575" spans="18:30" x14ac:dyDescent="0.25">
      <c r="R1575" s="30"/>
      <c r="S1575" s="30"/>
      <c r="T1575" s="30"/>
      <c r="U1575" s="30"/>
      <c r="V1575" s="30"/>
      <c r="W1575" s="30"/>
      <c r="X1575" s="30"/>
      <c r="Y1575" s="30"/>
      <c r="Z1575" s="30"/>
      <c r="AA1575" s="30"/>
      <c r="AB1575" s="30"/>
      <c r="AC1575" s="80"/>
      <c r="AD1575" s="30"/>
    </row>
    <row r="1576" spans="18:30" x14ac:dyDescent="0.25">
      <c r="R1576" s="30"/>
      <c r="S1576" s="30"/>
      <c r="T1576" s="30"/>
      <c r="U1576" s="30"/>
      <c r="V1576" s="30"/>
      <c r="W1576" s="30"/>
      <c r="X1576" s="30"/>
      <c r="Y1576" s="30"/>
      <c r="Z1576" s="30"/>
      <c r="AA1576" s="30"/>
      <c r="AB1576" s="30"/>
      <c r="AC1576" s="80"/>
      <c r="AD1576" s="30"/>
    </row>
    <row r="1577" spans="18:30" x14ac:dyDescent="0.25">
      <c r="R1577" s="30"/>
      <c r="S1577" s="30"/>
      <c r="T1577" s="30"/>
      <c r="U1577" s="30"/>
      <c r="V1577" s="30"/>
      <c r="W1577" s="30"/>
      <c r="X1577" s="30"/>
      <c r="Y1577" s="30"/>
      <c r="Z1577" s="30"/>
      <c r="AA1577" s="30"/>
      <c r="AB1577" s="30"/>
      <c r="AC1577" s="80"/>
      <c r="AD1577" s="30"/>
    </row>
    <row r="1578" spans="18:30" x14ac:dyDescent="0.25">
      <c r="R1578" s="30"/>
      <c r="S1578" s="30"/>
      <c r="T1578" s="30"/>
      <c r="U1578" s="30"/>
      <c r="V1578" s="30"/>
      <c r="W1578" s="30"/>
      <c r="X1578" s="30"/>
      <c r="Y1578" s="30"/>
      <c r="Z1578" s="30"/>
      <c r="AA1578" s="30"/>
      <c r="AB1578" s="30"/>
      <c r="AC1578" s="80"/>
      <c r="AD1578" s="30"/>
    </row>
    <row r="1579" spans="18:30" x14ac:dyDescent="0.25">
      <c r="R1579" s="30"/>
      <c r="S1579" s="30"/>
      <c r="T1579" s="30"/>
      <c r="U1579" s="30"/>
      <c r="V1579" s="30"/>
      <c r="W1579" s="30"/>
      <c r="X1579" s="30"/>
      <c r="Y1579" s="30"/>
      <c r="Z1579" s="30"/>
      <c r="AA1579" s="30"/>
      <c r="AB1579" s="30"/>
      <c r="AC1579" s="80"/>
      <c r="AD1579" s="30"/>
    </row>
    <row r="1580" spans="18:30" x14ac:dyDescent="0.25">
      <c r="R1580" s="30"/>
      <c r="S1580" s="30"/>
      <c r="T1580" s="30"/>
      <c r="U1580" s="30"/>
      <c r="V1580" s="30"/>
      <c r="W1580" s="30"/>
      <c r="X1580" s="30"/>
      <c r="Y1580" s="30"/>
      <c r="Z1580" s="30"/>
      <c r="AA1580" s="30"/>
      <c r="AB1580" s="30"/>
      <c r="AC1580" s="80"/>
      <c r="AD1580" s="30"/>
    </row>
    <row r="1581" spans="18:30" x14ac:dyDescent="0.25">
      <c r="R1581" s="30"/>
      <c r="S1581" s="30"/>
      <c r="T1581" s="30"/>
      <c r="U1581" s="30"/>
      <c r="V1581" s="30"/>
      <c r="W1581" s="30"/>
      <c r="X1581" s="30"/>
      <c r="Y1581" s="30"/>
      <c r="Z1581" s="30"/>
      <c r="AA1581" s="30"/>
      <c r="AB1581" s="30"/>
      <c r="AC1581" s="80"/>
      <c r="AD1581" s="30"/>
    </row>
    <row r="1582" spans="18:30" x14ac:dyDescent="0.25">
      <c r="R1582" s="30"/>
      <c r="S1582" s="30"/>
      <c r="T1582" s="30"/>
      <c r="U1582" s="30"/>
      <c r="V1582" s="30"/>
      <c r="W1582" s="30"/>
      <c r="X1582" s="30"/>
      <c r="Y1582" s="30"/>
      <c r="Z1582" s="30"/>
      <c r="AA1582" s="30"/>
      <c r="AB1582" s="30"/>
      <c r="AC1582" s="80"/>
      <c r="AD1582" s="30"/>
    </row>
    <row r="1583" spans="18:30" x14ac:dyDescent="0.25">
      <c r="R1583" s="30"/>
      <c r="S1583" s="30"/>
      <c r="T1583" s="30"/>
      <c r="U1583" s="30"/>
      <c r="V1583" s="30"/>
      <c r="W1583" s="30"/>
      <c r="X1583" s="30"/>
      <c r="Y1583" s="30"/>
      <c r="Z1583" s="30"/>
      <c r="AA1583" s="30"/>
      <c r="AB1583" s="30"/>
      <c r="AC1583" s="80"/>
      <c r="AD1583" s="30"/>
    </row>
    <row r="1584" spans="18:30" x14ac:dyDescent="0.25">
      <c r="R1584" s="30"/>
      <c r="S1584" s="30"/>
      <c r="T1584" s="30"/>
      <c r="U1584" s="30"/>
      <c r="V1584" s="30"/>
      <c r="W1584" s="30"/>
      <c r="X1584" s="30"/>
      <c r="Y1584" s="30"/>
      <c r="Z1584" s="30"/>
      <c r="AA1584" s="30"/>
      <c r="AB1584" s="30"/>
      <c r="AC1584" s="80"/>
      <c r="AD1584" s="30"/>
    </row>
    <row r="1585" spans="18:30" x14ac:dyDescent="0.25">
      <c r="R1585" s="30"/>
      <c r="S1585" s="30"/>
      <c r="T1585" s="30"/>
      <c r="U1585" s="30"/>
      <c r="V1585" s="30"/>
      <c r="W1585" s="30"/>
      <c r="X1585" s="30"/>
      <c r="Y1585" s="30"/>
      <c r="Z1585" s="30"/>
      <c r="AA1585" s="30"/>
      <c r="AB1585" s="30"/>
      <c r="AC1585" s="80"/>
      <c r="AD1585" s="30"/>
    </row>
    <row r="1586" spans="18:30" x14ac:dyDescent="0.25">
      <c r="R1586" s="30"/>
      <c r="S1586" s="30"/>
      <c r="T1586" s="30"/>
      <c r="U1586" s="30"/>
      <c r="V1586" s="30"/>
      <c r="W1586" s="30"/>
      <c r="X1586" s="30"/>
      <c r="Y1586" s="30"/>
      <c r="Z1586" s="30"/>
      <c r="AA1586" s="30"/>
      <c r="AB1586" s="30"/>
      <c r="AC1586" s="80"/>
      <c r="AD1586" s="30"/>
    </row>
    <row r="1587" spans="18:30" x14ac:dyDescent="0.25">
      <c r="R1587" s="30"/>
      <c r="S1587" s="30"/>
      <c r="T1587" s="30"/>
      <c r="U1587" s="30"/>
      <c r="V1587" s="30"/>
      <c r="W1587" s="30"/>
      <c r="X1587" s="30"/>
      <c r="Y1587" s="30"/>
      <c r="Z1587" s="30"/>
      <c r="AA1587" s="30"/>
      <c r="AB1587" s="30"/>
      <c r="AC1587" s="80"/>
      <c r="AD1587" s="30"/>
    </row>
    <row r="1588" spans="18:30" x14ac:dyDescent="0.25">
      <c r="R1588" s="30"/>
      <c r="S1588" s="30"/>
      <c r="T1588" s="30"/>
      <c r="U1588" s="30"/>
      <c r="V1588" s="30"/>
      <c r="W1588" s="30"/>
      <c r="X1588" s="30"/>
      <c r="Y1588" s="30"/>
      <c r="Z1588" s="30"/>
      <c r="AA1588" s="30"/>
      <c r="AB1588" s="30"/>
      <c r="AC1588" s="80"/>
      <c r="AD1588" s="30"/>
    </row>
    <row r="1589" spans="18:30" x14ac:dyDescent="0.25">
      <c r="R1589" s="30"/>
      <c r="S1589" s="30"/>
      <c r="T1589" s="30"/>
      <c r="U1589" s="30"/>
      <c r="V1589" s="30"/>
      <c r="W1589" s="30"/>
      <c r="X1589" s="30"/>
      <c r="Y1589" s="30"/>
      <c r="Z1589" s="30"/>
      <c r="AA1589" s="30"/>
      <c r="AB1589" s="30"/>
      <c r="AC1589" s="80"/>
      <c r="AD1589" s="30"/>
    </row>
    <row r="1590" spans="18:30" x14ac:dyDescent="0.25">
      <c r="R1590" s="30"/>
      <c r="S1590" s="30"/>
      <c r="T1590" s="30"/>
      <c r="U1590" s="30"/>
      <c r="V1590" s="30"/>
      <c r="W1590" s="30"/>
      <c r="X1590" s="30"/>
      <c r="Y1590" s="30"/>
      <c r="Z1590" s="30"/>
      <c r="AA1590" s="30"/>
      <c r="AB1590" s="30"/>
      <c r="AC1590" s="80"/>
      <c r="AD1590" s="30"/>
    </row>
    <row r="1591" spans="18:30" x14ac:dyDescent="0.25">
      <c r="R1591" s="30"/>
      <c r="S1591" s="30"/>
      <c r="T1591" s="30"/>
      <c r="U1591" s="30"/>
      <c r="V1591" s="30"/>
      <c r="W1591" s="30"/>
      <c r="X1591" s="30"/>
      <c r="Y1591" s="30"/>
      <c r="Z1591" s="30"/>
      <c r="AA1591" s="30"/>
      <c r="AB1591" s="30"/>
      <c r="AC1591" s="80"/>
      <c r="AD1591" s="30"/>
    </row>
    <row r="1592" spans="18:30" x14ac:dyDescent="0.25">
      <c r="R1592" s="30"/>
      <c r="S1592" s="30"/>
      <c r="T1592" s="30"/>
      <c r="U1592" s="30"/>
      <c r="V1592" s="30"/>
      <c r="W1592" s="30"/>
      <c r="X1592" s="30"/>
      <c r="Y1592" s="30"/>
      <c r="Z1592" s="30"/>
      <c r="AA1592" s="30"/>
      <c r="AB1592" s="30"/>
      <c r="AC1592" s="80"/>
      <c r="AD1592" s="30"/>
    </row>
    <row r="1593" spans="18:30" x14ac:dyDescent="0.25">
      <c r="R1593" s="30"/>
      <c r="S1593" s="30"/>
      <c r="T1593" s="30"/>
      <c r="U1593" s="30"/>
      <c r="V1593" s="30"/>
      <c r="W1593" s="30"/>
      <c r="X1593" s="30"/>
      <c r="Y1593" s="30"/>
      <c r="Z1593" s="30"/>
      <c r="AA1593" s="30"/>
      <c r="AB1593" s="30"/>
      <c r="AC1593" s="80"/>
      <c r="AD1593" s="30"/>
    </row>
    <row r="1594" spans="18:30" x14ac:dyDescent="0.25">
      <c r="R1594" s="30"/>
      <c r="S1594" s="30"/>
      <c r="T1594" s="30"/>
      <c r="U1594" s="30"/>
      <c r="V1594" s="30"/>
      <c r="W1594" s="30"/>
      <c r="X1594" s="30"/>
      <c r="Y1594" s="30"/>
      <c r="Z1594" s="30"/>
      <c r="AA1594" s="30"/>
      <c r="AB1594" s="30"/>
      <c r="AC1594" s="80"/>
      <c r="AD1594" s="30"/>
    </row>
    <row r="1595" spans="18:30" x14ac:dyDescent="0.25">
      <c r="R1595" s="30"/>
      <c r="S1595" s="30"/>
      <c r="T1595" s="30"/>
      <c r="U1595" s="30"/>
      <c r="V1595" s="30"/>
      <c r="W1595" s="30"/>
      <c r="X1595" s="30"/>
      <c r="Y1595" s="30"/>
      <c r="Z1595" s="30"/>
      <c r="AA1595" s="30"/>
      <c r="AB1595" s="30"/>
      <c r="AC1595" s="80"/>
      <c r="AD1595" s="30"/>
    </row>
    <row r="1596" spans="18:30" x14ac:dyDescent="0.25">
      <c r="R1596" s="30"/>
      <c r="S1596" s="30"/>
      <c r="T1596" s="30"/>
      <c r="U1596" s="30"/>
      <c r="V1596" s="30"/>
      <c r="W1596" s="30"/>
      <c r="X1596" s="30"/>
      <c r="Y1596" s="30"/>
      <c r="Z1596" s="30"/>
      <c r="AA1596" s="30"/>
      <c r="AB1596" s="30"/>
      <c r="AC1596" s="80"/>
      <c r="AD1596" s="30"/>
    </row>
    <row r="1597" spans="18:30" x14ac:dyDescent="0.25">
      <c r="R1597" s="30"/>
      <c r="S1597" s="30"/>
      <c r="T1597" s="30"/>
      <c r="U1597" s="30"/>
      <c r="V1597" s="30"/>
      <c r="W1597" s="30"/>
      <c r="X1597" s="30"/>
      <c r="Y1597" s="30"/>
      <c r="Z1597" s="30"/>
      <c r="AA1597" s="30"/>
      <c r="AB1597" s="30"/>
      <c r="AC1597" s="80"/>
      <c r="AD1597" s="30"/>
    </row>
    <row r="1598" spans="18:30" x14ac:dyDescent="0.25">
      <c r="R1598" s="30"/>
      <c r="S1598" s="30"/>
      <c r="T1598" s="30"/>
      <c r="U1598" s="30"/>
      <c r="V1598" s="30"/>
      <c r="W1598" s="30"/>
      <c r="X1598" s="30"/>
      <c r="Y1598" s="30"/>
      <c r="Z1598" s="30"/>
      <c r="AA1598" s="30"/>
      <c r="AB1598" s="30"/>
      <c r="AC1598" s="80"/>
      <c r="AD1598" s="30"/>
    </row>
    <row r="1599" spans="18:30" x14ac:dyDescent="0.25">
      <c r="R1599" s="30"/>
      <c r="S1599" s="30"/>
      <c r="T1599" s="30"/>
      <c r="U1599" s="30"/>
      <c r="V1599" s="30"/>
      <c r="W1599" s="30"/>
      <c r="X1599" s="30"/>
      <c r="Y1599" s="30"/>
      <c r="Z1599" s="30"/>
      <c r="AA1599" s="30"/>
      <c r="AB1599" s="30"/>
      <c r="AC1599" s="80"/>
      <c r="AD1599" s="30"/>
    </row>
    <row r="1600" spans="18:30" x14ac:dyDescent="0.25">
      <c r="R1600" s="30"/>
      <c r="S1600" s="30"/>
      <c r="T1600" s="30"/>
      <c r="U1600" s="30"/>
      <c r="V1600" s="30"/>
      <c r="W1600" s="30"/>
      <c r="X1600" s="30"/>
      <c r="Y1600" s="30"/>
      <c r="Z1600" s="30"/>
      <c r="AA1600" s="30"/>
      <c r="AB1600" s="30"/>
      <c r="AC1600" s="80"/>
      <c r="AD1600" s="30"/>
    </row>
    <row r="1601" spans="18:30" x14ac:dyDescent="0.25">
      <c r="R1601" s="30"/>
      <c r="S1601" s="30"/>
      <c r="T1601" s="30"/>
      <c r="U1601" s="30"/>
      <c r="V1601" s="30"/>
      <c r="W1601" s="30"/>
      <c r="X1601" s="30"/>
      <c r="Y1601" s="30"/>
      <c r="Z1601" s="30"/>
      <c r="AA1601" s="30"/>
      <c r="AB1601" s="30"/>
      <c r="AC1601" s="80"/>
      <c r="AD1601" s="30"/>
    </row>
    <row r="1602" spans="18:30" x14ac:dyDescent="0.25">
      <c r="R1602" s="30"/>
      <c r="S1602" s="30"/>
      <c r="T1602" s="30"/>
      <c r="U1602" s="30"/>
      <c r="V1602" s="30"/>
      <c r="W1602" s="30"/>
      <c r="X1602" s="30"/>
      <c r="Y1602" s="30"/>
      <c r="Z1602" s="30"/>
      <c r="AA1602" s="30"/>
      <c r="AB1602" s="30"/>
      <c r="AC1602" s="80"/>
      <c r="AD1602" s="30"/>
    </row>
    <row r="1603" spans="18:30" x14ac:dyDescent="0.25">
      <c r="R1603" s="30"/>
      <c r="S1603" s="30"/>
      <c r="T1603" s="30"/>
      <c r="U1603" s="30"/>
      <c r="V1603" s="30"/>
      <c r="W1603" s="30"/>
      <c r="X1603" s="30"/>
      <c r="Y1603" s="30"/>
      <c r="Z1603" s="30"/>
      <c r="AA1603" s="30"/>
      <c r="AB1603" s="30"/>
      <c r="AC1603" s="80"/>
      <c r="AD1603" s="30"/>
    </row>
    <row r="1604" spans="18:30" x14ac:dyDescent="0.25">
      <c r="R1604" s="30"/>
      <c r="S1604" s="30"/>
      <c r="T1604" s="30"/>
      <c r="U1604" s="30"/>
      <c r="V1604" s="30"/>
      <c r="W1604" s="30"/>
      <c r="X1604" s="30"/>
      <c r="Y1604" s="30"/>
      <c r="Z1604" s="30"/>
      <c r="AA1604" s="30"/>
      <c r="AB1604" s="30"/>
      <c r="AC1604" s="80"/>
      <c r="AD1604" s="30"/>
    </row>
  </sheetData>
  <mergeCells count="180">
    <mergeCell ref="I38:O38"/>
    <mergeCell ref="AF31:AY33"/>
    <mergeCell ref="B36:D36"/>
    <mergeCell ref="E36:R36"/>
    <mergeCell ref="B37:H37"/>
    <mergeCell ref="I37:O37"/>
    <mergeCell ref="B38:H38"/>
    <mergeCell ref="AA29:AA30"/>
    <mergeCell ref="AB29:AB30"/>
    <mergeCell ref="AC29:AC30"/>
    <mergeCell ref="AD29:AD30"/>
    <mergeCell ref="AE29:AE30"/>
    <mergeCell ref="A31:C33"/>
    <mergeCell ref="U29:U30"/>
    <mergeCell ref="V29:V30"/>
    <mergeCell ref="W29:W30"/>
    <mergeCell ref="X29:X30"/>
    <mergeCell ref="Y29:Y30"/>
    <mergeCell ref="Z29:Z30"/>
    <mergeCell ref="N29:N30"/>
    <mergeCell ref="O29:O30"/>
    <mergeCell ref="P29:P30"/>
    <mergeCell ref="Q29:Q30"/>
    <mergeCell ref="R29:R30"/>
    <mergeCell ref="AX24:AX30"/>
    <mergeCell ref="AY24:AY30"/>
    <mergeCell ref="D29:D30"/>
    <mergeCell ref="E29:E30"/>
    <mergeCell ref="F29:F30"/>
    <mergeCell ref="G29:G30"/>
    <mergeCell ref="H29:H30"/>
    <mergeCell ref="I29:I30"/>
    <mergeCell ref="J29:J30"/>
    <mergeCell ref="K29:K30"/>
    <mergeCell ref="AR24:AR30"/>
    <mergeCell ref="AS24:AS30"/>
    <mergeCell ref="AT24:AT30"/>
    <mergeCell ref="AU24:AU30"/>
    <mergeCell ref="AV24:AV30"/>
    <mergeCell ref="AW24:AW30"/>
    <mergeCell ref="AL24:AL30"/>
    <mergeCell ref="AM24:AM30"/>
    <mergeCell ref="AN24:AN30"/>
    <mergeCell ref="AO24:AO30"/>
    <mergeCell ref="AP24:AP30"/>
    <mergeCell ref="AQ24:AQ30"/>
    <mergeCell ref="AF24:AF30"/>
    <mergeCell ref="AG24:AG30"/>
    <mergeCell ref="AH24:AH30"/>
    <mergeCell ref="AI24:AI30"/>
    <mergeCell ref="AJ24:AJ30"/>
    <mergeCell ref="AK24:AK30"/>
    <mergeCell ref="AB22:AB23"/>
    <mergeCell ref="AC22:AC23"/>
    <mergeCell ref="AD22:AD23"/>
    <mergeCell ref="AE22:AE23"/>
    <mergeCell ref="AH17:AH23"/>
    <mergeCell ref="AI17:AI23"/>
    <mergeCell ref="AJ17:AJ23"/>
    <mergeCell ref="AK17:AK23"/>
    <mergeCell ref="A24:A30"/>
    <mergeCell ref="B24:B30"/>
    <mergeCell ref="C24:C30"/>
    <mergeCell ref="S24:S30"/>
    <mergeCell ref="L29:L30"/>
    <mergeCell ref="M29:M30"/>
    <mergeCell ref="V22:V23"/>
    <mergeCell ref="W22:W23"/>
    <mergeCell ref="X22:X23"/>
    <mergeCell ref="T29:T30"/>
    <mergeCell ref="Y22:Y23"/>
    <mergeCell ref="Z22:Z23"/>
    <mergeCell ref="AA22:AA23"/>
    <mergeCell ref="O22:O23"/>
    <mergeCell ref="P22:P23"/>
    <mergeCell ref="Q22:Q23"/>
    <mergeCell ref="R22:R23"/>
    <mergeCell ref="T22:T23"/>
    <mergeCell ref="U22:U23"/>
    <mergeCell ref="AX17:AX23"/>
    <mergeCell ref="AY17:AY23"/>
    <mergeCell ref="D22:D23"/>
    <mergeCell ref="E22:E23"/>
    <mergeCell ref="F22:F23"/>
    <mergeCell ref="G22:G23"/>
    <mergeCell ref="H22:H23"/>
    <mergeCell ref="I22:I23"/>
    <mergeCell ref="J22:J23"/>
    <mergeCell ref="K22:K23"/>
    <mergeCell ref="AR17:AR23"/>
    <mergeCell ref="AS17:AS23"/>
    <mergeCell ref="AT17:AT23"/>
    <mergeCell ref="AU17:AU23"/>
    <mergeCell ref="AV17:AV23"/>
    <mergeCell ref="AW17:AW23"/>
    <mergeCell ref="AL17:AL23"/>
    <mergeCell ref="AM17:AM23"/>
    <mergeCell ref="AN17:AN23"/>
    <mergeCell ref="AO17:AO23"/>
    <mergeCell ref="AP17:AP23"/>
    <mergeCell ref="AQ17:AQ23"/>
    <mergeCell ref="AF17:AF23"/>
    <mergeCell ref="AG17:AG23"/>
    <mergeCell ref="Z15:Z16"/>
    <mergeCell ref="AA15:AA16"/>
    <mergeCell ref="AB15:AB16"/>
    <mergeCell ref="P15:P16"/>
    <mergeCell ref="Q15:Q16"/>
    <mergeCell ref="R15:R16"/>
    <mergeCell ref="T15:T16"/>
    <mergeCell ref="U15:U16"/>
    <mergeCell ref="V15:V16"/>
    <mergeCell ref="A17:A23"/>
    <mergeCell ref="B17:B23"/>
    <mergeCell ref="C17:C23"/>
    <mergeCell ref="S17:S23"/>
    <mergeCell ref="L22:L23"/>
    <mergeCell ref="M22:M23"/>
    <mergeCell ref="N22:N23"/>
    <mergeCell ref="W15:W16"/>
    <mergeCell ref="X15:X16"/>
    <mergeCell ref="J15:J16"/>
    <mergeCell ref="K15:K16"/>
    <mergeCell ref="AV10:AV16"/>
    <mergeCell ref="AW10:AW16"/>
    <mergeCell ref="AX10:AX16"/>
    <mergeCell ref="AY10:AY16"/>
    <mergeCell ref="D15:D16"/>
    <mergeCell ref="E15:E16"/>
    <mergeCell ref="F15:F16"/>
    <mergeCell ref="G15:G16"/>
    <mergeCell ref="H15:H16"/>
    <mergeCell ref="I15:I16"/>
    <mergeCell ref="AP10:AP16"/>
    <mergeCell ref="AQ10:AQ16"/>
    <mergeCell ref="AR10:AR16"/>
    <mergeCell ref="AS10:AS16"/>
    <mergeCell ref="AT10:AT16"/>
    <mergeCell ref="AU10:AU16"/>
    <mergeCell ref="AJ10:AJ16"/>
    <mergeCell ref="AK10:AK16"/>
    <mergeCell ref="AL10:AL16"/>
    <mergeCell ref="AM10:AM16"/>
    <mergeCell ref="AC15:AC16"/>
    <mergeCell ref="AD15:AD16"/>
    <mergeCell ref="AE15:AE16"/>
    <mergeCell ref="Y15:Y16"/>
    <mergeCell ref="A6:D6"/>
    <mergeCell ref="E6:AY6"/>
    <mergeCell ref="A7:AY7"/>
    <mergeCell ref="A8:F8"/>
    <mergeCell ref="G8:S8"/>
    <mergeCell ref="T8:AF8"/>
    <mergeCell ref="AG8:AK8"/>
    <mergeCell ref="AL8:AM8"/>
    <mergeCell ref="AN10:AN16"/>
    <mergeCell ref="AO10:AO16"/>
    <mergeCell ref="AN8:AX8"/>
    <mergeCell ref="AY8:AY9"/>
    <mergeCell ref="A10:A16"/>
    <mergeCell ref="B10:B16"/>
    <mergeCell ref="C10:C16"/>
    <mergeCell ref="S10:S16"/>
    <mergeCell ref="AF10:AF16"/>
    <mergeCell ref="AG10:AG16"/>
    <mergeCell ref="AH10:AH16"/>
    <mergeCell ref="AI10:AI16"/>
    <mergeCell ref="L15:L16"/>
    <mergeCell ref="M15:M16"/>
    <mergeCell ref="N15:N16"/>
    <mergeCell ref="O15:O16"/>
    <mergeCell ref="A1:D3"/>
    <mergeCell ref="E1:AY1"/>
    <mergeCell ref="E2:AY2"/>
    <mergeCell ref="E3:AD3"/>
    <mergeCell ref="AE3:AY3"/>
    <mergeCell ref="A4:D4"/>
    <mergeCell ref="E4:AY4"/>
    <mergeCell ref="A5:D5"/>
    <mergeCell ref="E5:AY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51EFF-0D1D-4CCD-9FE9-6FD9E8EC9C19}">
  <dimension ref="A1:X315"/>
  <sheetViews>
    <sheetView showGridLines="0" zoomScale="53" zoomScaleNormal="53" workbookViewId="0">
      <selection sqref="A1:B3"/>
    </sheetView>
  </sheetViews>
  <sheetFormatPr baseColWidth="10" defaultColWidth="11.42578125" defaultRowHeight="15" x14ac:dyDescent="0.25"/>
  <cols>
    <col min="1" max="1" width="16.42578125" customWidth="1"/>
    <col min="2" max="2" width="41.42578125" hidden="1" customWidth="1"/>
    <col min="3" max="3" width="27" bestFit="1" customWidth="1"/>
    <col min="4" max="4" width="33.42578125" customWidth="1"/>
    <col min="5" max="5" width="24.85546875" customWidth="1"/>
    <col min="6" max="6" width="20.28515625" customWidth="1"/>
    <col min="7" max="7" width="24.7109375" customWidth="1"/>
    <col min="8" max="8" width="29.42578125" customWidth="1"/>
    <col min="9" max="9" width="18.42578125" customWidth="1"/>
    <col min="10" max="10" width="23.7109375" customWidth="1"/>
    <col min="11" max="11" width="15.42578125" customWidth="1"/>
    <col min="12" max="12" width="14.42578125" customWidth="1"/>
    <col min="13" max="13" width="14.140625" customWidth="1"/>
    <col min="14" max="14" width="62" customWidth="1"/>
  </cols>
  <sheetData>
    <row r="1" spans="1:14" ht="29.25" customHeight="1" x14ac:dyDescent="0.25">
      <c r="A1" s="852"/>
      <c r="B1" s="958"/>
      <c r="C1" s="962" t="s">
        <v>38</v>
      </c>
      <c r="D1" s="963"/>
      <c r="E1" s="963"/>
      <c r="F1" s="963"/>
      <c r="G1" s="963"/>
      <c r="H1" s="963"/>
      <c r="I1" s="963"/>
      <c r="J1" s="963"/>
      <c r="K1" s="963"/>
      <c r="L1" s="963"/>
      <c r="M1" s="963"/>
      <c r="N1" s="964"/>
    </row>
    <row r="2" spans="1:14" ht="33.75" customHeight="1" thickBot="1" x14ac:dyDescent="0.3">
      <c r="A2" s="854"/>
      <c r="B2" s="959"/>
      <c r="C2" s="965" t="s">
        <v>119</v>
      </c>
      <c r="D2" s="966"/>
      <c r="E2" s="966"/>
      <c r="F2" s="966"/>
      <c r="G2" s="966"/>
      <c r="H2" s="967"/>
      <c r="I2" s="967"/>
      <c r="J2" s="967"/>
      <c r="K2" s="967"/>
      <c r="L2" s="967"/>
      <c r="M2" s="967"/>
      <c r="N2" s="968"/>
    </row>
    <row r="3" spans="1:14" ht="27" thickBot="1" x14ac:dyDescent="0.45">
      <c r="A3" s="960"/>
      <c r="B3" s="961"/>
      <c r="C3" s="969" t="s">
        <v>39</v>
      </c>
      <c r="D3" s="970"/>
      <c r="E3" s="970"/>
      <c r="F3" s="970"/>
      <c r="G3" s="970"/>
      <c r="H3" s="971" t="s">
        <v>491</v>
      </c>
      <c r="I3" s="972"/>
      <c r="J3" s="972"/>
      <c r="K3" s="972"/>
      <c r="L3" s="972"/>
      <c r="M3" s="972"/>
      <c r="N3" s="973"/>
    </row>
    <row r="4" spans="1:14" ht="26.25" customHeight="1" thickBot="1" x14ac:dyDescent="0.3">
      <c r="A4" s="974" t="s">
        <v>0</v>
      </c>
      <c r="B4" s="975"/>
      <c r="C4" s="976" t="s">
        <v>359</v>
      </c>
      <c r="D4" s="976"/>
      <c r="E4" s="976"/>
      <c r="F4" s="976"/>
      <c r="G4" s="976"/>
      <c r="H4" s="976"/>
      <c r="I4" s="976"/>
      <c r="J4" s="976"/>
      <c r="K4" s="976"/>
      <c r="L4" s="976"/>
      <c r="M4" s="976"/>
      <c r="N4" s="977"/>
    </row>
    <row r="5" spans="1:14" ht="29.25" customHeight="1" thickBot="1" x14ac:dyDescent="0.3">
      <c r="A5" s="978" t="s">
        <v>2</v>
      </c>
      <c r="B5" s="979"/>
      <c r="C5" s="980" t="s">
        <v>492</v>
      </c>
      <c r="D5" s="980"/>
      <c r="E5" s="980"/>
      <c r="F5" s="980"/>
      <c r="G5" s="980"/>
      <c r="H5" s="980"/>
      <c r="I5" s="980"/>
      <c r="J5" s="980"/>
      <c r="K5" s="980"/>
      <c r="L5" s="980"/>
      <c r="M5" s="980"/>
      <c r="N5" s="981"/>
    </row>
    <row r="6" spans="1:14" ht="15.75" thickBot="1" x14ac:dyDescent="0.3"/>
    <row r="7" spans="1:14" ht="28.5" customHeight="1" x14ac:dyDescent="0.25">
      <c r="A7" s="955" t="s">
        <v>133</v>
      </c>
      <c r="B7" s="956"/>
      <c r="C7" s="956"/>
      <c r="D7" s="956"/>
      <c r="E7" s="956"/>
      <c r="F7" s="956"/>
      <c r="G7" s="956"/>
      <c r="H7" s="957"/>
    </row>
    <row r="8" spans="1:14" ht="33.75" customHeight="1" x14ac:dyDescent="0.25">
      <c r="A8" s="46" t="s">
        <v>48</v>
      </c>
      <c r="B8" s="47" t="s">
        <v>120</v>
      </c>
      <c r="C8" s="47" t="s">
        <v>121</v>
      </c>
      <c r="D8" s="47" t="s">
        <v>122</v>
      </c>
      <c r="E8" s="47" t="s">
        <v>123</v>
      </c>
      <c r="F8" s="47" t="s">
        <v>124</v>
      </c>
      <c r="G8" s="47" t="s">
        <v>125</v>
      </c>
      <c r="H8" s="48" t="s">
        <v>126</v>
      </c>
    </row>
    <row r="9" spans="1:14" ht="33.75" customHeight="1" x14ac:dyDescent="0.25">
      <c r="A9" s="58" t="s">
        <v>134</v>
      </c>
      <c r="B9" s="425"/>
      <c r="C9" s="283">
        <v>2746164000</v>
      </c>
      <c r="D9" s="283">
        <v>2746164000</v>
      </c>
      <c r="E9" s="283">
        <v>0</v>
      </c>
      <c r="F9" s="283">
        <v>0</v>
      </c>
      <c r="G9" s="283">
        <v>0</v>
      </c>
      <c r="H9" s="429">
        <v>0</v>
      </c>
    </row>
    <row r="10" spans="1:14" ht="33.75" customHeight="1" x14ac:dyDescent="0.25">
      <c r="A10" s="58" t="s">
        <v>135</v>
      </c>
      <c r="B10" s="425"/>
      <c r="C10" s="283">
        <v>2746164000</v>
      </c>
      <c r="D10" s="283">
        <v>2746164000</v>
      </c>
      <c r="E10" s="283">
        <v>622617667</v>
      </c>
      <c r="F10" s="283">
        <v>0</v>
      </c>
      <c r="G10" s="283">
        <v>0</v>
      </c>
      <c r="H10" s="429">
        <v>0</v>
      </c>
    </row>
    <row r="11" spans="1:14" ht="33.75" customHeight="1" x14ac:dyDescent="0.25">
      <c r="A11" s="58" t="s">
        <v>136</v>
      </c>
      <c r="B11" s="425"/>
      <c r="C11" s="283">
        <v>2746164000</v>
      </c>
      <c r="D11" s="283">
        <v>2746164000</v>
      </c>
      <c r="E11" s="283">
        <f>+[3]INVERSIÓN!AB31</f>
        <v>1866746667</v>
      </c>
      <c r="F11" s="283">
        <v>31323733</v>
      </c>
      <c r="G11" s="283">
        <v>31323733</v>
      </c>
      <c r="H11" s="430">
        <f>+G11/E11</f>
        <v>1.6779852110484578E-2</v>
      </c>
    </row>
    <row r="12" spans="1:14" ht="33.75" customHeight="1" x14ac:dyDescent="0.25">
      <c r="A12" s="58" t="s">
        <v>137</v>
      </c>
      <c r="B12" s="425"/>
      <c r="C12" s="283">
        <v>2746164000</v>
      </c>
      <c r="D12" s="283">
        <v>2746164000</v>
      </c>
      <c r="E12" s="283">
        <v>2198642667</v>
      </c>
      <c r="F12" s="283">
        <v>123612133</v>
      </c>
      <c r="G12" s="283">
        <v>123612133</v>
      </c>
      <c r="H12" s="430">
        <f>+G12/E12</f>
        <v>5.6222020456223591E-2</v>
      </c>
    </row>
    <row r="13" spans="1:14" ht="33.75" customHeight="1" x14ac:dyDescent="0.25">
      <c r="A13" s="58" t="s">
        <v>138</v>
      </c>
      <c r="B13" s="425"/>
      <c r="C13" s="283">
        <v>2746164000</v>
      </c>
      <c r="D13" s="283">
        <v>2746164000</v>
      </c>
      <c r="E13" s="283">
        <v>2320945467</v>
      </c>
      <c r="F13" s="283">
        <v>331165399</v>
      </c>
      <c r="G13" s="283">
        <v>331165399</v>
      </c>
      <c r="H13" s="430">
        <f t="shared" ref="H13:H20" si="0">+G13/E13</f>
        <v>0.14268555797997989</v>
      </c>
    </row>
    <row r="14" spans="1:14" ht="33.75" customHeight="1" x14ac:dyDescent="0.25">
      <c r="A14" s="58" t="s">
        <v>139</v>
      </c>
      <c r="B14" s="425"/>
      <c r="C14" s="283">
        <v>2746164000</v>
      </c>
      <c r="D14" s="283">
        <v>2746164000</v>
      </c>
      <c r="E14" s="283">
        <f>+INVERSIÓN!BE31</f>
        <v>2551264634</v>
      </c>
      <c r="F14" s="283">
        <v>606822733</v>
      </c>
      <c r="G14" s="283">
        <v>606822733</v>
      </c>
      <c r="H14" s="430">
        <f t="shared" si="0"/>
        <v>0.23785174023621103</v>
      </c>
    </row>
    <row r="15" spans="1:14" ht="33.75" customHeight="1" x14ac:dyDescent="0.25">
      <c r="A15" s="514" t="s">
        <v>127</v>
      </c>
      <c r="B15" s="509"/>
      <c r="C15" s="420">
        <v>2746164000</v>
      </c>
      <c r="D15" s="420">
        <v>2746164000</v>
      </c>
      <c r="E15" s="420">
        <v>2464468800</v>
      </c>
      <c r="F15" s="420">
        <v>885145332</v>
      </c>
      <c r="G15" s="420">
        <v>885145332</v>
      </c>
      <c r="H15" s="430">
        <f t="shared" si="0"/>
        <v>0.35916272585800235</v>
      </c>
    </row>
    <row r="16" spans="1:14" ht="33.75" customHeight="1" x14ac:dyDescent="0.25">
      <c r="A16" s="514" t="s">
        <v>128</v>
      </c>
      <c r="B16" s="520"/>
      <c r="C16" s="420">
        <v>2746164000</v>
      </c>
      <c r="D16" s="420">
        <v>2746164000</v>
      </c>
      <c r="E16" s="420">
        <f>+[6]INVERSIÓN!BC31</f>
        <v>2473028800</v>
      </c>
      <c r="F16" s="420">
        <v>1162616786</v>
      </c>
      <c r="G16" s="420">
        <v>1162616786</v>
      </c>
      <c r="H16" s="535">
        <f t="shared" si="0"/>
        <v>0.47011857929030182</v>
      </c>
    </row>
    <row r="17" spans="1:8" ht="33.75" hidden="1" customHeight="1" x14ac:dyDescent="0.25">
      <c r="A17" s="58" t="s">
        <v>129</v>
      </c>
      <c r="B17" s="425"/>
      <c r="C17" s="428"/>
      <c r="D17" s="428"/>
      <c r="E17" s="420"/>
      <c r="F17" s="420"/>
      <c r="G17" s="420"/>
      <c r="H17" s="535" t="e">
        <f t="shared" si="0"/>
        <v>#DIV/0!</v>
      </c>
    </row>
    <row r="18" spans="1:8" ht="33.75" hidden="1" customHeight="1" x14ac:dyDescent="0.25">
      <c r="A18" s="58" t="s">
        <v>130</v>
      </c>
      <c r="B18" s="425"/>
      <c r="C18" s="428"/>
      <c r="D18" s="428"/>
      <c r="E18" s="420"/>
      <c r="F18" s="420"/>
      <c r="G18" s="420"/>
      <c r="H18" s="535" t="e">
        <f t="shared" si="0"/>
        <v>#DIV/0!</v>
      </c>
    </row>
    <row r="19" spans="1:8" ht="33.75" hidden="1" customHeight="1" x14ac:dyDescent="0.25">
      <c r="A19" s="58" t="s">
        <v>417</v>
      </c>
      <c r="B19" s="425"/>
      <c r="C19" s="428"/>
      <c r="D19" s="428"/>
      <c r="E19" s="420"/>
      <c r="F19" s="420"/>
      <c r="G19" s="420"/>
      <c r="H19" s="535" t="e">
        <f t="shared" si="0"/>
        <v>#DIV/0!</v>
      </c>
    </row>
    <row r="20" spans="1:8" ht="33.75" hidden="1" customHeight="1" x14ac:dyDescent="0.25">
      <c r="A20" s="58" t="s">
        <v>132</v>
      </c>
      <c r="B20" s="425"/>
      <c r="C20" s="428"/>
      <c r="D20" s="428"/>
      <c r="E20" s="420"/>
      <c r="F20" s="420"/>
      <c r="G20" s="420"/>
      <c r="H20" s="535" t="e">
        <f t="shared" si="0"/>
        <v>#DIV/0!</v>
      </c>
    </row>
    <row r="21" spans="1:8" ht="16.5" customHeight="1" x14ac:dyDescent="0.25">
      <c r="A21" s="572" t="s">
        <v>129</v>
      </c>
      <c r="B21" s="573"/>
      <c r="C21" s="574">
        <v>2746164000</v>
      </c>
      <c r="D21" s="574">
        <f>+INVERSIÓN!BA31</f>
        <v>2769664000</v>
      </c>
      <c r="E21" s="574">
        <f>+INVERSIÓN!BC31</f>
        <v>2551264634</v>
      </c>
      <c r="F21" s="574">
        <v>1432696998</v>
      </c>
      <c r="G21" s="574">
        <v>1432696998</v>
      </c>
      <c r="H21" s="575">
        <f>+G21/E21</f>
        <v>0.56156346107998456</v>
      </c>
    </row>
    <row r="22" spans="1:8" ht="26.25" hidden="1" customHeight="1" x14ac:dyDescent="0.25">
      <c r="A22" s="955" t="s">
        <v>133</v>
      </c>
      <c r="B22" s="956"/>
      <c r="C22" s="956"/>
      <c r="D22" s="956"/>
      <c r="E22" s="956"/>
      <c r="F22" s="956"/>
      <c r="G22" s="956"/>
      <c r="H22" s="957"/>
    </row>
    <row r="23" spans="1:8" ht="25.5" hidden="1" customHeight="1" x14ac:dyDescent="0.25">
      <c r="A23" s="46" t="s">
        <v>49</v>
      </c>
      <c r="B23" s="47" t="s">
        <v>120</v>
      </c>
      <c r="C23" s="47" t="s">
        <v>121</v>
      </c>
      <c r="D23" s="47" t="s">
        <v>122</v>
      </c>
      <c r="E23" s="47" t="s">
        <v>123</v>
      </c>
      <c r="F23" s="47" t="s">
        <v>124</v>
      </c>
      <c r="G23" s="47" t="s">
        <v>125</v>
      </c>
      <c r="H23" s="48" t="s">
        <v>126</v>
      </c>
    </row>
    <row r="24" spans="1:8" ht="16.5" hidden="1" customHeight="1" x14ac:dyDescent="0.25">
      <c r="A24" s="52" t="s">
        <v>134</v>
      </c>
      <c r="B24" s="49"/>
      <c r="C24" s="49"/>
      <c r="D24" s="49"/>
      <c r="E24" s="49"/>
      <c r="F24" s="49"/>
      <c r="G24" s="49"/>
      <c r="H24" s="50" t="e">
        <f>G24/E24</f>
        <v>#DIV/0!</v>
      </c>
    </row>
    <row r="25" spans="1:8" ht="16.5" hidden="1" customHeight="1" x14ac:dyDescent="0.25">
      <c r="A25" s="52" t="s">
        <v>135</v>
      </c>
      <c r="B25" s="49"/>
      <c r="C25" s="49"/>
      <c r="D25" s="49"/>
      <c r="E25" s="49"/>
      <c r="F25" s="49"/>
      <c r="G25" s="49"/>
      <c r="H25" s="50" t="e">
        <f t="shared" ref="H25:H35" si="1">G25/E25</f>
        <v>#DIV/0!</v>
      </c>
    </row>
    <row r="26" spans="1:8" ht="16.5" hidden="1" customHeight="1" x14ac:dyDescent="0.25">
      <c r="A26" s="52" t="s">
        <v>136</v>
      </c>
      <c r="B26" s="49"/>
      <c r="C26" s="49"/>
      <c r="D26" s="49"/>
      <c r="E26" s="49"/>
      <c r="F26" s="49"/>
      <c r="G26" s="49"/>
      <c r="H26" s="50" t="e">
        <f t="shared" si="1"/>
        <v>#DIV/0!</v>
      </c>
    </row>
    <row r="27" spans="1:8" ht="16.5" hidden="1" customHeight="1" x14ac:dyDescent="0.25">
      <c r="A27" s="52" t="s">
        <v>137</v>
      </c>
      <c r="B27" s="49"/>
      <c r="C27" s="49"/>
      <c r="D27" s="49"/>
      <c r="E27" s="49"/>
      <c r="F27" s="49"/>
      <c r="G27" s="49"/>
      <c r="H27" s="50" t="e">
        <f t="shared" si="1"/>
        <v>#DIV/0!</v>
      </c>
    </row>
    <row r="28" spans="1:8" ht="16.5" hidden="1" customHeight="1" x14ac:dyDescent="0.25">
      <c r="A28" s="52" t="s">
        <v>138</v>
      </c>
      <c r="B28" s="49"/>
      <c r="C28" s="49"/>
      <c r="D28" s="49"/>
      <c r="E28" s="49"/>
      <c r="F28" s="49"/>
      <c r="G28" s="49"/>
      <c r="H28" s="50" t="e">
        <f t="shared" si="1"/>
        <v>#DIV/0!</v>
      </c>
    </row>
    <row r="29" spans="1:8" ht="16.5" hidden="1" customHeight="1" x14ac:dyDescent="0.25">
      <c r="A29" s="52" t="s">
        <v>139</v>
      </c>
      <c r="B29" s="49"/>
      <c r="C29" s="49"/>
      <c r="D29" s="49"/>
      <c r="E29" s="49"/>
      <c r="F29" s="49"/>
      <c r="G29" s="49"/>
      <c r="H29" s="50" t="e">
        <f t="shared" si="1"/>
        <v>#DIV/0!</v>
      </c>
    </row>
    <row r="30" spans="1:8" ht="16.5" hidden="1" customHeight="1" x14ac:dyDescent="0.25">
      <c r="A30" s="52" t="s">
        <v>127</v>
      </c>
      <c r="B30" s="49"/>
      <c r="C30" s="49"/>
      <c r="D30" s="49"/>
      <c r="E30" s="49"/>
      <c r="F30" s="49"/>
      <c r="G30" s="49"/>
      <c r="H30" s="50" t="e">
        <f t="shared" si="1"/>
        <v>#DIV/0!</v>
      </c>
    </row>
    <row r="31" spans="1:8" ht="16.5" hidden="1" customHeight="1" x14ac:dyDescent="0.25">
      <c r="A31" s="52" t="s">
        <v>128</v>
      </c>
      <c r="B31" s="49"/>
      <c r="C31" s="49"/>
      <c r="D31" s="49"/>
      <c r="E31" s="49"/>
      <c r="F31" s="49"/>
      <c r="G31" s="49"/>
      <c r="H31" s="50" t="e">
        <f t="shared" si="1"/>
        <v>#DIV/0!</v>
      </c>
    </row>
    <row r="32" spans="1:8" ht="16.5" hidden="1" customHeight="1" x14ac:dyDescent="0.25">
      <c r="A32" s="52" t="s">
        <v>129</v>
      </c>
      <c r="B32" s="49"/>
      <c r="C32" s="49"/>
      <c r="D32" s="49"/>
      <c r="E32" s="49"/>
      <c r="F32" s="49"/>
      <c r="G32" s="49"/>
      <c r="H32" s="50" t="e">
        <f t="shared" si="1"/>
        <v>#DIV/0!</v>
      </c>
    </row>
    <row r="33" spans="1:8" ht="16.5" hidden="1" customHeight="1" x14ac:dyDescent="0.25">
      <c r="A33" s="52" t="s">
        <v>130</v>
      </c>
      <c r="B33" s="49"/>
      <c r="C33" s="49"/>
      <c r="D33" s="49"/>
      <c r="E33" s="49"/>
      <c r="F33" s="49"/>
      <c r="G33" s="49"/>
      <c r="H33" s="50" t="e">
        <f t="shared" si="1"/>
        <v>#DIV/0!</v>
      </c>
    </row>
    <row r="34" spans="1:8" ht="16.5" hidden="1" customHeight="1" x14ac:dyDescent="0.25">
      <c r="A34" s="52" t="s">
        <v>131</v>
      </c>
      <c r="B34" s="49"/>
      <c r="C34" s="49"/>
      <c r="D34" s="49"/>
      <c r="E34" s="49"/>
      <c r="F34" s="49"/>
      <c r="G34" s="49"/>
      <c r="H34" s="50" t="e">
        <f t="shared" si="1"/>
        <v>#DIV/0!</v>
      </c>
    </row>
    <row r="35" spans="1:8" ht="16.5" hidden="1" customHeight="1" thickBot="1" x14ac:dyDescent="0.3">
      <c r="A35" s="53" t="s">
        <v>132</v>
      </c>
      <c r="B35" s="51"/>
      <c r="C35" s="51"/>
      <c r="D35" s="51"/>
      <c r="E35" s="51"/>
      <c r="F35" s="51"/>
      <c r="G35" s="51"/>
      <c r="H35" s="50" t="e">
        <f t="shared" si="1"/>
        <v>#DIV/0!</v>
      </c>
    </row>
    <row r="36" spans="1:8" ht="16.5" customHeight="1" x14ac:dyDescent="0.25"/>
    <row r="37" spans="1:8" ht="24.75" hidden="1" customHeight="1" x14ac:dyDescent="0.25">
      <c r="A37" s="955" t="s">
        <v>140</v>
      </c>
      <c r="B37" s="956"/>
      <c r="C37" s="956"/>
      <c r="D37" s="956"/>
      <c r="E37" s="956"/>
      <c r="F37" s="956"/>
      <c r="G37" s="956"/>
      <c r="H37" s="957"/>
    </row>
    <row r="38" spans="1:8" ht="25.5" hidden="1" customHeight="1" x14ac:dyDescent="0.25">
      <c r="A38" s="46" t="s">
        <v>61</v>
      </c>
      <c r="B38" s="47" t="s">
        <v>120</v>
      </c>
      <c r="C38" s="47" t="s">
        <v>121</v>
      </c>
      <c r="D38" s="47" t="s">
        <v>122</v>
      </c>
      <c r="E38" s="47" t="s">
        <v>123</v>
      </c>
      <c r="F38" s="47" t="s">
        <v>124</v>
      </c>
      <c r="G38" s="47" t="s">
        <v>125</v>
      </c>
      <c r="H38" s="48" t="s">
        <v>126</v>
      </c>
    </row>
    <row r="39" spans="1:8" ht="16.5" hidden="1" customHeight="1" x14ac:dyDescent="0.25">
      <c r="A39" s="52" t="s">
        <v>134</v>
      </c>
      <c r="B39" s="49"/>
      <c r="C39" s="49"/>
      <c r="D39" s="49"/>
      <c r="E39" s="49"/>
      <c r="F39" s="49"/>
      <c r="G39" s="49"/>
      <c r="H39" s="50" t="e">
        <f>G39/E39</f>
        <v>#DIV/0!</v>
      </c>
    </row>
    <row r="40" spans="1:8" ht="16.5" hidden="1" customHeight="1" x14ac:dyDescent="0.25">
      <c r="A40" s="52" t="s">
        <v>135</v>
      </c>
      <c r="B40" s="49"/>
      <c r="C40" s="49"/>
      <c r="D40" s="49"/>
      <c r="E40" s="49"/>
      <c r="F40" s="49"/>
      <c r="G40" s="49"/>
      <c r="H40" s="50" t="e">
        <f t="shared" ref="H40:H50" si="2">G40/E40</f>
        <v>#DIV/0!</v>
      </c>
    </row>
    <row r="41" spans="1:8" ht="16.5" hidden="1" customHeight="1" x14ac:dyDescent="0.25">
      <c r="A41" s="52" t="s">
        <v>136</v>
      </c>
      <c r="B41" s="49"/>
      <c r="C41" s="49"/>
      <c r="D41" s="49"/>
      <c r="E41" s="49"/>
      <c r="F41" s="49"/>
      <c r="G41" s="49"/>
      <c r="H41" s="50" t="e">
        <f t="shared" si="2"/>
        <v>#DIV/0!</v>
      </c>
    </row>
    <row r="42" spans="1:8" ht="16.5" hidden="1" customHeight="1" x14ac:dyDescent="0.25">
      <c r="A42" s="52" t="s">
        <v>137</v>
      </c>
      <c r="B42" s="49"/>
      <c r="C42" s="49"/>
      <c r="D42" s="49"/>
      <c r="E42" s="49"/>
      <c r="F42" s="49"/>
      <c r="G42" s="49"/>
      <c r="H42" s="50" t="e">
        <f t="shared" si="2"/>
        <v>#DIV/0!</v>
      </c>
    </row>
    <row r="43" spans="1:8" ht="16.5" hidden="1" customHeight="1" x14ac:dyDescent="0.25">
      <c r="A43" s="52" t="s">
        <v>138</v>
      </c>
      <c r="B43" s="49"/>
      <c r="C43" s="49"/>
      <c r="D43" s="49"/>
      <c r="E43" s="49"/>
      <c r="F43" s="49"/>
      <c r="G43" s="49"/>
      <c r="H43" s="50" t="e">
        <f t="shared" si="2"/>
        <v>#DIV/0!</v>
      </c>
    </row>
    <row r="44" spans="1:8" ht="16.5" hidden="1" customHeight="1" x14ac:dyDescent="0.25">
      <c r="A44" s="52" t="s">
        <v>139</v>
      </c>
      <c r="B44" s="49"/>
      <c r="C44" s="49"/>
      <c r="D44" s="49"/>
      <c r="E44" s="49"/>
      <c r="F44" s="49"/>
      <c r="G44" s="49"/>
      <c r="H44" s="50" t="e">
        <f t="shared" si="2"/>
        <v>#DIV/0!</v>
      </c>
    </row>
    <row r="45" spans="1:8" ht="16.5" hidden="1" customHeight="1" x14ac:dyDescent="0.25">
      <c r="A45" s="52" t="s">
        <v>127</v>
      </c>
      <c r="B45" s="49"/>
      <c r="C45" s="49"/>
      <c r="D45" s="49"/>
      <c r="E45" s="49"/>
      <c r="F45" s="49"/>
      <c r="G45" s="49"/>
      <c r="H45" s="50" t="e">
        <f t="shared" si="2"/>
        <v>#DIV/0!</v>
      </c>
    </row>
    <row r="46" spans="1:8" ht="16.5" hidden="1" customHeight="1" x14ac:dyDescent="0.25">
      <c r="A46" s="52" t="s">
        <v>128</v>
      </c>
      <c r="B46" s="49"/>
      <c r="C46" s="49"/>
      <c r="D46" s="49"/>
      <c r="E46" s="49"/>
      <c r="F46" s="49"/>
      <c r="G46" s="49"/>
      <c r="H46" s="50" t="e">
        <f t="shared" si="2"/>
        <v>#DIV/0!</v>
      </c>
    </row>
    <row r="47" spans="1:8" ht="16.5" hidden="1" customHeight="1" x14ac:dyDescent="0.25">
      <c r="A47" s="52" t="s">
        <v>129</v>
      </c>
      <c r="B47" s="49"/>
      <c r="C47" s="49"/>
      <c r="D47" s="49"/>
      <c r="E47" s="49"/>
      <c r="F47" s="49"/>
      <c r="G47" s="49"/>
      <c r="H47" s="50" t="e">
        <f t="shared" si="2"/>
        <v>#DIV/0!</v>
      </c>
    </row>
    <row r="48" spans="1:8" ht="16.5" hidden="1" customHeight="1" x14ac:dyDescent="0.25">
      <c r="A48" s="52" t="s">
        <v>130</v>
      </c>
      <c r="B48" s="49"/>
      <c r="C48" s="49"/>
      <c r="D48" s="49"/>
      <c r="E48" s="49"/>
      <c r="F48" s="49"/>
      <c r="G48" s="49"/>
      <c r="H48" s="50" t="e">
        <f t="shared" si="2"/>
        <v>#DIV/0!</v>
      </c>
    </row>
    <row r="49" spans="1:8" ht="16.5" hidden="1" customHeight="1" x14ac:dyDescent="0.25">
      <c r="A49" s="52" t="s">
        <v>131</v>
      </c>
      <c r="B49" s="49"/>
      <c r="C49" s="49"/>
      <c r="D49" s="49"/>
      <c r="E49" s="49"/>
      <c r="F49" s="49"/>
      <c r="G49" s="49"/>
      <c r="H49" s="50" t="e">
        <f t="shared" si="2"/>
        <v>#DIV/0!</v>
      </c>
    </row>
    <row r="50" spans="1:8" ht="16.5" hidden="1" customHeight="1" thickBot="1" x14ac:dyDescent="0.3">
      <c r="A50" s="53" t="s">
        <v>132</v>
      </c>
      <c r="B50" s="51"/>
      <c r="C50" s="51"/>
      <c r="D50" s="51"/>
      <c r="E50" s="51"/>
      <c r="F50" s="51"/>
      <c r="G50" s="51"/>
      <c r="H50" s="50" t="e">
        <f t="shared" si="2"/>
        <v>#DIV/0!</v>
      </c>
    </row>
    <row r="51" spans="1:8" ht="16.5" hidden="1" customHeight="1" x14ac:dyDescent="0.25"/>
    <row r="52" spans="1:8" ht="27.75" hidden="1" customHeight="1" x14ac:dyDescent="0.25">
      <c r="A52" s="955" t="s">
        <v>141</v>
      </c>
      <c r="B52" s="956"/>
      <c r="C52" s="956"/>
      <c r="D52" s="956"/>
      <c r="E52" s="956"/>
      <c r="F52" s="956"/>
      <c r="G52" s="956"/>
      <c r="H52" s="957"/>
    </row>
    <row r="53" spans="1:8" ht="25.5" hidden="1" customHeight="1" x14ac:dyDescent="0.25">
      <c r="A53" s="46" t="s">
        <v>62</v>
      </c>
      <c r="B53" s="47" t="s">
        <v>120</v>
      </c>
      <c r="C53" s="47" t="s">
        <v>121</v>
      </c>
      <c r="D53" s="47" t="s">
        <v>122</v>
      </c>
      <c r="E53" s="47" t="s">
        <v>123</v>
      </c>
      <c r="F53" s="47" t="s">
        <v>124</v>
      </c>
      <c r="G53" s="47" t="s">
        <v>125</v>
      </c>
      <c r="H53" s="48" t="s">
        <v>126</v>
      </c>
    </row>
    <row r="54" spans="1:8" ht="16.5" hidden="1" customHeight="1" x14ac:dyDescent="0.25">
      <c r="A54" s="52" t="s">
        <v>134</v>
      </c>
      <c r="B54" s="49"/>
      <c r="C54" s="49"/>
      <c r="D54" s="49"/>
      <c r="E54" s="49"/>
      <c r="F54" s="49"/>
      <c r="G54" s="49"/>
      <c r="H54" s="50" t="e">
        <f>G54/E54</f>
        <v>#DIV/0!</v>
      </c>
    </row>
    <row r="55" spans="1:8" ht="16.5" hidden="1" customHeight="1" x14ac:dyDescent="0.25">
      <c r="A55" s="52" t="s">
        <v>135</v>
      </c>
      <c r="B55" s="49"/>
      <c r="C55" s="49"/>
      <c r="D55" s="49"/>
      <c r="E55" s="49"/>
      <c r="F55" s="49"/>
      <c r="G55" s="49"/>
      <c r="H55" s="50" t="e">
        <f t="shared" ref="H55:H65" si="3">G55/E55</f>
        <v>#DIV/0!</v>
      </c>
    </row>
    <row r="56" spans="1:8" ht="16.5" hidden="1" customHeight="1" x14ac:dyDescent="0.25">
      <c r="A56" s="52" t="s">
        <v>136</v>
      </c>
      <c r="B56" s="49"/>
      <c r="C56" s="49"/>
      <c r="D56" s="49"/>
      <c r="E56" s="49"/>
      <c r="F56" s="49"/>
      <c r="G56" s="49"/>
      <c r="H56" s="50" t="e">
        <f t="shared" si="3"/>
        <v>#DIV/0!</v>
      </c>
    </row>
    <row r="57" spans="1:8" ht="16.5" hidden="1" customHeight="1" x14ac:dyDescent="0.25">
      <c r="A57" s="52" t="s">
        <v>137</v>
      </c>
      <c r="B57" s="49"/>
      <c r="C57" s="49"/>
      <c r="D57" s="49"/>
      <c r="E57" s="49"/>
      <c r="F57" s="49"/>
      <c r="G57" s="49"/>
      <c r="H57" s="50" t="e">
        <f t="shared" si="3"/>
        <v>#DIV/0!</v>
      </c>
    </row>
    <row r="58" spans="1:8" ht="16.5" hidden="1" customHeight="1" x14ac:dyDescent="0.25">
      <c r="A58" s="52" t="s">
        <v>138</v>
      </c>
      <c r="B58" s="49"/>
      <c r="C58" s="49"/>
      <c r="D58" s="49"/>
      <c r="E58" s="49"/>
      <c r="F58" s="49"/>
      <c r="G58" s="49"/>
      <c r="H58" s="50" t="e">
        <f t="shared" si="3"/>
        <v>#DIV/0!</v>
      </c>
    </row>
    <row r="59" spans="1:8" ht="16.5" hidden="1" customHeight="1" x14ac:dyDescent="0.25">
      <c r="A59" s="52" t="s">
        <v>139</v>
      </c>
      <c r="B59" s="49"/>
      <c r="C59" s="49"/>
      <c r="D59" s="49"/>
      <c r="E59" s="49"/>
      <c r="F59" s="49"/>
      <c r="G59" s="49"/>
      <c r="H59" s="50" t="e">
        <f t="shared" si="3"/>
        <v>#DIV/0!</v>
      </c>
    </row>
    <row r="60" spans="1:8" ht="16.5" hidden="1" customHeight="1" x14ac:dyDescent="0.25">
      <c r="A60" s="52" t="s">
        <v>127</v>
      </c>
      <c r="B60" s="49"/>
      <c r="C60" s="49"/>
      <c r="D60" s="49"/>
      <c r="E60" s="49"/>
      <c r="F60" s="49"/>
      <c r="G60" s="49"/>
      <c r="H60" s="50" t="e">
        <f t="shared" si="3"/>
        <v>#DIV/0!</v>
      </c>
    </row>
    <row r="61" spans="1:8" ht="16.5" hidden="1" customHeight="1" x14ac:dyDescent="0.25">
      <c r="A61" s="52" t="s">
        <v>128</v>
      </c>
      <c r="B61" s="49"/>
      <c r="C61" s="49"/>
      <c r="D61" s="49"/>
      <c r="E61" s="49"/>
      <c r="F61" s="49"/>
      <c r="G61" s="49"/>
      <c r="H61" s="50" t="e">
        <f t="shared" si="3"/>
        <v>#DIV/0!</v>
      </c>
    </row>
    <row r="62" spans="1:8" ht="16.5" hidden="1" customHeight="1" x14ac:dyDescent="0.25">
      <c r="A62" s="52" t="s">
        <v>129</v>
      </c>
      <c r="B62" s="49"/>
      <c r="C62" s="49"/>
      <c r="D62" s="49"/>
      <c r="E62" s="49"/>
      <c r="F62" s="49"/>
      <c r="G62" s="49"/>
      <c r="H62" s="50" t="e">
        <f t="shared" si="3"/>
        <v>#DIV/0!</v>
      </c>
    </row>
    <row r="63" spans="1:8" ht="16.5" hidden="1" customHeight="1" x14ac:dyDescent="0.25">
      <c r="A63" s="52" t="s">
        <v>130</v>
      </c>
      <c r="B63" s="49"/>
      <c r="C63" s="49"/>
      <c r="D63" s="49"/>
      <c r="E63" s="49"/>
      <c r="F63" s="49"/>
      <c r="G63" s="49"/>
      <c r="H63" s="50" t="e">
        <f t="shared" si="3"/>
        <v>#DIV/0!</v>
      </c>
    </row>
    <row r="64" spans="1:8" ht="16.5" hidden="1" customHeight="1" x14ac:dyDescent="0.25">
      <c r="A64" s="52" t="s">
        <v>131</v>
      </c>
      <c r="B64" s="49"/>
      <c r="C64" s="49"/>
      <c r="D64" s="49"/>
      <c r="E64" s="49"/>
      <c r="F64" s="49"/>
      <c r="G64" s="49"/>
      <c r="H64" s="50" t="e">
        <f t="shared" si="3"/>
        <v>#DIV/0!</v>
      </c>
    </row>
    <row r="65" spans="1:8" ht="16.5" hidden="1" customHeight="1" thickBot="1" x14ac:dyDescent="0.3">
      <c r="A65" s="53" t="s">
        <v>132</v>
      </c>
      <c r="B65" s="51"/>
      <c r="C65" s="51"/>
      <c r="D65" s="51"/>
      <c r="E65" s="51"/>
      <c r="F65" s="51"/>
      <c r="G65" s="51"/>
      <c r="H65" s="50" t="e">
        <f t="shared" si="3"/>
        <v>#DIV/0!</v>
      </c>
    </row>
    <row r="66" spans="1:8" ht="16.5" hidden="1" customHeight="1" x14ac:dyDescent="0.25"/>
    <row r="67" spans="1:8" ht="23.25" hidden="1" customHeight="1" x14ac:dyDescent="0.25">
      <c r="A67" s="955" t="s">
        <v>142</v>
      </c>
      <c r="B67" s="956"/>
      <c r="C67" s="956"/>
      <c r="D67" s="956"/>
      <c r="E67" s="956"/>
      <c r="F67" s="956"/>
      <c r="G67" s="956"/>
      <c r="H67" s="957"/>
    </row>
    <row r="68" spans="1:8" ht="25.5" hidden="1" customHeight="1" x14ac:dyDescent="0.25">
      <c r="A68" s="46" t="s">
        <v>63</v>
      </c>
      <c r="B68" s="47" t="s">
        <v>120</v>
      </c>
      <c r="C68" s="47" t="s">
        <v>121</v>
      </c>
      <c r="D68" s="47" t="s">
        <v>122</v>
      </c>
      <c r="E68" s="47" t="s">
        <v>123</v>
      </c>
      <c r="F68" s="47" t="s">
        <v>124</v>
      </c>
      <c r="G68" s="47" t="s">
        <v>125</v>
      </c>
      <c r="H68" s="48" t="s">
        <v>126</v>
      </c>
    </row>
    <row r="69" spans="1:8" ht="16.5" hidden="1" customHeight="1" x14ac:dyDescent="0.25">
      <c r="A69" s="52" t="s">
        <v>134</v>
      </c>
      <c r="B69" s="49"/>
      <c r="C69" s="49"/>
      <c r="D69" s="49"/>
      <c r="E69" s="49"/>
      <c r="F69" s="49"/>
      <c r="G69" s="49"/>
      <c r="H69" s="50" t="e">
        <f>G69/E69</f>
        <v>#DIV/0!</v>
      </c>
    </row>
    <row r="70" spans="1:8" ht="16.5" hidden="1" customHeight="1" x14ac:dyDescent="0.25">
      <c r="A70" s="52" t="s">
        <v>135</v>
      </c>
      <c r="B70" s="49"/>
      <c r="C70" s="49"/>
      <c r="D70" s="49"/>
      <c r="E70" s="49"/>
      <c r="F70" s="49"/>
      <c r="G70" s="49"/>
      <c r="H70" s="50" t="e">
        <f t="shared" ref="H70:H80" si="4">G70/E70</f>
        <v>#DIV/0!</v>
      </c>
    </row>
    <row r="71" spans="1:8" ht="16.5" hidden="1" customHeight="1" x14ac:dyDescent="0.25">
      <c r="A71" s="52" t="s">
        <v>136</v>
      </c>
      <c r="B71" s="49"/>
      <c r="C71" s="49"/>
      <c r="D71" s="49"/>
      <c r="E71" s="49"/>
      <c r="F71" s="49"/>
      <c r="G71" s="49"/>
      <c r="H71" s="50" t="e">
        <f t="shared" si="4"/>
        <v>#DIV/0!</v>
      </c>
    </row>
    <row r="72" spans="1:8" ht="16.5" hidden="1" customHeight="1" x14ac:dyDescent="0.25">
      <c r="A72" s="52" t="s">
        <v>137</v>
      </c>
      <c r="B72" s="49"/>
      <c r="C72" s="49"/>
      <c r="D72" s="49"/>
      <c r="E72" s="49"/>
      <c r="F72" s="49"/>
      <c r="G72" s="49"/>
      <c r="H72" s="50" t="e">
        <f t="shared" si="4"/>
        <v>#DIV/0!</v>
      </c>
    </row>
    <row r="73" spans="1:8" ht="16.5" hidden="1" customHeight="1" x14ac:dyDescent="0.25">
      <c r="A73" s="52" t="s">
        <v>138</v>
      </c>
      <c r="B73" s="49"/>
      <c r="C73" s="49"/>
      <c r="D73" s="49"/>
      <c r="E73" s="49"/>
      <c r="F73" s="49"/>
      <c r="G73" s="49"/>
      <c r="H73" s="50" t="e">
        <f t="shared" si="4"/>
        <v>#DIV/0!</v>
      </c>
    </row>
    <row r="74" spans="1:8" ht="16.5" hidden="1" customHeight="1" x14ac:dyDescent="0.25">
      <c r="A74" s="52" t="s">
        <v>139</v>
      </c>
      <c r="B74" s="49"/>
      <c r="C74" s="49"/>
      <c r="D74" s="49"/>
      <c r="E74" s="49"/>
      <c r="F74" s="49"/>
      <c r="G74" s="49"/>
      <c r="H74" s="50" t="e">
        <f t="shared" si="4"/>
        <v>#DIV/0!</v>
      </c>
    </row>
    <row r="75" spans="1:8" ht="16.5" hidden="1" customHeight="1" x14ac:dyDescent="0.25">
      <c r="A75" s="52" t="s">
        <v>127</v>
      </c>
      <c r="B75" s="49"/>
      <c r="C75" s="49"/>
      <c r="D75" s="49"/>
      <c r="E75" s="49"/>
      <c r="F75" s="49"/>
      <c r="G75" s="49"/>
      <c r="H75" s="50" t="e">
        <f t="shared" si="4"/>
        <v>#DIV/0!</v>
      </c>
    </row>
    <row r="76" spans="1:8" ht="16.5" hidden="1" customHeight="1" x14ac:dyDescent="0.25">
      <c r="A76" s="52" t="s">
        <v>128</v>
      </c>
      <c r="B76" s="49"/>
      <c r="C76" s="49"/>
      <c r="D76" s="49"/>
      <c r="E76" s="49"/>
      <c r="F76" s="49"/>
      <c r="G76" s="49"/>
      <c r="H76" s="50" t="e">
        <f t="shared" si="4"/>
        <v>#DIV/0!</v>
      </c>
    </row>
    <row r="77" spans="1:8" ht="16.5" hidden="1" customHeight="1" x14ac:dyDescent="0.25">
      <c r="A77" s="52" t="s">
        <v>129</v>
      </c>
      <c r="B77" s="49"/>
      <c r="C77" s="49"/>
      <c r="D77" s="49"/>
      <c r="E77" s="49"/>
      <c r="F77" s="49"/>
      <c r="G77" s="49"/>
      <c r="H77" s="50" t="e">
        <f t="shared" si="4"/>
        <v>#DIV/0!</v>
      </c>
    </row>
    <row r="78" spans="1:8" ht="16.5" hidden="1" customHeight="1" x14ac:dyDescent="0.25">
      <c r="A78" s="52" t="s">
        <v>130</v>
      </c>
      <c r="B78" s="49"/>
      <c r="C78" s="49"/>
      <c r="D78" s="49"/>
      <c r="E78" s="49"/>
      <c r="F78" s="49"/>
      <c r="G78" s="49"/>
      <c r="H78" s="50" t="e">
        <f t="shared" si="4"/>
        <v>#DIV/0!</v>
      </c>
    </row>
    <row r="79" spans="1:8" ht="16.5" hidden="1" customHeight="1" x14ac:dyDescent="0.25">
      <c r="A79" s="52" t="s">
        <v>131</v>
      </c>
      <c r="B79" s="49"/>
      <c r="C79" s="49"/>
      <c r="D79" s="49"/>
      <c r="E79" s="49"/>
      <c r="F79" s="49"/>
      <c r="G79" s="49"/>
      <c r="H79" s="50" t="e">
        <f t="shared" si="4"/>
        <v>#DIV/0!</v>
      </c>
    </row>
    <row r="80" spans="1:8" ht="16.5" hidden="1" customHeight="1" thickBot="1" x14ac:dyDescent="0.3">
      <c r="A80" s="53" t="s">
        <v>132</v>
      </c>
      <c r="B80" s="51"/>
      <c r="C80" s="51"/>
      <c r="D80" s="51"/>
      <c r="E80" s="51"/>
      <c r="F80" s="51"/>
      <c r="G80" s="51"/>
      <c r="H80" s="50" t="e">
        <f t="shared" si="4"/>
        <v>#DIV/0!</v>
      </c>
    </row>
    <row r="81" spans="1:14" ht="16.5" customHeight="1" thickBot="1" x14ac:dyDescent="0.3"/>
    <row r="82" spans="1:14" ht="23.25" customHeight="1" x14ac:dyDescent="0.25">
      <c r="A82" s="947" t="s">
        <v>201</v>
      </c>
      <c r="B82" s="948"/>
      <c r="C82" s="948"/>
      <c r="D82" s="948"/>
      <c r="E82" s="948"/>
      <c r="F82" s="948"/>
      <c r="G82" s="948"/>
      <c r="H82" s="948"/>
      <c r="I82" s="948"/>
      <c r="J82" s="948"/>
      <c r="K82" s="948"/>
      <c r="L82" s="948"/>
      <c r="M82" s="948"/>
      <c r="N82" s="949"/>
    </row>
    <row r="83" spans="1:14" ht="44.25" customHeight="1" x14ac:dyDescent="0.25">
      <c r="A83" s="46" t="s">
        <v>48</v>
      </c>
      <c r="B83" s="47" t="s">
        <v>143</v>
      </c>
      <c r="C83" s="47" t="s">
        <v>144</v>
      </c>
      <c r="D83" s="47" t="s">
        <v>145</v>
      </c>
      <c r="E83" s="47" t="s">
        <v>146</v>
      </c>
      <c r="F83" s="47" t="s">
        <v>147</v>
      </c>
      <c r="G83" s="47" t="s">
        <v>148</v>
      </c>
      <c r="H83" s="47" t="s">
        <v>149</v>
      </c>
      <c r="I83" s="47" t="s">
        <v>150</v>
      </c>
      <c r="J83" s="47" t="s">
        <v>151</v>
      </c>
      <c r="K83" s="47" t="s">
        <v>152</v>
      </c>
      <c r="L83" s="47" t="s">
        <v>153</v>
      </c>
      <c r="M83" s="47" t="s">
        <v>154</v>
      </c>
      <c r="N83" s="48" t="s">
        <v>155</v>
      </c>
    </row>
    <row r="84" spans="1:14" ht="60" x14ac:dyDescent="0.25">
      <c r="A84" s="982" t="s">
        <v>134</v>
      </c>
      <c r="B84" s="431" t="s">
        <v>418</v>
      </c>
      <c r="C84" s="424" t="s">
        <v>419</v>
      </c>
      <c r="D84" s="424" t="s">
        <v>420</v>
      </c>
      <c r="E84" s="425" t="s">
        <v>421</v>
      </c>
      <c r="F84" s="432">
        <v>0.66400000000000003</v>
      </c>
      <c r="G84" s="985" t="s">
        <v>289</v>
      </c>
      <c r="H84" s="425">
        <v>2117</v>
      </c>
      <c r="I84" s="425">
        <v>0</v>
      </c>
      <c r="J84" s="429">
        <f t="shared" ref="J84:J95" si="5">I84/H84</f>
        <v>0</v>
      </c>
      <c r="K84" s="425">
        <v>0</v>
      </c>
      <c r="L84" s="425">
        <v>0</v>
      </c>
      <c r="M84" s="425" t="e">
        <f>L84/K84</f>
        <v>#DIV/0!</v>
      </c>
      <c r="N84" s="433"/>
    </row>
    <row r="85" spans="1:14" ht="122.65" customHeight="1" x14ac:dyDescent="0.25">
      <c r="A85" s="983"/>
      <c r="B85" s="431" t="s">
        <v>422</v>
      </c>
      <c r="C85" s="424" t="s">
        <v>423</v>
      </c>
      <c r="D85" s="424" t="s">
        <v>424</v>
      </c>
      <c r="E85" s="425" t="s">
        <v>425</v>
      </c>
      <c r="F85" s="432">
        <v>0.13700000000000001</v>
      </c>
      <c r="G85" s="986"/>
      <c r="H85" s="425">
        <v>12</v>
      </c>
      <c r="I85" s="425">
        <v>0.42</v>
      </c>
      <c r="J85" s="429">
        <f t="shared" si="5"/>
        <v>3.4999999999999996E-2</v>
      </c>
      <c r="K85" s="425">
        <v>0</v>
      </c>
      <c r="L85" s="425">
        <v>0</v>
      </c>
      <c r="M85" s="425" t="e">
        <f t="shared" ref="M85:M86" si="6">L85/K85</f>
        <v>#DIV/0!</v>
      </c>
      <c r="N85" s="434"/>
    </row>
    <row r="86" spans="1:14" ht="81.75" customHeight="1" x14ac:dyDescent="0.25">
      <c r="A86" s="984"/>
      <c r="B86" s="431" t="s">
        <v>426</v>
      </c>
      <c r="C86" s="424" t="s">
        <v>427</v>
      </c>
      <c r="D86" s="424" t="s">
        <v>428</v>
      </c>
      <c r="E86" s="425" t="s">
        <v>421</v>
      </c>
      <c r="F86" s="432">
        <v>0.19800000000000001</v>
      </c>
      <c r="G86" s="987"/>
      <c r="H86" s="425">
        <v>12</v>
      </c>
      <c r="I86" s="425">
        <v>0.6</v>
      </c>
      <c r="J86" s="429">
        <f t="shared" si="5"/>
        <v>4.9999999999999996E-2</v>
      </c>
      <c r="K86" s="425">
        <v>0</v>
      </c>
      <c r="L86" s="425">
        <v>0</v>
      </c>
      <c r="M86" s="425" t="e">
        <f t="shared" si="6"/>
        <v>#DIV/0!</v>
      </c>
      <c r="N86" s="434"/>
    </row>
    <row r="87" spans="1:14" ht="81.75" customHeight="1" x14ac:dyDescent="0.25">
      <c r="A87" s="982" t="s">
        <v>135</v>
      </c>
      <c r="B87" s="431" t="s">
        <v>418</v>
      </c>
      <c r="C87" s="424" t="s">
        <v>419</v>
      </c>
      <c r="D87" s="424" t="s">
        <v>420</v>
      </c>
      <c r="E87" s="425" t="s">
        <v>421</v>
      </c>
      <c r="F87" s="432">
        <v>0.66400000000000003</v>
      </c>
      <c r="G87" s="985" t="s">
        <v>289</v>
      </c>
      <c r="H87" s="425">
        <v>2117</v>
      </c>
      <c r="I87" s="425">
        <v>0</v>
      </c>
      <c r="J87" s="429">
        <f t="shared" si="5"/>
        <v>0</v>
      </c>
      <c r="K87" s="425">
        <v>0</v>
      </c>
      <c r="L87" s="425">
        <v>0</v>
      </c>
      <c r="M87" s="425" t="e">
        <f>L87/K87</f>
        <v>#DIV/0!</v>
      </c>
      <c r="N87" s="435" t="s">
        <v>429</v>
      </c>
    </row>
    <row r="88" spans="1:14" ht="81.75" customHeight="1" x14ac:dyDescent="0.25">
      <c r="A88" s="983"/>
      <c r="B88" s="431" t="s">
        <v>422</v>
      </c>
      <c r="C88" s="424" t="s">
        <v>423</v>
      </c>
      <c r="D88" s="424" t="s">
        <v>424</v>
      </c>
      <c r="E88" s="425" t="s">
        <v>425</v>
      </c>
      <c r="F88" s="432">
        <v>0.13700000000000001</v>
      </c>
      <c r="G88" s="986"/>
      <c r="H88" s="425">
        <v>12</v>
      </c>
      <c r="I88" s="425">
        <v>0.54</v>
      </c>
      <c r="J88" s="429">
        <f t="shared" si="5"/>
        <v>4.5000000000000005E-2</v>
      </c>
      <c r="K88" s="425">
        <v>0</v>
      </c>
      <c r="L88" s="425">
        <v>0</v>
      </c>
      <c r="M88" s="425" t="e">
        <f t="shared" ref="M88:M89" si="7">L88/K88</f>
        <v>#DIV/0!</v>
      </c>
      <c r="N88" s="435" t="s">
        <v>430</v>
      </c>
    </row>
    <row r="89" spans="1:14" ht="81.75" customHeight="1" thickBot="1" x14ac:dyDescent="0.3">
      <c r="A89" s="988"/>
      <c r="B89" s="431" t="s">
        <v>426</v>
      </c>
      <c r="C89" s="424" t="s">
        <v>427</v>
      </c>
      <c r="D89" s="424" t="s">
        <v>428</v>
      </c>
      <c r="E89" s="425" t="s">
        <v>421</v>
      </c>
      <c r="F89" s="432">
        <v>0.19800000000000001</v>
      </c>
      <c r="G89" s="989"/>
      <c r="H89" s="425">
        <v>12</v>
      </c>
      <c r="I89" s="425">
        <v>1.44</v>
      </c>
      <c r="J89" s="429">
        <f t="shared" si="5"/>
        <v>0.12</v>
      </c>
      <c r="K89" s="425">
        <v>0</v>
      </c>
      <c r="L89" s="425">
        <v>0</v>
      </c>
      <c r="M89" s="425" t="e">
        <f t="shared" si="7"/>
        <v>#DIV/0!</v>
      </c>
      <c r="N89" s="435" t="s">
        <v>431</v>
      </c>
    </row>
    <row r="90" spans="1:14" ht="81.75" customHeight="1" x14ac:dyDescent="0.25">
      <c r="A90" s="982" t="s">
        <v>136</v>
      </c>
      <c r="B90" s="431" t="s">
        <v>418</v>
      </c>
      <c r="C90" s="424" t="s">
        <v>419</v>
      </c>
      <c r="D90" s="424" t="s">
        <v>420</v>
      </c>
      <c r="E90" s="425" t="s">
        <v>421</v>
      </c>
      <c r="F90" s="432">
        <v>0.66400000000000003</v>
      </c>
      <c r="G90" s="985" t="s">
        <v>289</v>
      </c>
      <c r="H90" s="425">
        <v>2117</v>
      </c>
      <c r="I90" s="425">
        <v>0</v>
      </c>
      <c r="J90" s="429">
        <f t="shared" si="5"/>
        <v>0</v>
      </c>
      <c r="K90" s="425">
        <v>0</v>
      </c>
      <c r="L90" s="425">
        <v>0</v>
      </c>
      <c r="M90" s="425" t="e">
        <f>L90/K90</f>
        <v>#DIV/0!</v>
      </c>
      <c r="N90" s="435" t="str">
        <f>+[3]INVERSIÓN!EF10</f>
        <v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v>
      </c>
    </row>
    <row r="91" spans="1:14" ht="81.75" customHeight="1" x14ac:dyDescent="0.25">
      <c r="A91" s="983"/>
      <c r="B91" s="431" t="s">
        <v>422</v>
      </c>
      <c r="C91" s="424" t="s">
        <v>423</v>
      </c>
      <c r="D91" s="424" t="s">
        <v>424</v>
      </c>
      <c r="E91" s="425" t="s">
        <v>425</v>
      </c>
      <c r="F91" s="432">
        <v>0.13700000000000001</v>
      </c>
      <c r="G91" s="986"/>
      <c r="H91" s="425">
        <v>12</v>
      </c>
      <c r="I91" s="436">
        <f>+[3]INVERSIÓN!DT17</f>
        <v>1.52</v>
      </c>
      <c r="J91" s="429">
        <f t="shared" si="5"/>
        <v>0.12666666666666668</v>
      </c>
      <c r="K91" s="425">
        <v>0</v>
      </c>
      <c r="L91" s="425">
        <v>0</v>
      </c>
      <c r="M91" s="425" t="e">
        <f t="shared" ref="M91:M92" si="8">L91/K91</f>
        <v>#DIV/0!</v>
      </c>
      <c r="N91" s="435" t="str">
        <f>+[3]INVERSIÓN!EF17</f>
        <v>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v>
      </c>
    </row>
    <row r="92" spans="1:14" ht="81.75" customHeight="1" thickBot="1" x14ac:dyDescent="0.3">
      <c r="A92" s="988"/>
      <c r="B92" s="431" t="s">
        <v>426</v>
      </c>
      <c r="C92" s="424" t="s">
        <v>427</v>
      </c>
      <c r="D92" s="424" t="s">
        <v>428</v>
      </c>
      <c r="E92" s="425" t="s">
        <v>421</v>
      </c>
      <c r="F92" s="432">
        <v>0.19800000000000001</v>
      </c>
      <c r="G92" s="989"/>
      <c r="H92" s="425">
        <v>12</v>
      </c>
      <c r="I92" s="436">
        <f>+[3]INVERSIÓN!DT24</f>
        <v>2.76</v>
      </c>
      <c r="J92" s="429">
        <f t="shared" si="5"/>
        <v>0.22999999999999998</v>
      </c>
      <c r="K92" s="425">
        <v>0</v>
      </c>
      <c r="L92" s="425">
        <v>0</v>
      </c>
      <c r="M92" s="425" t="e">
        <f t="shared" si="8"/>
        <v>#DIV/0!</v>
      </c>
      <c r="N92" s="435" t="str">
        <f>+[3]INVERSIÓN!EF24</f>
        <v>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v>
      </c>
    </row>
    <row r="93" spans="1:14" ht="81.75" customHeight="1" x14ac:dyDescent="0.25">
      <c r="A93" s="982" t="s">
        <v>137</v>
      </c>
      <c r="B93" s="431" t="s">
        <v>418</v>
      </c>
      <c r="C93" s="424" t="s">
        <v>419</v>
      </c>
      <c r="D93" s="424" t="s">
        <v>420</v>
      </c>
      <c r="E93" s="425" t="s">
        <v>421</v>
      </c>
      <c r="F93" s="265">
        <v>0.66400000000000003</v>
      </c>
      <c r="G93" s="985" t="s">
        <v>289</v>
      </c>
      <c r="H93" s="425">
        <v>2117</v>
      </c>
      <c r="I93" s="423">
        <f>+[3]INVERSIÓN!DU10</f>
        <v>33</v>
      </c>
      <c r="J93" s="429">
        <f t="shared" si="5"/>
        <v>1.5588096362777516E-2</v>
      </c>
      <c r="K93" s="425">
        <v>0</v>
      </c>
      <c r="L93" s="425">
        <v>0</v>
      </c>
      <c r="M93" s="425" t="e">
        <f>L93/K93</f>
        <v>#DIV/0!</v>
      </c>
      <c r="N93" s="435" t="str">
        <f>+[3]INVERSIÓN!EF10</f>
        <v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v>
      </c>
    </row>
    <row r="94" spans="1:14" ht="81.75" customHeight="1" x14ac:dyDescent="0.25">
      <c r="A94" s="983"/>
      <c r="B94" s="431" t="s">
        <v>422</v>
      </c>
      <c r="C94" s="424" t="s">
        <v>423</v>
      </c>
      <c r="D94" s="424" t="s">
        <v>424</v>
      </c>
      <c r="E94" s="425" t="s">
        <v>425</v>
      </c>
      <c r="F94" s="265">
        <v>0.13700000000000001</v>
      </c>
      <c r="G94" s="986"/>
      <c r="H94" s="425">
        <v>12</v>
      </c>
      <c r="I94" s="436">
        <f>+[3]INVERSIÓN!DU17</f>
        <v>2.72</v>
      </c>
      <c r="J94" s="429">
        <f t="shared" si="5"/>
        <v>0.22666666666666668</v>
      </c>
      <c r="K94" s="425">
        <v>0</v>
      </c>
      <c r="L94" s="425">
        <v>0</v>
      </c>
      <c r="M94" s="425" t="e">
        <f t="shared" ref="M94:M95" si="9">L94/K94</f>
        <v>#DIV/0!</v>
      </c>
      <c r="N94" s="435" t="str">
        <f>+[3]INVERSIÓN!EF17</f>
        <v>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v>
      </c>
    </row>
    <row r="95" spans="1:14" ht="81.75" customHeight="1" thickBot="1" x14ac:dyDescent="0.3">
      <c r="A95" s="988"/>
      <c r="B95" s="431" t="s">
        <v>426</v>
      </c>
      <c r="C95" s="424" t="s">
        <v>427</v>
      </c>
      <c r="D95" s="424" t="s">
        <v>428</v>
      </c>
      <c r="E95" s="425" t="s">
        <v>421</v>
      </c>
      <c r="F95" s="265">
        <v>0.19800000000000001</v>
      </c>
      <c r="G95" s="989"/>
      <c r="H95" s="425">
        <v>12</v>
      </c>
      <c r="I95" s="436">
        <f>+[3]INVERSIÓN!DU24</f>
        <v>4.08</v>
      </c>
      <c r="J95" s="429">
        <f t="shared" si="5"/>
        <v>0.34</v>
      </c>
      <c r="K95" s="425">
        <v>0</v>
      </c>
      <c r="L95" s="425">
        <v>0</v>
      </c>
      <c r="M95" s="425" t="e">
        <f t="shared" si="9"/>
        <v>#DIV/0!</v>
      </c>
      <c r="N95" s="435" t="str">
        <f>+[3]INVERSIÓN!EF24</f>
        <v>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v>
      </c>
    </row>
    <row r="96" spans="1:14" ht="81.75" customHeight="1" x14ac:dyDescent="0.25">
      <c r="A96" s="982" t="s">
        <v>138</v>
      </c>
      <c r="B96" s="431" t="s">
        <v>418</v>
      </c>
      <c r="C96" s="458" t="s">
        <v>419</v>
      </c>
      <c r="D96" s="458" t="s">
        <v>420</v>
      </c>
      <c r="E96" s="456" t="s">
        <v>421</v>
      </c>
      <c r="F96" s="265">
        <v>0.66400000000000003</v>
      </c>
      <c r="G96" s="985" t="s">
        <v>289</v>
      </c>
      <c r="H96" s="456">
        <v>2117</v>
      </c>
      <c r="I96" s="457">
        <v>235</v>
      </c>
      <c r="J96" s="429">
        <f t="shared" ref="J96:J98" si="10">I96/H96</f>
        <v>0.11100614076523382</v>
      </c>
      <c r="K96" s="456">
        <v>0</v>
      </c>
      <c r="L96" s="456">
        <v>0</v>
      </c>
      <c r="M96" s="456" t="e">
        <f>L96/K96</f>
        <v>#DIV/0!</v>
      </c>
      <c r="N96" s="476" t="s">
        <v>449</v>
      </c>
    </row>
    <row r="97" spans="1:14" ht="81.75" customHeight="1" x14ac:dyDescent="0.25">
      <c r="A97" s="983"/>
      <c r="B97" s="431" t="s">
        <v>422</v>
      </c>
      <c r="C97" s="458" t="s">
        <v>423</v>
      </c>
      <c r="D97" s="458" t="s">
        <v>424</v>
      </c>
      <c r="E97" s="456" t="s">
        <v>425</v>
      </c>
      <c r="F97" s="265">
        <v>0.13700000000000001</v>
      </c>
      <c r="G97" s="986"/>
      <c r="H97" s="456">
        <v>12</v>
      </c>
      <c r="I97" s="436">
        <v>4.22</v>
      </c>
      <c r="J97" s="429">
        <f t="shared" si="10"/>
        <v>0.35166666666666663</v>
      </c>
      <c r="K97" s="456">
        <v>0</v>
      </c>
      <c r="L97" s="456">
        <v>0</v>
      </c>
      <c r="M97" s="456" t="e">
        <f t="shared" ref="M97:M98" si="11">L97/K97</f>
        <v>#DIV/0!</v>
      </c>
      <c r="N97" s="476" t="s">
        <v>412</v>
      </c>
    </row>
    <row r="98" spans="1:14" ht="81.75" customHeight="1" thickBot="1" x14ac:dyDescent="0.3">
      <c r="A98" s="988"/>
      <c r="B98" s="431" t="s">
        <v>426</v>
      </c>
      <c r="C98" s="458" t="s">
        <v>427</v>
      </c>
      <c r="D98" s="458" t="s">
        <v>428</v>
      </c>
      <c r="E98" s="456" t="s">
        <v>421</v>
      </c>
      <c r="F98" s="265">
        <v>0.19800000000000001</v>
      </c>
      <c r="G98" s="989"/>
      <c r="H98" s="456">
        <v>12</v>
      </c>
      <c r="I98" s="436">
        <v>5.4</v>
      </c>
      <c r="J98" s="429">
        <f t="shared" si="10"/>
        <v>0.45</v>
      </c>
      <c r="K98" s="456">
        <v>0</v>
      </c>
      <c r="L98" s="456">
        <v>0</v>
      </c>
      <c r="M98" s="456" t="e">
        <f t="shared" si="11"/>
        <v>#DIV/0!</v>
      </c>
      <c r="N98" s="477" t="s">
        <v>450</v>
      </c>
    </row>
    <row r="99" spans="1:14" ht="81.75" customHeight="1" x14ac:dyDescent="0.25">
      <c r="A99" s="982" t="s">
        <v>139</v>
      </c>
      <c r="B99" s="431" t="s">
        <v>418</v>
      </c>
      <c r="C99" s="458" t="s">
        <v>419</v>
      </c>
      <c r="D99" s="458" t="s">
        <v>420</v>
      </c>
      <c r="E99" s="456" t="s">
        <v>421</v>
      </c>
      <c r="F99" s="265">
        <v>0.66400000000000003</v>
      </c>
      <c r="G99" s="985" t="s">
        <v>289</v>
      </c>
      <c r="H99" s="456">
        <v>2117</v>
      </c>
      <c r="I99" s="436">
        <v>499</v>
      </c>
      <c r="J99" s="429">
        <v>0.23571091166745395</v>
      </c>
      <c r="K99" s="456">
        <v>0</v>
      </c>
      <c r="L99" s="456">
        <v>0</v>
      </c>
      <c r="M99" s="456" t="e">
        <f>L99/K99</f>
        <v>#DIV/0!</v>
      </c>
      <c r="N99" s="495" t="s">
        <v>448</v>
      </c>
    </row>
    <row r="100" spans="1:14" ht="81.75" customHeight="1" x14ac:dyDescent="0.25">
      <c r="A100" s="983"/>
      <c r="B100" s="431" t="s">
        <v>422</v>
      </c>
      <c r="C100" s="458" t="s">
        <v>423</v>
      </c>
      <c r="D100" s="458" t="s">
        <v>424</v>
      </c>
      <c r="E100" s="456" t="s">
        <v>425</v>
      </c>
      <c r="F100" s="265">
        <v>0.13700000000000001</v>
      </c>
      <c r="G100" s="986"/>
      <c r="H100" s="456">
        <v>12</v>
      </c>
      <c r="I100" s="436">
        <v>5.5000000000000009</v>
      </c>
      <c r="J100" s="429">
        <v>0.45833333333333343</v>
      </c>
      <c r="K100" s="456">
        <v>0</v>
      </c>
      <c r="L100" s="456">
        <v>0</v>
      </c>
      <c r="M100" s="456" t="e">
        <f t="shared" ref="M100:M101" si="12">L100/K100</f>
        <v>#DIV/0!</v>
      </c>
      <c r="N100" s="495" t="s">
        <v>454</v>
      </c>
    </row>
    <row r="101" spans="1:14" ht="81.75" customHeight="1" thickBot="1" x14ac:dyDescent="0.3">
      <c r="A101" s="988"/>
      <c r="B101" s="431" t="s">
        <v>426</v>
      </c>
      <c r="C101" s="458" t="s">
        <v>427</v>
      </c>
      <c r="D101" s="458" t="s">
        <v>428</v>
      </c>
      <c r="E101" s="456" t="s">
        <v>421</v>
      </c>
      <c r="F101" s="265">
        <v>0.19800000000000001</v>
      </c>
      <c r="G101" s="989"/>
      <c r="H101" s="456">
        <v>12</v>
      </c>
      <c r="I101" s="436">
        <v>6.7200000000000006</v>
      </c>
      <c r="J101" s="429">
        <v>0.56000000000000005</v>
      </c>
      <c r="K101" s="456">
        <v>0</v>
      </c>
      <c r="L101" s="456">
        <v>0</v>
      </c>
      <c r="M101" s="456" t="e">
        <f t="shared" si="12"/>
        <v>#DIV/0!</v>
      </c>
      <c r="N101" s="495" t="s">
        <v>451</v>
      </c>
    </row>
    <row r="102" spans="1:14" ht="81.75" customHeight="1" x14ac:dyDescent="0.25">
      <c r="A102" s="982" t="s">
        <v>127</v>
      </c>
      <c r="B102" s="431" t="s">
        <v>418</v>
      </c>
      <c r="C102" s="495" t="s">
        <v>419</v>
      </c>
      <c r="D102" s="495" t="s">
        <v>420</v>
      </c>
      <c r="E102" s="456" t="s">
        <v>421</v>
      </c>
      <c r="F102" s="265">
        <v>0.66400000000000003</v>
      </c>
      <c r="G102" s="990" t="s">
        <v>289</v>
      </c>
      <c r="H102" s="496">
        <v>2117</v>
      </c>
      <c r="I102" s="436">
        <f>+[7]INVERSIÓN!BE10</f>
        <v>763</v>
      </c>
      <c r="J102" s="430">
        <f t="shared" ref="J102:J104" si="13">I102/H102</f>
        <v>0.36041568256967405</v>
      </c>
      <c r="K102" s="456">
        <v>0</v>
      </c>
      <c r="L102" s="456">
        <v>0</v>
      </c>
      <c r="M102" s="496" t="e">
        <f>L108/K108</f>
        <v>#DIV/0!</v>
      </c>
      <c r="N102" s="90" t="s">
        <v>463</v>
      </c>
    </row>
    <row r="103" spans="1:14" ht="81.75" customHeight="1" x14ac:dyDescent="0.25">
      <c r="A103" s="983"/>
      <c r="B103" s="431" t="s">
        <v>422</v>
      </c>
      <c r="C103" s="495" t="s">
        <v>423</v>
      </c>
      <c r="D103" s="495" t="s">
        <v>424</v>
      </c>
      <c r="E103" s="456" t="s">
        <v>425</v>
      </c>
      <c r="F103" s="265">
        <v>0.13700000000000001</v>
      </c>
      <c r="G103" s="991"/>
      <c r="H103" s="496">
        <v>12</v>
      </c>
      <c r="I103" s="436">
        <f>+[7]INVERSIÓN!BE17</f>
        <v>7.2200000000000006</v>
      </c>
      <c r="J103" s="430">
        <f t="shared" si="13"/>
        <v>0.60166666666666668</v>
      </c>
      <c r="K103" s="456">
        <v>0</v>
      </c>
      <c r="L103" s="456">
        <v>0</v>
      </c>
      <c r="M103" s="496" t="e">
        <f>L109/K109</f>
        <v>#DIV/0!</v>
      </c>
      <c r="N103" s="90" t="s">
        <v>466</v>
      </c>
    </row>
    <row r="104" spans="1:14" ht="81.75" customHeight="1" thickBot="1" x14ac:dyDescent="0.3">
      <c r="A104" s="988"/>
      <c r="B104" s="431" t="s">
        <v>426</v>
      </c>
      <c r="C104" s="495" t="s">
        <v>427</v>
      </c>
      <c r="D104" s="495" t="s">
        <v>428</v>
      </c>
      <c r="E104" s="456" t="s">
        <v>421</v>
      </c>
      <c r="F104" s="265">
        <v>0.19800000000000001</v>
      </c>
      <c r="G104" s="992"/>
      <c r="H104" s="496">
        <v>12</v>
      </c>
      <c r="I104" s="436">
        <f>+[7]INVERSIÓN!BE24</f>
        <v>8.0400000000000009</v>
      </c>
      <c r="J104" s="430">
        <f t="shared" si="13"/>
        <v>0.67</v>
      </c>
      <c r="K104" s="456">
        <v>0</v>
      </c>
      <c r="L104" s="456">
        <v>0</v>
      </c>
      <c r="M104" s="496" t="e">
        <f>L110/K110</f>
        <v>#DIV/0!</v>
      </c>
      <c r="N104" s="90" t="s">
        <v>462</v>
      </c>
    </row>
    <row r="105" spans="1:14" ht="81.75" customHeight="1" x14ac:dyDescent="0.25">
      <c r="A105" s="982" t="s">
        <v>128</v>
      </c>
      <c r="B105" s="431" t="s">
        <v>418</v>
      </c>
      <c r="C105" s="508" t="s">
        <v>419</v>
      </c>
      <c r="D105" s="508" t="s">
        <v>420</v>
      </c>
      <c r="E105" s="456" t="s">
        <v>421</v>
      </c>
      <c r="F105" s="265">
        <v>0.66400000000000003</v>
      </c>
      <c r="G105" s="990" t="s">
        <v>289</v>
      </c>
      <c r="H105" s="456">
        <v>2117</v>
      </c>
      <c r="I105" s="436">
        <f>+[6]INVERSIÓN!BE10</f>
        <v>1027</v>
      </c>
      <c r="J105" s="535">
        <f>I105/H102</f>
        <v>0.4851204534718942</v>
      </c>
      <c r="K105" s="456">
        <v>0</v>
      </c>
      <c r="L105" s="456">
        <v>0</v>
      </c>
      <c r="M105" s="456" t="e">
        <f>#REF!/#REF!</f>
        <v>#REF!</v>
      </c>
      <c r="N105" s="543" t="str">
        <f>+[6]INVERSIÓN!EW10</f>
        <v>Durante el período comprendido del 01 de enero al 31 de agosto del 2021, se avanzo en un 48,5% de lo programado en la vigencia, lo que representa el diagnostico, clasificación e intervinieron jurídica de 1027 expedientes sancionatorios, generando los siguientes actos de saneamiento:
Medida Preventiva:3
Auto de Pruebas:14
Resolución Cesación:6
Auto de Archivo:352
Resolución de caducidad:277
Formulación de cargos:37
Memorando de Archivo:172
Acto de Pérdida Fuerza Ejecutoria:127
Recurso contra pruebas:1
Auto de apertura de Investigación:26
Amonestación escrita: 1
Auto de inicio: 2
Auto de desglose:10
Adicionalmente con el animo de garantizar la atención y saneamiento de los nuevos procesos sancionatorios que se originan y con el fin de evitar el incremento del universo de expedientes sin saneamiento, el grupo de sanemaineto de la DCA, realizo la intervención de 2.252 tramites administrativos ambientales de carácter sancionatorio, de los cuales se realizaron 659  actuaciones de fondo y 1593 actuaciones de impulso para el saneamiento de expedientes sancionatorios.</v>
      </c>
    </row>
    <row r="106" spans="1:14" ht="81.75" customHeight="1" x14ac:dyDescent="0.25">
      <c r="A106" s="983"/>
      <c r="B106" s="431" t="s">
        <v>422</v>
      </c>
      <c r="C106" s="508" t="s">
        <v>423</v>
      </c>
      <c r="D106" s="508" t="s">
        <v>424</v>
      </c>
      <c r="E106" s="456" t="s">
        <v>425</v>
      </c>
      <c r="F106" s="265">
        <v>0.13700000000000001</v>
      </c>
      <c r="G106" s="991"/>
      <c r="H106" s="456">
        <v>12</v>
      </c>
      <c r="I106" s="436">
        <f>+[6]INVERSIÓN!BE17</f>
        <v>8.7200000000000006</v>
      </c>
      <c r="J106" s="535">
        <f>I106/H103</f>
        <v>0.72666666666666668</v>
      </c>
      <c r="K106" s="456">
        <v>0</v>
      </c>
      <c r="L106" s="456">
        <v>0</v>
      </c>
      <c r="M106" s="456" t="e">
        <f>#REF!/#REF!</f>
        <v>#REF!</v>
      </c>
      <c r="N106" s="543" t="str">
        <f>+[6]INVERSIÓN!EW17</f>
        <v>Durante lo corrido de la vigencia 2021, se a avanzado en un 8,7% de los 12% programados, lo  que corresponde al 72,6% en la vigencia,  con el desarrollo de las siguientes actividades: 
1. 100.393 actividades archivísticas de los procesos de organización y administración de los expedientes correspondientes a la serie documental " expedientes sancionatorios" así: Desglose: 1673,Apertura:135,Inserción:12215,Encarpetado de expedientes:1823,Verificación de expedientes protech: 6862,Verificación de expedientes DCA: 1513,Consulta de expedientes: 560,Préstamo de expedientes:1487,Ordenación:975,Fuid:38,Hoja de control:38,Levantamiento base de datos inserciones DCA:7502,levantamiento base de datos inserciones protech:4012,Clasificación documental:31145,Asociación de Radicados- Forest: 9237,Apoyo saneamiento jurídico:1978,Alistamiento trasferencias documentales DCA:2639,Revisión, depuración, levantamiento base de datos expedientes permisivos DCA:2495,Ubicación física expedientes en estantería:13827,Preparación física entrega expedientes Protech:239 
2. Como parte de las acciones estratégicas para la ampliación de la capacidad tecnológica, en el marco del proceso de evaluación control y seguimiento ambiental,  se elaboró un documento de recomendaciones de mejora de los procesos y procedimientos a partir de la información señalada en el documento que contiene la descripción de los proceso de licenciamiento, ademas se presentó al Director de la Dirección de Control Ambiental,  el resultado de estudio de mercado  los alcances y las acciones de manera estrategica que permita organizar los elementos de la digitalizacion para la consulta y perservacion de la documentaciòn.
Se realizo el avance de soporte del proyecto de digitalizacion  e indexacion de expedientes sancionatorios ambientales para  la producción documental que haya sido gestionada por el fondo DAMA y el fondo SDA, y que pertenezca a los Procesos Sancionatorios Ambientales</v>
      </c>
    </row>
    <row r="107" spans="1:14" ht="81.75" customHeight="1" thickBot="1" x14ac:dyDescent="0.3">
      <c r="A107" s="988"/>
      <c r="B107" s="431" t="s">
        <v>426</v>
      </c>
      <c r="C107" s="508" t="s">
        <v>427</v>
      </c>
      <c r="D107" s="508" t="s">
        <v>428</v>
      </c>
      <c r="E107" s="456" t="s">
        <v>421</v>
      </c>
      <c r="F107" s="265">
        <v>0.19800000000000001</v>
      </c>
      <c r="G107" s="992"/>
      <c r="H107" s="456">
        <v>12</v>
      </c>
      <c r="I107" s="436">
        <f>+[6]INVERSIÓN!BE24</f>
        <v>9.3600000000000012</v>
      </c>
      <c r="J107" s="535">
        <f>I107/H104</f>
        <v>0.78000000000000014</v>
      </c>
      <c r="K107" s="456">
        <v>0</v>
      </c>
      <c r="L107" s="456">
        <v>0</v>
      </c>
      <c r="M107" s="456" t="e">
        <f>#REF!/#REF!</f>
        <v>#REF!</v>
      </c>
      <c r="N107" s="544" t="str">
        <f>+[6]INVERSIÓN!EW24</f>
        <v>En cumplimiento de la actualización e implementación de los procedimientos y lineamientos técnico-jurídicos del trámite sancionatorio ambiental en la SDA, en el Para el periodo comprendido entre el 01 de enero al 31 de julio de 2021, se ha avanzado en 9,36 que corresponde al 78% de lo programado en la vigencia 2021, con el desarrollo de las siguientes acciones:
Se identificaron 180 procesos, a los cuales se les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los procesos en los siguientes estados:
• 3 Etapa previo sancionatorio
• 128 etapa auto inicio
• 46 etapa Formula cargos
• 3 Etapa decreta pruebas
El resultado del seguimiento permitió tomar acciones de mejora frente a la operatividad del proceso sancionatorio, las cuales han quedado documentadas en los informes mensuales.</v>
      </c>
    </row>
    <row r="108" spans="1:14" ht="81.75" customHeight="1" x14ac:dyDescent="0.25">
      <c r="A108" s="993" t="s">
        <v>129</v>
      </c>
      <c r="B108" s="564" t="s">
        <v>418</v>
      </c>
      <c r="C108" s="565" t="s">
        <v>419</v>
      </c>
      <c r="D108" s="565" t="s">
        <v>420</v>
      </c>
      <c r="E108" s="566" t="s">
        <v>421</v>
      </c>
      <c r="F108" s="567">
        <v>0.66400000000000003</v>
      </c>
      <c r="G108" s="996" t="s">
        <v>289</v>
      </c>
      <c r="H108" s="566">
        <v>2117</v>
      </c>
      <c r="I108" s="568">
        <f>+INVERSIÓN!BE10</f>
        <v>1292</v>
      </c>
      <c r="J108" s="569">
        <f>I108/H102</f>
        <v>0.61029759093056213</v>
      </c>
      <c r="K108" s="566">
        <v>0</v>
      </c>
      <c r="L108" s="566">
        <v>0</v>
      </c>
      <c r="M108" s="566" t="e">
        <f>#REF!/#REF!</f>
        <v>#REF!</v>
      </c>
      <c r="N108" s="570" t="str">
        <f>+INVERSIÓN!EW10</f>
        <v>Durante el período comprendido del 01 de enero al 30 de septiembre del 2021, se avanzo en un 61% de lo programado en la vigencia, lo que representa el diagnostico, clasificación e intervinieron jurídica de 1292 expedientes sancionatorios, generando los siguientes actos de saneamiento:
Medida Preventiva:4
Auto de Pruebas:16
Resolución Cesación:6
Auto de Archivo:480
Resolución de caducidad:332
Formulación de cargos:40
Memorando de Archivo:224
Acto de Pérdida Fuerza Ejecutoria:143
Recurso contra pruebas:1
Auto de apertura de Investigación:27
Amonestación escrita: 1
Auto de inicio: 2
Memorando Financiera:2
Resolución Revocatoria3
Auto de desglose:11</v>
      </c>
    </row>
    <row r="109" spans="1:14" ht="81.75" customHeight="1" x14ac:dyDescent="0.25">
      <c r="A109" s="994"/>
      <c r="B109" s="564" t="s">
        <v>422</v>
      </c>
      <c r="C109" s="565" t="s">
        <v>423</v>
      </c>
      <c r="D109" s="565" t="s">
        <v>424</v>
      </c>
      <c r="E109" s="566" t="s">
        <v>425</v>
      </c>
      <c r="F109" s="567">
        <v>0.13700000000000001</v>
      </c>
      <c r="G109" s="997"/>
      <c r="H109" s="566">
        <v>12</v>
      </c>
      <c r="I109" s="568">
        <f>+INVERSIÓN!BE17</f>
        <v>10.220000000000001</v>
      </c>
      <c r="J109" s="569">
        <f>I109/H103</f>
        <v>0.85166666666666668</v>
      </c>
      <c r="K109" s="566">
        <v>0</v>
      </c>
      <c r="L109" s="566">
        <v>0</v>
      </c>
      <c r="M109" s="566" t="e">
        <f>#REF!/#REF!</f>
        <v>#REF!</v>
      </c>
      <c r="N109" s="570" t="str">
        <f>+INVERSIÓN!EW17</f>
        <v>Durante lo corrido de la vigencia 2021, se ha avanzado en un 10,2% de los 12% programados, lo que corresponde al  85% en la vigencia,  con el desarrollo de las siguientes actividades: 
1. 108.733 actividades archivísticas de los procesos de organización y administración de los expedientes correspondientes a la serie documental " expedientes sancionatorios" así: Desglose: 1879,Apertura:135,Inserción:13559,Encarpetado de expedientes:2332,Verificación de expedientes protech: 7494,Verificación de expedientes DCA: 1513,Consulta de expedientes: 560,Préstamo de expedientes:1487,Ordenación:1181,Fuid:55,Hoja de control:55,Levantamiento base de datos inserciones DCA:8005,levantamiento base de datos inserciones protech:4012,Clasificación documental:31626,Asociación de Radicados- Forest: 10017,Apoyo saneamiento jurídico:2021,Alistamiento trasferencias documentales DCA:4375,Revisión, depuración, levantamiento base de datos expedientes permisivos DCA:2501,Ubicación física expedientes en estantería:15687,Preparación física entrega expedientes Protech:239
2. Como parte de las acciones estratégicas para la ampliación de la capacidad tecnológica,  se desarrollaron las siguientes actividades: Se elaboró un documento con recomendaciones de mejora de los procesos y procedimientos a partir de la información señalada en los documentos que contiene la descripción de los procesos de licenciamiento, notificación y sancionatorio, las cuales serán atendidas con acciones de mejora en pro de contar con información de calidad y oportunidad, Se presento al Subsecretario para su aprobación el proyecto de digitalización, se realizó ajuste a las especificaciones técnicas  del proyecto de digitalización e indexación de expedientes sancionatorios ambientales para  la producción documental, Por ultimo junto con la Dirección de Planeación y Sistemas de Información Ambiental,  se avanza en la ruta de implementación del proyecto de fortalecimiento de la gestión documental</v>
      </c>
    </row>
    <row r="110" spans="1:14" ht="81.75" customHeight="1" thickBot="1" x14ac:dyDescent="0.3">
      <c r="A110" s="995"/>
      <c r="B110" s="564" t="s">
        <v>426</v>
      </c>
      <c r="C110" s="565" t="s">
        <v>427</v>
      </c>
      <c r="D110" s="565" t="s">
        <v>428</v>
      </c>
      <c r="E110" s="566" t="s">
        <v>421</v>
      </c>
      <c r="F110" s="567">
        <v>0.19800000000000001</v>
      </c>
      <c r="G110" s="998"/>
      <c r="H110" s="566">
        <v>12</v>
      </c>
      <c r="I110" s="568">
        <f>+INVERSIÓN!BE24</f>
        <v>10.680000000000001</v>
      </c>
      <c r="J110" s="569">
        <f>I110/H104</f>
        <v>0.89000000000000012</v>
      </c>
      <c r="K110" s="566">
        <v>0</v>
      </c>
      <c r="L110" s="566">
        <v>0</v>
      </c>
      <c r="M110" s="566" t="e">
        <f>#REF!/#REF!</f>
        <v>#REF!</v>
      </c>
      <c r="N110" s="571" t="str">
        <f>+INVERSIÓN!EW24</f>
        <v>"En cumplimiento de la actualización e implementación de los procedimientos y lineamientos técnico-jurídicos del trámite sancionatorio ambiental en la SDA, en el Para el periodo comprendido entre el 01 de enero al 30 de septiembre de 2021, se ha avanzado en 10,68 que corresponde al 89% de lo programado en la vigencia 2021, con el desarrollo de las siguientes acciones:
Se identificaron 210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Aumento del 25% en la gestión del grupo de Notificaciones, al reportar un total de 82% de actos administrativos notificados.
• Aumento en la gestión del 29% del grupo sancionatorio al asignar y avanzar los procesos sancionatorios a la siguiente etapa.
• Cumplimiento de tiempos: el 25% y 24% del total de procesos en etapa 2 Auto inicio y 3 Formula cargos respectivamente, cumplen con los tiempos establecidos. El 100% de los procesos en etapa 4 Decreta pruebas cumple con los tiempos establecidos, al corte.
•El aumento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v>
      </c>
    </row>
    <row r="112" spans="1:14" ht="20.25" hidden="1" x14ac:dyDescent="0.25">
      <c r="A112" s="947" t="s">
        <v>157</v>
      </c>
      <c r="B112" s="948"/>
      <c r="C112" s="948"/>
      <c r="D112" s="948"/>
      <c r="E112" s="948"/>
      <c r="F112" s="948"/>
      <c r="G112" s="948"/>
      <c r="H112" s="948"/>
      <c r="I112" s="948"/>
      <c r="J112" s="948"/>
      <c r="K112" s="948"/>
      <c r="L112" s="948"/>
      <c r="M112" s="948"/>
      <c r="N112" s="949"/>
    </row>
    <row r="113" spans="1:14" ht="44.25" hidden="1" customHeight="1" x14ac:dyDescent="0.25">
      <c r="A113" s="46" t="s">
        <v>61</v>
      </c>
      <c r="B113" s="47" t="s">
        <v>143</v>
      </c>
      <c r="C113" s="47" t="s">
        <v>144</v>
      </c>
      <c r="D113" s="47" t="s">
        <v>145</v>
      </c>
      <c r="E113" s="47" t="s">
        <v>146</v>
      </c>
      <c r="F113" s="47" t="s">
        <v>158</v>
      </c>
      <c r="G113" s="47" t="s">
        <v>148</v>
      </c>
      <c r="H113" s="47" t="s">
        <v>159</v>
      </c>
      <c r="I113" s="47" t="s">
        <v>160</v>
      </c>
      <c r="J113" s="54" t="s">
        <v>161</v>
      </c>
      <c r="K113" s="47" t="s">
        <v>152</v>
      </c>
      <c r="L113" s="47" t="s">
        <v>153</v>
      </c>
      <c r="M113" s="47" t="s">
        <v>154</v>
      </c>
      <c r="N113" s="48" t="s">
        <v>155</v>
      </c>
    </row>
    <row r="114" spans="1:14" ht="16.5" hidden="1" customHeight="1" x14ac:dyDescent="0.25">
      <c r="A114" s="52" t="s">
        <v>134</v>
      </c>
      <c r="B114" s="49"/>
      <c r="C114" s="49"/>
      <c r="D114" s="49"/>
      <c r="E114" s="49"/>
      <c r="F114" s="49"/>
      <c r="G114" s="49"/>
      <c r="H114" s="49"/>
      <c r="I114" s="49"/>
      <c r="J114" s="49" t="e">
        <f>I114/H114</f>
        <v>#DIV/0!</v>
      </c>
      <c r="K114" s="49"/>
      <c r="L114" s="49"/>
      <c r="M114" s="49" t="e">
        <f>L114/K114</f>
        <v>#DIV/0!</v>
      </c>
      <c r="N114" s="50"/>
    </row>
    <row r="115" spans="1:14" ht="16.5" hidden="1" customHeight="1" x14ac:dyDescent="0.25">
      <c r="A115" s="52" t="s">
        <v>135</v>
      </c>
      <c r="B115" s="49"/>
      <c r="C115" s="49"/>
      <c r="D115" s="49"/>
      <c r="E115" s="49"/>
      <c r="F115" s="49"/>
      <c r="G115" s="49"/>
      <c r="H115" s="49"/>
      <c r="I115" s="49"/>
      <c r="J115" s="49" t="e">
        <f t="shared" ref="J115:J119" si="14">I115/H115</f>
        <v>#DIV/0!</v>
      </c>
      <c r="K115" s="49"/>
      <c r="L115" s="49"/>
      <c r="M115" s="49" t="e">
        <f t="shared" ref="M115:M119" si="15">L115/K115</f>
        <v>#DIV/0!</v>
      </c>
      <c r="N115" s="50"/>
    </row>
    <row r="116" spans="1:14" ht="16.5" hidden="1" customHeight="1" x14ac:dyDescent="0.25">
      <c r="A116" s="52" t="s">
        <v>136</v>
      </c>
      <c r="B116" s="49"/>
      <c r="C116" s="49"/>
      <c r="D116" s="49"/>
      <c r="E116" s="49"/>
      <c r="F116" s="49"/>
      <c r="G116" s="49"/>
      <c r="H116" s="49"/>
      <c r="I116" s="49"/>
      <c r="J116" s="49" t="e">
        <f t="shared" si="14"/>
        <v>#DIV/0!</v>
      </c>
      <c r="K116" s="49"/>
      <c r="L116" s="49"/>
      <c r="M116" s="49" t="e">
        <f t="shared" si="15"/>
        <v>#DIV/0!</v>
      </c>
      <c r="N116" s="50"/>
    </row>
    <row r="117" spans="1:14" ht="16.5" hidden="1" customHeight="1" x14ac:dyDescent="0.25">
      <c r="A117" s="52" t="s">
        <v>137</v>
      </c>
      <c r="B117" s="49"/>
      <c r="C117" s="49"/>
      <c r="D117" s="49"/>
      <c r="E117" s="49"/>
      <c r="F117" s="49"/>
      <c r="G117" s="49"/>
      <c r="H117" s="49"/>
      <c r="I117" s="49"/>
      <c r="J117" s="49" t="e">
        <f t="shared" si="14"/>
        <v>#DIV/0!</v>
      </c>
      <c r="K117" s="49"/>
      <c r="L117" s="49"/>
      <c r="M117" s="49" t="e">
        <f t="shared" si="15"/>
        <v>#DIV/0!</v>
      </c>
      <c r="N117" s="50"/>
    </row>
    <row r="118" spans="1:14" ht="16.5" hidden="1" customHeight="1" x14ac:dyDescent="0.25">
      <c r="A118" s="52" t="s">
        <v>138</v>
      </c>
      <c r="B118" s="49"/>
      <c r="C118" s="49"/>
      <c r="D118" s="49"/>
      <c r="E118" s="49"/>
      <c r="F118" s="49"/>
      <c r="G118" s="49"/>
      <c r="H118" s="49"/>
      <c r="I118" s="49"/>
      <c r="J118" s="49" t="e">
        <f t="shared" si="14"/>
        <v>#DIV/0!</v>
      </c>
      <c r="K118" s="49"/>
      <c r="L118" s="49"/>
      <c r="M118" s="49" t="e">
        <f t="shared" si="15"/>
        <v>#DIV/0!</v>
      </c>
      <c r="N118" s="50"/>
    </row>
    <row r="119" spans="1:14" ht="16.5" hidden="1" customHeight="1" x14ac:dyDescent="0.25">
      <c r="A119" s="52" t="s">
        <v>139</v>
      </c>
      <c r="B119" s="49"/>
      <c r="C119" s="49"/>
      <c r="D119" s="49"/>
      <c r="E119" s="49"/>
      <c r="F119" s="49"/>
      <c r="G119" s="49"/>
      <c r="H119" s="49"/>
      <c r="I119" s="49"/>
      <c r="J119" s="49" t="e">
        <f t="shared" si="14"/>
        <v>#DIV/0!</v>
      </c>
      <c r="K119" s="49"/>
      <c r="L119" s="49"/>
      <c r="M119" s="49" t="e">
        <f t="shared" si="15"/>
        <v>#DIV/0!</v>
      </c>
      <c r="N119" s="50"/>
    </row>
    <row r="120" spans="1:14" hidden="1" x14ac:dyDescent="0.25">
      <c r="A120" s="52" t="s">
        <v>127</v>
      </c>
      <c r="B120" s="49"/>
      <c r="C120" s="49"/>
      <c r="D120" s="49"/>
      <c r="E120" s="49"/>
      <c r="F120" s="49"/>
      <c r="G120" s="49"/>
      <c r="H120" s="49"/>
      <c r="I120" s="49"/>
      <c r="J120" s="49" t="e">
        <f>I120/H120</f>
        <v>#DIV/0!</v>
      </c>
      <c r="K120" s="49"/>
      <c r="L120" s="49"/>
      <c r="M120" s="49" t="e">
        <f>L120/K120</f>
        <v>#DIV/0!</v>
      </c>
      <c r="N120" s="50"/>
    </row>
    <row r="121" spans="1:14" hidden="1" x14ac:dyDescent="0.25">
      <c r="A121" s="52" t="s">
        <v>128</v>
      </c>
      <c r="B121" s="49"/>
      <c r="C121" s="49"/>
      <c r="D121" s="49"/>
      <c r="E121" s="49"/>
      <c r="F121" s="49"/>
      <c r="G121" s="49"/>
      <c r="H121" s="49"/>
      <c r="I121" s="49"/>
      <c r="J121" s="49" t="e">
        <f t="shared" ref="J121:J125" si="16">I121/H121</f>
        <v>#DIV/0!</v>
      </c>
      <c r="K121" s="49"/>
      <c r="L121" s="49"/>
      <c r="M121" s="49" t="e">
        <f t="shared" ref="M121:M125" si="17">L121/K121</f>
        <v>#DIV/0!</v>
      </c>
      <c r="N121" s="50"/>
    </row>
    <row r="122" spans="1:14" hidden="1" x14ac:dyDescent="0.25">
      <c r="A122" s="52" t="s">
        <v>129</v>
      </c>
      <c r="B122" s="49"/>
      <c r="C122" s="49"/>
      <c r="D122" s="49"/>
      <c r="E122" s="49"/>
      <c r="F122" s="49"/>
      <c r="G122" s="49"/>
      <c r="H122" s="49"/>
      <c r="I122" s="49"/>
      <c r="J122" s="49" t="e">
        <f t="shared" si="16"/>
        <v>#DIV/0!</v>
      </c>
      <c r="K122" s="49"/>
      <c r="L122" s="49"/>
      <c r="M122" s="49" t="e">
        <f t="shared" si="17"/>
        <v>#DIV/0!</v>
      </c>
      <c r="N122" s="50"/>
    </row>
    <row r="123" spans="1:14" hidden="1" x14ac:dyDescent="0.25">
      <c r="A123" s="52" t="s">
        <v>130</v>
      </c>
      <c r="B123" s="49"/>
      <c r="C123" s="49"/>
      <c r="D123" s="49"/>
      <c r="E123" s="49"/>
      <c r="F123" s="49"/>
      <c r="G123" s="49"/>
      <c r="H123" s="49"/>
      <c r="I123" s="49"/>
      <c r="J123" s="49" t="e">
        <f t="shared" si="16"/>
        <v>#DIV/0!</v>
      </c>
      <c r="K123" s="49"/>
      <c r="L123" s="49"/>
      <c r="M123" s="49" t="e">
        <f t="shared" si="17"/>
        <v>#DIV/0!</v>
      </c>
      <c r="N123" s="50"/>
    </row>
    <row r="124" spans="1:14" hidden="1" x14ac:dyDescent="0.25">
      <c r="A124" s="52" t="s">
        <v>131</v>
      </c>
      <c r="B124" s="49"/>
      <c r="C124" s="49"/>
      <c r="D124" s="49"/>
      <c r="E124" s="49"/>
      <c r="F124" s="49"/>
      <c r="G124" s="49"/>
      <c r="H124" s="49"/>
      <c r="I124" s="49"/>
      <c r="J124" s="49" t="e">
        <f t="shared" si="16"/>
        <v>#DIV/0!</v>
      </c>
      <c r="K124" s="49"/>
      <c r="L124" s="49"/>
      <c r="M124" s="49" t="e">
        <f t="shared" si="17"/>
        <v>#DIV/0!</v>
      </c>
      <c r="N124" s="50"/>
    </row>
    <row r="125" spans="1:14" ht="15.75" hidden="1" thickBot="1" x14ac:dyDescent="0.3">
      <c r="A125" s="53" t="s">
        <v>132</v>
      </c>
      <c r="B125" s="51"/>
      <c r="C125" s="51"/>
      <c r="D125" s="51"/>
      <c r="E125" s="51"/>
      <c r="F125" s="51"/>
      <c r="G125" s="51"/>
      <c r="H125" s="51"/>
      <c r="I125" s="51"/>
      <c r="J125" s="51" t="e">
        <f t="shared" si="16"/>
        <v>#DIV/0!</v>
      </c>
      <c r="K125" s="51"/>
      <c r="L125" s="51"/>
      <c r="M125" s="51" t="e">
        <f t="shared" si="17"/>
        <v>#DIV/0!</v>
      </c>
      <c r="N125" s="55"/>
    </row>
    <row r="126" spans="1:14" ht="15.75" hidden="1" thickBot="1" x14ac:dyDescent="0.3"/>
    <row r="127" spans="1:14" ht="20.25" hidden="1" x14ac:dyDescent="0.25">
      <c r="A127" s="947" t="s">
        <v>162</v>
      </c>
      <c r="B127" s="948"/>
      <c r="C127" s="948"/>
      <c r="D127" s="948"/>
      <c r="E127" s="948"/>
      <c r="F127" s="948"/>
      <c r="G127" s="948"/>
      <c r="H127" s="948"/>
      <c r="I127" s="948"/>
      <c r="J127" s="948"/>
      <c r="K127" s="948"/>
      <c r="L127" s="948"/>
      <c r="M127" s="948"/>
      <c r="N127" s="949"/>
    </row>
    <row r="128" spans="1:14" ht="44.25" hidden="1" customHeight="1" x14ac:dyDescent="0.25">
      <c r="A128" s="46" t="s">
        <v>62</v>
      </c>
      <c r="B128" s="47" t="s">
        <v>143</v>
      </c>
      <c r="C128" s="47" t="s">
        <v>144</v>
      </c>
      <c r="D128" s="47" t="s">
        <v>145</v>
      </c>
      <c r="E128" s="47" t="s">
        <v>146</v>
      </c>
      <c r="F128" s="47" t="s">
        <v>163</v>
      </c>
      <c r="G128" s="47" t="s">
        <v>148</v>
      </c>
      <c r="H128" s="47" t="s">
        <v>164</v>
      </c>
      <c r="I128" s="47" t="s">
        <v>165</v>
      </c>
      <c r="J128" s="54" t="s">
        <v>166</v>
      </c>
      <c r="K128" s="47" t="s">
        <v>152</v>
      </c>
      <c r="L128" s="47" t="s">
        <v>153</v>
      </c>
      <c r="M128" s="47" t="s">
        <v>154</v>
      </c>
      <c r="N128" s="48" t="s">
        <v>155</v>
      </c>
    </row>
    <row r="129" spans="1:14" ht="16.5" hidden="1" customHeight="1" x14ac:dyDescent="0.25">
      <c r="A129" s="52" t="s">
        <v>134</v>
      </c>
      <c r="B129" s="49"/>
      <c r="C129" s="49"/>
      <c r="D129" s="49"/>
      <c r="E129" s="49"/>
      <c r="F129" s="49"/>
      <c r="G129" s="49"/>
      <c r="H129" s="49"/>
      <c r="I129" s="49"/>
      <c r="J129" s="49" t="e">
        <f>I129/H129</f>
        <v>#DIV/0!</v>
      </c>
      <c r="K129" s="49"/>
      <c r="L129" s="49"/>
      <c r="M129" s="49" t="e">
        <f>L129/K129</f>
        <v>#DIV/0!</v>
      </c>
      <c r="N129" s="50"/>
    </row>
    <row r="130" spans="1:14" ht="16.5" hidden="1" customHeight="1" x14ac:dyDescent="0.25">
      <c r="A130" s="52" t="s">
        <v>135</v>
      </c>
      <c r="B130" s="49"/>
      <c r="C130" s="49"/>
      <c r="D130" s="49"/>
      <c r="E130" s="49"/>
      <c r="F130" s="49"/>
      <c r="G130" s="49"/>
      <c r="H130" s="49"/>
      <c r="I130" s="49"/>
      <c r="J130" s="49" t="e">
        <f t="shared" ref="J130:J134" si="18">I130/H130</f>
        <v>#DIV/0!</v>
      </c>
      <c r="K130" s="49"/>
      <c r="L130" s="49"/>
      <c r="M130" s="49" t="e">
        <f t="shared" ref="M130:M134" si="19">L130/K130</f>
        <v>#DIV/0!</v>
      </c>
      <c r="N130" s="50"/>
    </row>
    <row r="131" spans="1:14" ht="16.5" hidden="1" customHeight="1" x14ac:dyDescent="0.25">
      <c r="A131" s="52" t="s">
        <v>136</v>
      </c>
      <c r="B131" s="49"/>
      <c r="C131" s="49"/>
      <c r="D131" s="49"/>
      <c r="E131" s="49"/>
      <c r="F131" s="49"/>
      <c r="G131" s="49"/>
      <c r="H131" s="49"/>
      <c r="I131" s="49"/>
      <c r="J131" s="49" t="e">
        <f t="shared" si="18"/>
        <v>#DIV/0!</v>
      </c>
      <c r="K131" s="49"/>
      <c r="L131" s="49"/>
      <c r="M131" s="49" t="e">
        <f t="shared" si="19"/>
        <v>#DIV/0!</v>
      </c>
      <c r="N131" s="50"/>
    </row>
    <row r="132" spans="1:14" ht="16.5" hidden="1" customHeight="1" x14ac:dyDescent="0.25">
      <c r="A132" s="52" t="s">
        <v>137</v>
      </c>
      <c r="B132" s="49"/>
      <c r="C132" s="49"/>
      <c r="D132" s="49"/>
      <c r="E132" s="49"/>
      <c r="F132" s="49"/>
      <c r="G132" s="49"/>
      <c r="H132" s="49"/>
      <c r="I132" s="49"/>
      <c r="J132" s="49" t="e">
        <f t="shared" si="18"/>
        <v>#DIV/0!</v>
      </c>
      <c r="K132" s="49"/>
      <c r="L132" s="49"/>
      <c r="M132" s="49" t="e">
        <f t="shared" si="19"/>
        <v>#DIV/0!</v>
      </c>
      <c r="N132" s="50"/>
    </row>
    <row r="133" spans="1:14" ht="16.5" hidden="1" customHeight="1" x14ac:dyDescent="0.25">
      <c r="A133" s="52" t="s">
        <v>138</v>
      </c>
      <c r="B133" s="49"/>
      <c r="C133" s="49"/>
      <c r="D133" s="49"/>
      <c r="E133" s="49"/>
      <c r="F133" s="49"/>
      <c r="G133" s="49"/>
      <c r="H133" s="49"/>
      <c r="I133" s="49"/>
      <c r="J133" s="49" t="e">
        <f t="shared" si="18"/>
        <v>#DIV/0!</v>
      </c>
      <c r="K133" s="49"/>
      <c r="L133" s="49"/>
      <c r="M133" s="49" t="e">
        <f t="shared" si="19"/>
        <v>#DIV/0!</v>
      </c>
      <c r="N133" s="50"/>
    </row>
    <row r="134" spans="1:14" ht="16.5" hidden="1" customHeight="1" x14ac:dyDescent="0.25">
      <c r="A134" s="52" t="s">
        <v>139</v>
      </c>
      <c r="B134" s="49"/>
      <c r="C134" s="49"/>
      <c r="D134" s="49"/>
      <c r="E134" s="49"/>
      <c r="F134" s="49"/>
      <c r="G134" s="49"/>
      <c r="H134" s="49"/>
      <c r="I134" s="49"/>
      <c r="J134" s="49" t="e">
        <f t="shared" si="18"/>
        <v>#DIV/0!</v>
      </c>
      <c r="K134" s="49"/>
      <c r="L134" s="49"/>
      <c r="M134" s="49" t="e">
        <f t="shared" si="19"/>
        <v>#DIV/0!</v>
      </c>
      <c r="N134" s="50"/>
    </row>
    <row r="135" spans="1:14" hidden="1" x14ac:dyDescent="0.25">
      <c r="A135" s="52" t="s">
        <v>127</v>
      </c>
      <c r="B135" s="49"/>
      <c r="C135" s="49"/>
      <c r="D135" s="49"/>
      <c r="E135" s="49"/>
      <c r="F135" s="49"/>
      <c r="G135" s="49"/>
      <c r="H135" s="49"/>
      <c r="I135" s="49"/>
      <c r="J135" s="49" t="e">
        <f>I135/H135</f>
        <v>#DIV/0!</v>
      </c>
      <c r="K135" s="49"/>
      <c r="L135" s="49"/>
      <c r="M135" s="49" t="e">
        <f>L135/K135</f>
        <v>#DIV/0!</v>
      </c>
      <c r="N135" s="50"/>
    </row>
    <row r="136" spans="1:14" hidden="1" x14ac:dyDescent="0.25">
      <c r="A136" s="52" t="s">
        <v>128</v>
      </c>
      <c r="B136" s="49"/>
      <c r="C136" s="49"/>
      <c r="D136" s="49"/>
      <c r="E136" s="49"/>
      <c r="F136" s="49"/>
      <c r="G136" s="49"/>
      <c r="H136" s="49"/>
      <c r="I136" s="49"/>
      <c r="J136" s="49" t="e">
        <f t="shared" ref="J136:J140" si="20">I136/H136</f>
        <v>#DIV/0!</v>
      </c>
      <c r="K136" s="49"/>
      <c r="L136" s="49"/>
      <c r="M136" s="49" t="e">
        <f t="shared" ref="M136:M140" si="21">L136/K136</f>
        <v>#DIV/0!</v>
      </c>
      <c r="N136" s="50"/>
    </row>
    <row r="137" spans="1:14" hidden="1" x14ac:dyDescent="0.25">
      <c r="A137" s="52" t="s">
        <v>129</v>
      </c>
      <c r="B137" s="49"/>
      <c r="C137" s="49"/>
      <c r="D137" s="49"/>
      <c r="E137" s="49"/>
      <c r="F137" s="49"/>
      <c r="G137" s="49"/>
      <c r="H137" s="49"/>
      <c r="I137" s="49"/>
      <c r="J137" s="49" t="e">
        <f t="shared" si="20"/>
        <v>#DIV/0!</v>
      </c>
      <c r="K137" s="49"/>
      <c r="L137" s="49"/>
      <c r="M137" s="49" t="e">
        <f t="shared" si="21"/>
        <v>#DIV/0!</v>
      </c>
      <c r="N137" s="50"/>
    </row>
    <row r="138" spans="1:14" hidden="1" x14ac:dyDescent="0.25">
      <c r="A138" s="52" t="s">
        <v>130</v>
      </c>
      <c r="B138" s="49"/>
      <c r="C138" s="49"/>
      <c r="D138" s="49"/>
      <c r="E138" s="49"/>
      <c r="F138" s="49"/>
      <c r="G138" s="49"/>
      <c r="H138" s="49"/>
      <c r="I138" s="49"/>
      <c r="J138" s="49" t="e">
        <f t="shared" si="20"/>
        <v>#DIV/0!</v>
      </c>
      <c r="K138" s="49"/>
      <c r="L138" s="49"/>
      <c r="M138" s="49" t="e">
        <f t="shared" si="21"/>
        <v>#DIV/0!</v>
      </c>
      <c r="N138" s="50"/>
    </row>
    <row r="139" spans="1:14" hidden="1" x14ac:dyDescent="0.25">
      <c r="A139" s="52" t="s">
        <v>131</v>
      </c>
      <c r="B139" s="49"/>
      <c r="C139" s="49"/>
      <c r="D139" s="49"/>
      <c r="E139" s="49"/>
      <c r="F139" s="49"/>
      <c r="G139" s="49"/>
      <c r="H139" s="49"/>
      <c r="I139" s="49"/>
      <c r="J139" s="49" t="e">
        <f t="shared" si="20"/>
        <v>#DIV/0!</v>
      </c>
      <c r="K139" s="49"/>
      <c r="L139" s="49"/>
      <c r="M139" s="49" t="e">
        <f t="shared" si="21"/>
        <v>#DIV/0!</v>
      </c>
      <c r="N139" s="50"/>
    </row>
    <row r="140" spans="1:14" ht="15.75" hidden="1" thickBot="1" x14ac:dyDescent="0.3">
      <c r="A140" s="53" t="s">
        <v>132</v>
      </c>
      <c r="B140" s="51"/>
      <c r="C140" s="51"/>
      <c r="D140" s="51"/>
      <c r="E140" s="51"/>
      <c r="F140" s="51"/>
      <c r="G140" s="51"/>
      <c r="H140" s="51"/>
      <c r="I140" s="51"/>
      <c r="J140" s="51" t="e">
        <f t="shared" si="20"/>
        <v>#DIV/0!</v>
      </c>
      <c r="K140" s="51"/>
      <c r="L140" s="51"/>
      <c r="M140" s="51" t="e">
        <f t="shared" si="21"/>
        <v>#DIV/0!</v>
      </c>
      <c r="N140" s="55"/>
    </row>
    <row r="141" spans="1:14" ht="15.75" hidden="1" thickBot="1" x14ac:dyDescent="0.3"/>
    <row r="142" spans="1:14" ht="20.25" hidden="1" x14ac:dyDescent="0.25">
      <c r="A142" s="947" t="s">
        <v>167</v>
      </c>
      <c r="B142" s="948"/>
      <c r="C142" s="948"/>
      <c r="D142" s="948"/>
      <c r="E142" s="948"/>
      <c r="F142" s="948"/>
      <c r="G142" s="948"/>
      <c r="H142" s="948"/>
      <c r="I142" s="948"/>
      <c r="J142" s="948"/>
      <c r="K142" s="948"/>
      <c r="L142" s="948"/>
      <c r="M142" s="948"/>
      <c r="N142" s="949"/>
    </row>
    <row r="143" spans="1:14" ht="44.25" hidden="1" customHeight="1" x14ac:dyDescent="0.25">
      <c r="A143" s="46" t="s">
        <v>63</v>
      </c>
      <c r="B143" s="47" t="s">
        <v>143</v>
      </c>
      <c r="C143" s="47" t="s">
        <v>144</v>
      </c>
      <c r="D143" s="47" t="s">
        <v>145</v>
      </c>
      <c r="E143" s="47" t="s">
        <v>146</v>
      </c>
      <c r="F143" s="47" t="s">
        <v>168</v>
      </c>
      <c r="G143" s="47" t="s">
        <v>148</v>
      </c>
      <c r="H143" s="47" t="s">
        <v>169</v>
      </c>
      <c r="I143" s="47" t="s">
        <v>170</v>
      </c>
      <c r="J143" s="54" t="s">
        <v>171</v>
      </c>
      <c r="K143" s="47" t="s">
        <v>152</v>
      </c>
      <c r="L143" s="47" t="s">
        <v>153</v>
      </c>
      <c r="M143" s="47" t="s">
        <v>154</v>
      </c>
      <c r="N143" s="48" t="s">
        <v>155</v>
      </c>
    </row>
    <row r="144" spans="1:14" ht="16.5" hidden="1" customHeight="1" x14ac:dyDescent="0.25">
      <c r="A144" s="52" t="s">
        <v>134</v>
      </c>
      <c r="B144" s="49"/>
      <c r="C144" s="49"/>
      <c r="D144" s="49"/>
      <c r="E144" s="49"/>
      <c r="F144" s="49"/>
      <c r="G144" s="49"/>
      <c r="H144" s="49"/>
      <c r="I144" s="49"/>
      <c r="J144" s="49" t="e">
        <f>I144/H144</f>
        <v>#DIV/0!</v>
      </c>
      <c r="K144" s="49"/>
      <c r="L144" s="49"/>
      <c r="M144" s="49" t="e">
        <f>L144/K144</f>
        <v>#DIV/0!</v>
      </c>
      <c r="N144" s="50"/>
    </row>
    <row r="145" spans="1:14" ht="16.5" hidden="1" customHeight="1" x14ac:dyDescent="0.25">
      <c r="A145" s="52" t="s">
        <v>135</v>
      </c>
      <c r="B145" s="49"/>
      <c r="C145" s="49"/>
      <c r="D145" s="49"/>
      <c r="E145" s="49"/>
      <c r="F145" s="49"/>
      <c r="G145" s="49"/>
      <c r="H145" s="49"/>
      <c r="I145" s="49"/>
      <c r="J145" s="49" t="e">
        <f t="shared" ref="J145:J149" si="22">I145/H145</f>
        <v>#DIV/0!</v>
      </c>
      <c r="K145" s="49"/>
      <c r="L145" s="49"/>
      <c r="M145" s="49" t="e">
        <f t="shared" ref="M145:M149" si="23">L145/K145</f>
        <v>#DIV/0!</v>
      </c>
      <c r="N145" s="50"/>
    </row>
    <row r="146" spans="1:14" ht="16.5" hidden="1" customHeight="1" x14ac:dyDescent="0.25">
      <c r="A146" s="52" t="s">
        <v>136</v>
      </c>
      <c r="B146" s="49"/>
      <c r="C146" s="49"/>
      <c r="D146" s="49"/>
      <c r="E146" s="49"/>
      <c r="F146" s="49"/>
      <c r="G146" s="49"/>
      <c r="H146" s="49"/>
      <c r="I146" s="49"/>
      <c r="J146" s="49" t="e">
        <f t="shared" si="22"/>
        <v>#DIV/0!</v>
      </c>
      <c r="K146" s="49"/>
      <c r="L146" s="49"/>
      <c r="M146" s="49" t="e">
        <f t="shared" si="23"/>
        <v>#DIV/0!</v>
      </c>
      <c r="N146" s="50"/>
    </row>
    <row r="147" spans="1:14" ht="16.5" hidden="1" customHeight="1" x14ac:dyDescent="0.25">
      <c r="A147" s="52" t="s">
        <v>137</v>
      </c>
      <c r="B147" s="49"/>
      <c r="C147" s="49"/>
      <c r="D147" s="49"/>
      <c r="E147" s="49"/>
      <c r="F147" s="49"/>
      <c r="G147" s="49"/>
      <c r="H147" s="49"/>
      <c r="I147" s="49"/>
      <c r="J147" s="49" t="e">
        <f t="shared" si="22"/>
        <v>#DIV/0!</v>
      </c>
      <c r="K147" s="49"/>
      <c r="L147" s="49"/>
      <c r="M147" s="49" t="e">
        <f t="shared" si="23"/>
        <v>#DIV/0!</v>
      </c>
      <c r="N147" s="50"/>
    </row>
    <row r="148" spans="1:14" ht="16.5" hidden="1" customHeight="1" x14ac:dyDescent="0.25">
      <c r="A148" s="52" t="s">
        <v>138</v>
      </c>
      <c r="B148" s="49"/>
      <c r="C148" s="49"/>
      <c r="D148" s="49"/>
      <c r="E148" s="49"/>
      <c r="F148" s="49"/>
      <c r="G148" s="49"/>
      <c r="H148" s="49"/>
      <c r="I148" s="49"/>
      <c r="J148" s="49" t="e">
        <f t="shared" si="22"/>
        <v>#DIV/0!</v>
      </c>
      <c r="K148" s="49"/>
      <c r="L148" s="49"/>
      <c r="M148" s="49" t="e">
        <f t="shared" si="23"/>
        <v>#DIV/0!</v>
      </c>
      <c r="N148" s="50"/>
    </row>
    <row r="149" spans="1:14" ht="16.5" hidden="1" customHeight="1" x14ac:dyDescent="0.25">
      <c r="A149" s="52" t="s">
        <v>139</v>
      </c>
      <c r="B149" s="49"/>
      <c r="C149" s="49"/>
      <c r="D149" s="49"/>
      <c r="E149" s="49"/>
      <c r="F149" s="49"/>
      <c r="G149" s="49"/>
      <c r="H149" s="49"/>
      <c r="I149" s="49"/>
      <c r="J149" s="49" t="e">
        <f t="shared" si="22"/>
        <v>#DIV/0!</v>
      </c>
      <c r="K149" s="49"/>
      <c r="L149" s="49"/>
      <c r="M149" s="49" t="e">
        <f t="shared" si="23"/>
        <v>#DIV/0!</v>
      </c>
      <c r="N149" s="50"/>
    </row>
    <row r="150" spans="1:14" hidden="1" x14ac:dyDescent="0.25">
      <c r="A150" s="52" t="s">
        <v>127</v>
      </c>
      <c r="B150" s="49"/>
      <c r="C150" s="49"/>
      <c r="D150" s="49"/>
      <c r="E150" s="49"/>
      <c r="F150" s="49"/>
      <c r="G150" s="49"/>
      <c r="H150" s="49"/>
      <c r="I150" s="49"/>
      <c r="J150" s="49" t="e">
        <f>I150/H150</f>
        <v>#DIV/0!</v>
      </c>
      <c r="K150" s="49"/>
      <c r="L150" s="49"/>
      <c r="M150" s="49" t="e">
        <f>L150/K150</f>
        <v>#DIV/0!</v>
      </c>
      <c r="N150" s="50"/>
    </row>
    <row r="151" spans="1:14" hidden="1" x14ac:dyDescent="0.25">
      <c r="A151" s="52" t="s">
        <v>128</v>
      </c>
      <c r="B151" s="49"/>
      <c r="C151" s="49"/>
      <c r="D151" s="49"/>
      <c r="E151" s="49"/>
      <c r="F151" s="49"/>
      <c r="G151" s="49"/>
      <c r="H151" s="49"/>
      <c r="I151" s="49"/>
      <c r="J151" s="49" t="e">
        <f t="shared" ref="J151:J155" si="24">I151/H151</f>
        <v>#DIV/0!</v>
      </c>
      <c r="K151" s="49"/>
      <c r="L151" s="49"/>
      <c r="M151" s="49" t="e">
        <f t="shared" ref="M151:M155" si="25">L151/K151</f>
        <v>#DIV/0!</v>
      </c>
      <c r="N151" s="50"/>
    </row>
    <row r="152" spans="1:14" hidden="1" x14ac:dyDescent="0.25">
      <c r="A152" s="52" t="s">
        <v>129</v>
      </c>
      <c r="B152" s="49"/>
      <c r="C152" s="49"/>
      <c r="D152" s="49"/>
      <c r="E152" s="49"/>
      <c r="F152" s="49"/>
      <c r="G152" s="49"/>
      <c r="H152" s="49"/>
      <c r="I152" s="49"/>
      <c r="J152" s="49" t="e">
        <f t="shared" si="24"/>
        <v>#DIV/0!</v>
      </c>
      <c r="K152" s="49"/>
      <c r="L152" s="49"/>
      <c r="M152" s="49" t="e">
        <f t="shared" si="25"/>
        <v>#DIV/0!</v>
      </c>
      <c r="N152" s="50"/>
    </row>
    <row r="153" spans="1:14" hidden="1" x14ac:dyDescent="0.25">
      <c r="A153" s="52" t="s">
        <v>130</v>
      </c>
      <c r="B153" s="49"/>
      <c r="C153" s="49"/>
      <c r="D153" s="49"/>
      <c r="E153" s="49"/>
      <c r="F153" s="49"/>
      <c r="G153" s="49"/>
      <c r="H153" s="49"/>
      <c r="I153" s="49"/>
      <c r="J153" s="49" t="e">
        <f t="shared" si="24"/>
        <v>#DIV/0!</v>
      </c>
      <c r="K153" s="49"/>
      <c r="L153" s="49"/>
      <c r="M153" s="49" t="e">
        <f t="shared" si="25"/>
        <v>#DIV/0!</v>
      </c>
      <c r="N153" s="50"/>
    </row>
    <row r="154" spans="1:14" hidden="1" x14ac:dyDescent="0.25">
      <c r="A154" s="52" t="s">
        <v>131</v>
      </c>
      <c r="B154" s="49"/>
      <c r="C154" s="49"/>
      <c r="D154" s="49"/>
      <c r="E154" s="49"/>
      <c r="F154" s="49"/>
      <c r="G154" s="49"/>
      <c r="H154" s="49"/>
      <c r="I154" s="49"/>
      <c r="J154" s="49" t="e">
        <f t="shared" si="24"/>
        <v>#DIV/0!</v>
      </c>
      <c r="K154" s="49"/>
      <c r="L154" s="49"/>
      <c r="M154" s="49" t="e">
        <f t="shared" si="25"/>
        <v>#DIV/0!</v>
      </c>
      <c r="N154" s="50"/>
    </row>
    <row r="155" spans="1:14" ht="15.75" hidden="1" thickBot="1" x14ac:dyDescent="0.3">
      <c r="A155" s="53" t="s">
        <v>132</v>
      </c>
      <c r="B155" s="51"/>
      <c r="C155" s="51"/>
      <c r="D155" s="51"/>
      <c r="E155" s="51"/>
      <c r="F155" s="51"/>
      <c r="G155" s="51"/>
      <c r="H155" s="51"/>
      <c r="I155" s="51"/>
      <c r="J155" s="51" t="e">
        <f t="shared" si="24"/>
        <v>#DIV/0!</v>
      </c>
      <c r="K155" s="51"/>
      <c r="L155" s="51"/>
      <c r="M155" s="51" t="e">
        <f t="shared" si="25"/>
        <v>#DIV/0!</v>
      </c>
      <c r="N155" s="55"/>
    </row>
    <row r="157" spans="1:14" ht="15.75" thickBot="1" x14ac:dyDescent="0.3"/>
    <row r="158" spans="1:14" ht="26.25" customHeight="1" x14ac:dyDescent="0.25">
      <c r="A158" s="947" t="s">
        <v>174</v>
      </c>
      <c r="B158" s="948"/>
      <c r="C158" s="948"/>
      <c r="D158" s="948"/>
      <c r="E158" s="948"/>
      <c r="F158" s="948"/>
      <c r="G158" s="949"/>
    </row>
    <row r="159" spans="1:14" ht="54" customHeight="1" thickBot="1" x14ac:dyDescent="0.3">
      <c r="A159" s="46" t="s">
        <v>48</v>
      </c>
      <c r="B159" s="56" t="s">
        <v>143</v>
      </c>
      <c r="C159" s="56" t="s">
        <v>144</v>
      </c>
      <c r="D159" s="56" t="s">
        <v>172</v>
      </c>
      <c r="E159" s="56" t="s">
        <v>175</v>
      </c>
      <c r="F159" s="56" t="s">
        <v>176</v>
      </c>
      <c r="G159" s="57" t="s">
        <v>173</v>
      </c>
    </row>
    <row r="160" spans="1:14" ht="54.75" customHeight="1" x14ac:dyDescent="0.25">
      <c r="A160" s="950" t="s">
        <v>134</v>
      </c>
      <c r="B160" s="431" t="s">
        <v>418</v>
      </c>
      <c r="C160" s="424" t="s">
        <v>419</v>
      </c>
      <c r="D160" s="437" t="s">
        <v>432</v>
      </c>
      <c r="E160" s="438">
        <f>+[3]INVERSIÓN!V11</f>
        <v>1690702000</v>
      </c>
      <c r="F160" s="439">
        <v>0</v>
      </c>
      <c r="G160" s="440" t="s">
        <v>68</v>
      </c>
    </row>
    <row r="161" spans="1:7" ht="53.25" customHeight="1" x14ac:dyDescent="0.25">
      <c r="A161" s="951"/>
      <c r="B161" s="431" t="s">
        <v>422</v>
      </c>
      <c r="C161" s="424" t="s">
        <v>423</v>
      </c>
      <c r="D161" s="437" t="s">
        <v>433</v>
      </c>
      <c r="E161" s="438">
        <f>+[3]INVERSIÓN!W18</f>
        <v>273987000</v>
      </c>
      <c r="F161" s="439">
        <v>0</v>
      </c>
      <c r="G161" s="440" t="s">
        <v>68</v>
      </c>
    </row>
    <row r="162" spans="1:7" ht="53.25" customHeight="1" x14ac:dyDescent="0.25">
      <c r="A162" s="951"/>
      <c r="B162" s="431"/>
      <c r="C162" s="424" t="s">
        <v>427</v>
      </c>
      <c r="D162" s="437" t="s">
        <v>434</v>
      </c>
      <c r="E162" s="438">
        <v>781475000</v>
      </c>
      <c r="F162" s="439">
        <v>0</v>
      </c>
      <c r="G162" s="440" t="s">
        <v>68</v>
      </c>
    </row>
    <row r="163" spans="1:7" ht="53.25" customHeight="1" x14ac:dyDescent="0.25">
      <c r="A163" s="950" t="s">
        <v>135</v>
      </c>
      <c r="B163" s="431" t="s">
        <v>418</v>
      </c>
      <c r="C163" s="424" t="s">
        <v>419</v>
      </c>
      <c r="D163" s="437" t="s">
        <v>432</v>
      </c>
      <c r="E163" s="438">
        <v>1690702000</v>
      </c>
      <c r="F163" s="439">
        <v>0</v>
      </c>
      <c r="G163" s="441" t="s">
        <v>429</v>
      </c>
    </row>
    <row r="164" spans="1:7" ht="53.25" customHeight="1" x14ac:dyDescent="0.25">
      <c r="A164" s="951"/>
      <c r="B164" s="431" t="s">
        <v>422</v>
      </c>
      <c r="C164" s="424" t="s">
        <v>423</v>
      </c>
      <c r="D164" s="437" t="s">
        <v>433</v>
      </c>
      <c r="E164" s="438">
        <v>273987000</v>
      </c>
      <c r="F164" s="439">
        <v>0</v>
      </c>
      <c r="G164" s="442" t="s">
        <v>430</v>
      </c>
    </row>
    <row r="165" spans="1:7" ht="66" customHeight="1" x14ac:dyDescent="0.25">
      <c r="A165" s="951"/>
      <c r="B165" s="431"/>
      <c r="C165" s="424" t="s">
        <v>427</v>
      </c>
      <c r="D165" s="437" t="s">
        <v>434</v>
      </c>
      <c r="E165" s="438">
        <v>781475000</v>
      </c>
      <c r="F165" s="439">
        <v>0</v>
      </c>
      <c r="G165" s="442" t="s">
        <v>431</v>
      </c>
    </row>
    <row r="166" spans="1:7" ht="20.100000000000001" hidden="1" customHeight="1" x14ac:dyDescent="0.3">
      <c r="A166" s="952" t="s">
        <v>174</v>
      </c>
      <c r="B166" s="953"/>
      <c r="C166" s="953"/>
      <c r="D166" s="953"/>
      <c r="E166" s="953"/>
      <c r="F166" s="953"/>
      <c r="G166" s="954"/>
    </row>
    <row r="167" spans="1:7" ht="39" hidden="1" thickBot="1" x14ac:dyDescent="0.3">
      <c r="A167" s="46" t="s">
        <v>49</v>
      </c>
      <c r="B167" s="56" t="s">
        <v>143</v>
      </c>
      <c r="C167" s="56" t="s">
        <v>144</v>
      </c>
      <c r="D167" s="56" t="s">
        <v>172</v>
      </c>
      <c r="E167" s="56" t="s">
        <v>175</v>
      </c>
      <c r="F167" s="56" t="s">
        <v>176</v>
      </c>
      <c r="G167" s="57" t="s">
        <v>173</v>
      </c>
    </row>
    <row r="168" spans="1:7" ht="16.5" hidden="1" customHeight="1" x14ac:dyDescent="0.25">
      <c r="A168" s="52" t="s">
        <v>134</v>
      </c>
      <c r="B168" s="49"/>
      <c r="C168" s="49"/>
      <c r="D168" s="49"/>
      <c r="E168" s="49"/>
      <c r="F168" s="49"/>
      <c r="G168" s="50"/>
    </row>
    <row r="169" spans="1:7" ht="16.5" hidden="1" customHeight="1" x14ac:dyDescent="0.25">
      <c r="A169" s="52" t="s">
        <v>135</v>
      </c>
      <c r="B169" s="49"/>
      <c r="C169" s="49"/>
      <c r="D169" s="49"/>
      <c r="E169" s="49"/>
      <c r="F169" s="49"/>
      <c r="G169" s="50"/>
    </row>
    <row r="170" spans="1:7" ht="16.5" hidden="1" customHeight="1" x14ac:dyDescent="0.25">
      <c r="A170" s="52" t="s">
        <v>136</v>
      </c>
      <c r="B170" s="49"/>
      <c r="C170" s="49"/>
      <c r="D170" s="49"/>
      <c r="E170" s="49"/>
      <c r="F170" s="49"/>
      <c r="G170" s="50"/>
    </row>
    <row r="171" spans="1:7" ht="16.5" hidden="1" customHeight="1" x14ac:dyDescent="0.25">
      <c r="A171" s="52" t="s">
        <v>137</v>
      </c>
      <c r="B171" s="49"/>
      <c r="C171" s="49"/>
      <c r="D171" s="49"/>
      <c r="E171" s="49"/>
      <c r="F171" s="49"/>
      <c r="G171" s="50"/>
    </row>
    <row r="172" spans="1:7" ht="16.5" hidden="1" customHeight="1" x14ac:dyDescent="0.25">
      <c r="A172" s="52" t="s">
        <v>138</v>
      </c>
      <c r="B172" s="49"/>
      <c r="C172" s="49"/>
      <c r="D172" s="49"/>
      <c r="E172" s="49"/>
      <c r="F172" s="49"/>
      <c r="G172" s="50"/>
    </row>
    <row r="173" spans="1:7" ht="16.5" hidden="1" customHeight="1" x14ac:dyDescent="0.25">
      <c r="A173" s="52" t="s">
        <v>139</v>
      </c>
      <c r="B173" s="49"/>
      <c r="C173" s="49"/>
      <c r="D173" s="49"/>
      <c r="E173" s="49"/>
      <c r="F173" s="49"/>
      <c r="G173" s="50"/>
    </row>
    <row r="174" spans="1:7" hidden="1" x14ac:dyDescent="0.25">
      <c r="A174" s="59" t="s">
        <v>127</v>
      </c>
      <c r="B174" s="60"/>
      <c r="C174" s="60"/>
      <c r="D174" s="60"/>
      <c r="E174" s="60"/>
      <c r="F174" s="60"/>
      <c r="G174" s="61"/>
    </row>
    <row r="175" spans="1:7" hidden="1" x14ac:dyDescent="0.25">
      <c r="A175" s="52" t="s">
        <v>128</v>
      </c>
      <c r="B175" s="49"/>
      <c r="C175" s="49"/>
      <c r="D175" s="49"/>
      <c r="E175" s="49"/>
      <c r="F175" s="49"/>
      <c r="G175" s="50"/>
    </row>
    <row r="176" spans="1:7" hidden="1" x14ac:dyDescent="0.25">
      <c r="A176" s="52" t="s">
        <v>129</v>
      </c>
      <c r="B176" s="49"/>
      <c r="C176" s="49"/>
      <c r="D176" s="49"/>
      <c r="E176" s="49"/>
      <c r="F176" s="49"/>
      <c r="G176" s="50"/>
    </row>
    <row r="177" spans="1:7" hidden="1" x14ac:dyDescent="0.25">
      <c r="A177" s="52" t="s">
        <v>130</v>
      </c>
      <c r="B177" s="49"/>
      <c r="C177" s="49"/>
      <c r="D177" s="49"/>
      <c r="E177" s="49"/>
      <c r="F177" s="49"/>
      <c r="G177" s="50"/>
    </row>
    <row r="178" spans="1:7" hidden="1" x14ac:dyDescent="0.25">
      <c r="A178" s="52" t="s">
        <v>131</v>
      </c>
      <c r="B178" s="49"/>
      <c r="C178" s="49"/>
      <c r="D178" s="49"/>
      <c r="E178" s="49"/>
      <c r="F178" s="49"/>
      <c r="G178" s="50"/>
    </row>
    <row r="179" spans="1:7" ht="15.75" hidden="1" thickBot="1" x14ac:dyDescent="0.3">
      <c r="A179" s="53" t="s">
        <v>132</v>
      </c>
      <c r="B179" s="51"/>
      <c r="C179" s="51"/>
      <c r="D179" s="51"/>
      <c r="E179" s="51"/>
      <c r="F179" s="51"/>
      <c r="G179" s="55"/>
    </row>
    <row r="180" spans="1:7" hidden="1" x14ac:dyDescent="0.25">
      <c r="A180" s="62"/>
      <c r="G180" s="63"/>
    </row>
    <row r="181" spans="1:7" ht="20.25" hidden="1" x14ac:dyDescent="0.3">
      <c r="A181" s="952" t="s">
        <v>435</v>
      </c>
      <c r="B181" s="953"/>
      <c r="C181" s="953"/>
      <c r="D181" s="953"/>
      <c r="E181" s="953"/>
      <c r="F181" s="953"/>
      <c r="G181" s="954"/>
    </row>
    <row r="182" spans="1:7" ht="39" hidden="1" thickBot="1" x14ac:dyDescent="0.3">
      <c r="A182" s="46" t="s">
        <v>61</v>
      </c>
      <c r="B182" s="56" t="s">
        <v>143</v>
      </c>
      <c r="C182" s="56" t="s">
        <v>144</v>
      </c>
      <c r="D182" s="56" t="s">
        <v>172</v>
      </c>
      <c r="E182" s="56" t="s">
        <v>436</v>
      </c>
      <c r="F182" s="56" t="s">
        <v>437</v>
      </c>
      <c r="G182" s="57" t="s">
        <v>173</v>
      </c>
    </row>
    <row r="183" spans="1:7" ht="16.5" hidden="1" customHeight="1" x14ac:dyDescent="0.25">
      <c r="A183" s="52" t="s">
        <v>134</v>
      </c>
      <c r="B183" s="49"/>
      <c r="C183" s="49"/>
      <c r="D183" s="49"/>
      <c r="E183" s="49"/>
      <c r="F183" s="49"/>
      <c r="G183" s="50"/>
    </row>
    <row r="184" spans="1:7" ht="16.5" hidden="1" customHeight="1" x14ac:dyDescent="0.25">
      <c r="A184" s="52" t="s">
        <v>135</v>
      </c>
      <c r="B184" s="49"/>
      <c r="C184" s="49"/>
      <c r="D184" s="49"/>
      <c r="E184" s="49"/>
      <c r="F184" s="49"/>
      <c r="G184" s="50"/>
    </row>
    <row r="185" spans="1:7" ht="16.5" hidden="1" customHeight="1" x14ac:dyDescent="0.25">
      <c r="A185" s="52" t="s">
        <v>136</v>
      </c>
      <c r="B185" s="49"/>
      <c r="C185" s="49"/>
      <c r="D185" s="49"/>
      <c r="E185" s="49"/>
      <c r="F185" s="49"/>
      <c r="G185" s="50"/>
    </row>
    <row r="186" spans="1:7" ht="16.5" hidden="1" customHeight="1" x14ac:dyDescent="0.25">
      <c r="A186" s="52" t="s">
        <v>137</v>
      </c>
      <c r="B186" s="49"/>
      <c r="C186" s="49"/>
      <c r="D186" s="49"/>
      <c r="E186" s="49"/>
      <c r="F186" s="49"/>
      <c r="G186" s="50"/>
    </row>
    <row r="187" spans="1:7" ht="16.5" hidden="1" customHeight="1" x14ac:dyDescent="0.25">
      <c r="A187" s="52" t="s">
        <v>138</v>
      </c>
      <c r="B187" s="49"/>
      <c r="C187" s="49"/>
      <c r="D187" s="49"/>
      <c r="E187" s="49"/>
      <c r="F187" s="49"/>
      <c r="G187" s="50"/>
    </row>
    <row r="188" spans="1:7" ht="16.5" hidden="1" customHeight="1" x14ac:dyDescent="0.25">
      <c r="A188" s="52" t="s">
        <v>139</v>
      </c>
      <c r="B188" s="49"/>
      <c r="C188" s="49"/>
      <c r="D188" s="49"/>
      <c r="E188" s="49"/>
      <c r="F188" s="49"/>
      <c r="G188" s="50"/>
    </row>
    <row r="189" spans="1:7" hidden="1" x14ac:dyDescent="0.25">
      <c r="A189" s="59" t="s">
        <v>127</v>
      </c>
      <c r="B189" s="60"/>
      <c r="C189" s="60"/>
      <c r="D189" s="60"/>
      <c r="E189" s="60"/>
      <c r="F189" s="60"/>
      <c r="G189" s="61"/>
    </row>
    <row r="190" spans="1:7" hidden="1" x14ac:dyDescent="0.25">
      <c r="A190" s="52" t="s">
        <v>128</v>
      </c>
      <c r="B190" s="49"/>
      <c r="C190" s="49"/>
      <c r="D190" s="49"/>
      <c r="E190" s="49"/>
      <c r="F190" s="49"/>
      <c r="G190" s="50"/>
    </row>
    <row r="191" spans="1:7" hidden="1" x14ac:dyDescent="0.25">
      <c r="A191" s="52" t="s">
        <v>129</v>
      </c>
      <c r="B191" s="49"/>
      <c r="C191" s="49"/>
      <c r="D191" s="49"/>
      <c r="E191" s="49"/>
      <c r="F191" s="49"/>
      <c r="G191" s="50"/>
    </row>
    <row r="192" spans="1:7" hidden="1" x14ac:dyDescent="0.25">
      <c r="A192" s="52" t="s">
        <v>130</v>
      </c>
      <c r="B192" s="49"/>
      <c r="C192" s="49"/>
      <c r="D192" s="49"/>
      <c r="E192" s="49"/>
      <c r="F192" s="49"/>
      <c r="G192" s="50"/>
    </row>
    <row r="193" spans="1:7" hidden="1" x14ac:dyDescent="0.25">
      <c r="A193" s="52" t="s">
        <v>131</v>
      </c>
      <c r="B193" s="49"/>
      <c r="C193" s="49"/>
      <c r="D193" s="49"/>
      <c r="E193" s="49"/>
      <c r="F193" s="49"/>
      <c r="G193" s="50"/>
    </row>
    <row r="194" spans="1:7" ht="15.75" hidden="1" thickBot="1" x14ac:dyDescent="0.3">
      <c r="A194" s="53" t="s">
        <v>132</v>
      </c>
      <c r="B194" s="51"/>
      <c r="C194" s="51"/>
      <c r="D194" s="51"/>
      <c r="E194" s="51"/>
      <c r="F194" s="51"/>
      <c r="G194" s="55"/>
    </row>
    <row r="195" spans="1:7" hidden="1" x14ac:dyDescent="0.25">
      <c r="A195" s="62"/>
      <c r="G195" s="63"/>
    </row>
    <row r="196" spans="1:7" ht="30.75" hidden="1" customHeight="1" x14ac:dyDescent="0.3">
      <c r="A196" s="952" t="s">
        <v>177</v>
      </c>
      <c r="B196" s="953"/>
      <c r="C196" s="953"/>
      <c r="D196" s="953"/>
      <c r="E196" s="953"/>
      <c r="F196" s="953"/>
      <c r="G196" s="954"/>
    </row>
    <row r="197" spans="1:7" ht="39" hidden="1" thickBot="1" x14ac:dyDescent="0.3">
      <c r="A197" s="46" t="s">
        <v>62</v>
      </c>
      <c r="B197" s="56" t="s">
        <v>143</v>
      </c>
      <c r="C197" s="56" t="s">
        <v>144</v>
      </c>
      <c r="D197" s="56" t="s">
        <v>172</v>
      </c>
      <c r="E197" s="56" t="s">
        <v>178</v>
      </c>
      <c r="F197" s="56" t="s">
        <v>179</v>
      </c>
      <c r="G197" s="57" t="s">
        <v>173</v>
      </c>
    </row>
    <row r="198" spans="1:7" ht="16.5" hidden="1" customHeight="1" x14ac:dyDescent="0.25">
      <c r="A198" s="52" t="s">
        <v>134</v>
      </c>
      <c r="B198" s="49"/>
      <c r="C198" s="49"/>
      <c r="D198" s="49"/>
      <c r="E198" s="49"/>
      <c r="F198" s="49"/>
      <c r="G198" s="50"/>
    </row>
    <row r="199" spans="1:7" ht="16.5" hidden="1" customHeight="1" x14ac:dyDescent="0.25">
      <c r="A199" s="52" t="s">
        <v>135</v>
      </c>
      <c r="B199" s="49"/>
      <c r="C199" s="49"/>
      <c r="D199" s="49"/>
      <c r="E199" s="49"/>
      <c r="F199" s="49"/>
      <c r="G199" s="50"/>
    </row>
    <row r="200" spans="1:7" ht="16.5" hidden="1" customHeight="1" x14ac:dyDescent="0.25">
      <c r="A200" s="52" t="s">
        <v>136</v>
      </c>
      <c r="B200" s="49"/>
      <c r="C200" s="49"/>
      <c r="D200" s="49"/>
      <c r="E200" s="49"/>
      <c r="F200" s="49"/>
      <c r="G200" s="50"/>
    </row>
    <row r="201" spans="1:7" ht="16.5" hidden="1" customHeight="1" x14ac:dyDescent="0.25">
      <c r="A201" s="52" t="s">
        <v>137</v>
      </c>
      <c r="B201" s="49"/>
      <c r="C201" s="49"/>
      <c r="D201" s="49"/>
      <c r="E201" s="49"/>
      <c r="F201" s="49"/>
      <c r="G201" s="50"/>
    </row>
    <row r="202" spans="1:7" ht="16.5" hidden="1" customHeight="1" x14ac:dyDescent="0.25">
      <c r="A202" s="52" t="s">
        <v>138</v>
      </c>
      <c r="B202" s="49"/>
      <c r="C202" s="49"/>
      <c r="D202" s="49"/>
      <c r="E202" s="49"/>
      <c r="F202" s="49"/>
      <c r="G202" s="50"/>
    </row>
    <row r="203" spans="1:7" ht="16.5" hidden="1" customHeight="1" x14ac:dyDescent="0.25">
      <c r="A203" s="52" t="s">
        <v>139</v>
      </c>
      <c r="B203" s="49"/>
      <c r="C203" s="49"/>
      <c r="D203" s="49"/>
      <c r="E203" s="49"/>
      <c r="F203" s="49"/>
      <c r="G203" s="50"/>
    </row>
    <row r="204" spans="1:7" hidden="1" x14ac:dyDescent="0.25">
      <c r="A204" s="59" t="s">
        <v>127</v>
      </c>
      <c r="B204" s="60"/>
      <c r="C204" s="60"/>
      <c r="D204" s="60"/>
      <c r="E204" s="60"/>
      <c r="F204" s="60"/>
      <c r="G204" s="61"/>
    </row>
    <row r="205" spans="1:7" hidden="1" x14ac:dyDescent="0.25">
      <c r="A205" s="52" t="s">
        <v>128</v>
      </c>
      <c r="B205" s="49"/>
      <c r="C205" s="49"/>
      <c r="D205" s="49"/>
      <c r="E205" s="49"/>
      <c r="F205" s="49"/>
      <c r="G205" s="50"/>
    </row>
    <row r="206" spans="1:7" hidden="1" x14ac:dyDescent="0.25">
      <c r="A206" s="52" t="s">
        <v>129</v>
      </c>
      <c r="B206" s="49"/>
      <c r="C206" s="49"/>
      <c r="D206" s="49"/>
      <c r="E206" s="49"/>
      <c r="F206" s="49"/>
      <c r="G206" s="50"/>
    </row>
    <row r="207" spans="1:7" hidden="1" x14ac:dyDescent="0.25">
      <c r="A207" s="52" t="s">
        <v>130</v>
      </c>
      <c r="B207" s="49"/>
      <c r="C207" s="49"/>
      <c r="D207" s="49"/>
      <c r="E207" s="49"/>
      <c r="F207" s="49"/>
      <c r="G207" s="50"/>
    </row>
    <row r="208" spans="1:7" hidden="1" x14ac:dyDescent="0.25">
      <c r="A208" s="52" t="s">
        <v>131</v>
      </c>
      <c r="B208" s="49"/>
      <c r="C208" s="49"/>
      <c r="D208" s="49"/>
      <c r="E208" s="49"/>
      <c r="F208" s="49"/>
      <c r="G208" s="50"/>
    </row>
    <row r="209" spans="1:7" ht="15.75" hidden="1" thickBot="1" x14ac:dyDescent="0.3">
      <c r="A209" s="53" t="s">
        <v>132</v>
      </c>
      <c r="B209" s="51"/>
      <c r="C209" s="51"/>
      <c r="D209" s="51"/>
      <c r="E209" s="51"/>
      <c r="F209" s="51"/>
      <c r="G209" s="55"/>
    </row>
    <row r="210" spans="1:7" hidden="1" x14ac:dyDescent="0.25">
      <c r="A210" s="62"/>
      <c r="G210" s="63"/>
    </row>
    <row r="211" spans="1:7" ht="20.25" hidden="1" x14ac:dyDescent="0.3">
      <c r="A211" s="952" t="s">
        <v>180</v>
      </c>
      <c r="B211" s="953"/>
      <c r="C211" s="953"/>
      <c r="D211" s="953"/>
      <c r="E211" s="953"/>
      <c r="F211" s="953"/>
      <c r="G211" s="954"/>
    </row>
    <row r="212" spans="1:7" ht="39" hidden="1" thickBot="1" x14ac:dyDescent="0.3">
      <c r="A212" s="46" t="s">
        <v>63</v>
      </c>
      <c r="B212" s="56" t="s">
        <v>143</v>
      </c>
      <c r="C212" s="56" t="s">
        <v>144</v>
      </c>
      <c r="D212" s="56" t="s">
        <v>172</v>
      </c>
      <c r="E212" s="56" t="s">
        <v>181</v>
      </c>
      <c r="F212" s="56" t="s">
        <v>182</v>
      </c>
      <c r="G212" s="57" t="s">
        <v>173</v>
      </c>
    </row>
    <row r="213" spans="1:7" ht="16.5" hidden="1" customHeight="1" x14ac:dyDescent="0.25">
      <c r="A213" s="52" t="s">
        <v>134</v>
      </c>
      <c r="B213" s="49"/>
      <c r="C213" s="49"/>
      <c r="D213" s="49"/>
      <c r="E213" s="49"/>
      <c r="F213" s="49"/>
      <c r="G213" s="50"/>
    </row>
    <row r="214" spans="1:7" ht="16.5" hidden="1" customHeight="1" x14ac:dyDescent="0.25">
      <c r="A214" s="52" t="s">
        <v>135</v>
      </c>
      <c r="B214" s="49"/>
      <c r="C214" s="49"/>
      <c r="D214" s="49"/>
      <c r="E214" s="49"/>
      <c r="F214" s="49"/>
      <c r="G214" s="50"/>
    </row>
    <row r="215" spans="1:7" ht="16.5" hidden="1" customHeight="1" x14ac:dyDescent="0.25">
      <c r="A215" s="52" t="s">
        <v>136</v>
      </c>
      <c r="B215" s="49"/>
      <c r="C215" s="49"/>
      <c r="D215" s="49"/>
      <c r="E215" s="49"/>
      <c r="F215" s="49"/>
      <c r="G215" s="50"/>
    </row>
    <row r="216" spans="1:7" ht="16.5" hidden="1" customHeight="1" x14ac:dyDescent="0.25">
      <c r="A216" s="52" t="s">
        <v>137</v>
      </c>
      <c r="B216" s="49"/>
      <c r="C216" s="49"/>
      <c r="D216" s="49"/>
      <c r="E216" s="49"/>
      <c r="F216" s="49"/>
      <c r="G216" s="50"/>
    </row>
    <row r="217" spans="1:7" ht="16.5" hidden="1" customHeight="1" x14ac:dyDescent="0.25">
      <c r="A217" s="52" t="s">
        <v>138</v>
      </c>
      <c r="B217" s="49"/>
      <c r="C217" s="49"/>
      <c r="D217" s="49"/>
      <c r="E217" s="49"/>
      <c r="F217" s="49"/>
      <c r="G217" s="50"/>
    </row>
    <row r="218" spans="1:7" ht="16.5" hidden="1" customHeight="1" x14ac:dyDescent="0.25">
      <c r="A218" s="52" t="s">
        <v>139</v>
      </c>
      <c r="B218" s="49"/>
      <c r="C218" s="49"/>
      <c r="D218" s="49"/>
      <c r="E218" s="49"/>
      <c r="F218" s="49"/>
      <c r="G218" s="50"/>
    </row>
    <row r="219" spans="1:7" hidden="1" x14ac:dyDescent="0.25">
      <c r="A219" s="59" t="s">
        <v>127</v>
      </c>
      <c r="B219" s="60"/>
      <c r="C219" s="60"/>
      <c r="D219" s="60"/>
      <c r="E219" s="60"/>
      <c r="F219" s="60"/>
      <c r="G219" s="61"/>
    </row>
    <row r="220" spans="1:7" hidden="1" x14ac:dyDescent="0.25">
      <c r="A220" s="52" t="s">
        <v>128</v>
      </c>
      <c r="B220" s="49"/>
      <c r="C220" s="49"/>
      <c r="D220" s="49"/>
      <c r="E220" s="49"/>
      <c r="F220" s="49"/>
      <c r="G220" s="50"/>
    </row>
    <row r="221" spans="1:7" hidden="1" x14ac:dyDescent="0.25">
      <c r="A221" s="52" t="s">
        <v>129</v>
      </c>
      <c r="B221" s="49"/>
      <c r="C221" s="49"/>
      <c r="D221" s="49"/>
      <c r="E221" s="49"/>
      <c r="F221" s="49"/>
      <c r="G221" s="50"/>
    </row>
    <row r="222" spans="1:7" hidden="1" x14ac:dyDescent="0.25">
      <c r="A222" s="52" t="s">
        <v>130</v>
      </c>
      <c r="B222" s="49"/>
      <c r="C222" s="49"/>
      <c r="D222" s="49"/>
      <c r="E222" s="49"/>
      <c r="F222" s="49"/>
      <c r="G222" s="50"/>
    </row>
    <row r="223" spans="1:7" hidden="1" x14ac:dyDescent="0.25">
      <c r="A223" s="52" t="s">
        <v>131</v>
      </c>
      <c r="B223" s="49"/>
      <c r="C223" s="49"/>
      <c r="D223" s="49"/>
      <c r="E223" s="49"/>
      <c r="F223" s="49"/>
      <c r="G223" s="50"/>
    </row>
    <row r="224" spans="1:7" ht="15.75" hidden="1" thickBot="1" x14ac:dyDescent="0.3">
      <c r="A224" s="53" t="s">
        <v>132</v>
      </c>
      <c r="B224" s="51"/>
      <c r="C224" s="51"/>
      <c r="D224" s="51"/>
      <c r="E224" s="51"/>
      <c r="F224" s="51"/>
      <c r="G224" s="55"/>
    </row>
    <row r="225" spans="1:7" ht="63" customHeight="1" x14ac:dyDescent="0.25">
      <c r="A225" s="950" t="s">
        <v>136</v>
      </c>
      <c r="B225" s="431" t="s">
        <v>418</v>
      </c>
      <c r="C225" s="424" t="s">
        <v>419</v>
      </c>
      <c r="D225" s="437" t="s">
        <v>432</v>
      </c>
      <c r="E225" s="438">
        <v>1690702000</v>
      </c>
      <c r="F225" s="443">
        <v>7000000</v>
      </c>
      <c r="G225" s="441" t="str">
        <f>+[3]INVERSIÓN!EF10</f>
        <v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v>
      </c>
    </row>
    <row r="226" spans="1:7" ht="71.099999999999994" customHeight="1" x14ac:dyDescent="0.25">
      <c r="A226" s="951"/>
      <c r="B226" s="431" t="s">
        <v>422</v>
      </c>
      <c r="C226" s="424" t="s">
        <v>423</v>
      </c>
      <c r="D226" s="437" t="s">
        <v>433</v>
      </c>
      <c r="E226" s="438">
        <v>273987000</v>
      </c>
      <c r="F226" s="443">
        <v>6272966</v>
      </c>
      <c r="G226" s="442" t="str">
        <f>+[3]INVERSIÓN!EF17</f>
        <v>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v>
      </c>
    </row>
    <row r="227" spans="1:7" ht="69" customHeight="1" x14ac:dyDescent="0.25">
      <c r="A227" s="951"/>
      <c r="B227" s="431"/>
      <c r="C227" s="424" t="s">
        <v>427</v>
      </c>
      <c r="D227" s="437" t="s">
        <v>434</v>
      </c>
      <c r="E227" s="438">
        <v>781475000</v>
      </c>
      <c r="F227" s="443">
        <v>18050767</v>
      </c>
      <c r="G227" s="442" t="str">
        <f>+[3]INVERSIÓN!EF24</f>
        <v>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v>
      </c>
    </row>
    <row r="228" spans="1:7" ht="53.45" customHeight="1" x14ac:dyDescent="0.25">
      <c r="A228" s="950" t="s">
        <v>137</v>
      </c>
      <c r="B228" s="431" t="s">
        <v>418</v>
      </c>
      <c r="C228" s="424" t="s">
        <v>419</v>
      </c>
      <c r="D228" s="444" t="s">
        <v>432</v>
      </c>
      <c r="E228" s="445">
        <v>1690702000</v>
      </c>
      <c r="F228" s="446">
        <v>16134434</v>
      </c>
      <c r="G228" s="447" t="str">
        <f>+[3]INVERSIÓN!EF10</f>
        <v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v>
      </c>
    </row>
    <row r="229" spans="1:7" ht="66.599999999999994" customHeight="1" x14ac:dyDescent="0.25">
      <c r="A229" s="951"/>
      <c r="B229" s="431" t="s">
        <v>422</v>
      </c>
      <c r="C229" s="424" t="s">
        <v>423</v>
      </c>
      <c r="D229" s="444" t="s">
        <v>433</v>
      </c>
      <c r="E229" s="445">
        <v>273987000</v>
      </c>
      <c r="F229" s="446">
        <v>26209899</v>
      </c>
      <c r="G229" s="448" t="str">
        <f>+[3]INVERSIÓN!EF17</f>
        <v>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v>
      </c>
    </row>
    <row r="230" spans="1:7" ht="101.45" customHeight="1" x14ac:dyDescent="0.25">
      <c r="A230" s="951"/>
      <c r="B230" s="431"/>
      <c r="C230" s="424" t="s">
        <v>427</v>
      </c>
      <c r="D230" s="444" t="s">
        <v>434</v>
      </c>
      <c r="E230" s="445">
        <v>781475000</v>
      </c>
      <c r="F230" s="446">
        <v>81267800</v>
      </c>
      <c r="G230" s="448" t="str">
        <f>+[3]INVERSIÓN!EF24</f>
        <v>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v>
      </c>
    </row>
    <row r="231" spans="1:7" ht="101.45" customHeight="1" x14ac:dyDescent="0.25">
      <c r="A231" s="950" t="s">
        <v>138</v>
      </c>
      <c r="B231" s="431" t="s">
        <v>418</v>
      </c>
      <c r="C231" s="458" t="s">
        <v>419</v>
      </c>
      <c r="D231" s="444" t="s">
        <v>432</v>
      </c>
      <c r="E231" s="445">
        <v>1690702000</v>
      </c>
      <c r="F231" s="446">
        <v>110060933</v>
      </c>
      <c r="G231" s="447" t="str">
        <f>+N96</f>
        <v>Durante el período comprendido del 01 de enero al 31 de mayo del 2021, se avanzo en un 11,1% de lo programado en la vigencia, lo que representa el diagnostico, clasificación e intervinieron jurídica de 235 expedientes sancionatorios, generando los siguientes actos de saneamiento:
Medida Preventiva:3
Auto de Pruebas:9
Recurso Auto de Pruebas:2
Resolución Cesación:3
Auto de Archivo:52
Tresolución de caducidad:47
Formulación de cargos:29
Memorando de Archivo:29
Acto de Pérdida Fuerza Ejecutoria:33
Recurso contra pruebas:1
Auto de apertura de Investigación:24
Amonestación escrita: 1
Auto de inicio: 2</v>
      </c>
    </row>
    <row r="232" spans="1:7" ht="101.45" customHeight="1" x14ac:dyDescent="0.25">
      <c r="A232" s="951"/>
      <c r="B232" s="431" t="s">
        <v>422</v>
      </c>
      <c r="C232" s="458" t="s">
        <v>423</v>
      </c>
      <c r="D232" s="444" t="s">
        <v>433</v>
      </c>
      <c r="E232" s="445">
        <v>272910200</v>
      </c>
      <c r="F232" s="446">
        <v>47577899</v>
      </c>
      <c r="G232" s="448" t="str">
        <f>+N97</f>
        <v>La Secretaría Distrital de Ambiente como avance en el proceso de mejora a la capacidad tecnológica para la gestión, acceso y consulta de la información de los expedientes del trámite sancionatorio ambiental, durante el período entre el 01 de enero y 31 de mayo de 2021, ha avanzado en 4,22 que corresponde al 35,14% de lo programado en la vigencia,  con el desarrollo de las siguientes actividades: 
Desglose: 706
Apertura:135
Inserción:1747
Correspondencia:4044
Encarpetado de expedientes:323
Verificación de expedientes: 6560
Consulta de expedientes: 265
Préstamo de expedientes:526
Ordenación:327
Fuid:38
Hoja de control:38
Levantamiento base de datos inserciones DCA:5088
levantamiento base de datos inserciones protech:3234
Clasificación documental:16857
Asociación de Radicados- Forest: 5335</v>
      </c>
    </row>
    <row r="233" spans="1:7" ht="101.45" customHeight="1" x14ac:dyDescent="0.25">
      <c r="A233" s="951"/>
      <c r="B233" s="431"/>
      <c r="C233" s="458" t="s">
        <v>427</v>
      </c>
      <c r="D233" s="444" t="s">
        <v>434</v>
      </c>
      <c r="E233" s="445">
        <v>782551800</v>
      </c>
      <c r="F233" s="446">
        <v>173526567</v>
      </c>
      <c r="G233" s="448" t="str">
        <f>+N98</f>
        <v xml:space="preserve">En cumplimiento de la actualización e implementación de los procedimientos y lineamientos técnico-jurídicos del trámite sancionatorio ambiental en la SDA, en el periodo comprendido entre el 01 de enero al 31 de mayo de 2021, se ha avanzado en 5.4%, que corresponde al 45% de lo programado en la vigencia 2021, con el desarrollo de las siguientes acciones:
Se identificaron 90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 pendiente en elaboración etapa 2 auto de inicio sancionatorio.
• (29) procesos pendientes en elaboración etapa 3 Formulación cargos.
• (38) procesos pendientes en notificaciones (28 autos de inicio, 9 Formulación de cargo, 1 decreta pruebas).
• (20) procesos pendientes en el reparto: (20 para formulación de cargos)
Es importante resaltar, que el resultado del seguimiento permitió tomar acciones de mejora frente a la operatividad del proceso sancionatorio, las cuales han quedado documentadas en los informes mensuales.
</v>
      </c>
    </row>
    <row r="234" spans="1:7" ht="101.45" customHeight="1" x14ac:dyDescent="0.25">
      <c r="A234" s="950" t="s">
        <v>139</v>
      </c>
      <c r="B234" s="431" t="s">
        <v>418</v>
      </c>
      <c r="C234" s="458" t="s">
        <v>419</v>
      </c>
      <c r="D234" s="444" t="s">
        <v>432</v>
      </c>
      <c r="E234" s="445">
        <v>1690702000</v>
      </c>
      <c r="F234" s="446">
        <v>266541467</v>
      </c>
      <c r="G234" s="447" t="s">
        <v>448</v>
      </c>
    </row>
    <row r="235" spans="1:7" ht="102" customHeight="1" x14ac:dyDescent="0.25">
      <c r="A235" s="951"/>
      <c r="B235" s="431" t="s">
        <v>422</v>
      </c>
      <c r="C235" s="458" t="s">
        <v>423</v>
      </c>
      <c r="D235" s="444" t="s">
        <v>433</v>
      </c>
      <c r="E235" s="445">
        <v>272910200</v>
      </c>
      <c r="F235" s="446">
        <v>79123899</v>
      </c>
      <c r="G235" s="448" t="s">
        <v>454</v>
      </c>
    </row>
    <row r="236" spans="1:7" ht="99.95" customHeight="1" x14ac:dyDescent="0.25">
      <c r="A236" s="951"/>
      <c r="B236" s="431"/>
      <c r="C236" s="458" t="s">
        <v>427</v>
      </c>
      <c r="D236" s="444" t="s">
        <v>434</v>
      </c>
      <c r="E236" s="445">
        <v>782551800</v>
      </c>
      <c r="F236" s="446">
        <v>261157367</v>
      </c>
      <c r="G236" s="448" t="s">
        <v>451</v>
      </c>
    </row>
    <row r="237" spans="1:7" ht="99.95" customHeight="1" x14ac:dyDescent="0.25">
      <c r="A237" s="950" t="s">
        <v>127</v>
      </c>
      <c r="B237" s="500" t="s">
        <v>418</v>
      </c>
      <c r="C237" s="501" t="s">
        <v>419</v>
      </c>
      <c r="D237" s="502" t="s">
        <v>432</v>
      </c>
      <c r="E237" s="503">
        <v>1690702000</v>
      </c>
      <c r="F237" s="515">
        <v>428881733</v>
      </c>
      <c r="G237" s="516" t="s">
        <v>463</v>
      </c>
    </row>
    <row r="238" spans="1:7" ht="99.95" customHeight="1" x14ac:dyDescent="0.25">
      <c r="A238" s="951"/>
      <c r="B238" s="500" t="s">
        <v>422</v>
      </c>
      <c r="C238" s="501" t="s">
        <v>423</v>
      </c>
      <c r="D238" s="502" t="s">
        <v>433</v>
      </c>
      <c r="E238" s="503">
        <v>272910200</v>
      </c>
      <c r="F238" s="515">
        <v>108552232</v>
      </c>
      <c r="G238" s="516" t="s">
        <v>466</v>
      </c>
    </row>
    <row r="239" spans="1:7" ht="99.95" customHeight="1" x14ac:dyDescent="0.25">
      <c r="A239" s="951"/>
      <c r="B239" s="500"/>
      <c r="C239" s="501" t="s">
        <v>427</v>
      </c>
      <c r="D239" s="502" t="s">
        <v>434</v>
      </c>
      <c r="E239" s="503">
        <v>782551800</v>
      </c>
      <c r="F239" s="515">
        <v>347711367</v>
      </c>
      <c r="G239" s="516" t="s">
        <v>462</v>
      </c>
    </row>
    <row r="240" spans="1:7" ht="99.95" customHeight="1" x14ac:dyDescent="0.25">
      <c r="A240" s="950" t="s">
        <v>128</v>
      </c>
      <c r="B240" s="431" t="s">
        <v>418</v>
      </c>
      <c r="C240" s="541" t="s">
        <v>419</v>
      </c>
      <c r="D240" s="444" t="s">
        <v>432</v>
      </c>
      <c r="E240" s="538">
        <v>1617149766</v>
      </c>
      <c r="F240" s="531">
        <v>589707187</v>
      </c>
      <c r="G240" s="447" t="s">
        <v>467</v>
      </c>
    </row>
    <row r="241" spans="1:8" ht="99.95" customHeight="1" x14ac:dyDescent="0.25">
      <c r="A241" s="951"/>
      <c r="B241" s="431" t="s">
        <v>422</v>
      </c>
      <c r="C241" s="541" t="s">
        <v>423</v>
      </c>
      <c r="D241" s="444" t="s">
        <v>433</v>
      </c>
      <c r="E241" s="538">
        <v>288919200</v>
      </c>
      <c r="F241" s="531">
        <v>138644232</v>
      </c>
      <c r="G241" s="448" t="s">
        <v>475</v>
      </c>
    </row>
    <row r="242" spans="1:8" ht="99.95" customHeight="1" x14ac:dyDescent="0.25">
      <c r="A242" s="951"/>
      <c r="B242" s="431"/>
      <c r="C242" s="541" t="s">
        <v>427</v>
      </c>
      <c r="D242" s="444" t="s">
        <v>434</v>
      </c>
      <c r="E242" s="538">
        <v>840095034</v>
      </c>
      <c r="F242" s="531">
        <v>434265367</v>
      </c>
      <c r="G242" s="448" t="s">
        <v>464</v>
      </c>
    </row>
    <row r="243" spans="1:8" ht="99.95" customHeight="1" x14ac:dyDescent="0.25">
      <c r="A243" s="993" t="s">
        <v>129</v>
      </c>
      <c r="B243" s="564" t="s">
        <v>418</v>
      </c>
      <c r="C243" s="565" t="s">
        <v>419</v>
      </c>
      <c r="D243" s="576" t="s">
        <v>432</v>
      </c>
      <c r="E243" s="577">
        <f>+INVERSIÓN!BA11</f>
        <v>1594149766</v>
      </c>
      <c r="F243" s="578">
        <f>+INVERSIÓN!BC12</f>
        <v>743141399</v>
      </c>
      <c r="G243" s="579" t="str">
        <f>+INVERSIÓN!EW10</f>
        <v>Durante el período comprendido del 01 de enero al 30 de septiembre del 2021, se avanzo en un 61% de lo programado en la vigencia, lo que representa el diagnostico, clasificación e intervinieron jurídica de 1292 expedientes sancionatorios, generando los siguientes actos de saneamiento:
Medida Preventiva:4
Auto de Pruebas:16
Resolución Cesación:6
Auto de Archivo:480
Resolución de caducidad:332
Formulación de cargos:40
Memorando de Archivo:224
Acto de Pérdida Fuerza Ejecutoria:143
Recurso contra pruebas:1
Auto de apertura de Investigación:27
Amonestación escrita: 1
Auto de inicio: 2
Memorando Financiera:2
Resolución Revocatoria3
Auto de desglose:11</v>
      </c>
    </row>
    <row r="244" spans="1:8" ht="99.95" customHeight="1" x14ac:dyDescent="0.25">
      <c r="A244" s="994"/>
      <c r="B244" s="564" t="s">
        <v>422</v>
      </c>
      <c r="C244" s="565" t="s">
        <v>423</v>
      </c>
      <c r="D244" s="576" t="s">
        <v>433</v>
      </c>
      <c r="E244" s="577">
        <f>+INVERSIÓN!BD18</f>
        <v>305050767</v>
      </c>
      <c r="F244" s="578">
        <f>+INVERSIÓN!BC19</f>
        <v>168736232</v>
      </c>
      <c r="G244" s="580" t="str">
        <f>+INVERSIÓN!EW17</f>
        <v>Durante lo corrido de la vigencia 2021, se ha avanzado en un 10,2% de los 12% programados, lo que corresponde al  85% en la vigencia,  con el desarrollo de las siguientes actividades: 
1. 108.733 actividades archivísticas de los procesos de organización y administración de los expedientes correspondientes a la serie documental " expedientes sancionatorios" así: Desglose: 1879,Apertura:135,Inserción:13559,Encarpetado de expedientes:2332,Verificación de expedientes protech: 7494,Verificación de expedientes DCA: 1513,Consulta de expedientes: 560,Préstamo de expedientes:1487,Ordenación:1181,Fuid:55,Hoja de control:55,Levantamiento base de datos inserciones DCA:8005,levantamiento base de datos inserciones protech:4012,Clasificación documental:31626,Asociación de Radicados- Forest: 10017,Apoyo saneamiento jurídico:2021,Alistamiento trasferencias documentales DCA:4375,Revisión, depuración, levantamiento base de datos expedientes permisivos DCA:2501,Ubicación física expedientes en estantería:15687,Preparación física entrega expedientes Protech:239
2. Como parte de las acciones estratégicas para la ampliación de la capacidad tecnológica,  se desarrollaron las siguientes actividades: Se elaboró un documento con recomendaciones de mejora de los procesos y procedimientos a partir de la información señalada en los documentos que contiene la descripción de los procesos de licenciamiento, notificación y sancionatorio, las cuales serán atendidas con acciones de mejora en pro de contar con información de calidad y oportunidad, Se presento al Subsecretario para su aprobación el proyecto de digitalización, se realizó ajuste a las especificaciones técnicas  del proyecto de digitalización e indexación de expedientes sancionatorios ambientales para  la producción documental, Por ultimo junto con la Dirección de Planeación y Sistemas de Información Ambiental,  se avanza en la ruta de implementación del proyecto de fortalecimiento de la gestión documental</v>
      </c>
    </row>
    <row r="245" spans="1:8" ht="99.95" customHeight="1" x14ac:dyDescent="0.25">
      <c r="A245" s="994"/>
      <c r="B245" s="564"/>
      <c r="C245" s="565" t="s">
        <v>427</v>
      </c>
      <c r="D245" s="576" t="s">
        <v>434</v>
      </c>
      <c r="E245" s="577">
        <f>+INVERSIÓN!BA25</f>
        <v>870463467</v>
      </c>
      <c r="F245" s="578">
        <f>+INVERSIÓN!BC26</f>
        <v>520819367</v>
      </c>
      <c r="G245" s="580" t="str">
        <f>+INVERSIÓN!EW24</f>
        <v>"En cumplimiento de la actualización e implementación de los procedimientos y lineamientos técnico-jurídicos del trámite sancionatorio ambiental en la SDA, en el Para el periodo comprendido entre el 01 de enero al 30 de septiembre de 2021, se ha avanzado en 10,68 que corresponde al 89% de lo programado en la vigencia 2021, con el desarrollo de las siguientes acciones:
Se identificaron 210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Aumento del 25% en la gestión del grupo de Notificaciones, al reportar un total de 82% de actos administrativos notificados.
• Aumento en la gestión del 29% del grupo sancionatorio al asignar y avanzar los procesos sancionatorios a la siguiente etapa.
• Cumplimiento de tiempos: el 25% y 24% del total de procesos en etapa 2 Auto inicio y 3 Formula cargos respectivamente, cumplen con los tiempos establecidos. El 100% de los procesos en etapa 4 Decreta pruebas cumple con los tiempos establecidos, al corte.
•El aumento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v>
      </c>
    </row>
    <row r="248" spans="1:8" ht="24.75" hidden="1" customHeight="1" x14ac:dyDescent="0.3">
      <c r="A248" s="952" t="s">
        <v>183</v>
      </c>
      <c r="B248" s="953"/>
      <c r="C248" s="953"/>
      <c r="D248" s="953"/>
      <c r="E248" s="953"/>
      <c r="F248" s="953"/>
      <c r="G248" s="953"/>
      <c r="H248" s="954"/>
    </row>
    <row r="249" spans="1:8" ht="46.5" hidden="1" customHeight="1" x14ac:dyDescent="0.25">
      <c r="A249" s="46" t="s">
        <v>48</v>
      </c>
      <c r="B249" s="47" t="s">
        <v>184</v>
      </c>
      <c r="C249" s="64" t="s">
        <v>146</v>
      </c>
      <c r="D249" s="64" t="s">
        <v>147</v>
      </c>
      <c r="E249" s="64" t="s">
        <v>202</v>
      </c>
      <c r="F249" s="64" t="s">
        <v>185</v>
      </c>
      <c r="G249" s="64" t="s">
        <v>186</v>
      </c>
      <c r="H249" s="48" t="s">
        <v>173</v>
      </c>
    </row>
    <row r="250" spans="1:8" ht="46.5" hidden="1" customHeight="1" x14ac:dyDescent="0.25">
      <c r="A250" s="449" t="s">
        <v>134</v>
      </c>
      <c r="B250" s="450" t="s">
        <v>438</v>
      </c>
      <c r="C250" s="426" t="s">
        <v>421</v>
      </c>
      <c r="D250" s="426">
        <v>100</v>
      </c>
      <c r="E250" s="426">
        <v>6</v>
      </c>
      <c r="F250" s="451">
        <v>0</v>
      </c>
      <c r="G250" s="452">
        <f>F250/E250</f>
        <v>0</v>
      </c>
      <c r="H250" s="453" t="s">
        <v>68</v>
      </c>
    </row>
    <row r="251" spans="1:8" ht="42.75" hidden="1" x14ac:dyDescent="0.25">
      <c r="A251" s="449" t="s">
        <v>135</v>
      </c>
      <c r="B251" s="450" t="s">
        <v>438</v>
      </c>
      <c r="C251" s="426" t="s">
        <v>421</v>
      </c>
      <c r="D251" s="426">
        <v>100</v>
      </c>
      <c r="E251" s="426">
        <v>6</v>
      </c>
      <c r="F251" s="451">
        <v>0</v>
      </c>
      <c r="G251" s="452">
        <f t="shared" ref="G251" si="26">F251/E251</f>
        <v>0</v>
      </c>
      <c r="H251" s="453" t="s">
        <v>68</v>
      </c>
    </row>
    <row r="252" spans="1:8" ht="15.75" thickBot="1" x14ac:dyDescent="0.3"/>
    <row r="253" spans="1:8" ht="25.5" customHeight="1" x14ac:dyDescent="0.3">
      <c r="A253" s="952" t="s">
        <v>200</v>
      </c>
      <c r="B253" s="953"/>
      <c r="C253" s="953"/>
      <c r="D253" s="953"/>
      <c r="E253" s="953"/>
      <c r="F253" s="953"/>
      <c r="G253" s="953"/>
      <c r="H253" s="954"/>
    </row>
    <row r="254" spans="1:8" ht="53.25" customHeight="1" x14ac:dyDescent="0.25">
      <c r="A254" s="46" t="s">
        <v>49</v>
      </c>
      <c r="B254" s="47" t="s">
        <v>184</v>
      </c>
      <c r="C254" s="64" t="s">
        <v>146</v>
      </c>
      <c r="D254" s="64" t="s">
        <v>156</v>
      </c>
      <c r="E254" s="64" t="s">
        <v>202</v>
      </c>
      <c r="F254" s="64" t="s">
        <v>203</v>
      </c>
      <c r="G254" s="64" t="s">
        <v>204</v>
      </c>
      <c r="H254" s="48" t="s">
        <v>173</v>
      </c>
    </row>
    <row r="255" spans="1:8" ht="16.5" customHeight="1" x14ac:dyDescent="0.25">
      <c r="A255" s="449" t="s">
        <v>134</v>
      </c>
      <c r="B255" s="450" t="s">
        <v>438</v>
      </c>
      <c r="C255" s="426" t="s">
        <v>421</v>
      </c>
      <c r="D255" s="426">
        <v>100</v>
      </c>
      <c r="E255" s="426">
        <v>6</v>
      </c>
      <c r="F255" s="451">
        <v>0</v>
      </c>
      <c r="G255" s="492">
        <f>F255/E255</f>
        <v>0</v>
      </c>
      <c r="H255" s="453" t="s">
        <v>68</v>
      </c>
    </row>
    <row r="256" spans="1:8" ht="43.7" customHeight="1" x14ac:dyDescent="0.25">
      <c r="A256" s="449" t="s">
        <v>135</v>
      </c>
      <c r="B256" s="450" t="s">
        <v>438</v>
      </c>
      <c r="C256" s="426" t="s">
        <v>421</v>
      </c>
      <c r="D256" s="426">
        <v>100</v>
      </c>
      <c r="E256" s="426">
        <v>6</v>
      </c>
      <c r="F256" s="451">
        <f>+E256/11</f>
        <v>0.54545454545454541</v>
      </c>
      <c r="G256" s="492">
        <f>F256/E256</f>
        <v>9.0909090909090898E-2</v>
      </c>
      <c r="H256" s="454" t="s">
        <v>439</v>
      </c>
    </row>
    <row r="257" spans="1:9" ht="16.5" customHeight="1" x14ac:dyDescent="0.25">
      <c r="A257" s="449" t="s">
        <v>136</v>
      </c>
      <c r="B257" s="49"/>
      <c r="C257" s="426" t="s">
        <v>421</v>
      </c>
      <c r="D257" s="426">
        <v>100</v>
      </c>
      <c r="E257" s="425">
        <v>6</v>
      </c>
      <c r="F257" s="451">
        <v>0.66</v>
      </c>
      <c r="G257" s="492">
        <f t="shared" ref="G257:G266" si="27">F257/E257</f>
        <v>0.11</v>
      </c>
      <c r="H257" s="454" t="s">
        <v>439</v>
      </c>
    </row>
    <row r="258" spans="1:9" ht="28.5" customHeight="1" x14ac:dyDescent="0.25">
      <c r="A258" s="449" t="s">
        <v>137</v>
      </c>
      <c r="B258" s="49"/>
      <c r="C258" s="426" t="s">
        <v>421</v>
      </c>
      <c r="D258" s="426">
        <v>100</v>
      </c>
      <c r="E258" s="425">
        <v>6</v>
      </c>
      <c r="F258" s="451">
        <v>0.77</v>
      </c>
      <c r="G258" s="492">
        <f t="shared" si="27"/>
        <v>0.12833333333333333</v>
      </c>
      <c r="H258" s="454" t="s">
        <v>439</v>
      </c>
    </row>
    <row r="259" spans="1:9" ht="16.5" customHeight="1" x14ac:dyDescent="0.25">
      <c r="A259" s="449" t="s">
        <v>138</v>
      </c>
      <c r="B259" s="49"/>
      <c r="C259" s="426" t="s">
        <v>421</v>
      </c>
      <c r="D259" s="426">
        <v>100</v>
      </c>
      <c r="E259" s="456">
        <v>6</v>
      </c>
      <c r="F259" s="22">
        <v>0.88</v>
      </c>
      <c r="G259" s="493">
        <f t="shared" si="27"/>
        <v>0.14666666666666667</v>
      </c>
      <c r="H259" s="454" t="s">
        <v>439</v>
      </c>
    </row>
    <row r="260" spans="1:9" ht="16.5" customHeight="1" x14ac:dyDescent="0.25">
      <c r="A260" s="449" t="s">
        <v>139</v>
      </c>
      <c r="B260" s="49"/>
      <c r="C260" s="426" t="s">
        <v>421</v>
      </c>
      <c r="D260" s="426">
        <v>100</v>
      </c>
      <c r="E260" s="456">
        <v>6</v>
      </c>
      <c r="F260" s="22">
        <v>0.95</v>
      </c>
      <c r="G260" s="493">
        <f t="shared" si="27"/>
        <v>0.15833333333333333</v>
      </c>
      <c r="H260" s="454" t="s">
        <v>439</v>
      </c>
    </row>
    <row r="261" spans="1:9" ht="36" x14ac:dyDescent="0.25">
      <c r="A261" s="504" t="s">
        <v>127</v>
      </c>
      <c r="B261" s="82"/>
      <c r="C261" s="505" t="s">
        <v>421</v>
      </c>
      <c r="D261" s="505">
        <v>100</v>
      </c>
      <c r="E261" s="496">
        <v>6</v>
      </c>
      <c r="F261" s="496">
        <v>3</v>
      </c>
      <c r="G261" s="506">
        <f t="shared" ref="G261" si="28">F261/E261</f>
        <v>0.5</v>
      </c>
      <c r="H261" s="507" t="s">
        <v>461</v>
      </c>
    </row>
    <row r="262" spans="1:9" ht="36" x14ac:dyDescent="0.25">
      <c r="A262" s="504" t="s">
        <v>128</v>
      </c>
      <c r="B262" s="82"/>
      <c r="C262" s="505" t="s">
        <v>421</v>
      </c>
      <c r="D262" s="505">
        <v>100</v>
      </c>
      <c r="E262" s="509">
        <v>6</v>
      </c>
      <c r="F262" s="520">
        <f>+F261+0.25</f>
        <v>3.25</v>
      </c>
      <c r="G262" s="506">
        <f t="shared" si="27"/>
        <v>0.54166666666666663</v>
      </c>
      <c r="H262" s="539" t="s">
        <v>465</v>
      </c>
    </row>
    <row r="263" spans="1:9" ht="36" x14ac:dyDescent="0.25">
      <c r="A263" s="504" t="s">
        <v>129</v>
      </c>
      <c r="B263" s="82"/>
      <c r="C263" s="505" t="s">
        <v>421</v>
      </c>
      <c r="D263" s="505">
        <v>100</v>
      </c>
      <c r="E263" s="540">
        <v>6</v>
      </c>
      <c r="F263" s="581">
        <f>+F262+I263</f>
        <v>3.25</v>
      </c>
      <c r="G263" s="506">
        <f t="shared" si="27"/>
        <v>0.54166666666666663</v>
      </c>
      <c r="H263" s="539" t="s">
        <v>465</v>
      </c>
      <c r="I263" s="66"/>
    </row>
    <row r="264" spans="1:9" x14ac:dyDescent="0.25">
      <c r="A264" s="52" t="s">
        <v>130</v>
      </c>
      <c r="B264" s="49"/>
      <c r="C264" s="49"/>
      <c r="D264" s="49"/>
      <c r="E264" s="49"/>
      <c r="F264" s="49"/>
      <c r="G264" s="49" t="e">
        <f t="shared" si="27"/>
        <v>#DIV/0!</v>
      </c>
      <c r="H264" s="50"/>
    </row>
    <row r="265" spans="1:9" x14ac:dyDescent="0.25">
      <c r="A265" s="52" t="s">
        <v>131</v>
      </c>
      <c r="B265" s="49"/>
      <c r="C265" s="49"/>
      <c r="D265" s="49"/>
      <c r="E265" s="49"/>
      <c r="F265" s="49"/>
      <c r="G265" s="49" t="e">
        <f t="shared" si="27"/>
        <v>#DIV/0!</v>
      </c>
      <c r="H265" s="50"/>
    </row>
    <row r="266" spans="1:9" ht="15.75" thickBot="1" x14ac:dyDescent="0.3">
      <c r="A266" s="53" t="s">
        <v>132</v>
      </c>
      <c r="B266" s="51"/>
      <c r="C266" s="51"/>
      <c r="D266" s="51"/>
      <c r="E266" s="51"/>
      <c r="F266" s="51"/>
      <c r="G266" s="51" t="e">
        <f t="shared" si="27"/>
        <v>#DIV/0!</v>
      </c>
      <c r="H266" s="55"/>
    </row>
    <row r="268" spans="1:9" ht="20.25" hidden="1" x14ac:dyDescent="0.3">
      <c r="A268" s="952" t="s">
        <v>187</v>
      </c>
      <c r="B268" s="953"/>
      <c r="C268" s="953"/>
      <c r="D268" s="953"/>
      <c r="E268" s="953"/>
      <c r="F268" s="953"/>
      <c r="G268" s="953"/>
      <c r="H268" s="954"/>
    </row>
    <row r="269" spans="1:9" ht="54.75" hidden="1" customHeight="1" x14ac:dyDescent="0.25">
      <c r="A269" s="46" t="s">
        <v>61</v>
      </c>
      <c r="B269" s="47" t="s">
        <v>184</v>
      </c>
      <c r="C269" s="64" t="s">
        <v>146</v>
      </c>
      <c r="D269" s="64" t="s">
        <v>158</v>
      </c>
      <c r="E269" s="64" t="s">
        <v>188</v>
      </c>
      <c r="F269" s="64" t="s">
        <v>189</v>
      </c>
      <c r="G269" s="64" t="s">
        <v>190</v>
      </c>
      <c r="H269" s="48" t="s">
        <v>173</v>
      </c>
    </row>
    <row r="270" spans="1:9" ht="16.5" hidden="1" customHeight="1" x14ac:dyDescent="0.25">
      <c r="A270" s="52" t="s">
        <v>134</v>
      </c>
      <c r="B270" s="49"/>
      <c r="C270" s="49"/>
      <c r="D270" s="49"/>
      <c r="E270" s="49"/>
      <c r="F270" s="49"/>
      <c r="G270" s="49" t="e">
        <f>F270/E270</f>
        <v>#DIV/0!</v>
      </c>
      <c r="H270" s="50"/>
    </row>
    <row r="271" spans="1:9" ht="16.5" hidden="1" customHeight="1" x14ac:dyDescent="0.25">
      <c r="A271" s="52" t="s">
        <v>135</v>
      </c>
      <c r="B271" s="49"/>
      <c r="C271" s="49"/>
      <c r="D271" s="49"/>
      <c r="E271" s="49"/>
      <c r="F271" s="49"/>
      <c r="G271" s="49" t="e">
        <f t="shared" ref="G271:G281" si="29">F271/E271</f>
        <v>#DIV/0!</v>
      </c>
      <c r="H271" s="50"/>
    </row>
    <row r="272" spans="1:9" ht="16.5" hidden="1" customHeight="1" x14ac:dyDescent="0.25">
      <c r="A272" s="52" t="s">
        <v>136</v>
      </c>
      <c r="B272" s="49"/>
      <c r="C272" s="49"/>
      <c r="D272" s="49"/>
      <c r="E272" s="49"/>
      <c r="F272" s="49"/>
      <c r="G272" s="49" t="e">
        <f t="shared" si="29"/>
        <v>#DIV/0!</v>
      </c>
      <c r="H272" s="50"/>
    </row>
    <row r="273" spans="1:8" ht="16.5" hidden="1" customHeight="1" x14ac:dyDescent="0.25">
      <c r="A273" s="52" t="s">
        <v>137</v>
      </c>
      <c r="B273" s="49"/>
      <c r="C273" s="49"/>
      <c r="D273" s="49"/>
      <c r="E273" s="49"/>
      <c r="F273" s="49"/>
      <c r="G273" s="49" t="e">
        <f t="shared" si="29"/>
        <v>#DIV/0!</v>
      </c>
      <c r="H273" s="50"/>
    </row>
    <row r="274" spans="1:8" ht="16.5" hidden="1" customHeight="1" x14ac:dyDescent="0.25">
      <c r="A274" s="52" t="s">
        <v>138</v>
      </c>
      <c r="B274" s="49"/>
      <c r="C274" s="49"/>
      <c r="D274" s="49"/>
      <c r="E274" s="49"/>
      <c r="F274" s="49"/>
      <c r="G274" s="49" t="e">
        <f t="shared" si="29"/>
        <v>#DIV/0!</v>
      </c>
      <c r="H274" s="50"/>
    </row>
    <row r="275" spans="1:8" ht="16.5" hidden="1" customHeight="1" x14ac:dyDescent="0.25">
      <c r="A275" s="52" t="s">
        <v>139</v>
      </c>
      <c r="B275" s="49"/>
      <c r="C275" s="49"/>
      <c r="D275" s="49"/>
      <c r="E275" s="49"/>
      <c r="F275" s="49"/>
      <c r="G275" s="49" t="e">
        <f t="shared" si="29"/>
        <v>#DIV/0!</v>
      </c>
      <c r="H275" s="50"/>
    </row>
    <row r="276" spans="1:8" hidden="1" x14ac:dyDescent="0.25">
      <c r="A276" s="52" t="s">
        <v>127</v>
      </c>
      <c r="B276" s="49"/>
      <c r="C276" s="49"/>
      <c r="D276" s="49"/>
      <c r="E276" s="49"/>
      <c r="F276" s="49"/>
      <c r="G276" s="49" t="e">
        <f t="shared" si="29"/>
        <v>#DIV/0!</v>
      </c>
      <c r="H276" s="50"/>
    </row>
    <row r="277" spans="1:8" hidden="1" x14ac:dyDescent="0.25">
      <c r="A277" s="52" t="s">
        <v>128</v>
      </c>
      <c r="B277" s="49"/>
      <c r="C277" s="49"/>
      <c r="D277" s="49"/>
      <c r="E277" s="49"/>
      <c r="F277" s="49"/>
      <c r="G277" s="49" t="e">
        <f t="shared" si="29"/>
        <v>#DIV/0!</v>
      </c>
      <c r="H277" s="50"/>
    </row>
    <row r="278" spans="1:8" hidden="1" x14ac:dyDescent="0.25">
      <c r="A278" s="52" t="s">
        <v>129</v>
      </c>
      <c r="B278" s="49"/>
      <c r="C278" s="49"/>
      <c r="D278" s="49"/>
      <c r="E278" s="49"/>
      <c r="F278" s="49"/>
      <c r="G278" s="49" t="e">
        <f t="shared" si="29"/>
        <v>#DIV/0!</v>
      </c>
      <c r="H278" s="50"/>
    </row>
    <row r="279" spans="1:8" hidden="1" x14ac:dyDescent="0.25">
      <c r="A279" s="52" t="s">
        <v>130</v>
      </c>
      <c r="B279" s="49"/>
      <c r="C279" s="49"/>
      <c r="D279" s="49"/>
      <c r="E279" s="49"/>
      <c r="F279" s="49"/>
      <c r="G279" s="49" t="e">
        <f t="shared" si="29"/>
        <v>#DIV/0!</v>
      </c>
      <c r="H279" s="50"/>
    </row>
    <row r="280" spans="1:8" hidden="1" x14ac:dyDescent="0.25">
      <c r="A280" s="52" t="s">
        <v>131</v>
      </c>
      <c r="B280" s="49"/>
      <c r="C280" s="49"/>
      <c r="D280" s="49"/>
      <c r="E280" s="49"/>
      <c r="F280" s="49"/>
      <c r="G280" s="49" t="e">
        <f t="shared" si="29"/>
        <v>#DIV/0!</v>
      </c>
      <c r="H280" s="50"/>
    </row>
    <row r="281" spans="1:8" ht="15.75" hidden="1" thickBot="1" x14ac:dyDescent="0.3">
      <c r="A281" s="53" t="s">
        <v>132</v>
      </c>
      <c r="B281" s="51"/>
      <c r="C281" s="51"/>
      <c r="D281" s="51"/>
      <c r="E281" s="51"/>
      <c r="F281" s="51"/>
      <c r="G281" s="51" t="e">
        <f t="shared" si="29"/>
        <v>#DIV/0!</v>
      </c>
      <c r="H281" s="55"/>
    </row>
    <row r="282" spans="1:8" hidden="1" x14ac:dyDescent="0.25"/>
    <row r="283" spans="1:8" ht="20.25" hidden="1" x14ac:dyDescent="0.3">
      <c r="A283" s="952" t="s">
        <v>191</v>
      </c>
      <c r="B283" s="953"/>
      <c r="C283" s="953"/>
      <c r="D283" s="953"/>
      <c r="E283" s="953"/>
      <c r="F283" s="953"/>
      <c r="G283" s="953"/>
      <c r="H283" s="954"/>
    </row>
    <row r="284" spans="1:8" ht="52.5" hidden="1" customHeight="1" x14ac:dyDescent="0.25">
      <c r="A284" s="46" t="s">
        <v>62</v>
      </c>
      <c r="B284" s="47" t="s">
        <v>184</v>
      </c>
      <c r="C284" s="64" t="s">
        <v>146</v>
      </c>
      <c r="D284" s="64" t="s">
        <v>163</v>
      </c>
      <c r="E284" s="64" t="s">
        <v>192</v>
      </c>
      <c r="F284" s="64" t="s">
        <v>193</v>
      </c>
      <c r="G284" s="64" t="s">
        <v>194</v>
      </c>
      <c r="H284" s="48" t="s">
        <v>173</v>
      </c>
    </row>
    <row r="285" spans="1:8" ht="16.5" hidden="1" customHeight="1" x14ac:dyDescent="0.25">
      <c r="A285" s="52" t="s">
        <v>134</v>
      </c>
      <c r="B285" s="49"/>
      <c r="C285" s="49"/>
      <c r="D285" s="49"/>
      <c r="E285" s="49"/>
      <c r="F285" s="49"/>
      <c r="G285" s="49" t="e">
        <f>F285/E285</f>
        <v>#DIV/0!</v>
      </c>
      <c r="H285" s="50"/>
    </row>
    <row r="286" spans="1:8" ht="16.5" hidden="1" customHeight="1" x14ac:dyDescent="0.25">
      <c r="A286" s="52" t="s">
        <v>135</v>
      </c>
      <c r="B286" s="49"/>
      <c r="C286" s="49"/>
      <c r="D286" s="49"/>
      <c r="E286" s="49"/>
      <c r="F286" s="49"/>
      <c r="G286" s="49" t="e">
        <f t="shared" ref="G286:G296" si="30">F286/E286</f>
        <v>#DIV/0!</v>
      </c>
      <c r="H286" s="50"/>
    </row>
    <row r="287" spans="1:8" ht="16.5" hidden="1" customHeight="1" x14ac:dyDescent="0.25">
      <c r="A287" s="52" t="s">
        <v>136</v>
      </c>
      <c r="B287" s="49"/>
      <c r="C287" s="49"/>
      <c r="D287" s="49"/>
      <c r="E287" s="49"/>
      <c r="F287" s="49"/>
      <c r="G287" s="49" t="e">
        <f t="shared" si="30"/>
        <v>#DIV/0!</v>
      </c>
      <c r="H287" s="50"/>
    </row>
    <row r="288" spans="1:8" ht="16.5" hidden="1" customHeight="1" x14ac:dyDescent="0.25">
      <c r="A288" s="52" t="s">
        <v>137</v>
      </c>
      <c r="B288" s="49"/>
      <c r="C288" s="49"/>
      <c r="D288" s="49"/>
      <c r="E288" s="49"/>
      <c r="F288" s="49"/>
      <c r="G288" s="49" t="e">
        <f t="shared" si="30"/>
        <v>#DIV/0!</v>
      </c>
      <c r="H288" s="50"/>
    </row>
    <row r="289" spans="1:8" ht="16.5" hidden="1" customHeight="1" x14ac:dyDescent="0.25">
      <c r="A289" s="52" t="s">
        <v>138</v>
      </c>
      <c r="B289" s="49"/>
      <c r="C289" s="49"/>
      <c r="D289" s="49"/>
      <c r="E289" s="49"/>
      <c r="F289" s="49"/>
      <c r="G289" s="49" t="e">
        <f t="shared" si="30"/>
        <v>#DIV/0!</v>
      </c>
      <c r="H289" s="50"/>
    </row>
    <row r="290" spans="1:8" ht="16.5" hidden="1" customHeight="1" x14ac:dyDescent="0.25">
      <c r="A290" s="52" t="s">
        <v>139</v>
      </c>
      <c r="B290" s="49"/>
      <c r="C290" s="49"/>
      <c r="D290" s="49"/>
      <c r="E290" s="49"/>
      <c r="F290" s="49"/>
      <c r="G290" s="49" t="e">
        <f t="shared" si="30"/>
        <v>#DIV/0!</v>
      </c>
      <c r="H290" s="50"/>
    </row>
    <row r="291" spans="1:8" hidden="1" x14ac:dyDescent="0.25">
      <c r="A291" s="52" t="s">
        <v>127</v>
      </c>
      <c r="B291" s="49"/>
      <c r="C291" s="49"/>
      <c r="D291" s="49"/>
      <c r="E291" s="49"/>
      <c r="F291" s="49"/>
      <c r="G291" s="49" t="e">
        <f t="shared" si="30"/>
        <v>#DIV/0!</v>
      </c>
      <c r="H291" s="50"/>
    </row>
    <row r="292" spans="1:8" hidden="1" x14ac:dyDescent="0.25">
      <c r="A292" s="52" t="s">
        <v>128</v>
      </c>
      <c r="B292" s="49"/>
      <c r="C292" s="49"/>
      <c r="D292" s="49"/>
      <c r="E292" s="49"/>
      <c r="F292" s="49"/>
      <c r="G292" s="49" t="e">
        <f t="shared" si="30"/>
        <v>#DIV/0!</v>
      </c>
      <c r="H292" s="50"/>
    </row>
    <row r="293" spans="1:8" hidden="1" x14ac:dyDescent="0.25">
      <c r="A293" s="52" t="s">
        <v>129</v>
      </c>
      <c r="B293" s="49"/>
      <c r="C293" s="49"/>
      <c r="D293" s="49"/>
      <c r="E293" s="49"/>
      <c r="F293" s="49"/>
      <c r="G293" s="49" t="e">
        <f t="shared" si="30"/>
        <v>#DIV/0!</v>
      </c>
      <c r="H293" s="50"/>
    </row>
    <row r="294" spans="1:8" hidden="1" x14ac:dyDescent="0.25">
      <c r="A294" s="52" t="s">
        <v>130</v>
      </c>
      <c r="B294" s="49"/>
      <c r="C294" s="49"/>
      <c r="D294" s="49"/>
      <c r="E294" s="49"/>
      <c r="F294" s="49"/>
      <c r="G294" s="49" t="e">
        <f t="shared" si="30"/>
        <v>#DIV/0!</v>
      </c>
      <c r="H294" s="50"/>
    </row>
    <row r="295" spans="1:8" hidden="1" x14ac:dyDescent="0.25">
      <c r="A295" s="52" t="s">
        <v>131</v>
      </c>
      <c r="B295" s="49"/>
      <c r="C295" s="49"/>
      <c r="D295" s="49"/>
      <c r="E295" s="49"/>
      <c r="F295" s="49"/>
      <c r="G295" s="49" t="e">
        <f t="shared" si="30"/>
        <v>#DIV/0!</v>
      </c>
      <c r="H295" s="50"/>
    </row>
    <row r="296" spans="1:8" ht="15.75" hidden="1" thickBot="1" x14ac:dyDescent="0.3">
      <c r="A296" s="53" t="s">
        <v>132</v>
      </c>
      <c r="B296" s="51"/>
      <c r="C296" s="51"/>
      <c r="D296" s="51"/>
      <c r="E296" s="51"/>
      <c r="F296" s="51"/>
      <c r="G296" s="51" t="e">
        <f t="shared" si="30"/>
        <v>#DIV/0!</v>
      </c>
      <c r="H296" s="55"/>
    </row>
    <row r="297" spans="1:8" hidden="1" x14ac:dyDescent="0.25"/>
    <row r="298" spans="1:8" ht="20.25" hidden="1" x14ac:dyDescent="0.3">
      <c r="A298" s="952" t="s">
        <v>195</v>
      </c>
      <c r="B298" s="953"/>
      <c r="C298" s="953"/>
      <c r="D298" s="953"/>
      <c r="E298" s="953"/>
      <c r="F298" s="953"/>
      <c r="G298" s="953"/>
      <c r="H298" s="954"/>
    </row>
    <row r="299" spans="1:8" ht="63.75" hidden="1" customHeight="1" x14ac:dyDescent="0.25">
      <c r="A299" s="46" t="s">
        <v>63</v>
      </c>
      <c r="B299" s="47" t="s">
        <v>184</v>
      </c>
      <c r="C299" s="64" t="s">
        <v>146</v>
      </c>
      <c r="D299" s="64" t="s">
        <v>168</v>
      </c>
      <c r="E299" s="64" t="s">
        <v>196</v>
      </c>
      <c r="F299" s="64" t="s">
        <v>197</v>
      </c>
      <c r="G299" s="64" t="s">
        <v>198</v>
      </c>
      <c r="H299" s="48" t="s">
        <v>173</v>
      </c>
    </row>
    <row r="300" spans="1:8" hidden="1" x14ac:dyDescent="0.25">
      <c r="A300" s="52" t="s">
        <v>134</v>
      </c>
      <c r="B300" s="49"/>
      <c r="C300" s="49"/>
      <c r="D300" s="49"/>
      <c r="E300" s="49"/>
      <c r="F300" s="49"/>
      <c r="G300" s="49" t="e">
        <f>F300/E300</f>
        <v>#DIV/0!</v>
      </c>
      <c r="H300" s="50"/>
    </row>
    <row r="301" spans="1:8" hidden="1" x14ac:dyDescent="0.25">
      <c r="A301" s="52" t="s">
        <v>135</v>
      </c>
      <c r="B301" s="49"/>
      <c r="C301" s="49"/>
      <c r="D301" s="49"/>
      <c r="E301" s="49"/>
      <c r="F301" s="49"/>
      <c r="G301" s="49" t="e">
        <f t="shared" ref="G301:G311" si="31">F301/E301</f>
        <v>#DIV/0!</v>
      </c>
      <c r="H301" s="50"/>
    </row>
    <row r="302" spans="1:8" hidden="1" x14ac:dyDescent="0.25">
      <c r="A302" s="52" t="s">
        <v>136</v>
      </c>
      <c r="B302" s="49"/>
      <c r="C302" s="49"/>
      <c r="D302" s="49"/>
      <c r="E302" s="49"/>
      <c r="F302" s="49"/>
      <c r="G302" s="49" t="e">
        <f t="shared" si="31"/>
        <v>#DIV/0!</v>
      </c>
      <c r="H302" s="50"/>
    </row>
    <row r="303" spans="1:8" hidden="1" x14ac:dyDescent="0.25">
      <c r="A303" s="52" t="s">
        <v>137</v>
      </c>
      <c r="B303" s="49"/>
      <c r="C303" s="49"/>
      <c r="D303" s="49"/>
      <c r="E303" s="49"/>
      <c r="F303" s="49"/>
      <c r="G303" s="49" t="e">
        <f t="shared" si="31"/>
        <v>#DIV/0!</v>
      </c>
      <c r="H303" s="50"/>
    </row>
    <row r="304" spans="1:8" hidden="1" x14ac:dyDescent="0.25">
      <c r="A304" s="52" t="s">
        <v>138</v>
      </c>
      <c r="B304" s="49"/>
      <c r="C304" s="49"/>
      <c r="D304" s="49"/>
      <c r="E304" s="49"/>
      <c r="F304" s="49"/>
      <c r="G304" s="49" t="e">
        <f t="shared" si="31"/>
        <v>#DIV/0!</v>
      </c>
      <c r="H304" s="50"/>
    </row>
    <row r="305" spans="1:24" hidden="1" x14ac:dyDescent="0.25">
      <c r="A305" s="52" t="s">
        <v>139</v>
      </c>
      <c r="B305" s="49"/>
      <c r="C305" s="49"/>
      <c r="D305" s="49"/>
      <c r="E305" s="49"/>
      <c r="F305" s="49"/>
      <c r="G305" s="49" t="e">
        <f t="shared" si="31"/>
        <v>#DIV/0!</v>
      </c>
      <c r="H305" s="50"/>
    </row>
    <row r="306" spans="1:24" hidden="1" x14ac:dyDescent="0.25">
      <c r="A306" s="52" t="s">
        <v>127</v>
      </c>
      <c r="B306" s="49"/>
      <c r="C306" s="49"/>
      <c r="D306" s="49"/>
      <c r="E306" s="49"/>
      <c r="F306" s="49"/>
      <c r="G306" s="49" t="e">
        <f t="shared" si="31"/>
        <v>#DIV/0!</v>
      </c>
      <c r="H306" s="50"/>
    </row>
    <row r="307" spans="1:24" hidden="1" x14ac:dyDescent="0.25">
      <c r="A307" s="52" t="s">
        <v>128</v>
      </c>
      <c r="B307" s="49"/>
      <c r="C307" s="49"/>
      <c r="D307" s="49"/>
      <c r="E307" s="49"/>
      <c r="F307" s="49"/>
      <c r="G307" s="49" t="e">
        <f t="shared" si="31"/>
        <v>#DIV/0!</v>
      </c>
      <c r="H307" s="50"/>
    </row>
    <row r="308" spans="1:24" hidden="1" x14ac:dyDescent="0.25">
      <c r="A308" s="52" t="s">
        <v>129</v>
      </c>
      <c r="B308" s="49"/>
      <c r="C308" s="49"/>
      <c r="D308" s="49"/>
      <c r="E308" s="49"/>
      <c r="F308" s="49"/>
      <c r="G308" s="49" t="e">
        <f t="shared" si="31"/>
        <v>#DIV/0!</v>
      </c>
      <c r="H308" s="50"/>
    </row>
    <row r="309" spans="1:24" hidden="1" x14ac:dyDescent="0.25">
      <c r="A309" s="52" t="s">
        <v>130</v>
      </c>
      <c r="B309" s="49"/>
      <c r="C309" s="49"/>
      <c r="D309" s="49"/>
      <c r="E309" s="49"/>
      <c r="F309" s="49"/>
      <c r="G309" s="49" t="e">
        <f t="shared" si="31"/>
        <v>#DIV/0!</v>
      </c>
      <c r="H309" s="50"/>
    </row>
    <row r="310" spans="1:24" hidden="1" x14ac:dyDescent="0.25">
      <c r="A310" s="52" t="s">
        <v>131</v>
      </c>
      <c r="B310" s="49"/>
      <c r="C310" s="49"/>
      <c r="D310" s="49"/>
      <c r="E310" s="49"/>
      <c r="F310" s="49"/>
      <c r="G310" s="49" t="e">
        <f t="shared" si="31"/>
        <v>#DIV/0!</v>
      </c>
      <c r="H310" s="50"/>
    </row>
    <row r="311" spans="1:24" ht="15.75" hidden="1" thickBot="1" x14ac:dyDescent="0.3">
      <c r="A311" s="53" t="s">
        <v>132</v>
      </c>
      <c r="B311" s="51"/>
      <c r="C311" s="51"/>
      <c r="D311" s="51"/>
      <c r="E311" s="51"/>
      <c r="F311" s="51"/>
      <c r="G311" s="51" t="e">
        <f t="shared" si="31"/>
        <v>#DIV/0!</v>
      </c>
      <c r="H311" s="55"/>
    </row>
    <row r="312" spans="1:24" s="7" customFormat="1" x14ac:dyDescent="0.25">
      <c r="A312" s="21" t="s">
        <v>34</v>
      </c>
      <c r="B312" s="10"/>
      <c r="C312" s="14"/>
      <c r="D312" s="10"/>
      <c r="E312" s="10"/>
      <c r="F312" s="10"/>
      <c r="G312" s="10"/>
      <c r="H312" s="10"/>
      <c r="I312" s="10"/>
      <c r="J312" s="10"/>
      <c r="K312" s="10"/>
      <c r="L312" s="10"/>
      <c r="M312" s="10"/>
      <c r="N312" s="11"/>
      <c r="O312" s="11"/>
      <c r="P312" s="11"/>
      <c r="Q312" s="11"/>
      <c r="R312" s="11"/>
      <c r="S312" s="11"/>
      <c r="T312" s="11"/>
      <c r="U312" s="11"/>
      <c r="V312" s="70"/>
      <c r="W312" s="10"/>
      <c r="X312" s="10"/>
    </row>
    <row r="313" spans="1:24" s="7" customFormat="1" ht="15" customHeight="1" x14ac:dyDescent="0.25">
      <c r="A313" s="584" t="s">
        <v>35</v>
      </c>
      <c r="B313" s="722" t="s">
        <v>36</v>
      </c>
      <c r="C313" s="723"/>
      <c r="D313" s="723"/>
      <c r="E313" s="723"/>
      <c r="F313" s="723"/>
      <c r="G313" s="723"/>
      <c r="H313" s="724"/>
      <c r="I313" s="725" t="s">
        <v>37</v>
      </c>
      <c r="J313" s="726"/>
      <c r="K313" s="726"/>
      <c r="L313" s="726"/>
      <c r="M313" s="726"/>
      <c r="N313" s="726"/>
      <c r="O313" s="727"/>
      <c r="P313" s="11"/>
      <c r="Q313" s="11"/>
      <c r="R313" s="11"/>
      <c r="S313" s="11"/>
      <c r="T313" s="11"/>
      <c r="U313" s="11"/>
      <c r="V313" s="70"/>
      <c r="W313" s="10"/>
      <c r="X313" s="10"/>
    </row>
    <row r="314" spans="1:24" s="7" customFormat="1" ht="15" customHeight="1" x14ac:dyDescent="0.25">
      <c r="A314" s="456">
        <v>13</v>
      </c>
      <c r="B314" s="720" t="s">
        <v>90</v>
      </c>
      <c r="C314" s="720"/>
      <c r="D314" s="720"/>
      <c r="E314" s="720"/>
      <c r="F314" s="720"/>
      <c r="G314" s="720"/>
      <c r="H314" s="720"/>
      <c r="I314" s="720" t="s">
        <v>81</v>
      </c>
      <c r="J314" s="720"/>
      <c r="K314" s="720"/>
      <c r="L314" s="720"/>
      <c r="M314" s="720"/>
      <c r="N314" s="720"/>
      <c r="O314" s="720"/>
      <c r="P314" s="11"/>
      <c r="Q314" s="11"/>
      <c r="R314" s="11"/>
      <c r="S314" s="11"/>
      <c r="T314" s="11"/>
      <c r="U314" s="11"/>
      <c r="V314" s="70"/>
      <c r="W314" s="10"/>
      <c r="X314" s="10"/>
    </row>
    <row r="315" spans="1:24" s="7" customFormat="1" ht="15" customHeight="1" x14ac:dyDescent="0.25">
      <c r="A315" s="456">
        <v>14</v>
      </c>
      <c r="B315" s="720" t="s">
        <v>288</v>
      </c>
      <c r="C315" s="720"/>
      <c r="D315" s="720"/>
      <c r="E315" s="720"/>
      <c r="F315" s="720"/>
      <c r="G315" s="720"/>
      <c r="H315" s="720"/>
      <c r="I315" s="721" t="s">
        <v>490</v>
      </c>
      <c r="J315" s="721"/>
      <c r="K315" s="721"/>
      <c r="L315" s="721"/>
      <c r="M315" s="721"/>
      <c r="N315" s="721"/>
      <c r="O315" s="721"/>
      <c r="P315" s="11"/>
      <c r="Q315" s="11"/>
      <c r="R315" s="11"/>
      <c r="S315" s="11"/>
      <c r="T315" s="11"/>
      <c r="U315" s="11"/>
      <c r="V315" s="70"/>
      <c r="W315" s="10"/>
      <c r="X315" s="10"/>
    </row>
  </sheetData>
  <mergeCells count="61">
    <mergeCell ref="A298:H298"/>
    <mergeCell ref="A248:H248"/>
    <mergeCell ref="A231:A233"/>
    <mergeCell ref="A234:A236"/>
    <mergeCell ref="A253:H253"/>
    <mergeCell ref="A268:H268"/>
    <mergeCell ref="A243:A245"/>
    <mergeCell ref="A240:A242"/>
    <mergeCell ref="A237:A239"/>
    <mergeCell ref="A283:H283"/>
    <mergeCell ref="A90:A92"/>
    <mergeCell ref="G90:G92"/>
    <mergeCell ref="A93:A95"/>
    <mergeCell ref="G93:G95"/>
    <mergeCell ref="A112:N112"/>
    <mergeCell ref="A96:A98"/>
    <mergeCell ref="G96:G98"/>
    <mergeCell ref="A99:A101"/>
    <mergeCell ref="G99:G101"/>
    <mergeCell ref="A105:A107"/>
    <mergeCell ref="G105:G107"/>
    <mergeCell ref="A108:A110"/>
    <mergeCell ref="G108:G110"/>
    <mergeCell ref="A102:A104"/>
    <mergeCell ref="G102:G104"/>
    <mergeCell ref="A67:H67"/>
    <mergeCell ref="A82:N82"/>
    <mergeCell ref="A84:A86"/>
    <mergeCell ref="G84:G86"/>
    <mergeCell ref="A87:A89"/>
    <mergeCell ref="G87:G89"/>
    <mergeCell ref="A52:H52"/>
    <mergeCell ref="A1:B3"/>
    <mergeCell ref="C1:N1"/>
    <mergeCell ref="C2:N2"/>
    <mergeCell ref="C3:G3"/>
    <mergeCell ref="H3:N3"/>
    <mergeCell ref="A4:B4"/>
    <mergeCell ref="C4:N4"/>
    <mergeCell ref="A5:B5"/>
    <mergeCell ref="C5:N5"/>
    <mergeCell ref="A7:H7"/>
    <mergeCell ref="A22:H22"/>
    <mergeCell ref="A37:H37"/>
    <mergeCell ref="A127:N127"/>
    <mergeCell ref="A225:A227"/>
    <mergeCell ref="A228:A230"/>
    <mergeCell ref="A163:A165"/>
    <mergeCell ref="A166:G166"/>
    <mergeCell ref="A181:G181"/>
    <mergeCell ref="A196:G196"/>
    <mergeCell ref="A211:G211"/>
    <mergeCell ref="A142:N142"/>
    <mergeCell ref="A158:G158"/>
    <mergeCell ref="A160:A162"/>
    <mergeCell ref="B313:H313"/>
    <mergeCell ref="I313:O313"/>
    <mergeCell ref="B314:H314"/>
    <mergeCell ref="I314:O314"/>
    <mergeCell ref="B315:H315"/>
    <mergeCell ref="I315:O315"/>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5B127-3C71-40DB-9637-600093911FDC}">
  <dimension ref="A1:AH46"/>
  <sheetViews>
    <sheetView topLeftCell="A16" zoomScale="80" zoomScaleNormal="80" workbookViewId="0">
      <selection activeCell="K21" sqref="K21"/>
    </sheetView>
  </sheetViews>
  <sheetFormatPr baseColWidth="10" defaultRowHeight="15" x14ac:dyDescent="0.25"/>
  <cols>
    <col min="1" max="1" width="13.85546875" customWidth="1"/>
    <col min="2" max="2" width="16.28515625" customWidth="1"/>
    <col min="3" max="3" width="7.5703125" customWidth="1"/>
    <col min="4" max="4" width="6.42578125" customWidth="1"/>
    <col min="5" max="10" width="10.140625" bestFit="1" customWidth="1"/>
    <col min="11" max="11" width="14.5703125" customWidth="1"/>
    <col min="12" max="12" width="10.140625" bestFit="1" customWidth="1"/>
    <col min="13" max="13" width="11.42578125" bestFit="1" customWidth="1"/>
    <col min="14" max="14" width="10.140625" bestFit="1" customWidth="1"/>
    <col min="15" max="15" width="11.28515625" bestFit="1" customWidth="1"/>
    <col min="16" max="16" width="10.28515625" bestFit="1" customWidth="1"/>
    <col min="17" max="17" width="12.85546875" customWidth="1"/>
    <col min="18" max="18" width="12.140625" customWidth="1"/>
    <col min="20" max="20" width="6.28515625" bestFit="1" customWidth="1"/>
    <col min="22" max="22" width="7.42578125" bestFit="1" customWidth="1"/>
    <col min="24" max="24" width="10.5703125" bestFit="1" customWidth="1"/>
    <col min="26" max="26" width="8.140625" bestFit="1" customWidth="1"/>
    <col min="28" max="28" width="10.42578125" bestFit="1" customWidth="1"/>
    <col min="30" max="30" width="9.42578125" bestFit="1" customWidth="1"/>
    <col min="32" max="32" width="6.85546875" bestFit="1" customWidth="1"/>
  </cols>
  <sheetData>
    <row r="1" spans="1:11" ht="45" x14ac:dyDescent="0.25">
      <c r="A1" s="210" t="s">
        <v>321</v>
      </c>
      <c r="B1" s="211" t="s">
        <v>322</v>
      </c>
      <c r="C1" s="211" t="s">
        <v>323</v>
      </c>
      <c r="D1" s="211" t="s">
        <v>324</v>
      </c>
      <c r="E1" s="211" t="s">
        <v>325</v>
      </c>
      <c r="F1" s="211" t="s">
        <v>326</v>
      </c>
      <c r="G1" s="211" t="s">
        <v>327</v>
      </c>
      <c r="H1" s="211" t="s">
        <v>328</v>
      </c>
      <c r="I1" s="211" t="s">
        <v>329</v>
      </c>
      <c r="J1" s="212" t="s">
        <v>263</v>
      </c>
    </row>
    <row r="2" spans="1:11" x14ac:dyDescent="0.25">
      <c r="A2" s="213"/>
      <c r="B2" s="214">
        <v>1</v>
      </c>
      <c r="C2" s="214">
        <v>2</v>
      </c>
      <c r="D2" s="214">
        <v>3</v>
      </c>
      <c r="E2" s="214">
        <v>4</v>
      </c>
      <c r="F2" s="214">
        <v>5</v>
      </c>
      <c r="G2" s="214">
        <v>6</v>
      </c>
      <c r="H2" s="214">
        <v>7</v>
      </c>
      <c r="I2" s="214">
        <v>8</v>
      </c>
      <c r="J2" s="215"/>
    </row>
    <row r="3" spans="1:11" x14ac:dyDescent="0.25">
      <c r="A3" s="214" t="s">
        <v>330</v>
      </c>
      <c r="B3" s="216">
        <v>17</v>
      </c>
      <c r="C3" s="216">
        <v>16</v>
      </c>
      <c r="D3" s="216"/>
      <c r="E3" s="216"/>
      <c r="F3" s="216"/>
      <c r="G3" s="217"/>
      <c r="H3" s="217"/>
      <c r="I3" s="217"/>
      <c r="J3" s="218">
        <f t="shared" ref="J3:J12" si="0">SUM(B3:I3)</f>
        <v>33</v>
      </c>
      <c r="K3" s="219">
        <f>+J3/J14</f>
        <v>1.5588096362777516E-2</v>
      </c>
    </row>
    <row r="4" spans="1:11" x14ac:dyDescent="0.25">
      <c r="A4" s="214" t="s">
        <v>331</v>
      </c>
      <c r="B4" s="216">
        <v>33</v>
      </c>
      <c r="C4" s="216">
        <v>33</v>
      </c>
      <c r="D4" s="216">
        <v>33</v>
      </c>
      <c r="E4" s="216">
        <v>33</v>
      </c>
      <c r="F4" s="216">
        <v>33</v>
      </c>
      <c r="G4" s="220">
        <v>22</v>
      </c>
      <c r="H4" s="220">
        <v>13</v>
      </c>
      <c r="I4" s="218"/>
      <c r="J4" s="218">
        <v>201</v>
      </c>
    </row>
    <row r="5" spans="1:11" x14ac:dyDescent="0.25">
      <c r="A5" s="214" t="s">
        <v>332</v>
      </c>
      <c r="B5" s="216">
        <v>33</v>
      </c>
      <c r="C5" s="216">
        <v>33</v>
      </c>
      <c r="D5" s="216">
        <v>33</v>
      </c>
      <c r="E5" s="216">
        <v>33</v>
      </c>
      <c r="F5" s="216">
        <v>33</v>
      </c>
      <c r="G5" s="220">
        <v>33</v>
      </c>
      <c r="H5" s="220">
        <v>33</v>
      </c>
      <c r="I5" s="221">
        <v>33</v>
      </c>
      <c r="J5" s="218">
        <f t="shared" si="0"/>
        <v>264</v>
      </c>
    </row>
    <row r="6" spans="1:11" x14ac:dyDescent="0.25">
      <c r="A6" s="214" t="s">
        <v>333</v>
      </c>
      <c r="B6" s="216">
        <v>33</v>
      </c>
      <c r="C6" s="216">
        <v>33</v>
      </c>
      <c r="D6" s="216">
        <v>33</v>
      </c>
      <c r="E6" s="216">
        <v>33</v>
      </c>
      <c r="F6" s="216">
        <v>33</v>
      </c>
      <c r="G6" s="220">
        <v>33</v>
      </c>
      <c r="H6" s="220">
        <v>33</v>
      </c>
      <c r="I6" s="221">
        <v>33</v>
      </c>
      <c r="J6" s="218">
        <f t="shared" si="0"/>
        <v>264</v>
      </c>
    </row>
    <row r="7" spans="1:11" x14ac:dyDescent="0.25">
      <c r="A7" s="214" t="s">
        <v>334</v>
      </c>
      <c r="B7" s="216">
        <v>33</v>
      </c>
      <c r="C7" s="216">
        <v>33</v>
      </c>
      <c r="D7" s="216">
        <v>33</v>
      </c>
      <c r="E7" s="216">
        <v>33</v>
      </c>
      <c r="F7" s="216">
        <v>33</v>
      </c>
      <c r="G7" s="220">
        <v>33</v>
      </c>
      <c r="H7" s="220">
        <v>33</v>
      </c>
      <c r="I7" s="221">
        <v>33</v>
      </c>
      <c r="J7" s="218">
        <f t="shared" si="0"/>
        <v>264</v>
      </c>
    </row>
    <row r="8" spans="1:11" x14ac:dyDescent="0.25">
      <c r="A8" s="214" t="s">
        <v>335</v>
      </c>
      <c r="B8" s="216">
        <v>33</v>
      </c>
      <c r="C8" s="216">
        <v>33</v>
      </c>
      <c r="D8" s="216">
        <v>33</v>
      </c>
      <c r="E8" s="216">
        <v>33</v>
      </c>
      <c r="F8" s="216">
        <v>33</v>
      </c>
      <c r="G8" s="220">
        <v>33</v>
      </c>
      <c r="H8" s="220">
        <v>33</v>
      </c>
      <c r="I8" s="221">
        <v>33</v>
      </c>
      <c r="J8" s="218">
        <f t="shared" si="0"/>
        <v>264</v>
      </c>
    </row>
    <row r="9" spans="1:11" x14ac:dyDescent="0.25">
      <c r="A9" s="214" t="s">
        <v>336</v>
      </c>
      <c r="B9" s="216">
        <v>33</v>
      </c>
      <c r="C9" s="216">
        <v>33</v>
      </c>
      <c r="D9" s="216">
        <v>33</v>
      </c>
      <c r="E9" s="216">
        <v>33</v>
      </c>
      <c r="F9" s="216">
        <v>33</v>
      </c>
      <c r="G9" s="220">
        <v>33</v>
      </c>
      <c r="H9" s="220">
        <v>33</v>
      </c>
      <c r="I9" s="221">
        <v>33</v>
      </c>
      <c r="J9" s="218">
        <f t="shared" si="0"/>
        <v>264</v>
      </c>
    </row>
    <row r="10" spans="1:11" x14ac:dyDescent="0.25">
      <c r="A10" s="214" t="s">
        <v>337</v>
      </c>
      <c r="B10" s="216">
        <v>33</v>
      </c>
      <c r="C10" s="216">
        <v>33</v>
      </c>
      <c r="D10" s="216">
        <v>33</v>
      </c>
      <c r="E10" s="216">
        <v>33</v>
      </c>
      <c r="F10" s="216">
        <v>33</v>
      </c>
      <c r="G10" s="220">
        <v>33</v>
      </c>
      <c r="H10" s="220">
        <v>33</v>
      </c>
      <c r="I10" s="221">
        <v>33</v>
      </c>
      <c r="J10" s="218">
        <f t="shared" si="0"/>
        <v>264</v>
      </c>
    </row>
    <row r="11" spans="1:11" x14ac:dyDescent="0.25">
      <c r="A11" s="214" t="s">
        <v>338</v>
      </c>
      <c r="B11" s="216">
        <v>16</v>
      </c>
      <c r="C11" s="216">
        <v>17</v>
      </c>
      <c r="D11" s="216">
        <v>33</v>
      </c>
      <c r="E11" s="216">
        <v>33</v>
      </c>
      <c r="F11" s="216">
        <v>33</v>
      </c>
      <c r="G11" s="220">
        <v>33</v>
      </c>
      <c r="H11" s="220">
        <v>33</v>
      </c>
      <c r="I11" s="221">
        <v>33</v>
      </c>
      <c r="J11" s="218">
        <f t="shared" si="0"/>
        <v>231</v>
      </c>
    </row>
    <row r="12" spans="1:11" ht="15.75" thickBot="1" x14ac:dyDescent="0.3">
      <c r="A12" s="222">
        <v>44562</v>
      </c>
      <c r="B12" s="223">
        <v>0</v>
      </c>
      <c r="C12" s="223">
        <v>0</v>
      </c>
      <c r="D12" s="223">
        <v>0</v>
      </c>
      <c r="E12" s="223">
        <v>0</v>
      </c>
      <c r="F12" s="223">
        <v>0</v>
      </c>
      <c r="G12" s="223">
        <v>11</v>
      </c>
      <c r="H12" s="223">
        <v>20</v>
      </c>
      <c r="I12" s="223">
        <v>0</v>
      </c>
      <c r="J12" s="223">
        <f t="shared" si="0"/>
        <v>31</v>
      </c>
      <c r="K12" t="s">
        <v>455</v>
      </c>
    </row>
    <row r="13" spans="1:11" ht="15.75" thickBot="1" x14ac:dyDescent="0.3">
      <c r="A13" s="224" t="s">
        <v>263</v>
      </c>
      <c r="B13" s="225">
        <f t="shared" ref="B13:J13" si="1">SUM(B3:B12)</f>
        <v>264</v>
      </c>
      <c r="C13" s="225">
        <f t="shared" si="1"/>
        <v>264</v>
      </c>
      <c r="D13" s="225">
        <f t="shared" si="1"/>
        <v>264</v>
      </c>
      <c r="E13" s="225">
        <f t="shared" si="1"/>
        <v>264</v>
      </c>
      <c r="F13" s="225">
        <f t="shared" si="1"/>
        <v>264</v>
      </c>
      <c r="G13" s="225">
        <f t="shared" si="1"/>
        <v>264</v>
      </c>
      <c r="H13" s="225">
        <f t="shared" si="1"/>
        <v>264</v>
      </c>
      <c r="I13" s="225">
        <f t="shared" si="1"/>
        <v>231</v>
      </c>
      <c r="J13" s="226">
        <f t="shared" si="1"/>
        <v>2080</v>
      </c>
    </row>
    <row r="14" spans="1:11" x14ac:dyDescent="0.25">
      <c r="A14" s="10"/>
      <c r="B14" s="227" t="s">
        <v>339</v>
      </c>
      <c r="C14" s="227"/>
      <c r="D14" s="227"/>
      <c r="E14" s="227"/>
      <c r="F14" s="227"/>
      <c r="G14" s="227"/>
      <c r="H14" s="227"/>
      <c r="I14" s="227"/>
      <c r="J14" s="228">
        <v>2117</v>
      </c>
    </row>
    <row r="15" spans="1:11" x14ac:dyDescent="0.25">
      <c r="A15" s="10"/>
      <c r="B15" s="10"/>
      <c r="C15" s="10"/>
      <c r="D15" s="10"/>
      <c r="E15" s="10"/>
      <c r="F15" s="10"/>
      <c r="G15" s="10"/>
      <c r="H15" s="10"/>
      <c r="I15" s="10"/>
      <c r="J15" s="229">
        <f>+J14-J13</f>
        <v>37</v>
      </c>
      <c r="K15" t="s">
        <v>340</v>
      </c>
    </row>
    <row r="17" spans="1:19" ht="16.5" thickBot="1" x14ac:dyDescent="0.3">
      <c r="A17" s="230"/>
      <c r="B17" s="230" t="s">
        <v>341</v>
      </c>
      <c r="C17" s="230"/>
      <c r="E17" s="230" t="s">
        <v>342</v>
      </c>
      <c r="F17" s="230" t="s">
        <v>343</v>
      </c>
      <c r="G17" s="230" t="s">
        <v>136</v>
      </c>
      <c r="H17" s="230" t="s">
        <v>137</v>
      </c>
      <c r="I17" s="230" t="s">
        <v>138</v>
      </c>
      <c r="J17" s="230" t="s">
        <v>139</v>
      </c>
      <c r="K17" s="230" t="s">
        <v>127</v>
      </c>
      <c r="L17" s="230" t="s">
        <v>128</v>
      </c>
      <c r="M17" s="230" t="s">
        <v>129</v>
      </c>
      <c r="N17" s="230" t="s">
        <v>130</v>
      </c>
      <c r="O17" s="230" t="s">
        <v>131</v>
      </c>
      <c r="P17" s="230" t="s">
        <v>132</v>
      </c>
      <c r="Q17" s="230" t="s">
        <v>263</v>
      </c>
      <c r="R17" s="486" t="s">
        <v>387</v>
      </c>
    </row>
    <row r="18" spans="1:19" ht="15" customHeight="1" thickBot="1" x14ac:dyDescent="0.3">
      <c r="A18" s="999" t="s">
        <v>344</v>
      </c>
      <c r="B18" s="388" t="s">
        <v>345</v>
      </c>
      <c r="C18" s="389" t="s">
        <v>18</v>
      </c>
      <c r="D18" s="390">
        <v>1</v>
      </c>
      <c r="E18" s="34">
        <v>0</v>
      </c>
      <c r="F18" s="34">
        <v>0</v>
      </c>
      <c r="G18" s="34">
        <v>0</v>
      </c>
      <c r="H18" s="391">
        <f>+H19/$Q$19</f>
        <v>1.5580736543909348E-2</v>
      </c>
      <c r="I18" s="391">
        <f t="shared" ref="I18:P18" si="2">+I19/$Q$19</f>
        <v>9.5372993389990557E-2</v>
      </c>
      <c r="J18" s="391">
        <f t="shared" si="2"/>
        <v>0.12464589235127478</v>
      </c>
      <c r="K18" s="391">
        <f t="shared" si="2"/>
        <v>0.12464589235127478</v>
      </c>
      <c r="L18" s="391">
        <f t="shared" si="2"/>
        <v>0.12464589235127478</v>
      </c>
      <c r="M18" s="391">
        <f t="shared" si="2"/>
        <v>0.12464589235127478</v>
      </c>
      <c r="N18" s="391">
        <f t="shared" si="2"/>
        <v>0.12464589235127478</v>
      </c>
      <c r="O18" s="391">
        <f t="shared" si="2"/>
        <v>0.12464589235127478</v>
      </c>
      <c r="P18" s="391">
        <f t="shared" si="2"/>
        <v>0.14117091595845138</v>
      </c>
      <c r="Q18" s="391">
        <f>SUM(E18:P18)</f>
        <v>1</v>
      </c>
      <c r="R18" s="1025">
        <f>+R20/$Q$19</f>
        <v>0.1251180358829084</v>
      </c>
    </row>
    <row r="19" spans="1:19" ht="14.45" customHeight="1" thickBot="1" x14ac:dyDescent="0.3">
      <c r="A19" s="999"/>
      <c r="B19" s="388" t="s">
        <v>345</v>
      </c>
      <c r="C19" s="389" t="s">
        <v>18</v>
      </c>
      <c r="D19" s="1">
        <v>2117</v>
      </c>
      <c r="E19" s="392">
        <v>0</v>
      </c>
      <c r="F19" s="392">
        <v>0</v>
      </c>
      <c r="G19" s="392">
        <v>0</v>
      </c>
      <c r="H19" s="393">
        <v>33</v>
      </c>
      <c r="I19" s="393">
        <v>202</v>
      </c>
      <c r="J19" s="393">
        <v>264</v>
      </c>
      <c r="K19" s="393">
        <v>264</v>
      </c>
      <c r="L19" s="393">
        <v>264</v>
      </c>
      <c r="M19" s="393">
        <v>264</v>
      </c>
      <c r="N19" s="393">
        <v>264</v>
      </c>
      <c r="O19" s="393">
        <v>264</v>
      </c>
      <c r="P19" s="393">
        <v>299</v>
      </c>
      <c r="Q19" s="394">
        <f>SUM(H19:P19)</f>
        <v>2118</v>
      </c>
      <c r="R19" s="1026"/>
    </row>
    <row r="20" spans="1:19" ht="14.45" customHeight="1" thickBot="1" x14ac:dyDescent="0.3">
      <c r="A20" s="999"/>
      <c r="B20" s="388" t="s">
        <v>346</v>
      </c>
      <c r="C20" s="389" t="s">
        <v>18</v>
      </c>
      <c r="D20" s="390">
        <v>1</v>
      </c>
      <c r="E20" s="34">
        <v>0</v>
      </c>
      <c r="F20" s="34">
        <v>0</v>
      </c>
      <c r="G20" s="34">
        <v>0</v>
      </c>
      <c r="H20" s="391">
        <f>+H21/$Q$19</f>
        <v>1.5580736543909348E-2</v>
      </c>
      <c r="I20" s="391">
        <f t="shared" ref="I20:P20" si="3">+I21/$Q$19</f>
        <v>9.5372993389990557E-2</v>
      </c>
      <c r="J20" s="391">
        <f t="shared" si="3"/>
        <v>0.12464589235127478</v>
      </c>
      <c r="K20" s="391">
        <f t="shared" si="3"/>
        <v>0.12464589235127478</v>
      </c>
      <c r="L20" s="391">
        <f t="shared" si="3"/>
        <v>0.12464589235127478</v>
      </c>
      <c r="M20" s="391">
        <f t="shared" si="3"/>
        <v>0.12464589235127478</v>
      </c>
      <c r="N20" s="391">
        <f t="shared" si="3"/>
        <v>0.12464589235127478</v>
      </c>
      <c r="O20" s="391">
        <f t="shared" si="3"/>
        <v>0.12464589235127478</v>
      </c>
      <c r="P20" s="391">
        <f t="shared" si="3"/>
        <v>0.14117091595845138</v>
      </c>
      <c r="Q20" s="391">
        <f>SUM(E20:P20)</f>
        <v>1</v>
      </c>
      <c r="R20" s="1023">
        <v>265</v>
      </c>
    </row>
    <row r="21" spans="1:19" ht="14.45" customHeight="1" x14ac:dyDescent="0.25">
      <c r="A21" s="999"/>
      <c r="B21" s="388" t="s">
        <v>346</v>
      </c>
      <c r="C21" s="389" t="s">
        <v>18</v>
      </c>
      <c r="D21" s="1">
        <v>2117</v>
      </c>
      <c r="E21" s="392">
        <v>0</v>
      </c>
      <c r="F21" s="392">
        <v>0</v>
      </c>
      <c r="G21" s="392">
        <v>0</v>
      </c>
      <c r="H21" s="393">
        <v>33</v>
      </c>
      <c r="I21" s="393">
        <v>202</v>
      </c>
      <c r="J21" s="393">
        <v>264</v>
      </c>
      <c r="K21" s="393">
        <v>264</v>
      </c>
      <c r="L21" s="393">
        <v>264</v>
      </c>
      <c r="M21" s="393">
        <v>264</v>
      </c>
      <c r="N21" s="393">
        <v>264</v>
      </c>
      <c r="O21" s="393">
        <v>264</v>
      </c>
      <c r="P21" s="393">
        <v>299</v>
      </c>
      <c r="Q21" s="395">
        <f>SUM(E21:P21)</f>
        <v>2118</v>
      </c>
      <c r="R21" s="1024"/>
      <c r="S21" s="413"/>
    </row>
    <row r="22" spans="1:19" ht="15.75" x14ac:dyDescent="0.25">
      <c r="A22" s="999"/>
      <c r="B22" s="82"/>
      <c r="C22" s="1000" t="s">
        <v>347</v>
      </c>
      <c r="D22" s="1001"/>
      <c r="E22" s="396">
        <f>+E21</f>
        <v>0</v>
      </c>
      <c r="F22" s="396">
        <f>+E22+F21</f>
        <v>0</v>
      </c>
      <c r="G22" s="396">
        <f t="shared" ref="G22:P22" si="4">+F22+G21</f>
        <v>0</v>
      </c>
      <c r="H22" s="510">
        <f t="shared" si="4"/>
        <v>33</v>
      </c>
      <c r="I22" s="510">
        <f t="shared" si="4"/>
        <v>235</v>
      </c>
      <c r="J22" s="510">
        <f t="shared" si="4"/>
        <v>499</v>
      </c>
      <c r="K22" s="510">
        <f t="shared" si="4"/>
        <v>763</v>
      </c>
      <c r="L22" s="510">
        <f t="shared" si="4"/>
        <v>1027</v>
      </c>
      <c r="M22" s="397">
        <f t="shared" si="4"/>
        <v>1291</v>
      </c>
      <c r="N22" s="397">
        <f t="shared" si="4"/>
        <v>1555</v>
      </c>
      <c r="O22" s="397">
        <f t="shared" si="4"/>
        <v>1819</v>
      </c>
      <c r="P22" s="397">
        <f t="shared" si="4"/>
        <v>2118</v>
      </c>
      <c r="Q22" s="398"/>
      <c r="R22" s="398"/>
    </row>
    <row r="23" spans="1:19" x14ac:dyDescent="0.25">
      <c r="C23" s="1010">
        <v>2117</v>
      </c>
      <c r="D23" s="1011"/>
      <c r="E23" s="399">
        <f>+E22/$C$23</f>
        <v>0</v>
      </c>
      <c r="F23" s="399">
        <f t="shared" ref="F23:P23" si="5">+F22/$C$23</f>
        <v>0</v>
      </c>
      <c r="G23" s="399">
        <f t="shared" si="5"/>
        <v>0</v>
      </c>
      <c r="H23" s="399">
        <f t="shared" si="5"/>
        <v>1.5588096362777516E-2</v>
      </c>
      <c r="I23" s="399">
        <f t="shared" si="5"/>
        <v>0.11100614076523382</v>
      </c>
      <c r="J23" s="399">
        <f t="shared" si="5"/>
        <v>0.23571091166745395</v>
      </c>
      <c r="K23" s="399">
        <f t="shared" si="5"/>
        <v>0.36041568256967405</v>
      </c>
      <c r="L23" s="399">
        <f t="shared" si="5"/>
        <v>0.4851204534718942</v>
      </c>
      <c r="M23" s="399">
        <f t="shared" si="5"/>
        <v>0.60982522437411435</v>
      </c>
      <c r="N23" s="399">
        <f t="shared" si="5"/>
        <v>0.73452999527633445</v>
      </c>
      <c r="O23" s="399">
        <f t="shared" si="5"/>
        <v>0.85923476617855454</v>
      </c>
      <c r="P23" s="399">
        <f t="shared" si="5"/>
        <v>1.0004723665564479</v>
      </c>
      <c r="Q23" s="400"/>
      <c r="R23" s="400"/>
    </row>
    <row r="24" spans="1:19" ht="16.5" thickBot="1" x14ac:dyDescent="0.3">
      <c r="A24" s="230"/>
      <c r="R24" s="488" t="s">
        <v>453</v>
      </c>
    </row>
    <row r="25" spans="1:19" ht="18" x14ac:dyDescent="0.25">
      <c r="A25" s="1002" t="s">
        <v>348</v>
      </c>
      <c r="B25" s="231" t="s">
        <v>349</v>
      </c>
      <c r="C25" s="401" t="s">
        <v>18</v>
      </c>
      <c r="D25" s="402">
        <v>6</v>
      </c>
      <c r="E25" s="34">
        <v>7.0000000000000007E-2</v>
      </c>
      <c r="F25" s="34">
        <v>0.02</v>
      </c>
      <c r="G25" s="34">
        <v>0.1138</v>
      </c>
      <c r="H25" s="34">
        <v>0.1138</v>
      </c>
      <c r="I25" s="34">
        <v>0.1138</v>
      </c>
      <c r="J25" s="34">
        <v>0.1138</v>
      </c>
      <c r="K25" s="34">
        <v>0.1138</v>
      </c>
      <c r="L25" s="34">
        <v>0.1138</v>
      </c>
      <c r="M25" s="34">
        <v>0.1138</v>
      </c>
      <c r="N25" s="34">
        <v>0.09</v>
      </c>
      <c r="O25" s="34">
        <v>1.2E-2</v>
      </c>
      <c r="P25" s="34">
        <v>1.14E-2</v>
      </c>
      <c r="Q25" s="403">
        <f t="shared" ref="Q25:Q27" si="6">SUM(E25:P25)</f>
        <v>1</v>
      </c>
      <c r="R25" s="484">
        <v>0.1138</v>
      </c>
    </row>
    <row r="26" spans="1:19" ht="16.5" thickBot="1" x14ac:dyDescent="0.3">
      <c r="A26" s="1003"/>
      <c r="B26" s="231"/>
      <c r="C26" s="1005">
        <v>1</v>
      </c>
      <c r="D26" s="1005"/>
      <c r="E26" s="405">
        <f t="shared" ref="E26:P26" si="7">+$D$25*E25/$C$26</f>
        <v>0.42000000000000004</v>
      </c>
      <c r="F26" s="405">
        <f t="shared" si="7"/>
        <v>0.12</v>
      </c>
      <c r="G26" s="405">
        <f t="shared" si="7"/>
        <v>0.68279999999999996</v>
      </c>
      <c r="H26" s="405">
        <f t="shared" si="7"/>
        <v>0.68279999999999996</v>
      </c>
      <c r="I26" s="405">
        <f t="shared" si="7"/>
        <v>0.68279999999999996</v>
      </c>
      <c r="J26" s="405">
        <f t="shared" si="7"/>
        <v>0.68279999999999996</v>
      </c>
      <c r="K26" s="405">
        <f t="shared" si="7"/>
        <v>0.68279999999999996</v>
      </c>
      <c r="L26" s="405">
        <f t="shared" si="7"/>
        <v>0.68279999999999996</v>
      </c>
      <c r="M26" s="405">
        <f t="shared" si="7"/>
        <v>0.68279999999999996</v>
      </c>
      <c r="N26" s="405">
        <f t="shared" si="7"/>
        <v>0.54</v>
      </c>
      <c r="O26" s="405">
        <f t="shared" si="7"/>
        <v>7.2000000000000008E-2</v>
      </c>
      <c r="P26" s="405">
        <f t="shared" si="7"/>
        <v>6.8400000000000002E-2</v>
      </c>
      <c r="Q26" s="406">
        <f>SUM(E26:P26)</f>
        <v>5.9999999999999991</v>
      </c>
      <c r="R26" s="489">
        <f>+$D$25*R25/$C$26</f>
        <v>0.68279999999999996</v>
      </c>
    </row>
    <row r="27" spans="1:19" ht="18" x14ac:dyDescent="0.25">
      <c r="A27" s="1004"/>
      <c r="B27" s="231" t="s">
        <v>350</v>
      </c>
      <c r="C27" s="401" t="s">
        <v>18</v>
      </c>
      <c r="D27" s="402">
        <v>6</v>
      </c>
      <c r="E27" s="67">
        <v>0</v>
      </c>
      <c r="F27" s="67">
        <v>0</v>
      </c>
      <c r="G27" s="67">
        <v>0</v>
      </c>
      <c r="H27" s="67">
        <v>0.13569999999999999</v>
      </c>
      <c r="I27" s="67">
        <v>0.13569999999999999</v>
      </c>
      <c r="J27" s="481">
        <v>0.13569999999999999</v>
      </c>
      <c r="K27" s="67">
        <v>0.13569999999999999</v>
      </c>
      <c r="L27" s="67">
        <v>0.13569999999999999</v>
      </c>
      <c r="M27" s="67">
        <v>0.13569999999999999</v>
      </c>
      <c r="N27" s="67">
        <v>0.15</v>
      </c>
      <c r="O27" s="67">
        <v>3.5799999999999998E-2</v>
      </c>
      <c r="P27" s="67">
        <v>0</v>
      </c>
      <c r="Q27" s="404">
        <f t="shared" si="6"/>
        <v>0.99999999999999978</v>
      </c>
      <c r="R27" s="485">
        <v>0.13569999999999999</v>
      </c>
    </row>
    <row r="28" spans="1:19" ht="15.75" x14ac:dyDescent="0.25">
      <c r="A28" s="1004"/>
      <c r="B28" s="231"/>
      <c r="C28" s="1005">
        <v>1</v>
      </c>
      <c r="D28" s="1005"/>
      <c r="E28" s="405">
        <f>+$D$27*E27/$C$28</f>
        <v>0</v>
      </c>
      <c r="F28" s="405">
        <f t="shared" ref="F28:P28" si="8">+$D$25*F27/$C$28</f>
        <v>0</v>
      </c>
      <c r="G28" s="405">
        <f t="shared" si="8"/>
        <v>0</v>
      </c>
      <c r="H28" s="405">
        <f t="shared" si="8"/>
        <v>0.81419999999999992</v>
      </c>
      <c r="I28" s="405">
        <f t="shared" si="8"/>
        <v>0.81419999999999992</v>
      </c>
      <c r="J28" s="405">
        <f t="shared" si="8"/>
        <v>0.81419999999999992</v>
      </c>
      <c r="K28" s="405">
        <f t="shared" si="8"/>
        <v>0.81419999999999992</v>
      </c>
      <c r="L28" s="405">
        <f t="shared" si="8"/>
        <v>0.81419999999999992</v>
      </c>
      <c r="M28" s="405">
        <f t="shared" si="8"/>
        <v>0.81419999999999992</v>
      </c>
      <c r="N28" s="405">
        <f t="shared" si="8"/>
        <v>0.89999999999999991</v>
      </c>
      <c r="O28" s="405">
        <f t="shared" si="8"/>
        <v>0.21479999999999999</v>
      </c>
      <c r="P28" s="405">
        <f t="shared" si="8"/>
        <v>0</v>
      </c>
      <c r="Q28" s="406">
        <f>SUM(E28:P28)</f>
        <v>6</v>
      </c>
      <c r="R28" s="489">
        <f>+$D$25*R27/$C$28</f>
        <v>0.81419999999999992</v>
      </c>
    </row>
    <row r="29" spans="1:19" ht="15.75" x14ac:dyDescent="0.25">
      <c r="A29" s="1004"/>
      <c r="B29" s="231"/>
      <c r="C29" s="1006" t="s">
        <v>452</v>
      </c>
      <c r="D29" s="1007"/>
      <c r="E29" s="478">
        <f t="shared" ref="E29:R29" si="9">+E28+E26</f>
        <v>0.42000000000000004</v>
      </c>
      <c r="F29" s="478">
        <f t="shared" si="9"/>
        <v>0.12</v>
      </c>
      <c r="G29" s="478">
        <f t="shared" si="9"/>
        <v>0.68279999999999996</v>
      </c>
      <c r="H29" s="478">
        <f t="shared" si="9"/>
        <v>1.4969999999999999</v>
      </c>
      <c r="I29" s="478">
        <f t="shared" si="9"/>
        <v>1.4969999999999999</v>
      </c>
      <c r="J29" s="478">
        <f t="shared" si="9"/>
        <v>1.4969999999999999</v>
      </c>
      <c r="K29" s="478">
        <f t="shared" si="9"/>
        <v>1.4969999999999999</v>
      </c>
      <c r="L29" s="478">
        <f t="shared" si="9"/>
        <v>1.4969999999999999</v>
      </c>
      <c r="M29" s="478">
        <f t="shared" si="9"/>
        <v>1.4969999999999999</v>
      </c>
      <c r="N29" s="478">
        <f t="shared" si="9"/>
        <v>1.44</v>
      </c>
      <c r="O29" s="478">
        <f t="shared" si="9"/>
        <v>0.2868</v>
      </c>
      <c r="P29" s="478">
        <f t="shared" si="9"/>
        <v>6.8400000000000002E-2</v>
      </c>
      <c r="Q29" s="478">
        <f t="shared" si="9"/>
        <v>12</v>
      </c>
      <c r="R29" s="490">
        <f t="shared" si="9"/>
        <v>1.4969999999999999</v>
      </c>
    </row>
    <row r="30" spans="1:19" ht="14.45" customHeight="1" x14ac:dyDescent="0.25">
      <c r="A30" s="1004"/>
      <c r="B30" s="232"/>
      <c r="C30" s="1014" t="s">
        <v>347</v>
      </c>
      <c r="D30" s="1015"/>
      <c r="E30" s="479">
        <f>+E29</f>
        <v>0.42000000000000004</v>
      </c>
      <c r="F30" s="479">
        <f t="shared" ref="F30:P30" si="10">+E30+F29</f>
        <v>0.54</v>
      </c>
      <c r="G30" s="479">
        <f t="shared" si="10"/>
        <v>1.2227999999999999</v>
      </c>
      <c r="H30" s="479">
        <f t="shared" si="10"/>
        <v>2.7197999999999998</v>
      </c>
      <c r="I30" s="479">
        <f t="shared" si="10"/>
        <v>4.2167999999999992</v>
      </c>
      <c r="J30" s="479">
        <f t="shared" si="10"/>
        <v>5.7137999999999991</v>
      </c>
      <c r="K30" s="479">
        <f t="shared" si="10"/>
        <v>7.210799999999999</v>
      </c>
      <c r="L30" s="479">
        <f t="shared" si="10"/>
        <v>8.7077999999999989</v>
      </c>
      <c r="M30" s="479">
        <f t="shared" si="10"/>
        <v>10.204799999999999</v>
      </c>
      <c r="N30" s="479">
        <f t="shared" si="10"/>
        <v>11.644799999999998</v>
      </c>
      <c r="O30" s="479">
        <f t="shared" si="10"/>
        <v>11.931599999999998</v>
      </c>
      <c r="P30" s="479">
        <f t="shared" si="10"/>
        <v>11.999999999999998</v>
      </c>
      <c r="Q30" s="480"/>
      <c r="R30" s="482"/>
    </row>
    <row r="31" spans="1:19" ht="14.45" customHeight="1" x14ac:dyDescent="0.25">
      <c r="A31" s="233"/>
      <c r="B31" s="232"/>
      <c r="C31" s="1008">
        <v>12</v>
      </c>
      <c r="D31" s="1009"/>
      <c r="E31" s="409">
        <f t="shared" ref="E31:P31" si="11">+E30/$C$31</f>
        <v>3.5000000000000003E-2</v>
      </c>
      <c r="F31" s="409">
        <f t="shared" si="11"/>
        <v>4.5000000000000005E-2</v>
      </c>
      <c r="G31" s="409">
        <f t="shared" si="11"/>
        <v>0.10189999999999999</v>
      </c>
      <c r="H31" s="409">
        <f t="shared" si="11"/>
        <v>0.22664999999999999</v>
      </c>
      <c r="I31" s="409">
        <f t="shared" si="11"/>
        <v>0.35139999999999993</v>
      </c>
      <c r="J31" s="409">
        <f t="shared" si="11"/>
        <v>0.47614999999999991</v>
      </c>
      <c r="K31" s="409">
        <f t="shared" si="11"/>
        <v>0.60089999999999988</v>
      </c>
      <c r="L31" s="409">
        <f t="shared" si="11"/>
        <v>0.72564999999999991</v>
      </c>
      <c r="M31" s="409">
        <f t="shared" si="11"/>
        <v>0.85039999999999993</v>
      </c>
      <c r="N31" s="409">
        <f t="shared" si="11"/>
        <v>0.97039999999999982</v>
      </c>
      <c r="O31" s="409">
        <f t="shared" si="11"/>
        <v>0.99429999999999985</v>
      </c>
      <c r="P31" s="409">
        <f t="shared" si="11"/>
        <v>0.99999999999999989</v>
      </c>
      <c r="Q31" s="408"/>
      <c r="R31" s="483"/>
      <c r="S31" s="259"/>
    </row>
    <row r="32" spans="1:19" ht="14.45" customHeight="1" thickBot="1" x14ac:dyDescent="0.3">
      <c r="A32" s="234"/>
      <c r="B32" s="232"/>
      <c r="C32" s="1019"/>
      <c r="D32" s="1020"/>
      <c r="E32" s="235"/>
      <c r="F32" s="235"/>
      <c r="G32" s="235"/>
      <c r="H32" s="235"/>
      <c r="I32" s="235"/>
      <c r="J32" s="235"/>
      <c r="K32" s="235"/>
      <c r="L32" s="235"/>
      <c r="M32" s="235"/>
      <c r="N32" s="235"/>
      <c r="O32" s="235"/>
      <c r="P32" s="235"/>
      <c r="Q32" s="236"/>
      <c r="R32" s="487"/>
    </row>
    <row r="33" spans="1:34" ht="65.45" customHeight="1" x14ac:dyDescent="0.25">
      <c r="A33" s="237" t="s">
        <v>351</v>
      </c>
      <c r="B33" s="238" t="s">
        <v>352</v>
      </c>
      <c r="C33" s="401" t="s">
        <v>18</v>
      </c>
      <c r="D33" s="410">
        <v>12</v>
      </c>
      <c r="E33" s="34">
        <v>0.05</v>
      </c>
      <c r="F33" s="34">
        <v>7.0000000000000007E-2</v>
      </c>
      <c r="G33" s="34">
        <v>0.11</v>
      </c>
      <c r="H33" s="34">
        <v>0.11</v>
      </c>
      <c r="I33" s="34">
        <v>0.11</v>
      </c>
      <c r="J33" s="34">
        <v>0.11</v>
      </c>
      <c r="K33" s="34">
        <v>0.11</v>
      </c>
      <c r="L33" s="34">
        <v>0.11</v>
      </c>
      <c r="M33" s="34">
        <v>0.11</v>
      </c>
      <c r="N33" s="34">
        <v>0.08</v>
      </c>
      <c r="O33" s="34">
        <v>1.4999999999999999E-2</v>
      </c>
      <c r="P33" s="34">
        <v>1.4999999999999999E-2</v>
      </c>
      <c r="Q33" s="403">
        <f t="shared" ref="Q33:Q34" si="12">SUM(E33:P33)</f>
        <v>1</v>
      </c>
      <c r="R33" s="487"/>
      <c r="S33" s="421"/>
    </row>
    <row r="34" spans="1:34" ht="15.75" x14ac:dyDescent="0.25">
      <c r="C34" s="1016">
        <v>1</v>
      </c>
      <c r="D34" s="1017">
        <v>1</v>
      </c>
      <c r="E34" s="407">
        <f>+$D$33*E33/$D$34</f>
        <v>0.60000000000000009</v>
      </c>
      <c r="F34" s="407">
        <f t="shared" ref="F34:P34" si="13">+$D$33*F33/$D$34</f>
        <v>0.84000000000000008</v>
      </c>
      <c r="G34" s="407">
        <f t="shared" si="13"/>
        <v>1.32</v>
      </c>
      <c r="H34" s="407">
        <f t="shared" si="13"/>
        <v>1.32</v>
      </c>
      <c r="I34" s="407">
        <f t="shared" si="13"/>
        <v>1.32</v>
      </c>
      <c r="J34" s="407">
        <f t="shared" si="13"/>
        <v>1.32</v>
      </c>
      <c r="K34" s="407">
        <f t="shared" si="13"/>
        <v>1.32</v>
      </c>
      <c r="L34" s="407">
        <f t="shared" si="13"/>
        <v>1.32</v>
      </c>
      <c r="M34" s="407">
        <f t="shared" si="13"/>
        <v>1.32</v>
      </c>
      <c r="N34" s="407">
        <f t="shared" si="13"/>
        <v>0.96</v>
      </c>
      <c r="O34" s="407">
        <f t="shared" si="13"/>
        <v>0.18</v>
      </c>
      <c r="P34" s="407">
        <f t="shared" si="13"/>
        <v>0.18</v>
      </c>
      <c r="Q34" s="407">
        <f t="shared" si="12"/>
        <v>12</v>
      </c>
      <c r="R34" s="487"/>
    </row>
    <row r="35" spans="1:34" ht="15.75" x14ac:dyDescent="0.25">
      <c r="C35" s="1000" t="s">
        <v>347</v>
      </c>
      <c r="D35" s="1001"/>
      <c r="E35" s="396">
        <f>+E34</f>
        <v>0.60000000000000009</v>
      </c>
      <c r="F35" s="396">
        <f>+E35+F34</f>
        <v>1.4400000000000002</v>
      </c>
      <c r="G35" s="396">
        <f t="shared" ref="G35:P35" si="14">+F35+G34</f>
        <v>2.7600000000000002</v>
      </c>
      <c r="H35" s="396">
        <f t="shared" si="14"/>
        <v>4.08</v>
      </c>
      <c r="I35" s="396">
        <f t="shared" si="14"/>
        <v>5.4</v>
      </c>
      <c r="J35" s="396">
        <f t="shared" si="14"/>
        <v>6.7200000000000006</v>
      </c>
      <c r="K35" s="396">
        <f t="shared" si="14"/>
        <v>8.0400000000000009</v>
      </c>
      <c r="L35" s="396">
        <f t="shared" si="14"/>
        <v>9.3600000000000012</v>
      </c>
      <c r="M35" s="396">
        <f t="shared" si="14"/>
        <v>10.680000000000001</v>
      </c>
      <c r="N35" s="396">
        <f t="shared" si="14"/>
        <v>11.64</v>
      </c>
      <c r="O35" s="396">
        <f t="shared" si="14"/>
        <v>11.82</v>
      </c>
      <c r="P35" s="396">
        <f t="shared" si="14"/>
        <v>12</v>
      </c>
      <c r="Q35" s="408"/>
      <c r="R35" s="487"/>
    </row>
    <row r="36" spans="1:34" ht="27" customHeight="1" x14ac:dyDescent="0.25">
      <c r="C36" s="1008">
        <v>12</v>
      </c>
      <c r="D36" s="1009"/>
      <c r="E36" s="411">
        <f>+E35/$C$31</f>
        <v>5.000000000000001E-2</v>
      </c>
      <c r="F36" s="411">
        <f t="shared" ref="F36" si="15">+F35/$C$31</f>
        <v>0.12000000000000001</v>
      </c>
      <c r="G36" s="411">
        <f t="shared" ref="G36" si="16">+G35/$C$31</f>
        <v>0.23</v>
      </c>
      <c r="H36" s="411">
        <f t="shared" ref="H36" si="17">+H35/$C$31</f>
        <v>0.34</v>
      </c>
      <c r="I36" s="411">
        <f t="shared" ref="I36" si="18">+I35/$C$31</f>
        <v>0.45</v>
      </c>
      <c r="J36" s="411">
        <f t="shared" ref="J36" si="19">+J35/$C$31</f>
        <v>0.56000000000000005</v>
      </c>
      <c r="K36" s="411">
        <f t="shared" ref="K36" si="20">+K35/$C$31</f>
        <v>0.67</v>
      </c>
      <c r="L36" s="411">
        <f t="shared" ref="L36" si="21">+L35/$C$31</f>
        <v>0.78000000000000014</v>
      </c>
      <c r="M36" s="411">
        <f t="shared" ref="M36" si="22">+M35/$C$31</f>
        <v>0.89000000000000012</v>
      </c>
      <c r="N36" s="411">
        <f t="shared" ref="N36" si="23">+N35/$C$31</f>
        <v>0.97000000000000008</v>
      </c>
      <c r="O36" s="411">
        <f t="shared" ref="O36" si="24">+O35/$C$31</f>
        <v>0.98499999999999999</v>
      </c>
      <c r="P36" s="411">
        <f t="shared" ref="P36" si="25">+P35/$C$31</f>
        <v>1</v>
      </c>
      <c r="Q36" s="400"/>
      <c r="R36" s="487"/>
    </row>
    <row r="37" spans="1:34" ht="27" customHeight="1" x14ac:dyDescent="0.25">
      <c r="C37" s="364"/>
      <c r="D37" s="365"/>
      <c r="E37" s="366"/>
      <c r="F37" s="366"/>
      <c r="G37" s="366"/>
      <c r="H37" s="366"/>
      <c r="I37" s="366"/>
      <c r="J37" s="366"/>
      <c r="K37" s="366"/>
      <c r="L37" s="366"/>
      <c r="M37" s="366"/>
      <c r="N37" s="366"/>
      <c r="O37" s="366"/>
      <c r="P37" s="366"/>
    </row>
    <row r="38" spans="1:34" ht="27" customHeight="1" x14ac:dyDescent="0.25">
      <c r="C38" s="364"/>
      <c r="D38" s="365"/>
      <c r="E38" s="366"/>
      <c r="F38" s="366"/>
      <c r="G38" s="366"/>
      <c r="H38" s="366"/>
      <c r="I38" s="366"/>
      <c r="J38" s="366"/>
      <c r="K38" s="366"/>
      <c r="L38" s="366"/>
      <c r="M38" s="366"/>
      <c r="N38" s="366"/>
      <c r="O38" s="366"/>
      <c r="P38" s="366"/>
    </row>
    <row r="39" spans="1:34" ht="27" customHeight="1" x14ac:dyDescent="0.25">
      <c r="A39" s="1012" t="s">
        <v>353</v>
      </c>
      <c r="B39" s="1012"/>
      <c r="C39" s="1018" t="s">
        <v>354</v>
      </c>
      <c r="D39" s="1018"/>
      <c r="E39" s="1018"/>
      <c r="F39" s="1018"/>
      <c r="G39" s="375" t="s">
        <v>355</v>
      </c>
      <c r="H39" s="375" t="s">
        <v>134</v>
      </c>
      <c r="I39" s="375" t="s">
        <v>356</v>
      </c>
      <c r="J39" s="375" t="s">
        <v>135</v>
      </c>
      <c r="K39" s="375" t="s">
        <v>356</v>
      </c>
      <c r="L39" s="375" t="s">
        <v>136</v>
      </c>
      <c r="M39" s="375" t="s">
        <v>356</v>
      </c>
      <c r="N39" s="375" t="s">
        <v>137</v>
      </c>
      <c r="O39" s="375" t="s">
        <v>356</v>
      </c>
      <c r="P39" s="375" t="s">
        <v>138</v>
      </c>
      <c r="Q39" s="375" t="s">
        <v>356</v>
      </c>
      <c r="R39" s="375" t="s">
        <v>139</v>
      </c>
      <c r="S39" s="375" t="s">
        <v>356</v>
      </c>
      <c r="T39" s="375" t="s">
        <v>127</v>
      </c>
      <c r="U39" s="375" t="s">
        <v>356</v>
      </c>
      <c r="V39" s="375" t="s">
        <v>128</v>
      </c>
      <c r="W39" s="375" t="s">
        <v>356</v>
      </c>
      <c r="X39" s="375" t="s">
        <v>129</v>
      </c>
      <c r="Y39" s="375" t="s">
        <v>356</v>
      </c>
      <c r="Z39" s="375" t="s">
        <v>130</v>
      </c>
      <c r="AA39" s="375" t="s">
        <v>356</v>
      </c>
      <c r="AB39" s="375" t="s">
        <v>131</v>
      </c>
      <c r="AC39" s="375" t="s">
        <v>356</v>
      </c>
      <c r="AD39" s="375" t="s">
        <v>132</v>
      </c>
      <c r="AE39" s="375" t="s">
        <v>356</v>
      </c>
      <c r="AF39" s="1021" t="s">
        <v>411</v>
      </c>
      <c r="AG39" s="1022"/>
    </row>
    <row r="40" spans="1:34" ht="45.6" customHeight="1" x14ac:dyDescent="0.25">
      <c r="A40" s="1012" t="s">
        <v>289</v>
      </c>
      <c r="B40" s="1012"/>
      <c r="C40" s="1013" t="s">
        <v>344</v>
      </c>
      <c r="D40" s="1013"/>
      <c r="E40" s="1013"/>
      <c r="F40" s="1013"/>
      <c r="G40" s="376">
        <f>+G43*0.6</f>
        <v>0.15</v>
      </c>
      <c r="H40" s="377">
        <f>+E23</f>
        <v>0</v>
      </c>
      <c r="I40" s="378">
        <f>+$G$40*H40</f>
        <v>0</v>
      </c>
      <c r="J40" s="379">
        <f>+F23</f>
        <v>0</v>
      </c>
      <c r="K40" s="378">
        <f>+$G$40*J40</f>
        <v>0</v>
      </c>
      <c r="L40" s="380">
        <f>+G23</f>
        <v>0</v>
      </c>
      <c r="M40" s="378">
        <f>+$G$40*L40</f>
        <v>0</v>
      </c>
      <c r="N40" s="380">
        <f>+H23</f>
        <v>1.5588096362777516E-2</v>
      </c>
      <c r="O40" s="378">
        <f>+$G$40*N40</f>
        <v>2.3382144544166271E-3</v>
      </c>
      <c r="P40" s="380">
        <f>+I23</f>
        <v>0.11100614076523382</v>
      </c>
      <c r="Q40" s="378">
        <f>+$G$40*P40</f>
        <v>1.6650921114785073E-2</v>
      </c>
      <c r="R40" s="380">
        <f>+J23</f>
        <v>0.23571091166745395</v>
      </c>
      <c r="S40" s="378">
        <f>+$G$40*R40</f>
        <v>3.5356636750118089E-2</v>
      </c>
      <c r="T40" s="380">
        <f>+K23</f>
        <v>0.36041568256967405</v>
      </c>
      <c r="U40" s="378">
        <f>+$G$40*T40</f>
        <v>5.4062352385451103E-2</v>
      </c>
      <c r="V40" s="380">
        <f>+L23</f>
        <v>0.4851204534718942</v>
      </c>
      <c r="W40" s="378">
        <f>+$G$40*V40</f>
        <v>7.276806802078413E-2</v>
      </c>
      <c r="X40" s="380">
        <f>+M23</f>
        <v>0.60982522437411435</v>
      </c>
      <c r="Y40" s="378">
        <f>+$G$40*X40</f>
        <v>9.147378365611715E-2</v>
      </c>
      <c r="Z40" s="380">
        <f>+N23</f>
        <v>0.73452999527633445</v>
      </c>
      <c r="AA40" s="378">
        <f>+$G$40*Z40</f>
        <v>0.11017949929145017</v>
      </c>
      <c r="AB40" s="380">
        <f>+O23</f>
        <v>0.85923476617855454</v>
      </c>
      <c r="AC40" s="378">
        <f>+$G$40*AB40</f>
        <v>0.12888521492678318</v>
      </c>
      <c r="AD40" s="380">
        <f>+P23</f>
        <v>1.0004723665564479</v>
      </c>
      <c r="AE40" s="378">
        <f>+$G$40*AD40</f>
        <v>0.15007085498346717</v>
      </c>
      <c r="AF40" s="371">
        <f>+INVERSIÓN!ET10</f>
        <v>0.61029759093056213</v>
      </c>
      <c r="AG40" s="474">
        <f>+AF40*G40</f>
        <v>9.1544638639584314E-2</v>
      </c>
    </row>
    <row r="41" spans="1:34" ht="35.1" customHeight="1" x14ac:dyDescent="0.25">
      <c r="A41" s="1012"/>
      <c r="B41" s="1012"/>
      <c r="C41" s="1013" t="s">
        <v>348</v>
      </c>
      <c r="D41" s="1013"/>
      <c r="E41" s="1013"/>
      <c r="F41" s="1013"/>
      <c r="G41" s="376">
        <f>+G43*0.2</f>
        <v>0.05</v>
      </c>
      <c r="H41" s="380">
        <f>+E31</f>
        <v>3.5000000000000003E-2</v>
      </c>
      <c r="I41" s="378">
        <f t="shared" ref="I41:I42" si="26">+$G$40*H41</f>
        <v>5.2500000000000003E-3</v>
      </c>
      <c r="J41" s="380">
        <f>+F31</f>
        <v>4.5000000000000005E-2</v>
      </c>
      <c r="K41" s="378">
        <f>+$G$41*J41</f>
        <v>2.2500000000000003E-3</v>
      </c>
      <c r="L41" s="380">
        <f>+G31</f>
        <v>0.10189999999999999</v>
      </c>
      <c r="M41" s="378">
        <f>+$G$41*L41</f>
        <v>5.0949999999999997E-3</v>
      </c>
      <c r="N41" s="380">
        <f>+H31</f>
        <v>0.22664999999999999</v>
      </c>
      <c r="O41" s="378">
        <f>+$G$41*N41</f>
        <v>1.1332500000000001E-2</v>
      </c>
      <c r="P41" s="380">
        <f>+I31</f>
        <v>0.35139999999999993</v>
      </c>
      <c r="Q41" s="378">
        <f>+$G$41*P41</f>
        <v>1.7569999999999999E-2</v>
      </c>
      <c r="R41" s="380">
        <f>+J31</f>
        <v>0.47614999999999991</v>
      </c>
      <c r="S41" s="378">
        <f>+$G$41*R41</f>
        <v>2.3807499999999995E-2</v>
      </c>
      <c r="T41" s="380">
        <f>+K31</f>
        <v>0.60089999999999988</v>
      </c>
      <c r="U41" s="378">
        <f>+$G$41*T41</f>
        <v>3.0044999999999995E-2</v>
      </c>
      <c r="V41" s="380">
        <f>+L31</f>
        <v>0.72564999999999991</v>
      </c>
      <c r="W41" s="378">
        <f>+$G$41*V41</f>
        <v>3.6282499999999995E-2</v>
      </c>
      <c r="X41" s="380">
        <f>+M31</f>
        <v>0.85039999999999993</v>
      </c>
      <c r="Y41" s="378">
        <f>+$G$41*X41</f>
        <v>4.2520000000000002E-2</v>
      </c>
      <c r="Z41" s="380">
        <f>+N31</f>
        <v>0.97039999999999982</v>
      </c>
      <c r="AA41" s="378">
        <f>+$G$41*Z41</f>
        <v>4.8519999999999994E-2</v>
      </c>
      <c r="AB41" s="380">
        <f>+O31</f>
        <v>0.99429999999999985</v>
      </c>
      <c r="AC41" s="378">
        <f>+$G$41*AB41</f>
        <v>4.9714999999999995E-2</v>
      </c>
      <c r="AD41" s="380">
        <f>+P31</f>
        <v>0.99999999999999989</v>
      </c>
      <c r="AE41" s="378">
        <f>+$G$41*AD41</f>
        <v>4.9999999999999996E-2</v>
      </c>
      <c r="AF41" s="372">
        <f>+INVERSIÓN!ET17</f>
        <v>0.85166666666666668</v>
      </c>
      <c r="AG41" s="474">
        <f t="shared" ref="AG41:AG42" si="27">+AF41*G41</f>
        <v>4.2583333333333334E-2</v>
      </c>
    </row>
    <row r="42" spans="1:34" ht="35.1" customHeight="1" x14ac:dyDescent="0.25">
      <c r="A42" s="1012"/>
      <c r="B42" s="1012"/>
      <c r="C42" s="1013" t="s">
        <v>351</v>
      </c>
      <c r="D42" s="1013"/>
      <c r="E42" s="1013"/>
      <c r="F42" s="1013"/>
      <c r="G42" s="376">
        <f>+G43*0.2</f>
        <v>0.05</v>
      </c>
      <c r="H42" s="380">
        <f>+E36</f>
        <v>5.000000000000001E-2</v>
      </c>
      <c r="I42" s="378">
        <f t="shared" si="26"/>
        <v>7.5000000000000015E-3</v>
      </c>
      <c r="J42" s="380">
        <f>+F36</f>
        <v>0.12000000000000001</v>
      </c>
      <c r="K42" s="376">
        <f>+$G$42*J42</f>
        <v>6.000000000000001E-3</v>
      </c>
      <c r="L42" s="380">
        <f>+G36</f>
        <v>0.23</v>
      </c>
      <c r="M42" s="376">
        <f>+$G$42*L42</f>
        <v>1.1500000000000002E-2</v>
      </c>
      <c r="N42" s="380">
        <f>+H36</f>
        <v>0.34</v>
      </c>
      <c r="O42" s="376">
        <f>+$G$42*N42</f>
        <v>1.7000000000000001E-2</v>
      </c>
      <c r="P42" s="380">
        <f>+I36</f>
        <v>0.45</v>
      </c>
      <c r="Q42" s="376">
        <f>+$G$42*P42</f>
        <v>2.2500000000000003E-2</v>
      </c>
      <c r="R42" s="380">
        <f>+J36</f>
        <v>0.56000000000000005</v>
      </c>
      <c r="S42" s="376">
        <f>+$G$42*R42</f>
        <v>2.8000000000000004E-2</v>
      </c>
      <c r="T42" s="380">
        <f>+K36</f>
        <v>0.67</v>
      </c>
      <c r="U42" s="376">
        <f>+$G$42*T42</f>
        <v>3.3500000000000002E-2</v>
      </c>
      <c r="V42" s="380">
        <f>+L36</f>
        <v>0.78000000000000014</v>
      </c>
      <c r="W42" s="376">
        <f>+$G$42*V42</f>
        <v>3.9000000000000007E-2</v>
      </c>
      <c r="X42" s="380">
        <f>+M36</f>
        <v>0.89000000000000012</v>
      </c>
      <c r="Y42" s="376">
        <f>+$G$42*X42</f>
        <v>4.4500000000000012E-2</v>
      </c>
      <c r="Z42" s="380">
        <f>+N36</f>
        <v>0.97000000000000008</v>
      </c>
      <c r="AA42" s="376">
        <f>+$G$42*Z42</f>
        <v>4.8500000000000008E-2</v>
      </c>
      <c r="AB42" s="380">
        <f>+O36</f>
        <v>0.98499999999999999</v>
      </c>
      <c r="AC42" s="376">
        <f>+$G$42*AB42</f>
        <v>4.9250000000000002E-2</v>
      </c>
      <c r="AD42" s="380">
        <f>+P36</f>
        <v>1</v>
      </c>
      <c r="AE42" s="376">
        <f>+$G$42*AD42</f>
        <v>0.05</v>
      </c>
      <c r="AF42" s="371">
        <f>+INVERSIÓN!ET24</f>
        <v>0.89000000000000012</v>
      </c>
      <c r="AG42" s="474">
        <f t="shared" si="27"/>
        <v>4.4500000000000012E-2</v>
      </c>
    </row>
    <row r="43" spans="1:34" x14ac:dyDescent="0.25">
      <c r="A43" s="381"/>
      <c r="B43" s="381"/>
      <c r="C43" s="381"/>
      <c r="D43" s="381"/>
      <c r="E43" s="381"/>
      <c r="F43" s="381"/>
      <c r="G43" s="382">
        <v>0.25</v>
      </c>
      <c r="H43" s="383">
        <f>SUM(H41:H42)</f>
        <v>8.500000000000002E-2</v>
      </c>
      <c r="I43" s="384">
        <f>SUM(I40:I42)</f>
        <v>1.2750000000000001E-2</v>
      </c>
      <c r="J43" s="384">
        <f t="shared" ref="J43:AE43" si="28">SUM(J40:J42)</f>
        <v>0.16500000000000001</v>
      </c>
      <c r="K43" s="384">
        <f t="shared" si="28"/>
        <v>8.2500000000000004E-3</v>
      </c>
      <c r="L43" s="384">
        <f t="shared" si="28"/>
        <v>0.33189999999999997</v>
      </c>
      <c r="M43" s="384">
        <f t="shared" si="28"/>
        <v>1.6595000000000002E-2</v>
      </c>
      <c r="N43" s="384">
        <f t="shared" si="28"/>
        <v>0.58223809636277757</v>
      </c>
      <c r="O43" s="384">
        <f t="shared" si="28"/>
        <v>3.0670714454416631E-2</v>
      </c>
      <c r="P43" s="384">
        <f t="shared" si="28"/>
        <v>0.91240614076523374</v>
      </c>
      <c r="Q43" s="419">
        <f t="shared" si="28"/>
        <v>5.6720921114785078E-2</v>
      </c>
      <c r="R43" s="384">
        <f t="shared" si="28"/>
        <v>1.271860911667454</v>
      </c>
      <c r="S43" s="384">
        <f t="shared" si="28"/>
        <v>8.7164136750118082E-2</v>
      </c>
      <c r="T43" s="384">
        <f t="shared" si="28"/>
        <v>1.631315682569674</v>
      </c>
      <c r="U43" s="384">
        <f t="shared" si="28"/>
        <v>0.1176073523854511</v>
      </c>
      <c r="V43" s="384">
        <f t="shared" si="28"/>
        <v>1.9907704534718942</v>
      </c>
      <c r="W43" s="384">
        <f t="shared" si="28"/>
        <v>0.14805056802078415</v>
      </c>
      <c r="X43" s="384">
        <f t="shared" si="28"/>
        <v>2.3502252243741144</v>
      </c>
      <c r="Y43" s="384">
        <f t="shared" si="28"/>
        <v>0.17849378365611715</v>
      </c>
      <c r="Z43" s="384">
        <f t="shared" si="28"/>
        <v>2.6749299952763343</v>
      </c>
      <c r="AA43" s="384">
        <f t="shared" si="28"/>
        <v>0.20719949929145018</v>
      </c>
      <c r="AB43" s="384">
        <f t="shared" si="28"/>
        <v>2.8385347661785545</v>
      </c>
      <c r="AC43" s="384">
        <f t="shared" si="28"/>
        <v>0.2278502149267832</v>
      </c>
      <c r="AD43" s="384">
        <f t="shared" si="28"/>
        <v>3.0004723665564477</v>
      </c>
      <c r="AE43" s="384">
        <f t="shared" si="28"/>
        <v>0.25007085498346715</v>
      </c>
      <c r="AF43" s="373"/>
      <c r="AG43" s="1027">
        <f>SUM(AG40:AG42)</f>
        <v>0.17862797197291766</v>
      </c>
      <c r="AH43" s="1029">
        <f>+AG43-S43</f>
        <v>9.1463835222799578E-2</v>
      </c>
    </row>
    <row r="44" spans="1:34" x14ac:dyDescent="0.25">
      <c r="A44" s="385"/>
      <c r="B44" s="385"/>
      <c r="C44" s="385"/>
      <c r="D44" s="385"/>
      <c r="E44" s="385"/>
      <c r="F44" s="385"/>
      <c r="G44" s="385"/>
      <c r="H44" s="385"/>
      <c r="I44" s="385"/>
      <c r="J44" s="385"/>
      <c r="K44" s="385"/>
      <c r="L44" s="385"/>
      <c r="M44" s="385"/>
      <c r="N44" s="385"/>
      <c r="O44" s="386"/>
      <c r="P44" s="385"/>
      <c r="Q44" s="387">
        <f>+Q43-O43</f>
        <v>2.6050206660368447E-2</v>
      </c>
      <c r="R44" s="387"/>
      <c r="S44" s="491">
        <f t="shared" ref="S44:AE44" si="29">+S43-Q43</f>
        <v>3.0443215635333004E-2</v>
      </c>
      <c r="T44" s="387"/>
      <c r="U44" s="387">
        <f t="shared" si="29"/>
        <v>3.0443215635333018E-2</v>
      </c>
      <c r="V44" s="387"/>
      <c r="W44" s="387">
        <f t="shared" si="29"/>
        <v>3.0443215635333046E-2</v>
      </c>
      <c r="X44" s="387"/>
      <c r="Y44" s="387">
        <f t="shared" si="29"/>
        <v>3.0443215635333004E-2</v>
      </c>
      <c r="Z44" s="387"/>
      <c r="AA44" s="387">
        <f t="shared" si="29"/>
        <v>2.8705715635333029E-2</v>
      </c>
      <c r="AB44" s="387"/>
      <c r="AC44" s="387">
        <f t="shared" si="29"/>
        <v>2.0650715635333022E-2</v>
      </c>
      <c r="AD44" s="387"/>
      <c r="AE44" s="387">
        <f t="shared" si="29"/>
        <v>2.2220640056683949E-2</v>
      </c>
      <c r="AF44" s="373"/>
      <c r="AG44" s="1028"/>
      <c r="AH44" s="1029"/>
    </row>
    <row r="45" spans="1:34" x14ac:dyDescent="0.25">
      <c r="AH45" s="473"/>
    </row>
    <row r="46" spans="1:34" x14ac:dyDescent="0.25">
      <c r="O46" s="239"/>
      <c r="Q46" s="367"/>
      <c r="R46" s="367"/>
      <c r="S46" s="367"/>
      <c r="T46" s="367"/>
      <c r="U46" s="367"/>
      <c r="V46" s="367"/>
      <c r="W46" s="367"/>
      <c r="X46" s="367"/>
      <c r="Y46" s="367"/>
      <c r="Z46" s="367"/>
      <c r="AA46" s="367"/>
      <c r="AB46" s="367"/>
      <c r="AC46" s="367"/>
      <c r="AD46" s="367"/>
      <c r="AE46" s="367"/>
    </row>
  </sheetData>
  <mergeCells count="24">
    <mergeCell ref="AF39:AG39"/>
    <mergeCell ref="R20:R21"/>
    <mergeCell ref="R18:R19"/>
    <mergeCell ref="AG43:AG44"/>
    <mergeCell ref="AH43:AH44"/>
    <mergeCell ref="C36:D36"/>
    <mergeCell ref="C23:D23"/>
    <mergeCell ref="A40:B42"/>
    <mergeCell ref="C40:F40"/>
    <mergeCell ref="C41:F41"/>
    <mergeCell ref="C42:F42"/>
    <mergeCell ref="C30:D30"/>
    <mergeCell ref="C34:D34"/>
    <mergeCell ref="C35:D35"/>
    <mergeCell ref="A39:B39"/>
    <mergeCell ref="C39:F39"/>
    <mergeCell ref="C31:D31"/>
    <mergeCell ref="C32:D32"/>
    <mergeCell ref="A18:A22"/>
    <mergeCell ref="C22:D22"/>
    <mergeCell ref="A25:A30"/>
    <mergeCell ref="C26:D26"/>
    <mergeCell ref="C28:D28"/>
    <mergeCell ref="C29:D29"/>
  </mergeCells>
  <pageMargins left="0.7" right="0.7" top="0.75" bottom="0.75" header="0.3" footer="0.3"/>
  <pageSetup orientation="portrait" r:id="rId1"/>
  <ignoredErrors>
    <ignoredError sqref="L41 K41 M41:AD41 G42:AD42 G40:AD40 Q26 Q28" formula="1"/>
    <ignoredError sqref="C13:I13 Q21 Q27 Q33 Q25 J12" formulaRange="1"/>
    <ignoredError sqref="Q19" formula="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14EC6-159B-44CA-A49C-8F9FDF6BA1C7}">
  <dimension ref="A1:O45"/>
  <sheetViews>
    <sheetView topLeftCell="A5" zoomScale="90" zoomScaleNormal="90" workbookViewId="0">
      <selection activeCell="A26" sqref="A26"/>
    </sheetView>
  </sheetViews>
  <sheetFormatPr baseColWidth="10" defaultRowHeight="15" x14ac:dyDescent="0.25"/>
  <cols>
    <col min="1" max="1" width="32.140625" customWidth="1"/>
    <col min="2" max="2" width="8.85546875" bestFit="1" customWidth="1"/>
    <col min="3" max="3" width="8.5703125" bestFit="1" customWidth="1"/>
    <col min="4" max="4" width="7.42578125" bestFit="1" customWidth="1"/>
    <col min="5" max="5" width="6.42578125" customWidth="1"/>
    <col min="6" max="6" width="6.140625" bestFit="1" customWidth="1"/>
    <col min="7" max="12" width="6.140625" customWidth="1"/>
    <col min="13" max="13" width="10.28515625" bestFit="1" customWidth="1"/>
    <col min="14" max="14" width="11.140625" style="66" customWidth="1"/>
    <col min="15" max="15" width="47.85546875" bestFit="1" customWidth="1"/>
  </cols>
  <sheetData>
    <row r="1" spans="1:15" x14ac:dyDescent="0.25">
      <c r="A1" s="462" t="s">
        <v>440</v>
      </c>
      <c r="B1" s="463" t="s">
        <v>134</v>
      </c>
      <c r="C1" s="463" t="s">
        <v>135</v>
      </c>
      <c r="D1" s="463" t="s">
        <v>136</v>
      </c>
      <c r="E1" s="463" t="s">
        <v>389</v>
      </c>
      <c r="F1" s="463" t="s">
        <v>138</v>
      </c>
      <c r="G1" s="463" t="s">
        <v>139</v>
      </c>
      <c r="H1" s="463" t="s">
        <v>127</v>
      </c>
      <c r="I1" s="463" t="s">
        <v>128</v>
      </c>
      <c r="J1" s="463" t="s">
        <v>129</v>
      </c>
      <c r="K1" s="463" t="s">
        <v>130</v>
      </c>
      <c r="L1" s="463" t="s">
        <v>131</v>
      </c>
      <c r="M1" s="463" t="s">
        <v>132</v>
      </c>
      <c r="N1" s="462" t="s">
        <v>263</v>
      </c>
      <c r="O1" s="462" t="s">
        <v>397</v>
      </c>
    </row>
    <row r="2" spans="1:15" x14ac:dyDescent="0.25">
      <c r="A2" s="467" t="s">
        <v>414</v>
      </c>
      <c r="B2" s="459" t="s">
        <v>365</v>
      </c>
      <c r="C2" s="459" t="s">
        <v>365</v>
      </c>
      <c r="D2" s="459" t="s">
        <v>365</v>
      </c>
      <c r="E2" s="49">
        <v>1</v>
      </c>
      <c r="F2" s="82">
        <v>2</v>
      </c>
      <c r="G2" s="82"/>
      <c r="H2" s="82"/>
      <c r="I2" s="82"/>
      <c r="J2" s="82">
        <v>1</v>
      </c>
      <c r="K2" s="82"/>
      <c r="L2" s="82"/>
      <c r="M2" s="82"/>
      <c r="N2" s="456">
        <f>+SUM(E2:M2)</f>
        <v>4</v>
      </c>
      <c r="O2" s="49" t="str">
        <f t="shared" ref="O2:O14" si="0">+CONCATENATE(A2,N2)</f>
        <v>Medida Preventiva:4</v>
      </c>
    </row>
    <row r="3" spans="1:15" x14ac:dyDescent="0.25">
      <c r="A3" s="467" t="s">
        <v>390</v>
      </c>
      <c r="B3" s="459" t="s">
        <v>365</v>
      </c>
      <c r="C3" s="459" t="s">
        <v>365</v>
      </c>
      <c r="D3" s="459" t="s">
        <v>365</v>
      </c>
      <c r="E3" s="49">
        <v>1</v>
      </c>
      <c r="F3" s="82">
        <v>10</v>
      </c>
      <c r="G3" s="82">
        <v>1</v>
      </c>
      <c r="H3" s="82">
        <v>1</v>
      </c>
      <c r="I3" s="82">
        <v>1</v>
      </c>
      <c r="J3" s="82">
        <v>2</v>
      </c>
      <c r="K3" s="82"/>
      <c r="L3" s="82"/>
      <c r="M3" s="82"/>
      <c r="N3" s="456">
        <f t="shared" ref="N3:N14" si="1">+SUM(E3:M3)</f>
        <v>16</v>
      </c>
      <c r="O3" s="49" t="str">
        <f t="shared" si="0"/>
        <v>Auto de Pruebas:16</v>
      </c>
    </row>
    <row r="4" spans="1:15" x14ac:dyDescent="0.25">
      <c r="A4" s="467" t="s">
        <v>413</v>
      </c>
      <c r="B4" s="459" t="s">
        <v>365</v>
      </c>
      <c r="C4" s="459" t="s">
        <v>365</v>
      </c>
      <c r="D4" s="459" t="s">
        <v>365</v>
      </c>
      <c r="E4" s="49">
        <v>1</v>
      </c>
      <c r="F4" s="82">
        <v>2</v>
      </c>
      <c r="G4" s="82">
        <v>1</v>
      </c>
      <c r="H4" s="82"/>
      <c r="I4" s="82">
        <v>2</v>
      </c>
      <c r="J4" s="82"/>
      <c r="K4" s="82"/>
      <c r="L4" s="82"/>
      <c r="M4" s="82"/>
      <c r="N4" s="456">
        <f t="shared" si="1"/>
        <v>6</v>
      </c>
      <c r="O4" s="49" t="str">
        <f t="shared" si="0"/>
        <v>Resolución Cesación:6</v>
      </c>
    </row>
    <row r="5" spans="1:15" x14ac:dyDescent="0.25">
      <c r="A5" s="467" t="s">
        <v>391</v>
      </c>
      <c r="B5" s="459" t="s">
        <v>365</v>
      </c>
      <c r="C5" s="459" t="s">
        <v>365</v>
      </c>
      <c r="D5" s="459" t="s">
        <v>365</v>
      </c>
      <c r="E5" s="49">
        <v>3</v>
      </c>
      <c r="F5" s="82">
        <v>49</v>
      </c>
      <c r="G5" s="82">
        <v>85</v>
      </c>
      <c r="H5" s="82">
        <v>111</v>
      </c>
      <c r="I5" s="82">
        <v>103</v>
      </c>
      <c r="J5" s="82">
        <v>129</v>
      </c>
      <c r="K5" s="82"/>
      <c r="L5" s="82"/>
      <c r="M5" s="82"/>
      <c r="N5" s="456">
        <f t="shared" si="1"/>
        <v>480</v>
      </c>
      <c r="O5" s="49" t="str">
        <f t="shared" si="0"/>
        <v>Auto de Archivo:480</v>
      </c>
    </row>
    <row r="6" spans="1:15" x14ac:dyDescent="0.25">
      <c r="A6" s="467" t="s">
        <v>442</v>
      </c>
      <c r="B6" s="459" t="s">
        <v>365</v>
      </c>
      <c r="C6" s="459" t="s">
        <v>365</v>
      </c>
      <c r="D6" s="459" t="s">
        <v>365</v>
      </c>
      <c r="E6" s="49"/>
      <c r="F6" s="82">
        <v>47</v>
      </c>
      <c r="G6" s="82">
        <v>68</v>
      </c>
      <c r="H6" s="82">
        <v>67</v>
      </c>
      <c r="I6" s="82">
        <v>95</v>
      </c>
      <c r="J6" s="542">
        <v>55</v>
      </c>
      <c r="K6" s="82"/>
      <c r="L6" s="82"/>
      <c r="M6" s="82"/>
      <c r="N6" s="456">
        <f t="shared" si="1"/>
        <v>332</v>
      </c>
      <c r="O6" s="49" t="str">
        <f t="shared" si="0"/>
        <v>Resolución de caducidad:332</v>
      </c>
    </row>
    <row r="7" spans="1:15" x14ac:dyDescent="0.25">
      <c r="A7" s="467" t="s">
        <v>392</v>
      </c>
      <c r="B7" s="459" t="s">
        <v>365</v>
      </c>
      <c r="C7" s="459" t="s">
        <v>365</v>
      </c>
      <c r="D7" s="459" t="s">
        <v>365</v>
      </c>
      <c r="E7" s="49">
        <v>7</v>
      </c>
      <c r="F7" s="82">
        <v>22</v>
      </c>
      <c r="G7" s="82">
        <v>3</v>
      </c>
      <c r="H7" s="82">
        <v>1</v>
      </c>
      <c r="I7" s="82">
        <v>4</v>
      </c>
      <c r="J7" s="82">
        <v>3</v>
      </c>
      <c r="K7" s="82"/>
      <c r="L7" s="82"/>
      <c r="M7" s="82"/>
      <c r="N7" s="456">
        <f t="shared" si="1"/>
        <v>40</v>
      </c>
      <c r="O7" s="49" t="str">
        <f t="shared" si="0"/>
        <v>Formulación de cargos:40</v>
      </c>
    </row>
    <row r="8" spans="1:15" x14ac:dyDescent="0.25">
      <c r="A8" s="467" t="s">
        <v>393</v>
      </c>
      <c r="B8" s="459" t="s">
        <v>365</v>
      </c>
      <c r="C8" s="459" t="s">
        <v>365</v>
      </c>
      <c r="D8" s="459" t="s">
        <v>365</v>
      </c>
      <c r="E8" s="49"/>
      <c r="F8" s="82">
        <v>29</v>
      </c>
      <c r="G8" s="82">
        <v>59</v>
      </c>
      <c r="H8" s="82">
        <v>51</v>
      </c>
      <c r="I8" s="82">
        <v>33</v>
      </c>
      <c r="J8" s="82">
        <v>52</v>
      </c>
      <c r="K8" s="82"/>
      <c r="L8" s="82"/>
      <c r="M8" s="82"/>
      <c r="N8" s="456">
        <f t="shared" si="1"/>
        <v>224</v>
      </c>
      <c r="O8" s="49" t="str">
        <f t="shared" si="0"/>
        <v>Memorando de Archivo:224</v>
      </c>
    </row>
    <row r="9" spans="1:15" x14ac:dyDescent="0.25">
      <c r="A9" s="467" t="s">
        <v>415</v>
      </c>
      <c r="B9" s="459" t="s">
        <v>365</v>
      </c>
      <c r="C9" s="459" t="s">
        <v>365</v>
      </c>
      <c r="D9" s="459" t="s">
        <v>365</v>
      </c>
      <c r="E9" s="49"/>
      <c r="F9" s="82">
        <v>33</v>
      </c>
      <c r="G9" s="82">
        <v>44</v>
      </c>
      <c r="H9" s="82">
        <v>27</v>
      </c>
      <c r="I9" s="82">
        <v>23</v>
      </c>
      <c r="J9" s="82">
        <v>16</v>
      </c>
      <c r="K9" s="82"/>
      <c r="L9" s="82"/>
      <c r="M9" s="82"/>
      <c r="N9" s="456">
        <f t="shared" si="1"/>
        <v>143</v>
      </c>
      <c r="O9" s="49" t="str">
        <f t="shared" si="0"/>
        <v>Acto de Pérdida Fuerza Ejecutoria:143</v>
      </c>
    </row>
    <row r="10" spans="1:15" x14ac:dyDescent="0.25">
      <c r="A10" s="467" t="s">
        <v>394</v>
      </c>
      <c r="B10" s="459" t="s">
        <v>365</v>
      </c>
      <c r="C10" s="459" t="s">
        <v>365</v>
      </c>
      <c r="D10" s="459" t="s">
        <v>365</v>
      </c>
      <c r="E10" s="49"/>
      <c r="F10" s="82">
        <v>1</v>
      </c>
      <c r="G10" s="82"/>
      <c r="H10" s="82"/>
      <c r="I10" s="82"/>
      <c r="J10" s="82"/>
      <c r="K10" s="82"/>
      <c r="L10" s="82"/>
      <c r="M10" s="82"/>
      <c r="N10" s="456">
        <f t="shared" si="1"/>
        <v>1</v>
      </c>
      <c r="O10" s="49" t="str">
        <f t="shared" si="0"/>
        <v>Recurso contra pruebas:1</v>
      </c>
    </row>
    <row r="11" spans="1:15" x14ac:dyDescent="0.25">
      <c r="A11" s="467" t="s">
        <v>416</v>
      </c>
      <c r="B11" s="459" t="s">
        <v>365</v>
      </c>
      <c r="C11" s="459" t="s">
        <v>365</v>
      </c>
      <c r="D11" s="459" t="s">
        <v>365</v>
      </c>
      <c r="E11" s="49">
        <v>17</v>
      </c>
      <c r="F11" s="82">
        <v>7</v>
      </c>
      <c r="G11" s="82">
        <v>2</v>
      </c>
      <c r="H11" s="82"/>
      <c r="I11" s="82"/>
      <c r="J11" s="82">
        <v>1</v>
      </c>
      <c r="K11" s="82"/>
      <c r="L11" s="82"/>
      <c r="M11" s="82"/>
      <c r="N11" s="456">
        <f t="shared" si="1"/>
        <v>27</v>
      </c>
      <c r="O11" s="49" t="str">
        <f t="shared" si="0"/>
        <v>Auto de apertura de Investigación:27</v>
      </c>
    </row>
    <row r="12" spans="1:15" x14ac:dyDescent="0.25">
      <c r="A12" s="467" t="s">
        <v>395</v>
      </c>
      <c r="B12" s="459" t="s">
        <v>365</v>
      </c>
      <c r="C12" s="459" t="s">
        <v>365</v>
      </c>
      <c r="D12" s="459" t="s">
        <v>365</v>
      </c>
      <c r="E12" s="49">
        <v>1</v>
      </c>
      <c r="F12" s="82"/>
      <c r="G12" s="82"/>
      <c r="H12" s="82"/>
      <c r="I12" s="82"/>
      <c r="J12" s="82"/>
      <c r="K12" s="82"/>
      <c r="L12" s="82"/>
      <c r="M12" s="82"/>
      <c r="N12" s="456">
        <f t="shared" si="1"/>
        <v>1</v>
      </c>
      <c r="O12" s="49" t="str">
        <f t="shared" si="0"/>
        <v>Amonestación escrita: 1</v>
      </c>
    </row>
    <row r="13" spans="1:15" x14ac:dyDescent="0.25">
      <c r="A13" s="467" t="s">
        <v>396</v>
      </c>
      <c r="B13" s="459" t="s">
        <v>365</v>
      </c>
      <c r="C13" s="459" t="s">
        <v>365</v>
      </c>
      <c r="D13" s="459" t="s">
        <v>365</v>
      </c>
      <c r="E13" s="49">
        <v>2</v>
      </c>
      <c r="F13" s="49"/>
      <c r="G13" s="49"/>
      <c r="H13" s="49"/>
      <c r="I13" s="49"/>
      <c r="J13" s="49"/>
      <c r="K13" s="49"/>
      <c r="L13" s="49"/>
      <c r="M13" s="49"/>
      <c r="N13" s="456">
        <f t="shared" si="1"/>
        <v>2</v>
      </c>
      <c r="O13" s="49" t="str">
        <f t="shared" si="0"/>
        <v>Auto de inicio: 2</v>
      </c>
    </row>
    <row r="14" spans="1:15" x14ac:dyDescent="0.25">
      <c r="A14" s="467" t="s">
        <v>469</v>
      </c>
      <c r="B14" s="459"/>
      <c r="C14" s="459"/>
      <c r="D14" s="459"/>
      <c r="E14" s="49"/>
      <c r="F14" s="49"/>
      <c r="G14" s="49"/>
      <c r="H14" s="49"/>
      <c r="I14" s="49"/>
      <c r="J14" s="49">
        <v>2</v>
      </c>
      <c r="K14" s="49"/>
      <c r="L14" s="49"/>
      <c r="M14" s="49"/>
      <c r="N14" s="456">
        <f t="shared" si="1"/>
        <v>2</v>
      </c>
      <c r="O14" s="49" t="str">
        <f t="shared" si="0"/>
        <v>Memorando Financiera:2</v>
      </c>
    </row>
    <row r="15" spans="1:15" x14ac:dyDescent="0.25">
      <c r="A15" s="467" t="s">
        <v>470</v>
      </c>
      <c r="B15" s="459"/>
      <c r="C15" s="459"/>
      <c r="D15" s="459"/>
      <c r="E15" s="49"/>
      <c r="F15" s="49"/>
      <c r="G15" s="49"/>
      <c r="H15" s="49"/>
      <c r="I15" s="49"/>
      <c r="J15" s="49">
        <v>3</v>
      </c>
      <c r="K15" s="49"/>
      <c r="L15" s="49"/>
      <c r="M15" s="49"/>
      <c r="N15" s="456">
        <f t="shared" ref="N15" si="2">+SUM(E15:M15)</f>
        <v>3</v>
      </c>
      <c r="O15" s="49" t="str">
        <f t="shared" ref="O15" si="3">+CONCATENATE(A15,N15)</f>
        <v>Resolución Revocatoria3</v>
      </c>
    </row>
    <row r="16" spans="1:15" x14ac:dyDescent="0.25">
      <c r="A16" s="467" t="s">
        <v>441</v>
      </c>
      <c r="B16" s="459" t="s">
        <v>365</v>
      </c>
      <c r="C16" s="459" t="s">
        <v>365</v>
      </c>
      <c r="D16" s="459" t="s">
        <v>365</v>
      </c>
      <c r="E16" s="49"/>
      <c r="F16" s="49"/>
      <c r="G16" s="49">
        <v>1</v>
      </c>
      <c r="H16" s="49">
        <v>6</v>
      </c>
      <c r="I16" s="49">
        <v>3</v>
      </c>
      <c r="J16" s="49">
        <v>1</v>
      </c>
      <c r="K16" s="49"/>
      <c r="L16" s="49"/>
      <c r="M16" s="49"/>
      <c r="N16" s="456">
        <f t="shared" ref="N16" si="4">+SUM(E16:M16)</f>
        <v>11</v>
      </c>
      <c r="O16" s="49" t="str">
        <f t="shared" ref="O16" si="5">+CONCATENATE(A16,N16)</f>
        <v>Auto de desglose:11</v>
      </c>
    </row>
    <row r="17" spans="1:15" x14ac:dyDescent="0.25">
      <c r="A17" s="455" t="s">
        <v>263</v>
      </c>
      <c r="B17" s="460" t="s">
        <v>365</v>
      </c>
      <c r="C17" s="460" t="s">
        <v>365</v>
      </c>
      <c r="D17" s="460" t="s">
        <v>365</v>
      </c>
      <c r="E17" s="461">
        <f t="shared" ref="E17:N17" si="6">SUM(E2:E16)</f>
        <v>33</v>
      </c>
      <c r="F17" s="461">
        <f t="shared" si="6"/>
        <v>202</v>
      </c>
      <c r="G17" s="461">
        <f t="shared" si="6"/>
        <v>264</v>
      </c>
      <c r="H17" s="461">
        <f t="shared" si="6"/>
        <v>264</v>
      </c>
      <c r="I17" s="461">
        <f t="shared" si="6"/>
        <v>264</v>
      </c>
      <c r="J17" s="461">
        <f t="shared" si="6"/>
        <v>265</v>
      </c>
      <c r="K17" s="461">
        <f t="shared" si="6"/>
        <v>0</v>
      </c>
      <c r="L17" s="461">
        <f t="shared" si="6"/>
        <v>0</v>
      </c>
      <c r="M17" s="461">
        <f t="shared" si="6"/>
        <v>0</v>
      </c>
      <c r="N17" s="513">
        <f t="shared" si="6"/>
        <v>1292</v>
      </c>
      <c r="O17" s="461"/>
    </row>
    <row r="19" spans="1:15" x14ac:dyDescent="0.25">
      <c r="A19" s="464" t="s">
        <v>445</v>
      </c>
      <c r="B19" s="465" t="s">
        <v>134</v>
      </c>
      <c r="C19" s="465" t="s">
        <v>135</v>
      </c>
      <c r="D19" s="465" t="s">
        <v>136</v>
      </c>
      <c r="E19" s="465" t="s">
        <v>389</v>
      </c>
      <c r="F19" s="465" t="s">
        <v>138</v>
      </c>
      <c r="G19" s="465" t="s">
        <v>139</v>
      </c>
      <c r="H19" s="465" t="s">
        <v>127</v>
      </c>
      <c r="I19" s="465" t="s">
        <v>128</v>
      </c>
      <c r="J19" s="465" t="s">
        <v>129</v>
      </c>
      <c r="K19" s="465" t="s">
        <v>130</v>
      </c>
      <c r="L19" s="465" t="s">
        <v>131</v>
      </c>
      <c r="M19" s="465" t="s">
        <v>132</v>
      </c>
      <c r="N19" s="464" t="s">
        <v>263</v>
      </c>
      <c r="O19" s="466"/>
    </row>
    <row r="20" spans="1:15" x14ac:dyDescent="0.25">
      <c r="A20" s="467" t="s">
        <v>446</v>
      </c>
      <c r="B20" s="459" t="s">
        <v>365</v>
      </c>
      <c r="C20" s="459" t="s">
        <v>365</v>
      </c>
      <c r="D20" s="459" t="s">
        <v>365</v>
      </c>
      <c r="E20" s="49">
        <v>210</v>
      </c>
      <c r="F20" s="49">
        <v>665</v>
      </c>
      <c r="G20" s="49">
        <v>181</v>
      </c>
      <c r="H20" s="49">
        <v>256</v>
      </c>
      <c r="I20" s="49">
        <v>281</v>
      </c>
      <c r="J20" s="49">
        <v>199</v>
      </c>
      <c r="K20" s="49"/>
      <c r="L20" s="49"/>
      <c r="M20" s="49"/>
      <c r="N20" s="456">
        <f t="shared" ref="N20:N21" si="7">+SUM(B20:M20)</f>
        <v>1792</v>
      </c>
      <c r="O20" s="49" t="str">
        <f t="shared" ref="O20:O21" si="8">+CONCATENATE(A20,N20)</f>
        <v>Impulso Sancionatorio 1792</v>
      </c>
    </row>
    <row r="21" spans="1:15" x14ac:dyDescent="0.25">
      <c r="A21" s="467" t="s">
        <v>447</v>
      </c>
      <c r="B21" s="459" t="s">
        <v>365</v>
      </c>
      <c r="C21" s="459" t="s">
        <v>365</v>
      </c>
      <c r="D21" s="459" t="s">
        <v>365</v>
      </c>
      <c r="E21" s="49">
        <v>30</v>
      </c>
      <c r="F21" s="49">
        <v>31</v>
      </c>
      <c r="G21" s="49">
        <v>147</v>
      </c>
      <c r="H21" s="49">
        <v>223</v>
      </c>
      <c r="I21" s="49">
        <v>228</v>
      </c>
      <c r="J21" s="49">
        <v>250</v>
      </c>
      <c r="K21" s="49"/>
      <c r="L21" s="49"/>
      <c r="M21" s="49"/>
      <c r="N21" s="456">
        <f t="shared" si="7"/>
        <v>909</v>
      </c>
      <c r="O21" s="49" t="str">
        <f t="shared" si="8"/>
        <v>Decisión Fondo 909</v>
      </c>
    </row>
    <row r="22" spans="1:15" x14ac:dyDescent="0.25">
      <c r="A22" s="455" t="s">
        <v>263</v>
      </c>
      <c r="B22" s="468" t="s">
        <v>365</v>
      </c>
      <c r="C22" s="468" t="s">
        <v>365</v>
      </c>
      <c r="D22" s="468" t="s">
        <v>365</v>
      </c>
      <c r="E22" s="461">
        <f>SUM(E20:E21)</f>
        <v>240</v>
      </c>
      <c r="F22" s="461">
        <f t="shared" ref="F22:M22" si="9">SUM(F20:F21)</f>
        <v>696</v>
      </c>
      <c r="G22" s="461">
        <f t="shared" si="9"/>
        <v>328</v>
      </c>
      <c r="H22" s="461">
        <f t="shared" si="9"/>
        <v>479</v>
      </c>
      <c r="I22" s="511">
        <f t="shared" si="9"/>
        <v>509</v>
      </c>
      <c r="J22" s="461">
        <f t="shared" si="9"/>
        <v>449</v>
      </c>
      <c r="K22" s="461">
        <f t="shared" si="9"/>
        <v>0</v>
      </c>
      <c r="L22" s="461">
        <f t="shared" si="9"/>
        <v>0</v>
      </c>
      <c r="M22" s="461">
        <f t="shared" si="9"/>
        <v>0</v>
      </c>
      <c r="N22" s="513">
        <f>SUM(N20:N21)</f>
        <v>2701</v>
      </c>
      <c r="O22" s="469"/>
    </row>
    <row r="24" spans="1:15" x14ac:dyDescent="0.25">
      <c r="A24" s="464" t="s">
        <v>388</v>
      </c>
      <c r="B24" s="464" t="s">
        <v>134</v>
      </c>
      <c r="C24" s="464" t="s">
        <v>135</v>
      </c>
      <c r="D24" s="464" t="s">
        <v>136</v>
      </c>
      <c r="E24" s="464" t="s">
        <v>137</v>
      </c>
      <c r="F24" s="464" t="s">
        <v>138</v>
      </c>
      <c r="G24" s="464" t="s">
        <v>139</v>
      </c>
      <c r="H24" s="464" t="s">
        <v>127</v>
      </c>
      <c r="I24" s="464" t="s">
        <v>128</v>
      </c>
      <c r="J24" s="464" t="s">
        <v>129</v>
      </c>
      <c r="K24" s="464" t="s">
        <v>130</v>
      </c>
      <c r="L24" s="464" t="s">
        <v>131</v>
      </c>
      <c r="M24" s="464" t="s">
        <v>132</v>
      </c>
      <c r="N24" s="464" t="s">
        <v>263</v>
      </c>
      <c r="O24" s="470"/>
    </row>
    <row r="25" spans="1:15" x14ac:dyDescent="0.25">
      <c r="A25" s="467" t="s">
        <v>398</v>
      </c>
      <c r="B25" s="82">
        <v>43</v>
      </c>
      <c r="C25" s="82">
        <v>85</v>
      </c>
      <c r="D25" s="82">
        <v>212</v>
      </c>
      <c r="E25" s="82">
        <v>238</v>
      </c>
      <c r="F25" s="82">
        <v>128</v>
      </c>
      <c r="G25" s="82">
        <v>312</v>
      </c>
      <c r="H25" s="49">
        <v>314</v>
      </c>
      <c r="I25" s="49">
        <v>341</v>
      </c>
      <c r="J25">
        <v>206</v>
      </c>
      <c r="K25" s="49"/>
      <c r="L25" s="49"/>
      <c r="M25" s="49"/>
      <c r="N25" s="456">
        <f>+SUM(B25:M25)</f>
        <v>1879</v>
      </c>
      <c r="O25" s="49" t="str">
        <f>+CONCATENATE(A25,N25)</f>
        <v>Desglose: 1879</v>
      </c>
    </row>
    <row r="26" spans="1:15" x14ac:dyDescent="0.25">
      <c r="A26" s="467" t="s">
        <v>399</v>
      </c>
      <c r="B26" s="82">
        <v>135</v>
      </c>
      <c r="C26" s="82"/>
      <c r="D26" s="82">
        <v>0</v>
      </c>
      <c r="E26" s="82">
        <v>0</v>
      </c>
      <c r="F26" s="82">
        <v>0</v>
      </c>
      <c r="G26" s="82">
        <v>0</v>
      </c>
      <c r="H26" s="49">
        <v>0</v>
      </c>
      <c r="I26" s="49">
        <v>0</v>
      </c>
      <c r="J26" s="49">
        <v>0</v>
      </c>
      <c r="K26" s="49"/>
      <c r="L26" s="49"/>
      <c r="M26" s="49"/>
      <c r="N26" s="456">
        <f t="shared" ref="N26:N44" si="10">+SUM(B26:M26)</f>
        <v>135</v>
      </c>
      <c r="O26" s="49" t="str">
        <f>+CONCATENATE(A26,N26)</f>
        <v>Apertura:135</v>
      </c>
    </row>
    <row r="27" spans="1:15" x14ac:dyDescent="0.25">
      <c r="A27" s="467" t="s">
        <v>400</v>
      </c>
      <c r="B27" s="82">
        <v>1159</v>
      </c>
      <c r="C27" s="82"/>
      <c r="D27" s="82">
        <v>3214</v>
      </c>
      <c r="E27" s="82">
        <v>2049</v>
      </c>
      <c r="F27" s="82">
        <v>1525</v>
      </c>
      <c r="G27" s="82">
        <v>1686</v>
      </c>
      <c r="H27" s="82">
        <v>1357</v>
      </c>
      <c r="I27" s="49">
        <v>1225</v>
      </c>
      <c r="J27" s="49">
        <v>1344</v>
      </c>
      <c r="K27" s="49"/>
      <c r="L27" s="49"/>
      <c r="M27" s="49"/>
      <c r="N27" s="456">
        <f t="shared" si="10"/>
        <v>13559</v>
      </c>
      <c r="O27" s="49" t="str">
        <f>+CONCATENATE(A27,N27)</f>
        <v>Inserción:13559</v>
      </c>
    </row>
    <row r="28" spans="1:15" x14ac:dyDescent="0.25">
      <c r="A28" s="467" t="s">
        <v>401</v>
      </c>
      <c r="B28" s="82">
        <v>189</v>
      </c>
      <c r="C28" s="82"/>
      <c r="D28" s="82"/>
      <c r="E28" s="82">
        <v>102</v>
      </c>
      <c r="F28" s="82">
        <v>32</v>
      </c>
      <c r="G28" s="82">
        <v>37</v>
      </c>
      <c r="H28" s="49">
        <v>442</v>
      </c>
      <c r="I28" s="49">
        <v>1021</v>
      </c>
      <c r="J28" s="49">
        <v>509</v>
      </c>
      <c r="K28" s="49"/>
      <c r="L28" s="49"/>
      <c r="M28" s="49"/>
      <c r="N28" s="456">
        <f t="shared" si="10"/>
        <v>2332</v>
      </c>
      <c r="O28" s="49" t="str">
        <f>+CONCATENATE(A28,N28)</f>
        <v>Encarpetado de expedientes:2332</v>
      </c>
    </row>
    <row r="29" spans="1:15" x14ac:dyDescent="0.25">
      <c r="A29" s="467" t="s">
        <v>443</v>
      </c>
      <c r="B29" s="82">
        <v>1418</v>
      </c>
      <c r="C29" s="82">
        <v>1028</v>
      </c>
      <c r="D29" s="82">
        <v>1764</v>
      </c>
      <c r="E29" s="82">
        <v>348</v>
      </c>
      <c r="F29" s="82">
        <v>2002</v>
      </c>
      <c r="G29" s="82">
        <v>302</v>
      </c>
      <c r="H29" s="49">
        <v>0</v>
      </c>
      <c r="I29" s="49"/>
      <c r="J29" s="49">
        <v>632</v>
      </c>
      <c r="K29" s="49"/>
      <c r="L29" s="49"/>
      <c r="M29" s="49"/>
      <c r="N29" s="456">
        <f t="shared" si="10"/>
        <v>7494</v>
      </c>
      <c r="O29" s="49" t="str">
        <f>+CONCATENATE(A29,N29)</f>
        <v>Verificación de expedientes protech: 7494</v>
      </c>
    </row>
    <row r="30" spans="1:15" x14ac:dyDescent="0.25">
      <c r="A30" s="467" t="s">
        <v>444</v>
      </c>
      <c r="B30" s="82"/>
      <c r="C30" s="82"/>
      <c r="D30" s="82"/>
      <c r="E30" s="82"/>
      <c r="F30" s="82"/>
      <c r="G30" s="82">
        <v>1513</v>
      </c>
      <c r="H30" s="49"/>
      <c r="I30" s="49"/>
      <c r="J30" s="49"/>
      <c r="K30" s="49"/>
      <c r="L30" s="49"/>
      <c r="M30" s="49"/>
      <c r="N30" s="456">
        <f t="shared" si="10"/>
        <v>1513</v>
      </c>
      <c r="O30" s="49" t="str">
        <f t="shared" ref="O30" si="11">+CONCATENATE(A30,N30)</f>
        <v>Verificación de expedientes DCA: 1513</v>
      </c>
    </row>
    <row r="31" spans="1:15" x14ac:dyDescent="0.25">
      <c r="A31" s="467" t="s">
        <v>402</v>
      </c>
      <c r="B31" s="82">
        <v>15</v>
      </c>
      <c r="C31" s="82">
        <v>16</v>
      </c>
      <c r="D31" s="82">
        <v>133</v>
      </c>
      <c r="E31" s="82">
        <v>101</v>
      </c>
      <c r="F31" s="82">
        <v>144</v>
      </c>
      <c r="G31" s="82">
        <v>151</v>
      </c>
      <c r="H31" s="49"/>
      <c r="I31" s="49"/>
      <c r="J31" s="49"/>
      <c r="K31" s="49"/>
      <c r="L31" s="49"/>
      <c r="M31" s="49"/>
      <c r="N31" s="456">
        <f t="shared" si="10"/>
        <v>560</v>
      </c>
      <c r="O31" s="49" t="str">
        <f t="shared" ref="O31:O44" si="12">+CONCATENATE(A31,N31)</f>
        <v>Consulta de expedientes: 560</v>
      </c>
    </row>
    <row r="32" spans="1:15" x14ac:dyDescent="0.25">
      <c r="A32" s="467" t="s">
        <v>403</v>
      </c>
      <c r="B32" s="82">
        <v>0</v>
      </c>
      <c r="C32" s="82">
        <v>111</v>
      </c>
      <c r="D32" s="82">
        <v>38</v>
      </c>
      <c r="E32" s="82">
        <v>377</v>
      </c>
      <c r="F32" s="82">
        <v>388</v>
      </c>
      <c r="G32" s="82">
        <v>573</v>
      </c>
      <c r="H32" s="49"/>
      <c r="I32" s="49"/>
      <c r="J32" s="49"/>
      <c r="K32" s="49"/>
      <c r="L32" s="49"/>
      <c r="M32" s="49"/>
      <c r="N32" s="456">
        <f t="shared" si="10"/>
        <v>1487</v>
      </c>
      <c r="O32" s="49" t="str">
        <f t="shared" si="12"/>
        <v>Préstamo de expedientes:1487</v>
      </c>
    </row>
    <row r="33" spans="1:15" x14ac:dyDescent="0.25">
      <c r="A33" s="467" t="s">
        <v>404</v>
      </c>
      <c r="B33" s="82"/>
      <c r="C33" s="82">
        <v>5</v>
      </c>
      <c r="D33" s="82">
        <v>69</v>
      </c>
      <c r="E33" s="82">
        <v>253</v>
      </c>
      <c r="F33" s="82">
        <v>0</v>
      </c>
      <c r="G33" s="82">
        <v>0</v>
      </c>
      <c r="H33" s="49">
        <v>307</v>
      </c>
      <c r="I33" s="49">
        <v>341</v>
      </c>
      <c r="J33" s="49">
        <v>206</v>
      </c>
      <c r="K33" s="49"/>
      <c r="L33" s="49"/>
      <c r="M33" s="49"/>
      <c r="N33" s="456">
        <f t="shared" si="10"/>
        <v>1181</v>
      </c>
      <c r="O33" s="49" t="str">
        <f t="shared" si="12"/>
        <v>Ordenación:1181</v>
      </c>
    </row>
    <row r="34" spans="1:15" x14ac:dyDescent="0.25">
      <c r="A34" s="467" t="s">
        <v>405</v>
      </c>
      <c r="B34" s="82"/>
      <c r="C34" s="82">
        <v>5</v>
      </c>
      <c r="D34" s="82">
        <v>27</v>
      </c>
      <c r="E34" s="82">
        <v>6</v>
      </c>
      <c r="F34" s="82">
        <v>0</v>
      </c>
      <c r="G34" s="82">
        <v>0</v>
      </c>
      <c r="H34" s="49">
        <v>0</v>
      </c>
      <c r="I34" s="49"/>
      <c r="J34" s="49">
        <v>17</v>
      </c>
      <c r="K34" s="49"/>
      <c r="L34" s="49"/>
      <c r="M34" s="49"/>
      <c r="N34" s="456">
        <f t="shared" si="10"/>
        <v>55</v>
      </c>
      <c r="O34" s="49" t="str">
        <f t="shared" si="12"/>
        <v>Fuid:55</v>
      </c>
    </row>
    <row r="35" spans="1:15" x14ac:dyDescent="0.25">
      <c r="A35" s="467" t="s">
        <v>406</v>
      </c>
      <c r="B35" s="82"/>
      <c r="C35" s="82">
        <v>5</v>
      </c>
      <c r="D35" s="82">
        <v>27</v>
      </c>
      <c r="E35" s="82">
        <v>6</v>
      </c>
      <c r="F35" s="82">
        <v>0</v>
      </c>
      <c r="G35" s="82">
        <v>0</v>
      </c>
      <c r="H35" s="49">
        <v>0</v>
      </c>
      <c r="I35" s="49"/>
      <c r="J35" s="49">
        <v>17</v>
      </c>
      <c r="K35" s="49"/>
      <c r="L35" s="49"/>
      <c r="M35" s="49"/>
      <c r="N35" s="456">
        <f t="shared" si="10"/>
        <v>55</v>
      </c>
      <c r="O35" s="49" t="str">
        <f t="shared" si="12"/>
        <v>Hoja de control:55</v>
      </c>
    </row>
    <row r="36" spans="1:15" x14ac:dyDescent="0.25">
      <c r="A36" s="467" t="s">
        <v>407</v>
      </c>
      <c r="B36" s="82"/>
      <c r="C36" s="82"/>
      <c r="D36" s="82">
        <v>2653</v>
      </c>
      <c r="E36" s="82">
        <v>1402</v>
      </c>
      <c r="F36" s="82">
        <v>1033</v>
      </c>
      <c r="G36" s="82">
        <v>1777</v>
      </c>
      <c r="H36" s="49">
        <v>337</v>
      </c>
      <c r="I36" s="49">
        <v>300</v>
      </c>
      <c r="J36" s="49">
        <v>503</v>
      </c>
      <c r="K36" s="49"/>
      <c r="L36" s="49"/>
      <c r="M36" s="49"/>
      <c r="N36" s="456">
        <f t="shared" si="10"/>
        <v>8005</v>
      </c>
      <c r="O36" s="49" t="str">
        <f t="shared" si="12"/>
        <v>Levantamiento base de datos inserciones DCA:8005</v>
      </c>
    </row>
    <row r="37" spans="1:15" x14ac:dyDescent="0.25">
      <c r="A37" s="467" t="s">
        <v>408</v>
      </c>
      <c r="B37" s="82"/>
      <c r="C37" s="82"/>
      <c r="D37" s="82">
        <v>963</v>
      </c>
      <c r="E37" s="82">
        <v>2255</v>
      </c>
      <c r="F37" s="82">
        <v>16</v>
      </c>
      <c r="G37" s="82">
        <v>300</v>
      </c>
      <c r="H37" s="49">
        <v>439</v>
      </c>
      <c r="I37" s="49">
        <v>39</v>
      </c>
      <c r="J37" s="49"/>
      <c r="K37" s="49"/>
      <c r="L37" s="49"/>
      <c r="M37" s="49"/>
      <c r="N37" s="456">
        <f t="shared" si="10"/>
        <v>4012</v>
      </c>
      <c r="O37" s="49" t="str">
        <f t="shared" si="12"/>
        <v>levantamiento base de datos inserciones protech:4012</v>
      </c>
    </row>
    <row r="38" spans="1:15" x14ac:dyDescent="0.25">
      <c r="A38" s="467" t="s">
        <v>409</v>
      </c>
      <c r="B38" s="82">
        <v>3942</v>
      </c>
      <c r="C38" s="82">
        <v>902</v>
      </c>
      <c r="D38" s="82">
        <v>3422</v>
      </c>
      <c r="E38" s="82">
        <v>6865</v>
      </c>
      <c r="F38" s="82">
        <v>6570</v>
      </c>
      <c r="G38" s="82">
        <v>5820</v>
      </c>
      <c r="H38" s="49">
        <v>2887</v>
      </c>
      <c r="I38" s="49">
        <v>737</v>
      </c>
      <c r="J38" s="49">
        <v>481</v>
      </c>
      <c r="K38" s="49"/>
      <c r="L38" s="49"/>
      <c r="M38" s="49"/>
      <c r="N38" s="456">
        <f t="shared" si="10"/>
        <v>31626</v>
      </c>
      <c r="O38" s="49" t="str">
        <f t="shared" si="12"/>
        <v>Clasificación documental:31626</v>
      </c>
    </row>
    <row r="39" spans="1:15" x14ac:dyDescent="0.25">
      <c r="A39" s="467" t="s">
        <v>410</v>
      </c>
      <c r="B39" s="82"/>
      <c r="C39" s="82"/>
      <c r="D39" s="82"/>
      <c r="E39" s="82">
        <v>4376</v>
      </c>
      <c r="F39" s="82">
        <v>959</v>
      </c>
      <c r="G39" s="471">
        <v>836</v>
      </c>
      <c r="H39" s="49">
        <v>1626</v>
      </c>
      <c r="I39" s="49">
        <v>1440</v>
      </c>
      <c r="J39" s="49">
        <v>780</v>
      </c>
      <c r="K39" s="49"/>
      <c r="L39" s="49"/>
      <c r="M39" s="49"/>
      <c r="N39" s="456">
        <f t="shared" si="10"/>
        <v>10017</v>
      </c>
      <c r="O39" s="49" t="str">
        <f t="shared" si="12"/>
        <v>Asociación de Radicados- Forest: 10017</v>
      </c>
    </row>
    <row r="40" spans="1:15" x14ac:dyDescent="0.25">
      <c r="A40" s="467" t="s">
        <v>457</v>
      </c>
      <c r="B40" s="82"/>
      <c r="C40" s="82"/>
      <c r="D40" s="82"/>
      <c r="E40" s="82">
        <v>0</v>
      </c>
      <c r="F40" s="82">
        <v>0</v>
      </c>
      <c r="G40" s="82">
        <v>915</v>
      </c>
      <c r="H40" s="49">
        <v>1063</v>
      </c>
      <c r="I40" s="49"/>
      <c r="J40" s="49">
        <v>43</v>
      </c>
      <c r="K40" s="49"/>
      <c r="L40" s="49"/>
      <c r="M40" s="49"/>
      <c r="N40" s="456">
        <f t="shared" si="10"/>
        <v>2021</v>
      </c>
      <c r="O40" s="49" t="str">
        <f t="shared" si="12"/>
        <v>Apoyo saneamiento jurídico:2021</v>
      </c>
    </row>
    <row r="41" spans="1:15" x14ac:dyDescent="0.25">
      <c r="A41" s="498" t="s">
        <v>456</v>
      </c>
      <c r="B41" s="49"/>
      <c r="C41" s="49"/>
      <c r="D41" s="49"/>
      <c r="E41" s="49"/>
      <c r="F41" s="49"/>
      <c r="G41" s="49"/>
      <c r="H41" s="49">
        <v>1733</v>
      </c>
      <c r="I41" s="49">
        <v>906</v>
      </c>
      <c r="J41" s="49">
        <v>1736</v>
      </c>
      <c r="K41" s="49"/>
      <c r="L41" s="49"/>
      <c r="M41" s="49"/>
      <c r="N41" s="456">
        <f t="shared" si="10"/>
        <v>4375</v>
      </c>
      <c r="O41" s="49" t="str">
        <f t="shared" si="12"/>
        <v>Alistamiento trasferencias documentales DCA:4375</v>
      </c>
    </row>
    <row r="42" spans="1:15" x14ac:dyDescent="0.25">
      <c r="A42" s="498" t="s">
        <v>458</v>
      </c>
      <c r="B42" s="49"/>
      <c r="C42" s="49"/>
      <c r="D42" s="49"/>
      <c r="E42" s="49"/>
      <c r="F42" s="49"/>
      <c r="G42" s="49"/>
      <c r="H42" s="82">
        <v>2495</v>
      </c>
      <c r="I42" s="49"/>
      <c r="J42" s="49">
        <v>6</v>
      </c>
      <c r="K42" s="49"/>
      <c r="L42" s="49"/>
      <c r="M42" s="49"/>
      <c r="N42" s="456">
        <f t="shared" si="10"/>
        <v>2501</v>
      </c>
      <c r="O42" s="82" t="str">
        <f t="shared" si="12"/>
        <v>Revisión, depuración, levantamiento base de datos expedientes permisivos DCA:2501</v>
      </c>
    </row>
    <row r="43" spans="1:15" x14ac:dyDescent="0.25">
      <c r="A43" s="498" t="s">
        <v>459</v>
      </c>
      <c r="B43" s="49"/>
      <c r="C43" s="49"/>
      <c r="D43" s="49"/>
      <c r="E43" s="49"/>
      <c r="F43" s="49"/>
      <c r="G43" s="49"/>
      <c r="H43" s="82">
        <v>10211</v>
      </c>
      <c r="I43" s="49">
        <v>3616</v>
      </c>
      <c r="J43" s="49">
        <v>1860</v>
      </c>
      <c r="K43" s="49"/>
      <c r="L43" s="49"/>
      <c r="M43" s="49"/>
      <c r="N43" s="456">
        <f t="shared" si="10"/>
        <v>15687</v>
      </c>
      <c r="O43" s="82" t="str">
        <f t="shared" si="12"/>
        <v>Ubicación física expedientes en estantería:15687</v>
      </c>
    </row>
    <row r="44" spans="1:15" x14ac:dyDescent="0.25">
      <c r="A44" s="498" t="s">
        <v>460</v>
      </c>
      <c r="B44" s="49"/>
      <c r="C44" s="49"/>
      <c r="D44" s="49"/>
      <c r="E44" s="49"/>
      <c r="F44" s="49"/>
      <c r="G44" s="49"/>
      <c r="H44" s="82">
        <v>239</v>
      </c>
      <c r="I44" s="49"/>
      <c r="J44" s="49"/>
      <c r="K44" s="49"/>
      <c r="L44" s="49"/>
      <c r="M44" s="49"/>
      <c r="N44" s="456">
        <f t="shared" si="10"/>
        <v>239</v>
      </c>
      <c r="O44" s="82" t="str">
        <f t="shared" si="12"/>
        <v>Preparación física entrega expedientes Protech:239</v>
      </c>
    </row>
    <row r="45" spans="1:15" x14ac:dyDescent="0.25">
      <c r="N45" s="512">
        <f>SUM(N25:N44)</f>
        <v>108733</v>
      </c>
    </row>
  </sheetData>
  <phoneticPr fontId="9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Hoja1</vt:lpstr>
      <vt:lpstr>GESTIÓN</vt:lpstr>
      <vt:lpstr>INVERSIÓN</vt:lpstr>
      <vt:lpstr>ACTIVIDADES</vt:lpstr>
      <vt:lpstr>TERRITORIALIZACION</vt:lpstr>
      <vt:lpstr>SPI</vt:lpstr>
      <vt:lpstr>CALCULO ACTIVIDADES</vt:lpstr>
      <vt:lpstr>ACUMULADOS DESCRIPTOR</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2021-11-20T01:21:22Z</dcterms:modified>
</cp:coreProperties>
</file>