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EA5EF719-263B-49FB-A8D7-4F1BA5D4D157}"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22" r:id="rId2"/>
    <sheet name="ACTIVIDADES" sheetId="24" r:id="rId3"/>
    <sheet name="TERRITORIALIZACIÓN" sheetId="26" r:id="rId4"/>
    <sheet name="SPI" sheetId="17" r:id="rId5"/>
  </sheets>
  <externalReferences>
    <externalReference r:id="rId6"/>
    <externalReference r:id="rId7"/>
    <externalReference r:id="rId8"/>
    <externalReference r:id="rId9"/>
    <externalReference r:id="rId10"/>
    <externalReference r:id="rId11"/>
  </externalReferences>
  <definedNames>
    <definedName name="__bookmark_1" localSheetId="1">#REF!</definedName>
    <definedName name="__bookmark_1" localSheetId="4">#REF!</definedName>
    <definedName name="__bookmark_1">#REF!</definedName>
    <definedName name="_xlnm._FilterDatabase" localSheetId="0" hidden="1">GESTIÓN!$A$12:$FC$12</definedName>
    <definedName name="_xlnm._FilterDatabase" localSheetId="1" hidden="1">INVERSIÓN!$CH$57:$CH$57</definedName>
    <definedName name="_xlnm.Print_Area" localSheetId="0">GESTIÓN!$A$1:$FC$12</definedName>
    <definedName name="_xlnm.Print_Area" localSheetId="1">INVERSIÓN!$A$1:$FA$55</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8" i="26" l="1"/>
  <c r="O48" i="26"/>
  <c r="AE47" i="26"/>
  <c r="AD47" i="26"/>
  <c r="AC47" i="26"/>
  <c r="AB47" i="26"/>
  <c r="AA47" i="26"/>
  <c r="Y47" i="26"/>
  <c r="X47" i="26"/>
  <c r="W47" i="26"/>
  <c r="V47" i="26"/>
  <c r="U47" i="26"/>
  <c r="R47" i="26"/>
  <c r="Q47" i="26"/>
  <c r="P47" i="26"/>
  <c r="O47" i="26"/>
  <c r="N47" i="26"/>
  <c r="M47" i="26"/>
  <c r="L47" i="26"/>
  <c r="K47" i="26"/>
  <c r="J47" i="26"/>
  <c r="I47" i="26"/>
  <c r="H47" i="26"/>
  <c r="F47" i="26"/>
  <c r="E47" i="26"/>
  <c r="AE46" i="26"/>
  <c r="AE48" i="26" s="1"/>
  <c r="AD46" i="26"/>
  <c r="AD48" i="26" s="1"/>
  <c r="AC46" i="26"/>
  <c r="AC48" i="26" s="1"/>
  <c r="AB46" i="26"/>
  <c r="AB48" i="26" s="1"/>
  <c r="AA46" i="26"/>
  <c r="AA48" i="26" s="1"/>
  <c r="Y46" i="26"/>
  <c r="Y48" i="26" s="1"/>
  <c r="X46" i="26"/>
  <c r="W46" i="26"/>
  <c r="W48" i="26" s="1"/>
  <c r="V46" i="26"/>
  <c r="V48" i="26" s="1"/>
  <c r="U46" i="26"/>
  <c r="U48" i="26" s="1"/>
  <c r="R46" i="26"/>
  <c r="R48" i="26" s="1"/>
  <c r="Q46" i="26"/>
  <c r="Q48" i="26" s="1"/>
  <c r="P46" i="26"/>
  <c r="P48" i="26" s="1"/>
  <c r="O46" i="26"/>
  <c r="N46" i="26"/>
  <c r="N48" i="26" s="1"/>
  <c r="M46" i="26"/>
  <c r="M48" i="26" s="1"/>
  <c r="L46" i="26"/>
  <c r="L48" i="26" s="1"/>
  <c r="K46" i="26"/>
  <c r="K48" i="26" s="1"/>
  <c r="J46" i="26"/>
  <c r="J48" i="26" s="1"/>
  <c r="I46" i="26"/>
  <c r="I48" i="26" s="1"/>
  <c r="H46" i="26"/>
  <c r="H48" i="26" s="1"/>
  <c r="F46" i="26"/>
  <c r="F48" i="26" s="1"/>
  <c r="E46" i="26"/>
  <c r="E48" i="26" s="1"/>
  <c r="T43" i="26"/>
  <c r="G43" i="26"/>
  <c r="G42" i="26"/>
  <c r="G41" i="26"/>
  <c r="G40" i="26"/>
  <c r="T37" i="26"/>
  <c r="G37" i="26"/>
  <c r="G36" i="26"/>
  <c r="G35" i="26"/>
  <c r="G34" i="26"/>
  <c r="T31" i="26"/>
  <c r="G31" i="26"/>
  <c r="G30" i="26"/>
  <c r="G29" i="26"/>
  <c r="G28" i="26"/>
  <c r="T25" i="26"/>
  <c r="G25" i="26"/>
  <c r="G24" i="26"/>
  <c r="G23" i="26"/>
  <c r="G22" i="26"/>
  <c r="T19" i="26"/>
  <c r="G19" i="26"/>
  <c r="G18" i="26"/>
  <c r="G17" i="26"/>
  <c r="T16" i="26"/>
  <c r="G16" i="26"/>
  <c r="T13" i="26"/>
  <c r="T47" i="26" s="1"/>
  <c r="G13" i="26"/>
  <c r="G47" i="26" s="1"/>
  <c r="T12" i="26"/>
  <c r="G12" i="26"/>
  <c r="T11" i="26"/>
  <c r="T46" i="26" s="1"/>
  <c r="T48" i="26" s="1"/>
  <c r="G11" i="26"/>
  <c r="G46" i="26" s="1"/>
  <c r="G48" i="26" s="1"/>
  <c r="T10" i="26"/>
  <c r="G10" i="26"/>
  <c r="S30" i="24"/>
  <c r="S29" i="24"/>
  <c r="S28" i="24"/>
  <c r="S27" i="24"/>
  <c r="S26" i="24"/>
  <c r="S25" i="24"/>
  <c r="S24" i="24"/>
  <c r="S23" i="24"/>
  <c r="S22" i="24"/>
  <c r="S21" i="24"/>
  <c r="S20" i="24"/>
  <c r="S19" i="24"/>
  <c r="S18" i="24"/>
  <c r="S17" i="24"/>
  <c r="S16" i="24"/>
  <c r="S15" i="24"/>
  <c r="S14" i="24"/>
  <c r="S13" i="24"/>
  <c r="S12" i="24"/>
  <c r="S11" i="24"/>
  <c r="S10" i="24"/>
  <c r="S9" i="24"/>
  <c r="EX13" i="5"/>
  <c r="EW13" i="5"/>
  <c r="EV13" i="5"/>
  <c r="EU13" i="5"/>
  <c r="CI48" i="22" l="1"/>
  <c r="CG13" i="5" l="1"/>
  <c r="CH13" i="5"/>
  <c r="ER11" i="22" l="1"/>
  <c r="ER12" i="22"/>
  <c r="ER13" i="22"/>
  <c r="ER14" i="22"/>
  <c r="ER17" i="22"/>
  <c r="ER18" i="22"/>
  <c r="ER19" i="22"/>
  <c r="ER21" i="22"/>
  <c r="ER24" i="22"/>
  <c r="ER25" i="22"/>
  <c r="ER26" i="22"/>
  <c r="ER28" i="22"/>
  <c r="ER31" i="22"/>
  <c r="ER32" i="22"/>
  <c r="ER33" i="22"/>
  <c r="ER35" i="22"/>
  <c r="ER38" i="22"/>
  <c r="ER39" i="22"/>
  <c r="ER40" i="22"/>
  <c r="ER41" i="22"/>
  <c r="ER45" i="22"/>
  <c r="ER46" i="22"/>
  <c r="ER47" i="22"/>
  <c r="ER49" i="22"/>
  <c r="ER10" i="22"/>
  <c r="CF11" i="22"/>
  <c r="CF12" i="22"/>
  <c r="CF13" i="22"/>
  <c r="CF14" i="22"/>
  <c r="CF17" i="22"/>
  <c r="CF18" i="22"/>
  <c r="CF19" i="22"/>
  <c r="CF20" i="22"/>
  <c r="CF21" i="22"/>
  <c r="CF24" i="22"/>
  <c r="CF25" i="22"/>
  <c r="CF26" i="22"/>
  <c r="CF27" i="22"/>
  <c r="CF28" i="22"/>
  <c r="CF31" i="22"/>
  <c r="CF32" i="22"/>
  <c r="CF34" i="22"/>
  <c r="CF35" i="22"/>
  <c r="CF38" i="22"/>
  <c r="CF39" i="22"/>
  <c r="CF40" i="22"/>
  <c r="CF41" i="22"/>
  <c r="CF42" i="22"/>
  <c r="CF45" i="22"/>
  <c r="CF46" i="22"/>
  <c r="CF47" i="22"/>
  <c r="CF48" i="22"/>
  <c r="CF10" i="22"/>
  <c r="ET13" i="5"/>
  <c r="CI13" i="5"/>
  <c r="CJ13" i="5" l="1"/>
  <c r="CK13" i="5"/>
  <c r="CE13" i="22" l="1"/>
  <c r="CE10" i="22"/>
  <c r="BU52" i="22" l="1"/>
  <c r="CH10" i="22" l="1"/>
  <c r="CI10" i="22"/>
  <c r="CG10" i="22" l="1"/>
  <c r="F416" i="17" l="1"/>
  <c r="G416" i="17" s="1"/>
  <c r="G417" i="17"/>
  <c r="I124" i="17"/>
  <c r="J124" i="17" s="1"/>
  <c r="K124" i="17"/>
  <c r="L124" i="17"/>
  <c r="I125" i="17"/>
  <c r="J125" i="17" s="1"/>
  <c r="K125" i="17"/>
  <c r="L125" i="17"/>
  <c r="M125" i="17" l="1"/>
  <c r="M124" i="17"/>
  <c r="BY33" i="22" l="1"/>
  <c r="CF33" i="22" s="1"/>
  <c r="CI19" i="22"/>
  <c r="CH19" i="22"/>
  <c r="CG19" i="22"/>
  <c r="ES10" i="22" l="1"/>
  <c r="CG11" i="22"/>
  <c r="CE11" i="22"/>
  <c r="G414" i="17" l="1"/>
  <c r="G415" i="17"/>
  <c r="T31" i="24" l="1"/>
  <c r="BO52" i="22" l="1"/>
  <c r="CJ52" i="22" l="1"/>
  <c r="BN44" i="22" l="1"/>
  <c r="BM52" i="22" l="1"/>
  <c r="BK49" i="22" l="1"/>
  <c r="CF49" i="22" s="1"/>
  <c r="BK53" i="22" l="1"/>
  <c r="F409" i="17"/>
  <c r="CH35" i="22" l="1"/>
  <c r="CI49" i="22"/>
  <c r="CH49" i="22"/>
  <c r="CG49" i="22"/>
  <c r="CE49" i="22"/>
  <c r="CH48" i="22"/>
  <c r="CG48" i="22"/>
  <c r="CE48" i="22"/>
  <c r="CI47" i="22"/>
  <c r="CH47" i="22"/>
  <c r="CG47" i="22"/>
  <c r="CE47" i="22"/>
  <c r="CI46" i="22"/>
  <c r="CH46" i="22"/>
  <c r="E332" i="17" s="1"/>
  <c r="CG46" i="22"/>
  <c r="CE46" i="22"/>
  <c r="CI45" i="22"/>
  <c r="CH45" i="22"/>
  <c r="CG45" i="22"/>
  <c r="ES45" i="22" s="1"/>
  <c r="CE45" i="22"/>
  <c r="CI42" i="22"/>
  <c r="CH42" i="22"/>
  <c r="CG42" i="22"/>
  <c r="CE42" i="22"/>
  <c r="CI41" i="22"/>
  <c r="CH41" i="22"/>
  <c r="CG41" i="22"/>
  <c r="CE41" i="22"/>
  <c r="CI40" i="22"/>
  <c r="CH40" i="22"/>
  <c r="CG40" i="22"/>
  <c r="CE40" i="22"/>
  <c r="CI39" i="22"/>
  <c r="F428" i="17" s="1"/>
  <c r="G428" i="17" s="1"/>
  <c r="CH39" i="22"/>
  <c r="E331" i="17" s="1"/>
  <c r="CG39" i="22"/>
  <c r="CE39" i="22"/>
  <c r="CI38" i="22"/>
  <c r="CH38" i="22"/>
  <c r="CG38" i="22"/>
  <c r="ES38" i="22" s="1"/>
  <c r="CE38" i="22"/>
  <c r="CI35" i="22"/>
  <c r="CG35" i="22"/>
  <c r="CI34" i="22"/>
  <c r="CH34" i="22"/>
  <c r="CG34" i="22"/>
  <c r="CE34" i="22"/>
  <c r="CI33" i="22"/>
  <c r="CH33" i="22"/>
  <c r="CG33" i="22"/>
  <c r="CE33" i="22"/>
  <c r="CI32" i="22"/>
  <c r="CH32" i="22"/>
  <c r="E330" i="17" s="1"/>
  <c r="CG32" i="22"/>
  <c r="ES32" i="22" s="1"/>
  <c r="CE32" i="22"/>
  <c r="CI31" i="22"/>
  <c r="CH31" i="22"/>
  <c r="CG31" i="22"/>
  <c r="ES31" i="22" s="1"/>
  <c r="CE31" i="22"/>
  <c r="CI28" i="22"/>
  <c r="CH28" i="22"/>
  <c r="CG28" i="22"/>
  <c r="CE28" i="22"/>
  <c r="CI27" i="22"/>
  <c r="CH27" i="22"/>
  <c r="CG27" i="22"/>
  <c r="CE27" i="22"/>
  <c r="CI26" i="22"/>
  <c r="CH26" i="22"/>
  <c r="CG26" i="22"/>
  <c r="CE26" i="22"/>
  <c r="CI25" i="22"/>
  <c r="F429" i="17" s="1"/>
  <c r="CH25" i="22"/>
  <c r="E329" i="17" s="1"/>
  <c r="CG25" i="22"/>
  <c r="CE25" i="22"/>
  <c r="CI24" i="22"/>
  <c r="CH24" i="22"/>
  <c r="CG24" i="22"/>
  <c r="ES24" i="22" s="1"/>
  <c r="CE24" i="22"/>
  <c r="CI21" i="22"/>
  <c r="CH21" i="22"/>
  <c r="CG21" i="22"/>
  <c r="CE21" i="22"/>
  <c r="CI20" i="22"/>
  <c r="CH20" i="22"/>
  <c r="CG20" i="22"/>
  <c r="CE20" i="22"/>
  <c r="ES19" i="22"/>
  <c r="CE19" i="22"/>
  <c r="CI18" i="22"/>
  <c r="CH18" i="22"/>
  <c r="E328" i="17" s="1"/>
  <c r="CG18" i="22"/>
  <c r="CE18" i="22"/>
  <c r="CI17" i="22"/>
  <c r="CH17" i="22"/>
  <c r="CG17" i="22"/>
  <c r="CE17" i="22"/>
  <c r="CI14" i="22"/>
  <c r="CH14" i="22"/>
  <c r="CG14" i="22"/>
  <c r="CE14" i="22"/>
  <c r="CI13" i="22"/>
  <c r="CH13" i="22"/>
  <c r="CG13" i="22"/>
  <c r="CI12" i="22"/>
  <c r="F327" i="17" s="1"/>
  <c r="CG12" i="22"/>
  <c r="ES12" i="22" s="1"/>
  <c r="CI11" i="22"/>
  <c r="CH11" i="22"/>
  <c r="E327" i="17" s="1"/>
  <c r="ES11" i="22"/>
  <c r="ET10" i="22"/>
  <c r="ES17" i="22" l="1"/>
  <c r="ES49" i="22"/>
  <c r="ES28" i="22"/>
  <c r="ES39" i="22"/>
  <c r="ES40" i="22"/>
  <c r="ES25" i="22"/>
  <c r="ES18" i="22"/>
  <c r="K139" i="17"/>
  <c r="ET45" i="22"/>
  <c r="CE52" i="22"/>
  <c r="G429" i="17"/>
  <c r="I138" i="17"/>
  <c r="J138" i="17" s="1"/>
  <c r="I139" i="17"/>
  <c r="J139" i="17" s="1"/>
  <c r="CG51" i="22"/>
  <c r="CH44" i="22"/>
  <c r="CH23" i="22"/>
  <c r="CI43" i="22"/>
  <c r="CE43" i="22"/>
  <c r="CE22" i="22"/>
  <c r="CE15" i="22"/>
  <c r="F330" i="17"/>
  <c r="ET33" i="22"/>
  <c r="ET42" i="22"/>
  <c r="L139" i="17"/>
  <c r="ET28" i="22"/>
  <c r="ET39" i="22"/>
  <c r="L138" i="17"/>
  <c r="ET14" i="22"/>
  <c r="F329" i="17"/>
  <c r="ET26" i="22"/>
  <c r="ET35" i="22"/>
  <c r="ET18" i="22"/>
  <c r="ET25" i="22"/>
  <c r="ET49" i="22"/>
  <c r="ET32" i="22"/>
  <c r="ET46" i="22"/>
  <c r="ET11" i="22"/>
  <c r="ET21" i="22"/>
  <c r="F332" i="17"/>
  <c r="ET47" i="22"/>
  <c r="ES46" i="22"/>
  <c r="F44" i="17"/>
  <c r="G44" i="17" s="1"/>
  <c r="ES14" i="22"/>
  <c r="ES26" i="22"/>
  <c r="CH36" i="22"/>
  <c r="CE44" i="22"/>
  <c r="CH50" i="22"/>
  <c r="I116" i="17"/>
  <c r="J116" i="17" s="1"/>
  <c r="K138" i="17"/>
  <c r="F328" i="17"/>
  <c r="ET19" i="22"/>
  <c r="ES21" i="22"/>
  <c r="ES33" i="22"/>
  <c r="F331" i="17"/>
  <c r="ET40" i="22"/>
  <c r="ES47" i="22"/>
  <c r="CI50" i="22"/>
  <c r="ES41" i="22"/>
  <c r="ET41" i="22"/>
  <c r="ET38" i="22"/>
  <c r="ET31" i="22"/>
  <c r="ET24" i="22"/>
  <c r="CI22" i="22"/>
  <c r="ET17" i="22"/>
  <c r="ET13" i="22"/>
  <c r="ES13" i="22"/>
  <c r="CI15" i="22"/>
  <c r="CI51" i="22"/>
  <c r="CG44" i="22"/>
  <c r="CI30" i="22"/>
  <c r="CG30" i="22"/>
  <c r="CG22" i="22"/>
  <c r="CG16" i="22"/>
  <c r="CE51" i="22"/>
  <c r="CE23" i="22"/>
  <c r="CH29" i="22"/>
  <c r="CE36" i="22"/>
  <c r="CG43" i="22"/>
  <c r="CI29" i="22"/>
  <c r="CI37" i="22"/>
  <c r="CH43" i="22"/>
  <c r="CG15" i="22"/>
  <c r="CG23" i="22"/>
  <c r="CE30" i="22"/>
  <c r="CG36" i="22"/>
  <c r="CE50" i="22"/>
  <c r="CH51" i="22"/>
  <c r="CI36" i="22"/>
  <c r="CG50" i="22"/>
  <c r="CI23" i="22"/>
  <c r="CE16" i="22"/>
  <c r="CH30" i="22"/>
  <c r="CH22" i="22"/>
  <c r="CE29" i="22"/>
  <c r="CG29" i="22"/>
  <c r="CG37" i="22"/>
  <c r="CI44" i="22"/>
  <c r="CH16" i="22"/>
  <c r="CH15" i="22"/>
  <c r="CI16" i="22"/>
  <c r="CE35" i="22"/>
  <c r="ES35" i="22"/>
  <c r="CH37" i="22"/>
  <c r="M139" i="17" l="1"/>
  <c r="M138" i="17"/>
  <c r="ET43" i="22"/>
  <c r="ET16" i="22"/>
  <c r="ET22" i="22"/>
  <c r="ET30" i="22"/>
  <c r="ET44" i="22"/>
  <c r="ET51" i="22"/>
  <c r="ET23" i="22"/>
  <c r="ET37" i="22"/>
  <c r="ET50" i="22"/>
  <c r="ET36" i="22"/>
  <c r="ET29" i="22"/>
  <c r="ET15" i="22"/>
  <c r="CE37" i="22"/>
  <c r="CE53" i="22"/>
  <c r="CE54" i="22" s="1"/>
  <c r="BH22" i="22" l="1"/>
  <c r="BG22" i="22"/>
  <c r="BD14" i="22"/>
  <c r="L117" i="17" l="1"/>
  <c r="L116" i="17"/>
  <c r="E33" i="17"/>
  <c r="BF52" i="22"/>
  <c r="BF53" i="22"/>
  <c r="BF54" i="22" l="1"/>
  <c r="K117" i="17" l="1"/>
  <c r="BH53" i="22" l="1"/>
  <c r="BH52" i="22"/>
  <c r="BG52" i="22" l="1"/>
  <c r="BI52" i="22"/>
  <c r="BJ52" i="22"/>
  <c r="BK52" i="22"/>
  <c r="BL52" i="22"/>
  <c r="BN52" i="22"/>
  <c r="BP52" i="22"/>
  <c r="BQ52" i="22"/>
  <c r="BR52" i="22"/>
  <c r="BS52" i="22"/>
  <c r="BT52" i="22"/>
  <c r="BV52" i="22"/>
  <c r="BW52" i="22"/>
  <c r="BX52" i="22"/>
  <c r="BY52" i="22"/>
  <c r="BZ52" i="22"/>
  <c r="CA52" i="22"/>
  <c r="CB52" i="22"/>
  <c r="CC52" i="22"/>
  <c r="CD52" i="22"/>
  <c r="BG53" i="22"/>
  <c r="BH54" i="22"/>
  <c r="BI53" i="22"/>
  <c r="BJ53" i="22"/>
  <c r="BL53" i="22"/>
  <c r="BM53" i="22"/>
  <c r="BN53" i="22"/>
  <c r="BO53" i="22"/>
  <c r="BP53" i="22"/>
  <c r="BQ53" i="22"/>
  <c r="BR53" i="22"/>
  <c r="BS53" i="22"/>
  <c r="BT53" i="22"/>
  <c r="BU53" i="22"/>
  <c r="BV53" i="22"/>
  <c r="BW53" i="22"/>
  <c r="BX53" i="22"/>
  <c r="BY53" i="22"/>
  <c r="BZ53" i="22"/>
  <c r="CA53" i="22"/>
  <c r="CB53" i="22"/>
  <c r="CC53" i="22"/>
  <c r="CD53" i="22"/>
  <c r="CD44" i="22"/>
  <c r="CC44" i="22"/>
  <c r="CB44" i="22"/>
  <c r="CA44" i="22"/>
  <c r="BZ44" i="22"/>
  <c r="BY44" i="22"/>
  <c r="BX44" i="22"/>
  <c r="BW44" i="22"/>
  <c r="BV44" i="22"/>
  <c r="BU44" i="22"/>
  <c r="BT44" i="22"/>
  <c r="BS44" i="22"/>
  <c r="BR44" i="22"/>
  <c r="BQ44" i="22"/>
  <c r="BP44" i="22"/>
  <c r="BO44" i="22"/>
  <c r="BM44" i="22"/>
  <c r="BL44" i="22"/>
  <c r="BK44" i="22"/>
  <c r="BJ44" i="22"/>
  <c r="BI44" i="22"/>
  <c r="BH44" i="22"/>
  <c r="BG44" i="22"/>
  <c r="BF44" i="22"/>
  <c r="CD43" i="22"/>
  <c r="CC43" i="22"/>
  <c r="CB43" i="22"/>
  <c r="CA43" i="22"/>
  <c r="BZ43" i="22"/>
  <c r="BY43" i="22"/>
  <c r="BX43" i="22"/>
  <c r="BW43" i="22"/>
  <c r="BV43" i="22"/>
  <c r="BU43" i="22"/>
  <c r="BT43" i="22"/>
  <c r="BS43" i="22"/>
  <c r="BR43" i="22"/>
  <c r="BQ43" i="22"/>
  <c r="BP43" i="22"/>
  <c r="BO43" i="22"/>
  <c r="BN43" i="22"/>
  <c r="BM43" i="22"/>
  <c r="BL43" i="22"/>
  <c r="BK43" i="22"/>
  <c r="BJ43" i="22"/>
  <c r="BI43" i="22"/>
  <c r="BH43" i="22"/>
  <c r="BG43" i="22"/>
  <c r="CD51" i="22"/>
  <c r="CC51" i="22"/>
  <c r="CB51" i="22"/>
  <c r="CA51" i="22"/>
  <c r="BZ51" i="22"/>
  <c r="BY51" i="22"/>
  <c r="BX51" i="22"/>
  <c r="BW51" i="22"/>
  <c r="BV51" i="22"/>
  <c r="BU51" i="22"/>
  <c r="BT51" i="22"/>
  <c r="BS51" i="22"/>
  <c r="BR51" i="22"/>
  <c r="BQ51" i="22"/>
  <c r="BP51" i="22"/>
  <c r="BO51" i="22"/>
  <c r="BN51" i="22"/>
  <c r="BM51" i="22"/>
  <c r="BL51" i="22"/>
  <c r="BK51" i="22"/>
  <c r="BJ51" i="22"/>
  <c r="BI51" i="22"/>
  <c r="BH51" i="22"/>
  <c r="BG51" i="22"/>
  <c r="BF51" i="22"/>
  <c r="CD50" i="22"/>
  <c r="CC50" i="22"/>
  <c r="CB50" i="22"/>
  <c r="CA50" i="22"/>
  <c r="BZ50" i="22"/>
  <c r="BY50" i="22"/>
  <c r="BX50" i="22"/>
  <c r="BW50" i="22"/>
  <c r="BV50" i="22"/>
  <c r="BU50" i="22"/>
  <c r="BT50" i="22"/>
  <c r="BS50" i="22"/>
  <c r="BR50" i="22"/>
  <c r="BQ50" i="22"/>
  <c r="BP50" i="22"/>
  <c r="BO50" i="22"/>
  <c r="BN50" i="22"/>
  <c r="BM50" i="22"/>
  <c r="BL50" i="22"/>
  <c r="BK50" i="22"/>
  <c r="BJ50" i="22"/>
  <c r="BI50" i="22"/>
  <c r="BH50" i="22"/>
  <c r="BG50" i="22"/>
  <c r="BF50" i="22"/>
  <c r="E266" i="17"/>
  <c r="E265" i="17"/>
  <c r="E264" i="17"/>
  <c r="E263" i="17"/>
  <c r="E261" i="17"/>
  <c r="CD37" i="22"/>
  <c r="CC37" i="22"/>
  <c r="CB37" i="22"/>
  <c r="CA37" i="22"/>
  <c r="BZ37" i="22"/>
  <c r="BY37" i="22"/>
  <c r="BX37" i="22"/>
  <c r="BW37" i="22"/>
  <c r="BV37" i="22"/>
  <c r="BU37" i="22"/>
  <c r="BT37" i="22"/>
  <c r="BS37" i="22"/>
  <c r="BR37" i="22"/>
  <c r="BQ37" i="22"/>
  <c r="BP37" i="22"/>
  <c r="BO37" i="22"/>
  <c r="BN37" i="22"/>
  <c r="BM37" i="22"/>
  <c r="BL37" i="22"/>
  <c r="BK37" i="22"/>
  <c r="BJ37" i="22"/>
  <c r="BI37" i="22"/>
  <c r="BH37" i="22"/>
  <c r="BG37" i="22"/>
  <c r="BF37" i="22"/>
  <c r="CD36" i="22"/>
  <c r="CC36" i="22"/>
  <c r="CB36" i="22"/>
  <c r="CA36" i="22"/>
  <c r="BZ36" i="22"/>
  <c r="BY36" i="22"/>
  <c r="BX36" i="22"/>
  <c r="BW36" i="22"/>
  <c r="BV36" i="22"/>
  <c r="BU36" i="22"/>
  <c r="BT36" i="22"/>
  <c r="BS36" i="22"/>
  <c r="BR36" i="22"/>
  <c r="BQ36" i="22"/>
  <c r="BP36" i="22"/>
  <c r="BO36" i="22"/>
  <c r="BN36" i="22"/>
  <c r="BM36" i="22"/>
  <c r="BL36" i="22"/>
  <c r="BK36" i="22"/>
  <c r="BJ36" i="22"/>
  <c r="BI36" i="22"/>
  <c r="BH36" i="22"/>
  <c r="BG36" i="22"/>
  <c r="CD30" i="22"/>
  <c r="CC30" i="22"/>
  <c r="CB30" i="22"/>
  <c r="CA30" i="22"/>
  <c r="BZ30" i="22"/>
  <c r="BY30" i="22"/>
  <c r="BX30" i="22"/>
  <c r="BW30" i="22"/>
  <c r="BV30" i="22"/>
  <c r="BU30" i="22"/>
  <c r="BT30" i="22"/>
  <c r="BS30" i="22"/>
  <c r="BR30" i="22"/>
  <c r="BQ30" i="22"/>
  <c r="BP30" i="22"/>
  <c r="BO30" i="22"/>
  <c r="BN30" i="22"/>
  <c r="BM30" i="22"/>
  <c r="BL30" i="22"/>
  <c r="BK30" i="22"/>
  <c r="BJ30" i="22"/>
  <c r="BI30" i="22"/>
  <c r="BH30" i="22"/>
  <c r="BG30" i="22"/>
  <c r="BF30" i="22"/>
  <c r="CD29" i="22"/>
  <c r="CC29" i="22"/>
  <c r="CB29" i="22"/>
  <c r="CA29" i="22"/>
  <c r="BZ29" i="22"/>
  <c r="BY29" i="22"/>
  <c r="BX29" i="22"/>
  <c r="BW29" i="22"/>
  <c r="BV29" i="22"/>
  <c r="BU29" i="22"/>
  <c r="BT29" i="22"/>
  <c r="BS29" i="22"/>
  <c r="BR29" i="22"/>
  <c r="BQ29" i="22"/>
  <c r="BP29" i="22"/>
  <c r="BO29" i="22"/>
  <c r="BN29" i="22"/>
  <c r="BM29" i="22"/>
  <c r="BL29" i="22"/>
  <c r="BK29" i="22"/>
  <c r="BJ29" i="22"/>
  <c r="BI29" i="22"/>
  <c r="BH29" i="22"/>
  <c r="BG29" i="22"/>
  <c r="CD23" i="22"/>
  <c r="CC23" i="22"/>
  <c r="CB23" i="22"/>
  <c r="CA23" i="22"/>
  <c r="BZ23" i="22"/>
  <c r="BY23" i="22"/>
  <c r="BX23" i="22"/>
  <c r="BW23" i="22"/>
  <c r="BV23" i="22"/>
  <c r="BU23" i="22"/>
  <c r="BT23" i="22"/>
  <c r="BS23" i="22"/>
  <c r="BR23" i="22"/>
  <c r="BQ23" i="22"/>
  <c r="BP23" i="22"/>
  <c r="BO23" i="22"/>
  <c r="BN23" i="22"/>
  <c r="BM23" i="22"/>
  <c r="BL23" i="22"/>
  <c r="BK23" i="22"/>
  <c r="BJ23" i="22"/>
  <c r="BI23" i="22"/>
  <c r="BH23" i="22"/>
  <c r="BG23" i="22"/>
  <c r="BF23" i="22"/>
  <c r="CD22" i="22"/>
  <c r="CC22" i="22"/>
  <c r="CB22" i="22"/>
  <c r="CA22" i="22"/>
  <c r="BZ22" i="22"/>
  <c r="BY22" i="22"/>
  <c r="BX22" i="22"/>
  <c r="BW22" i="22"/>
  <c r="BV22" i="22"/>
  <c r="BU22" i="22"/>
  <c r="BT22" i="22"/>
  <c r="BS22" i="22"/>
  <c r="BR22" i="22"/>
  <c r="BQ22" i="22"/>
  <c r="BP22" i="22"/>
  <c r="BO22" i="22"/>
  <c r="BN22" i="22"/>
  <c r="BM22" i="22"/>
  <c r="BL22" i="22"/>
  <c r="BK22" i="22"/>
  <c r="BJ22" i="22"/>
  <c r="BI22" i="22"/>
  <c r="CD15" i="22"/>
  <c r="CC15" i="22"/>
  <c r="CB15" i="22"/>
  <c r="CA15" i="22"/>
  <c r="BZ15" i="22"/>
  <c r="BY15" i="22"/>
  <c r="BX15" i="22"/>
  <c r="BW15" i="22"/>
  <c r="BV15" i="22"/>
  <c r="BU15" i="22"/>
  <c r="BT15" i="22"/>
  <c r="BS15" i="22"/>
  <c r="BR15" i="22"/>
  <c r="BQ15" i="22"/>
  <c r="BP15" i="22"/>
  <c r="BO15" i="22"/>
  <c r="BN15" i="22"/>
  <c r="BM15" i="22"/>
  <c r="BL15" i="22"/>
  <c r="BK15" i="22"/>
  <c r="BJ15" i="22"/>
  <c r="BI15" i="22"/>
  <c r="BH15" i="22"/>
  <c r="BG15" i="22"/>
  <c r="CD16" i="22"/>
  <c r="CC16" i="22"/>
  <c r="CB16" i="22"/>
  <c r="CA16" i="22"/>
  <c r="BZ16" i="22"/>
  <c r="BY16" i="22"/>
  <c r="BX16" i="22"/>
  <c r="BW16" i="22"/>
  <c r="BV16" i="22"/>
  <c r="BU16" i="22"/>
  <c r="BT16" i="22"/>
  <c r="BS16" i="22"/>
  <c r="BR16" i="22"/>
  <c r="BQ16" i="22"/>
  <c r="BP16" i="22"/>
  <c r="BO16" i="22"/>
  <c r="BN16" i="22"/>
  <c r="BM16" i="22"/>
  <c r="BL16" i="22"/>
  <c r="BK16" i="22"/>
  <c r="BJ16" i="22"/>
  <c r="BI16" i="22"/>
  <c r="BH16" i="22"/>
  <c r="BG16" i="22"/>
  <c r="BF16" i="22"/>
  <c r="CF50" i="22" l="1"/>
  <c r="CF22" i="22"/>
  <c r="ES22" i="22" s="1"/>
  <c r="CF15" i="22"/>
  <c r="CF30" i="22"/>
  <c r="CF36" i="22"/>
  <c r="ES36" i="22" s="1"/>
  <c r="CF43" i="22"/>
  <c r="ES43" i="22" s="1"/>
  <c r="CF52" i="22"/>
  <c r="CF29" i="22"/>
  <c r="ES29" i="22" s="1"/>
  <c r="CF53" i="22"/>
  <c r="CF51" i="22"/>
  <c r="ES51" i="22" s="1"/>
  <c r="CF44" i="22"/>
  <c r="ES44" i="22" s="1"/>
  <c r="CF37" i="22"/>
  <c r="ES37" i="22" s="1"/>
  <c r="CF23" i="22"/>
  <c r="ES23" i="22" s="1"/>
  <c r="CF16" i="22"/>
  <c r="ES16" i="22" s="1"/>
  <c r="ER50" i="22"/>
  <c r="ER43" i="22"/>
  <c r="ER36" i="22"/>
  <c r="ER29" i="22"/>
  <c r="ER22" i="22"/>
  <c r="ER15" i="22"/>
  <c r="ES30" i="22"/>
  <c r="ES15" i="22"/>
  <c r="ES50" i="22"/>
  <c r="BJ54" i="22"/>
  <c r="BG54" i="22"/>
  <c r="BX54" i="22"/>
  <c r="BP54" i="22"/>
  <c r="BR54" i="22"/>
  <c r="CA54" i="22"/>
  <c r="BS54" i="22"/>
  <c r="CB54" i="22"/>
  <c r="BT54" i="22"/>
  <c r="BL54" i="22"/>
  <c r="BK54" i="22"/>
  <c r="CI52" i="22"/>
  <c r="CD54" i="22"/>
  <c r="BV54" i="22"/>
  <c r="BN54" i="22"/>
  <c r="CC54" i="22"/>
  <c r="BU54" i="22"/>
  <c r="BM54" i="22"/>
  <c r="CG52" i="22"/>
  <c r="CG53" i="22"/>
  <c r="BZ54" i="22"/>
  <c r="I117" i="17"/>
  <c r="J117" i="17" s="1"/>
  <c r="CH53" i="22"/>
  <c r="CI53" i="22"/>
  <c r="BY54" i="22"/>
  <c r="BQ54" i="22"/>
  <c r="BW54" i="22"/>
  <c r="BO54" i="22"/>
  <c r="BI54" i="22"/>
  <c r="E262" i="17"/>
  <c r="CH52" i="22"/>
  <c r="CF54" i="22" l="1"/>
  <c r="CI54" i="22"/>
  <c r="CG54" i="22"/>
  <c r="CH54" i="22"/>
  <c r="D44" i="17"/>
  <c r="E44" i="17"/>
  <c r="H44" i="17" s="1"/>
  <c r="L110" i="17" l="1"/>
  <c r="M110" i="17" s="1"/>
  <c r="I110" i="17"/>
  <c r="J110" i="17" s="1"/>
  <c r="L109" i="17"/>
  <c r="M109" i="17" s="1"/>
  <c r="I109" i="17"/>
  <c r="J109" i="17" s="1"/>
  <c r="BE13" i="5" l="1"/>
  <c r="BD13" i="5"/>
  <c r="BB49" i="22" l="1"/>
  <c r="BB48" i="22"/>
  <c r="BB46" i="22"/>
  <c r="BB45" i="22"/>
  <c r="BB42" i="22"/>
  <c r="BB41" i="22"/>
  <c r="BB40" i="22"/>
  <c r="BB39" i="22"/>
  <c r="BB38" i="22"/>
  <c r="BB35" i="22"/>
  <c r="BB34" i="22"/>
  <c r="BB33" i="22"/>
  <c r="BB32" i="22"/>
  <c r="BB31" i="22"/>
  <c r="BB28" i="22"/>
  <c r="BB27" i="22"/>
  <c r="BB26" i="22"/>
  <c r="BB25" i="22"/>
  <c r="BB24" i="22"/>
  <c r="BB19" i="22"/>
  <c r="BB20" i="22"/>
  <c r="BB21" i="22"/>
  <c r="BB17" i="22"/>
  <c r="BB11" i="22"/>
  <c r="BB12" i="22"/>
  <c r="BB13" i="22"/>
  <c r="BB14" i="22"/>
  <c r="BB10" i="22"/>
  <c r="AY51" i="22" l="1"/>
  <c r="AX51" i="22"/>
  <c r="AW51" i="22"/>
  <c r="AV51" i="22"/>
  <c r="AU51" i="22"/>
  <c r="AT51" i="22"/>
  <c r="AS51" i="22"/>
  <c r="AR51" i="22"/>
  <c r="AQ51" i="22"/>
  <c r="AP51" i="22"/>
  <c r="AO51" i="22"/>
  <c r="AN51" i="22"/>
  <c r="AM51" i="22"/>
  <c r="AL51" i="22"/>
  <c r="AK51" i="22"/>
  <c r="AJ51" i="22"/>
  <c r="AI51" i="22"/>
  <c r="AH51" i="22"/>
  <c r="AG51" i="22"/>
  <c r="AF51" i="22"/>
  <c r="AE51" i="22"/>
  <c r="AD51" i="22"/>
  <c r="AC51" i="22"/>
  <c r="AB51" i="22"/>
  <c r="AZ50" i="22"/>
  <c r="AY50" i="22"/>
  <c r="AX50" i="22"/>
  <c r="AW50" i="22"/>
  <c r="AV50" i="22"/>
  <c r="AU50" i="22"/>
  <c r="AT50" i="22"/>
  <c r="AS50" i="22"/>
  <c r="AR50" i="22"/>
  <c r="AQ50" i="22"/>
  <c r="AP50" i="22"/>
  <c r="AO50" i="22"/>
  <c r="AN50" i="22"/>
  <c r="AM50" i="22"/>
  <c r="AL50" i="22"/>
  <c r="AK50" i="22"/>
  <c r="AJ50" i="22"/>
  <c r="AI50" i="22"/>
  <c r="AH50" i="22"/>
  <c r="AG50" i="22"/>
  <c r="AF50" i="22"/>
  <c r="AE50" i="22"/>
  <c r="AD50" i="22"/>
  <c r="AC50" i="22"/>
  <c r="AB50" i="22"/>
  <c r="AY44" i="22"/>
  <c r="AX44" i="22"/>
  <c r="AW44" i="22"/>
  <c r="AV44" i="22"/>
  <c r="AU44" i="22"/>
  <c r="AT44" i="22"/>
  <c r="AS44" i="22"/>
  <c r="AR44" i="22"/>
  <c r="AQ44" i="22"/>
  <c r="AP44" i="22"/>
  <c r="AO44" i="22"/>
  <c r="AN44" i="22"/>
  <c r="AM44" i="22"/>
  <c r="AL44" i="22"/>
  <c r="AK44" i="22"/>
  <c r="AJ44" i="22"/>
  <c r="AI44" i="22"/>
  <c r="AH44" i="22"/>
  <c r="AG44" i="22"/>
  <c r="AF44" i="22"/>
  <c r="AE44" i="22"/>
  <c r="AD44" i="22"/>
  <c r="AC44" i="22"/>
  <c r="AB44" i="22"/>
  <c r="AZ43" i="22"/>
  <c r="AY43" i="22"/>
  <c r="AX43" i="22"/>
  <c r="AW43" i="22"/>
  <c r="AV43" i="22"/>
  <c r="AU43" i="22"/>
  <c r="AT43" i="22"/>
  <c r="AS43" i="22"/>
  <c r="AR43" i="22"/>
  <c r="AQ43" i="22"/>
  <c r="AP43" i="22"/>
  <c r="AO43" i="22"/>
  <c r="AN43" i="22"/>
  <c r="AM43" i="22"/>
  <c r="AL43" i="22"/>
  <c r="AK43" i="22"/>
  <c r="AJ43" i="22"/>
  <c r="AI43" i="22"/>
  <c r="AH43" i="22"/>
  <c r="AG43" i="22"/>
  <c r="AF43" i="22"/>
  <c r="AE43" i="22"/>
  <c r="AD43" i="22"/>
  <c r="AC43" i="22"/>
  <c r="AB43" i="22"/>
  <c r="AZ37" i="22"/>
  <c r="AY37" i="22"/>
  <c r="AX37" i="22"/>
  <c r="AW37" i="22"/>
  <c r="AV37" i="22"/>
  <c r="AU37" i="22"/>
  <c r="AT37" i="22"/>
  <c r="AS37" i="22"/>
  <c r="AR37" i="22"/>
  <c r="AQ37" i="22"/>
  <c r="AP37" i="22"/>
  <c r="AO37" i="22"/>
  <c r="AN37" i="22"/>
  <c r="AM37" i="22"/>
  <c r="AL37" i="22"/>
  <c r="AK37" i="22"/>
  <c r="AJ37" i="22"/>
  <c r="AI37" i="22"/>
  <c r="AH37" i="22"/>
  <c r="AG37" i="22"/>
  <c r="AF37" i="22"/>
  <c r="AE37" i="22"/>
  <c r="AD37" i="22"/>
  <c r="AC37" i="22"/>
  <c r="AB37" i="22"/>
  <c r="AZ36" i="22"/>
  <c r="AY36" i="22"/>
  <c r="AX36" i="22"/>
  <c r="AW36" i="22"/>
  <c r="AV36" i="22"/>
  <c r="AU36" i="22"/>
  <c r="AT36" i="22"/>
  <c r="AS36" i="22"/>
  <c r="AR36" i="22"/>
  <c r="AQ36" i="22"/>
  <c r="AP36" i="22"/>
  <c r="AO36" i="22"/>
  <c r="AN36" i="22"/>
  <c r="AM36" i="22"/>
  <c r="AL36" i="22"/>
  <c r="AK36" i="22"/>
  <c r="AJ36" i="22"/>
  <c r="AI36" i="22"/>
  <c r="AH36" i="22"/>
  <c r="AG36" i="22"/>
  <c r="AF36" i="22"/>
  <c r="AE36" i="22"/>
  <c r="AD36" i="22"/>
  <c r="AC36" i="22"/>
  <c r="AB36" i="22"/>
  <c r="AZ30" i="22"/>
  <c r="AY30" i="22"/>
  <c r="AX30" i="22"/>
  <c r="AW30" i="22"/>
  <c r="AV30" i="22"/>
  <c r="AU30" i="22"/>
  <c r="AT30" i="22"/>
  <c r="AS30" i="22"/>
  <c r="AR30" i="22"/>
  <c r="AQ30" i="22"/>
  <c r="AP30" i="22"/>
  <c r="AO30" i="22"/>
  <c r="AN30" i="22"/>
  <c r="AM30" i="22"/>
  <c r="AL30" i="22"/>
  <c r="AK30" i="22"/>
  <c r="AJ30" i="22"/>
  <c r="AI30" i="22"/>
  <c r="AH30" i="22"/>
  <c r="AG30" i="22"/>
  <c r="AF30" i="22"/>
  <c r="AE30" i="22"/>
  <c r="AD30" i="22"/>
  <c r="AC30" i="22"/>
  <c r="AB30" i="22"/>
  <c r="AZ29" i="22"/>
  <c r="AY29" i="22"/>
  <c r="AX29" i="22"/>
  <c r="AW29" i="22"/>
  <c r="AV29" i="22"/>
  <c r="AU29" i="22"/>
  <c r="AT29" i="22"/>
  <c r="AS29" i="22"/>
  <c r="AR29" i="22"/>
  <c r="AQ29" i="22"/>
  <c r="AP29" i="22"/>
  <c r="AO29" i="22"/>
  <c r="AN29" i="22"/>
  <c r="AM29" i="22"/>
  <c r="AL29" i="22"/>
  <c r="AK29" i="22"/>
  <c r="AJ29" i="22"/>
  <c r="AI29" i="22"/>
  <c r="AH29" i="22"/>
  <c r="AG29" i="22"/>
  <c r="AF29" i="22"/>
  <c r="AE29" i="22"/>
  <c r="AD29" i="22"/>
  <c r="AC29" i="22"/>
  <c r="AB29" i="22"/>
  <c r="AZ23" i="22"/>
  <c r="AX23" i="22"/>
  <c r="AW23" i="22"/>
  <c r="AV23" i="22"/>
  <c r="AT23" i="22"/>
  <c r="AS23" i="22"/>
  <c r="AR23" i="22"/>
  <c r="AQ23" i="22"/>
  <c r="AP23" i="22"/>
  <c r="AO23" i="22"/>
  <c r="AN23" i="22"/>
  <c r="AM23" i="22"/>
  <c r="AL23" i="22"/>
  <c r="AK23" i="22"/>
  <c r="AJ23" i="22"/>
  <c r="AI23" i="22"/>
  <c r="AH23" i="22"/>
  <c r="AG23" i="22"/>
  <c r="AF23" i="22"/>
  <c r="AE23" i="22"/>
  <c r="AD23" i="22"/>
  <c r="AC23" i="22"/>
  <c r="AB23" i="22"/>
  <c r="AZ22" i="22"/>
  <c r="AY22" i="22"/>
  <c r="AX22" i="22"/>
  <c r="AW22" i="22"/>
  <c r="AV22" i="22"/>
  <c r="AU22" i="22"/>
  <c r="AT22" i="22"/>
  <c r="AS22" i="22"/>
  <c r="AR22" i="22"/>
  <c r="AQ22" i="22"/>
  <c r="AP22" i="22"/>
  <c r="AO22" i="22"/>
  <c r="AN22" i="22"/>
  <c r="AM22" i="22"/>
  <c r="AL22" i="22"/>
  <c r="AK22" i="22"/>
  <c r="AJ22" i="22"/>
  <c r="AI22" i="22"/>
  <c r="AH22" i="22"/>
  <c r="AG22" i="22"/>
  <c r="AF22" i="22"/>
  <c r="AE22" i="22"/>
  <c r="AD22" i="22"/>
  <c r="AC22" i="22"/>
  <c r="AB22" i="22"/>
  <c r="AJ15" i="22"/>
  <c r="AK15" i="22"/>
  <c r="AL15" i="22"/>
  <c r="AM15" i="22"/>
  <c r="AN15" i="22"/>
  <c r="AO15" i="22"/>
  <c r="AP15" i="22"/>
  <c r="AQ15" i="22"/>
  <c r="AR15" i="22"/>
  <c r="AS15" i="22"/>
  <c r="AT15" i="22"/>
  <c r="AU15" i="22"/>
  <c r="AV15" i="22"/>
  <c r="AW15" i="22"/>
  <c r="AX15" i="22"/>
  <c r="AY15" i="22"/>
  <c r="AZ15" i="22"/>
  <c r="AJ16" i="22"/>
  <c r="AK16" i="22"/>
  <c r="AL16" i="22"/>
  <c r="AM16" i="22"/>
  <c r="AN16" i="22"/>
  <c r="AO16" i="22"/>
  <c r="AP16" i="22"/>
  <c r="AQ16" i="22"/>
  <c r="AR16" i="22"/>
  <c r="AS16" i="22"/>
  <c r="AT16" i="22"/>
  <c r="AU16" i="22"/>
  <c r="AV16" i="22"/>
  <c r="AW16" i="22"/>
  <c r="AX16" i="22"/>
  <c r="AY16" i="22"/>
  <c r="AZ16" i="22"/>
  <c r="AC15" i="22"/>
  <c r="AD15" i="22"/>
  <c r="AE15" i="22"/>
  <c r="AF15" i="22"/>
  <c r="AG15" i="22"/>
  <c r="AH15" i="22"/>
  <c r="AI15" i="22"/>
  <c r="AC16" i="22"/>
  <c r="AD16" i="22"/>
  <c r="AE16" i="22"/>
  <c r="AF16" i="22"/>
  <c r="AG16" i="22"/>
  <c r="AH16" i="22"/>
  <c r="AI16" i="22"/>
  <c r="AB16" i="22"/>
  <c r="AB15" i="22"/>
  <c r="BB43" i="22" l="1"/>
  <c r="BB51" i="22"/>
  <c r="BB50" i="22"/>
  <c r="BB16" i="22"/>
  <c r="BB30" i="22"/>
  <c r="BB44" i="22"/>
  <c r="BB22" i="22"/>
  <c r="BB29" i="22"/>
  <c r="BB15" i="22"/>
  <c r="BB36" i="22"/>
  <c r="BB37" i="22"/>
  <c r="BG13" i="5" l="1"/>
  <c r="BC45" i="22" l="1"/>
  <c r="BA10" i="22"/>
  <c r="H26" i="17" l="1"/>
  <c r="BD12" i="22" l="1"/>
  <c r="BE25" i="22"/>
  <c r="BD19" i="22"/>
  <c r="AU18" i="22"/>
  <c r="AY18" i="22"/>
  <c r="BE49" i="22"/>
  <c r="BD49" i="22"/>
  <c r="BC49" i="22"/>
  <c r="BA49" i="22"/>
  <c r="BE48" i="22"/>
  <c r="BD48" i="22"/>
  <c r="BC48" i="22"/>
  <c r="BC50" i="22" s="1"/>
  <c r="BA48" i="22"/>
  <c r="BE47" i="22"/>
  <c r="BC47" i="22"/>
  <c r="BD46" i="22"/>
  <c r="BA46" i="22"/>
  <c r="BA51" i="22" s="1"/>
  <c r="BE45" i="22"/>
  <c r="BD45" i="22"/>
  <c r="BD50" i="22" s="1"/>
  <c r="BA45" i="22"/>
  <c r="BE42" i="22"/>
  <c r="BD42" i="22"/>
  <c r="BC42" i="22"/>
  <c r="BA42" i="22"/>
  <c r="BE41" i="22"/>
  <c r="BD41" i="22"/>
  <c r="BC41" i="22"/>
  <c r="BA41" i="22"/>
  <c r="BE40" i="22"/>
  <c r="BD40" i="22"/>
  <c r="BC40" i="22"/>
  <c r="BA40" i="22"/>
  <c r="BD39" i="22"/>
  <c r="BA39" i="22"/>
  <c r="BE38" i="22"/>
  <c r="BD38" i="22"/>
  <c r="BC38" i="22"/>
  <c r="BF41" i="22" s="1"/>
  <c r="BA38" i="22"/>
  <c r="BE35" i="22"/>
  <c r="BD35" i="22"/>
  <c r="BC35" i="22"/>
  <c r="BA35" i="22"/>
  <c r="BE34" i="22"/>
  <c r="BD34" i="22"/>
  <c r="BC34" i="22"/>
  <c r="BA34" i="22"/>
  <c r="BE33" i="22"/>
  <c r="BD33" i="22"/>
  <c r="BC33" i="22"/>
  <c r="BA33" i="22"/>
  <c r="BE32" i="22"/>
  <c r="BD32" i="22"/>
  <c r="BC32" i="22"/>
  <c r="BA32" i="22"/>
  <c r="BE31" i="22"/>
  <c r="BD31" i="22"/>
  <c r="BC31" i="22"/>
  <c r="BF34" i="22" s="1"/>
  <c r="BA31" i="22"/>
  <c r="BE28" i="22"/>
  <c r="BD28" i="22"/>
  <c r="BC28" i="22"/>
  <c r="BA28" i="22"/>
  <c r="BE27" i="22"/>
  <c r="BD27" i="22"/>
  <c r="BC27" i="22"/>
  <c r="BA27" i="22"/>
  <c r="BE26" i="22"/>
  <c r="BD26" i="22"/>
  <c r="BC26" i="22"/>
  <c r="BA26" i="22"/>
  <c r="BD25" i="22"/>
  <c r="BA25" i="22"/>
  <c r="BE24" i="22"/>
  <c r="BD24" i="22"/>
  <c r="BC24" i="22"/>
  <c r="BA24" i="22"/>
  <c r="BE21" i="22"/>
  <c r="BD21" i="22"/>
  <c r="BC21" i="22"/>
  <c r="BA21" i="22"/>
  <c r="BE20" i="22"/>
  <c r="BD20" i="22"/>
  <c r="BC20" i="22"/>
  <c r="BA20" i="22"/>
  <c r="BE19" i="22"/>
  <c r="BC19" i="22"/>
  <c r="BA19" i="22"/>
  <c r="BE18" i="22"/>
  <c r="BC18" i="22"/>
  <c r="BE17" i="22"/>
  <c r="BD17" i="22"/>
  <c r="BD22" i="22" s="1"/>
  <c r="BC17" i="22"/>
  <c r="BA17" i="22"/>
  <c r="BA11" i="22"/>
  <c r="BC11" i="22"/>
  <c r="BD11" i="22"/>
  <c r="BE11" i="22"/>
  <c r="BA12" i="22"/>
  <c r="BA13" i="22"/>
  <c r="BA15" i="22" s="1"/>
  <c r="BC13" i="22"/>
  <c r="BD13" i="22"/>
  <c r="BE13" i="22"/>
  <c r="BA14" i="22"/>
  <c r="BC14" i="22"/>
  <c r="BE14" i="22"/>
  <c r="BC10" i="22"/>
  <c r="BF13" i="22" s="1"/>
  <c r="BD10" i="22"/>
  <c r="BE10" i="22"/>
  <c r="BD30" i="22" l="1"/>
  <c r="BA43" i="22"/>
  <c r="EU27" i="22"/>
  <c r="EU35" i="22"/>
  <c r="EU19" i="22"/>
  <c r="EU40" i="22"/>
  <c r="EU26" i="22"/>
  <c r="EU33" i="22"/>
  <c r="EU13" i="22"/>
  <c r="EU49" i="22"/>
  <c r="EU21" i="22"/>
  <c r="EU42" i="22"/>
  <c r="EU28" i="22"/>
  <c r="EU14" i="22"/>
  <c r="EU20" i="22"/>
  <c r="EU41" i="22"/>
  <c r="EU34" i="22"/>
  <c r="G13" i="22"/>
  <c r="EV13" i="22" s="1"/>
  <c r="G49" i="22"/>
  <c r="EV49" i="22" s="1"/>
  <c r="G21" i="22"/>
  <c r="EV21" i="22" s="1"/>
  <c r="BF43" i="22"/>
  <c r="G42" i="22"/>
  <c r="EV42" i="22" s="1"/>
  <c r="BF20" i="22"/>
  <c r="BF27" i="22"/>
  <c r="G27" i="22"/>
  <c r="EV27" i="22" s="1"/>
  <c r="G28" i="22"/>
  <c r="EV28" i="22" s="1"/>
  <c r="G34" i="22"/>
  <c r="EV34" i="22" s="1"/>
  <c r="BE43" i="22"/>
  <c r="BF15" i="22"/>
  <c r="BE22" i="22"/>
  <c r="G48" i="22"/>
  <c r="G35" i="22"/>
  <c r="EV35" i="22" s="1"/>
  <c r="G14" i="22"/>
  <c r="EV14" i="22" s="1"/>
  <c r="BF36" i="22"/>
  <c r="G41" i="22"/>
  <c r="EV41" i="22" s="1"/>
  <c r="G20" i="22"/>
  <c r="EV20" i="22" s="1"/>
  <c r="BD29" i="22"/>
  <c r="BE36" i="22"/>
  <c r="BE37" i="22"/>
  <c r="BE30" i="22"/>
  <c r="BE29" i="22"/>
  <c r="BE15" i="22"/>
  <c r="BE23" i="22"/>
  <c r="AY23" i="22"/>
  <c r="BA50" i="22"/>
  <c r="BB18" i="22"/>
  <c r="BA36" i="22"/>
  <c r="BE50" i="22"/>
  <c r="BC36" i="22"/>
  <c r="BD36" i="22"/>
  <c r="BD37" i="22"/>
  <c r="BA44" i="22"/>
  <c r="BD44" i="22"/>
  <c r="BE16" i="22"/>
  <c r="BC23" i="22"/>
  <c r="BA30" i="22"/>
  <c r="BC29" i="22"/>
  <c r="BD16" i="22"/>
  <c r="AU23" i="22"/>
  <c r="BC16" i="22"/>
  <c r="BD51" i="22"/>
  <c r="BD15" i="22"/>
  <c r="BA16" i="22"/>
  <c r="BA37" i="22"/>
  <c r="BC15" i="22"/>
  <c r="BA22" i="22"/>
  <c r="BC37" i="22"/>
  <c r="BC43" i="22"/>
  <c r="BC22" i="22"/>
  <c r="BA29" i="22"/>
  <c r="BD43" i="22"/>
  <c r="BD18" i="22"/>
  <c r="BC25" i="22"/>
  <c r="BA18" i="22"/>
  <c r="BF22" i="22" l="1"/>
  <c r="BF29" i="22"/>
  <c r="BA23" i="22"/>
  <c r="BC30" i="22"/>
  <c r="BB23" i="22"/>
  <c r="BD23" i="22"/>
  <c r="G396" i="17" l="1"/>
  <c r="J104" i="17"/>
  <c r="J103" i="17"/>
  <c r="Y11" i="22" l="1"/>
  <c r="BC13" i="5" l="1"/>
  <c r="BF13" i="5" s="1"/>
  <c r="G394" i="17" l="1"/>
  <c r="H25" i="17"/>
  <c r="AR53" i="22" l="1"/>
  <c r="DN16" i="22" l="1"/>
  <c r="DN15" i="22"/>
  <c r="CJ16" i="22"/>
  <c r="CJ15" i="22"/>
  <c r="AQ52" i="22" l="1"/>
  <c r="BD52" i="22" l="1"/>
  <c r="G392" i="17" l="1"/>
  <c r="BD53" i="22" l="1"/>
  <c r="BA53" i="22"/>
  <c r="BE53" i="22"/>
  <c r="AO52" i="22"/>
  <c r="J85" i="17" l="1"/>
  <c r="I85" i="17"/>
  <c r="J84" i="17"/>
  <c r="I84" i="17"/>
  <c r="M81" i="17"/>
  <c r="J81" i="17"/>
  <c r="J80" i="17"/>
  <c r="M79" i="17"/>
  <c r="J79" i="17"/>
  <c r="M78" i="17"/>
  <c r="J78" i="17"/>
  <c r="M77" i="17"/>
  <c r="J77" i="17"/>
  <c r="AB40" i="22" l="1"/>
  <c r="AB33" i="22"/>
  <c r="AB26" i="22"/>
  <c r="AB19" i="22"/>
  <c r="AN52" i="22" l="1"/>
  <c r="DN53" i="22" l="1"/>
  <c r="DM53" i="22"/>
  <c r="DL53" i="22"/>
  <c r="DK53" i="22"/>
  <c r="DJ53" i="22"/>
  <c r="DI53" i="22"/>
  <c r="DH53" i="22"/>
  <c r="DG53" i="22"/>
  <c r="DF53" i="22"/>
  <c r="DE53" i="22"/>
  <c r="DD53" i="22"/>
  <c r="DC53" i="22"/>
  <c r="DB53" i="22"/>
  <c r="DA53" i="22"/>
  <c r="CZ53" i="22"/>
  <c r="CY53" i="22"/>
  <c r="CX53" i="22"/>
  <c r="CW53" i="22"/>
  <c r="CV53" i="22"/>
  <c r="CU53" i="22"/>
  <c r="CT53" i="22"/>
  <c r="CS53" i="22"/>
  <c r="CR53" i="22"/>
  <c r="CQ53" i="22"/>
  <c r="CP53" i="22"/>
  <c r="CO53" i="22"/>
  <c r="CN53" i="22"/>
  <c r="CM53" i="22"/>
  <c r="CL53" i="22"/>
  <c r="CK53" i="22"/>
  <c r="CJ53" i="22"/>
  <c r="AZ53" i="22"/>
  <c r="AY53" i="22"/>
  <c r="AX53" i="22"/>
  <c r="AW53" i="22"/>
  <c r="AV53" i="22"/>
  <c r="AU53" i="22"/>
  <c r="AT53" i="22"/>
  <c r="AS53" i="22"/>
  <c r="AQ53" i="22"/>
  <c r="AP53" i="22"/>
  <c r="AO53" i="22"/>
  <c r="AN53" i="22"/>
  <c r="AM53" i="22"/>
  <c r="AL53" i="22"/>
  <c r="AK53" i="22"/>
  <c r="AJ53" i="22"/>
  <c r="AI53" i="22"/>
  <c r="AH53" i="22"/>
  <c r="AG53" i="22"/>
  <c r="AF53" i="22"/>
  <c r="AE53" i="22"/>
  <c r="AD53" i="22"/>
  <c r="AC53" i="22"/>
  <c r="AB53" i="22"/>
  <c r="AA53" i="22"/>
  <c r="Z53" i="22"/>
  <c r="Y53" i="22"/>
  <c r="X53" i="22"/>
  <c r="W53" i="22"/>
  <c r="V53" i="22"/>
  <c r="U53" i="22"/>
  <c r="T53" i="22"/>
  <c r="S53" i="22"/>
  <c r="R53" i="22"/>
  <c r="Q53" i="22"/>
  <c r="P53" i="22"/>
  <c r="O53" i="22"/>
  <c r="N53" i="22"/>
  <c r="M53" i="22"/>
  <c r="L53" i="22"/>
  <c r="K53" i="22"/>
  <c r="J53" i="22"/>
  <c r="I53" i="22"/>
  <c r="H53" i="22"/>
  <c r="DN52" i="22"/>
  <c r="DN54" i="22" s="1"/>
  <c r="DM52" i="22"/>
  <c r="DM54" i="22" s="1"/>
  <c r="DL52" i="22"/>
  <c r="DK52" i="22"/>
  <c r="DJ52" i="22"/>
  <c r="DI52" i="22"/>
  <c r="DH52" i="22"/>
  <c r="DG52" i="22"/>
  <c r="DF52" i="22"/>
  <c r="DF54" i="22" s="1"/>
  <c r="DE52" i="22"/>
  <c r="DE54" i="22" s="1"/>
  <c r="DD52" i="22"/>
  <c r="DC52" i="22"/>
  <c r="DB52" i="22"/>
  <c r="DA52" i="22"/>
  <c r="CZ52" i="22"/>
  <c r="CY52" i="22"/>
  <c r="CX52" i="22"/>
  <c r="CX54" i="22" s="1"/>
  <c r="CW52" i="22"/>
  <c r="CW54" i="22" s="1"/>
  <c r="CV52" i="22"/>
  <c r="CU52" i="22"/>
  <c r="CT52" i="22"/>
  <c r="CS52" i="22"/>
  <c r="CR52" i="22"/>
  <c r="CQ52" i="22"/>
  <c r="CP52" i="22"/>
  <c r="CO52" i="22"/>
  <c r="CO54" i="22" s="1"/>
  <c r="CN52" i="22"/>
  <c r="CM52" i="22"/>
  <c r="CL52" i="22"/>
  <c r="CK52" i="22"/>
  <c r="C33" i="17"/>
  <c r="D33" i="17" s="1"/>
  <c r="AY52" i="22"/>
  <c r="AX52" i="22"/>
  <c r="AW52" i="22"/>
  <c r="AV52" i="22"/>
  <c r="AU52" i="22"/>
  <c r="AT52" i="22"/>
  <c r="AR52" i="22"/>
  <c r="AR54" i="22" s="1"/>
  <c r="AP52" i="22"/>
  <c r="AM52" i="22"/>
  <c r="AL52" i="22"/>
  <c r="AK52" i="22"/>
  <c r="AJ52" i="22"/>
  <c r="AI52" i="22"/>
  <c r="AH52" i="22"/>
  <c r="AG52" i="22"/>
  <c r="AF52" i="22"/>
  <c r="AE52" i="22"/>
  <c r="AD52" i="22"/>
  <c r="AC52" i="22"/>
  <c r="AB52" i="22"/>
  <c r="V52" i="22"/>
  <c r="U52" i="22"/>
  <c r="T52" i="22"/>
  <c r="S52" i="22"/>
  <c r="R52" i="22"/>
  <c r="Q52" i="22"/>
  <c r="Q54" i="22" s="1"/>
  <c r="P52" i="22"/>
  <c r="O52" i="22"/>
  <c r="N52" i="22"/>
  <c r="M52" i="22"/>
  <c r="L52" i="22"/>
  <c r="K52" i="22"/>
  <c r="J52" i="22"/>
  <c r="I52" i="22"/>
  <c r="I54" i="22" s="1"/>
  <c r="H52" i="22"/>
  <c r="DN51" i="22"/>
  <c r="CJ51" i="22"/>
  <c r="V51" i="22"/>
  <c r="U51" i="22"/>
  <c r="T51" i="22"/>
  <c r="S51" i="22"/>
  <c r="R51" i="22"/>
  <c r="Q51" i="22"/>
  <c r="P51" i="22"/>
  <c r="O51" i="22"/>
  <c r="N51" i="22"/>
  <c r="M51" i="22"/>
  <c r="L51" i="22"/>
  <c r="K51" i="22"/>
  <c r="J51" i="22"/>
  <c r="I51" i="22"/>
  <c r="H51" i="22"/>
  <c r="DN50" i="22"/>
  <c r="CJ50" i="22"/>
  <c r="V50" i="22"/>
  <c r="U50" i="22"/>
  <c r="T50" i="22"/>
  <c r="S50" i="22"/>
  <c r="R50" i="22"/>
  <c r="Q50" i="22"/>
  <c r="P50" i="22"/>
  <c r="O50" i="22"/>
  <c r="N50" i="22"/>
  <c r="M50" i="22"/>
  <c r="L50" i="22"/>
  <c r="K50" i="22"/>
  <c r="J50" i="22"/>
  <c r="I50" i="22"/>
  <c r="H50" i="22"/>
  <c r="Y46" i="22"/>
  <c r="X46" i="22"/>
  <c r="X51" i="22" s="1"/>
  <c r="W46" i="22"/>
  <c r="W51" i="22" s="1"/>
  <c r="Y45" i="22"/>
  <c r="X45" i="22"/>
  <c r="X50" i="22" s="1"/>
  <c r="W45" i="22"/>
  <c r="W50" i="22" s="1"/>
  <c r="DN44" i="22"/>
  <c r="CJ44" i="22"/>
  <c r="V44" i="22"/>
  <c r="U44" i="22"/>
  <c r="T44" i="22"/>
  <c r="S44" i="22"/>
  <c r="R44" i="22"/>
  <c r="Q44" i="22"/>
  <c r="P44" i="22"/>
  <c r="O44" i="22"/>
  <c r="N44" i="22"/>
  <c r="M44" i="22"/>
  <c r="L44" i="22"/>
  <c r="K44" i="22"/>
  <c r="J44" i="22"/>
  <c r="I44" i="22"/>
  <c r="H44" i="22"/>
  <c r="DN43" i="22"/>
  <c r="CJ43" i="22"/>
  <c r="V43" i="22"/>
  <c r="U43" i="22"/>
  <c r="T43" i="22"/>
  <c r="S43" i="22"/>
  <c r="R43" i="22"/>
  <c r="Q43" i="22"/>
  <c r="P43" i="22"/>
  <c r="O43" i="22"/>
  <c r="N43" i="22"/>
  <c r="M43" i="22"/>
  <c r="L43" i="22"/>
  <c r="K43" i="22"/>
  <c r="J43" i="22"/>
  <c r="I43" i="22"/>
  <c r="H43" i="22"/>
  <c r="Y39" i="22"/>
  <c r="X39" i="22"/>
  <c r="Z39" i="22" s="1"/>
  <c r="Z44" i="22" s="1"/>
  <c r="W39" i="22"/>
  <c r="W44" i="22" s="1"/>
  <c r="Y38" i="22"/>
  <c r="X38" i="22"/>
  <c r="Z38" i="22" s="1"/>
  <c r="Z43" i="22" s="1"/>
  <c r="W38" i="22"/>
  <c r="W43" i="22" s="1"/>
  <c r="DN37" i="22"/>
  <c r="CJ37" i="22"/>
  <c r="V37" i="22"/>
  <c r="U37" i="22"/>
  <c r="T37" i="22"/>
  <c r="S37" i="22"/>
  <c r="R37" i="22"/>
  <c r="Q37" i="22"/>
  <c r="P37" i="22"/>
  <c r="O37" i="22"/>
  <c r="N37" i="22"/>
  <c r="M37" i="22"/>
  <c r="L37" i="22"/>
  <c r="K37" i="22"/>
  <c r="J37" i="22"/>
  <c r="I37" i="22"/>
  <c r="H37" i="22"/>
  <c r="DN36" i="22"/>
  <c r="CJ36" i="22"/>
  <c r="V36" i="22"/>
  <c r="U36" i="22"/>
  <c r="T36" i="22"/>
  <c r="S36" i="22"/>
  <c r="R36" i="22"/>
  <c r="Q36" i="22"/>
  <c r="P36" i="22"/>
  <c r="O36" i="22"/>
  <c r="N36" i="22"/>
  <c r="M36" i="22"/>
  <c r="L36" i="22"/>
  <c r="K36" i="22"/>
  <c r="J36" i="22"/>
  <c r="I36" i="22"/>
  <c r="H36" i="22"/>
  <c r="Y32" i="22"/>
  <c r="X32" i="22"/>
  <c r="X37" i="22" s="1"/>
  <c r="W32" i="22"/>
  <c r="W37" i="22" s="1"/>
  <c r="Y31" i="22"/>
  <c r="X31" i="22"/>
  <c r="X36" i="22" s="1"/>
  <c r="W31" i="22"/>
  <c r="W36" i="22" s="1"/>
  <c r="DN30" i="22"/>
  <c r="CJ30" i="22"/>
  <c r="V30" i="22"/>
  <c r="U30" i="22"/>
  <c r="T30" i="22"/>
  <c r="S30" i="22"/>
  <c r="R30" i="22"/>
  <c r="Q30" i="22"/>
  <c r="P30" i="22"/>
  <c r="O30" i="22"/>
  <c r="N30" i="22"/>
  <c r="M30" i="22"/>
  <c r="L30" i="22"/>
  <c r="K30" i="22"/>
  <c r="DN29" i="22"/>
  <c r="CJ29" i="22"/>
  <c r="V29" i="22"/>
  <c r="U29" i="22"/>
  <c r="T29" i="22"/>
  <c r="S29" i="22"/>
  <c r="R29" i="22"/>
  <c r="Q29" i="22"/>
  <c r="P29" i="22"/>
  <c r="O29" i="22"/>
  <c r="N29" i="22"/>
  <c r="M29" i="22"/>
  <c r="L29" i="22"/>
  <c r="K29" i="22"/>
  <c r="Y25" i="22"/>
  <c r="X25" i="22"/>
  <c r="X30" i="22" s="1"/>
  <c r="W25" i="22"/>
  <c r="W30" i="22" s="1"/>
  <c r="Y24" i="22"/>
  <c r="X24" i="22"/>
  <c r="X29" i="22" s="1"/>
  <c r="W24" i="22"/>
  <c r="W29" i="22" s="1"/>
  <c r="DN23" i="22"/>
  <c r="CJ23" i="22"/>
  <c r="V23" i="22"/>
  <c r="U23" i="22"/>
  <c r="T23" i="22"/>
  <c r="S23" i="22"/>
  <c r="R23" i="22"/>
  <c r="Q23" i="22"/>
  <c r="P23" i="22"/>
  <c r="O23" i="22"/>
  <c r="N23" i="22"/>
  <c r="M23" i="22"/>
  <c r="L23" i="22"/>
  <c r="K23" i="22"/>
  <c r="DN22" i="22"/>
  <c r="CJ22" i="22"/>
  <c r="V22" i="22"/>
  <c r="U22" i="22"/>
  <c r="T22" i="22"/>
  <c r="S22" i="22"/>
  <c r="R22" i="22"/>
  <c r="Q22" i="22"/>
  <c r="P22" i="22"/>
  <c r="O22" i="22"/>
  <c r="N22" i="22"/>
  <c r="M22" i="22"/>
  <c r="L22" i="22"/>
  <c r="K22" i="22"/>
  <c r="Y18" i="22"/>
  <c r="AA18" i="22" s="1"/>
  <c r="X18" i="22"/>
  <c r="X23" i="22" s="1"/>
  <c r="W18" i="22"/>
  <c r="W23" i="22" s="1"/>
  <c r="Y17" i="22"/>
  <c r="X17" i="22"/>
  <c r="Z17" i="22" s="1"/>
  <c r="Z22" i="22" s="1"/>
  <c r="W17" i="22"/>
  <c r="W22" i="22" s="1"/>
  <c r="X11" i="22"/>
  <c r="Z11" i="22" s="1"/>
  <c r="W11" i="22"/>
  <c r="Y10" i="22"/>
  <c r="X10" i="22"/>
  <c r="Z10" i="22" s="1"/>
  <c r="Z15" i="22" s="1"/>
  <c r="W10" i="22"/>
  <c r="W15" i="22" s="1"/>
  <c r="G18" i="22" l="1"/>
  <c r="EV18" i="22" s="1"/>
  <c r="BB53" i="22"/>
  <c r="H54" i="22"/>
  <c r="P54" i="22"/>
  <c r="AF54" i="22"/>
  <c r="AH54" i="22"/>
  <c r="J54" i="22"/>
  <c r="R54" i="22"/>
  <c r="CJ54" i="22"/>
  <c r="CR54" i="22"/>
  <c r="CZ54" i="22"/>
  <c r="DH54" i="22"/>
  <c r="CQ54" i="22"/>
  <c r="CY54" i="22"/>
  <c r="DG54" i="22"/>
  <c r="X16" i="22"/>
  <c r="K54" i="22"/>
  <c r="S54" i="22"/>
  <c r="AA46" i="22"/>
  <c r="Y23" i="22"/>
  <c r="Y44" i="22"/>
  <c r="AA45" i="22"/>
  <c r="AA17" i="22"/>
  <c r="Y43" i="22"/>
  <c r="Z18" i="22"/>
  <c r="Z23" i="22" s="1"/>
  <c r="AK54" i="22"/>
  <c r="CP54" i="22"/>
  <c r="Y16" i="22"/>
  <c r="L54" i="22"/>
  <c r="T54" i="22"/>
  <c r="AG54" i="22"/>
  <c r="U54" i="22"/>
  <c r="CK54" i="22"/>
  <c r="CS54" i="22"/>
  <c r="DA54" i="22"/>
  <c r="DI54" i="22"/>
  <c r="M54" i="22"/>
  <c r="AB54" i="22"/>
  <c r="AJ54" i="22"/>
  <c r="CL54" i="22"/>
  <c r="CT54" i="22"/>
  <c r="DB54" i="22"/>
  <c r="DJ54" i="22"/>
  <c r="Z45" i="22"/>
  <c r="Z50" i="22" s="1"/>
  <c r="AB12" i="22"/>
  <c r="O54" i="22"/>
  <c r="X22" i="22"/>
  <c r="Z16" i="22"/>
  <c r="AA11" i="22"/>
  <c r="X15" i="22"/>
  <c r="AE54" i="22"/>
  <c r="Y22" i="22"/>
  <c r="Z24" i="22"/>
  <c r="Z29" i="22" s="1"/>
  <c r="X43" i="22"/>
  <c r="AA25" i="22"/>
  <c r="AA10" i="22"/>
  <c r="G10" i="22" s="1"/>
  <c r="AA38" i="22"/>
  <c r="Y51" i="22"/>
  <c r="N54" i="22"/>
  <c r="V54" i="22"/>
  <c r="W52" i="22"/>
  <c r="W54" i="22" s="1"/>
  <c r="Z31" i="22"/>
  <c r="Z36" i="22" s="1"/>
  <c r="Y50" i="22"/>
  <c r="Z46" i="22"/>
  <c r="Z51" i="22" s="1"/>
  <c r="Y29" i="22"/>
  <c r="Y30" i="22"/>
  <c r="CM54" i="22"/>
  <c r="CU54" i="22"/>
  <c r="DC54" i="22"/>
  <c r="DK54" i="22"/>
  <c r="AA24" i="22"/>
  <c r="Z32" i="22"/>
  <c r="Z37" i="22" s="1"/>
  <c r="AD54" i="22"/>
  <c r="CN54" i="22"/>
  <c r="CV54" i="22"/>
  <c r="DD54" i="22"/>
  <c r="DL54" i="22"/>
  <c r="AL54" i="22"/>
  <c r="AI54" i="22"/>
  <c r="AC54" i="22"/>
  <c r="AO54" i="22"/>
  <c r="AW54" i="22"/>
  <c r="AT54" i="22"/>
  <c r="AP54" i="22"/>
  <c r="AX54" i="22"/>
  <c r="AQ54" i="22"/>
  <c r="AY54" i="22"/>
  <c r="AV54" i="22"/>
  <c r="AN54" i="22"/>
  <c r="AU54" i="22"/>
  <c r="D23" i="17"/>
  <c r="AM54" i="22"/>
  <c r="BC53" i="22"/>
  <c r="W16" i="22"/>
  <c r="Z25" i="22"/>
  <c r="Z30" i="22" s="1"/>
  <c r="AA32" i="22"/>
  <c r="Y37" i="22"/>
  <c r="Y15" i="22"/>
  <c r="Y36" i="22"/>
  <c r="AA31" i="22"/>
  <c r="X52" i="22"/>
  <c r="X54" i="22" s="1"/>
  <c r="X44" i="22"/>
  <c r="Y52" i="22"/>
  <c r="Y54" i="22" s="1"/>
  <c r="AA39" i="22"/>
  <c r="G11" i="22" l="1"/>
  <c r="EU10" i="22"/>
  <c r="EU31" i="22"/>
  <c r="EU38" i="22"/>
  <c r="EU11" i="22"/>
  <c r="EU45" i="22"/>
  <c r="EU32" i="22"/>
  <c r="EU24" i="22"/>
  <c r="EU25" i="22"/>
  <c r="EU17" i="22"/>
  <c r="EU18" i="22"/>
  <c r="G38" i="22"/>
  <c r="G43" i="22" s="1"/>
  <c r="EV11" i="22"/>
  <c r="EV10" i="22"/>
  <c r="G23" i="22"/>
  <c r="G32" i="22"/>
  <c r="EV32" i="22" s="1"/>
  <c r="G24" i="22"/>
  <c r="G29" i="22" s="1"/>
  <c r="G25" i="22"/>
  <c r="G30" i="22" s="1"/>
  <c r="G17" i="22"/>
  <c r="G22" i="22" s="1"/>
  <c r="G31" i="22"/>
  <c r="G36" i="22" s="1"/>
  <c r="G45" i="22"/>
  <c r="G50" i="22" s="1"/>
  <c r="G53" i="22"/>
  <c r="AA50" i="22"/>
  <c r="AA51" i="22"/>
  <c r="AA23" i="22"/>
  <c r="AA16" i="22"/>
  <c r="AA22" i="22"/>
  <c r="AA52" i="22"/>
  <c r="AA54" i="22" s="1"/>
  <c r="AA29" i="22"/>
  <c r="AA43" i="22"/>
  <c r="AA15" i="22"/>
  <c r="AA30" i="22"/>
  <c r="BD54" i="22"/>
  <c r="AA36" i="22"/>
  <c r="AA37" i="22"/>
  <c r="AA44" i="22"/>
  <c r="Z52" i="22"/>
  <c r="Z54" i="22" s="1"/>
  <c r="EV45" i="22" l="1"/>
  <c r="EV24" i="22"/>
  <c r="EV17" i="22"/>
  <c r="EU43" i="22"/>
  <c r="EV43" i="22"/>
  <c r="EU37" i="22"/>
  <c r="EU22" i="22"/>
  <c r="EV22" i="22"/>
  <c r="EU16" i="22"/>
  <c r="EU36" i="22"/>
  <c r="EV36" i="22"/>
  <c r="EV38" i="22"/>
  <c r="EU23" i="22"/>
  <c r="EV23" i="22"/>
  <c r="EV31" i="22"/>
  <c r="EU29" i="22"/>
  <c r="EV29" i="22"/>
  <c r="EU30" i="22"/>
  <c r="EV30" i="22"/>
  <c r="EV25" i="22"/>
  <c r="EU15" i="22"/>
  <c r="EU50" i="22"/>
  <c r="EV50" i="22"/>
  <c r="G37" i="22"/>
  <c r="EV37" i="22" s="1"/>
  <c r="G15" i="22"/>
  <c r="EV15" i="22" s="1"/>
  <c r="G459" i="17"/>
  <c r="G458" i="17"/>
  <c r="G457" i="17"/>
  <c r="G456" i="17"/>
  <c r="G455" i="17"/>
  <c r="G454" i="17"/>
  <c r="G453" i="17"/>
  <c r="G452" i="17"/>
  <c r="G451" i="17"/>
  <c r="G450" i="17"/>
  <c r="G449" i="17"/>
  <c r="G448" i="17"/>
  <c r="G444" i="17"/>
  <c r="G443" i="17"/>
  <c r="G442" i="17"/>
  <c r="G441" i="17"/>
  <c r="G440" i="17"/>
  <c r="G439" i="17"/>
  <c r="G438" i="17"/>
  <c r="G437" i="17"/>
  <c r="G436" i="17"/>
  <c r="G435" i="17"/>
  <c r="G434" i="17"/>
  <c r="G433" i="17"/>
  <c r="K377" i="17"/>
  <c r="J377" i="17" s="1"/>
  <c r="M169" i="17"/>
  <c r="J169" i="17"/>
  <c r="M168" i="17"/>
  <c r="J168" i="17"/>
  <c r="M167" i="17"/>
  <c r="J167" i="17"/>
  <c r="M166" i="17"/>
  <c r="J166" i="17"/>
  <c r="M165" i="17"/>
  <c r="J165" i="17"/>
  <c r="M164" i="17"/>
  <c r="J164" i="17"/>
  <c r="M163" i="17"/>
  <c r="J163" i="17"/>
  <c r="M162" i="17"/>
  <c r="J162" i="17"/>
  <c r="M161" i="17"/>
  <c r="J161" i="17"/>
  <c r="M160" i="17"/>
  <c r="J160" i="17"/>
  <c r="M159" i="17"/>
  <c r="J159" i="17"/>
  <c r="M158" i="17"/>
  <c r="J158" i="17"/>
  <c r="M154" i="17"/>
  <c r="J154" i="17"/>
  <c r="M153" i="17"/>
  <c r="J153" i="17"/>
  <c r="M152" i="17"/>
  <c r="J152" i="17"/>
  <c r="M151" i="17"/>
  <c r="J151" i="17"/>
  <c r="M150" i="17"/>
  <c r="J150" i="17"/>
  <c r="M149" i="17"/>
  <c r="J149" i="17"/>
  <c r="M148" i="17"/>
  <c r="J148" i="17"/>
  <c r="M147" i="17"/>
  <c r="J147" i="17"/>
  <c r="M146" i="17"/>
  <c r="J146" i="17"/>
  <c r="M145" i="17"/>
  <c r="J145" i="17"/>
  <c r="M144" i="17"/>
  <c r="J144" i="17"/>
  <c r="M143" i="17"/>
  <c r="J143" i="17"/>
  <c r="H74" i="17"/>
  <c r="H73" i="17"/>
  <c r="H72" i="17"/>
  <c r="H71" i="17"/>
  <c r="H70" i="17"/>
  <c r="H69" i="17"/>
  <c r="H68" i="17"/>
  <c r="H67" i="17"/>
  <c r="H66" i="17"/>
  <c r="H65" i="17"/>
  <c r="H64" i="17"/>
  <c r="H63" i="17"/>
  <c r="H59" i="17"/>
  <c r="H58" i="17"/>
  <c r="H57" i="17"/>
  <c r="H56" i="17"/>
  <c r="H55" i="17"/>
  <c r="H54" i="17"/>
  <c r="H53" i="17"/>
  <c r="H52" i="17"/>
  <c r="H51" i="17"/>
  <c r="H50" i="17"/>
  <c r="H49" i="17"/>
  <c r="H48" i="17"/>
  <c r="H33" i="17"/>
  <c r="AA13" i="5" l="1"/>
  <c r="Y13" i="5"/>
  <c r="Z13" i="5" s="1"/>
  <c r="AB13" i="5" s="1"/>
  <c r="AC13" i="5" l="1"/>
  <c r="I13" i="5" l="1"/>
  <c r="AS52" i="22"/>
  <c r="BB52" i="22" s="1"/>
  <c r="AS54" i="22" l="1"/>
  <c r="BB54" i="22" s="1"/>
  <c r="G16" i="22"/>
  <c r="EV16" i="22" s="1"/>
  <c r="BA52" i="22"/>
  <c r="BA54" i="22" l="1"/>
  <c r="D25" i="17"/>
  <c r="BE12" i="22" l="1"/>
  <c r="BC12" i="22"/>
  <c r="EU12" i="22" l="1"/>
  <c r="F29" i="17"/>
  <c r="G29" i="17" s="1"/>
  <c r="BE39" i="22"/>
  <c r="AZ44" i="22"/>
  <c r="BC39" i="22"/>
  <c r="EU39" i="22" l="1"/>
  <c r="G39" i="22"/>
  <c r="G44" i="22" s="1"/>
  <c r="BE44" i="22"/>
  <c r="F401" i="17"/>
  <c r="G401" i="17" s="1"/>
  <c r="BC44" i="22"/>
  <c r="EV44" i="22" l="1"/>
  <c r="EU44" i="22"/>
  <c r="EV39" i="22"/>
  <c r="BA47" i="22"/>
  <c r="BD47" i="22"/>
  <c r="EU47" i="22" s="1"/>
  <c r="AB47" i="22"/>
  <c r="BB47" i="22"/>
  <c r="BC46" i="22" l="1"/>
  <c r="AZ52" i="22"/>
  <c r="AZ54" i="22" s="1"/>
  <c r="AZ51" i="22"/>
  <c r="BE46" i="22"/>
  <c r="EU46" i="22" l="1"/>
  <c r="G46" i="22"/>
  <c r="EV46" i="22" s="1"/>
  <c r="F402" i="17"/>
  <c r="G402" i="17" s="1"/>
  <c r="BE51" i="22"/>
  <c r="BC52" i="22"/>
  <c r="BC54" i="22" s="1"/>
  <c r="BE52" i="22"/>
  <c r="BC51" i="22"/>
  <c r="EU51" i="22" l="1"/>
  <c r="G51" i="22"/>
  <c r="EV51" i="22" s="1"/>
  <c r="G52" i="22"/>
  <c r="G54" i="22" s="1"/>
  <c r="BE54" i="22"/>
  <c r="E29" i="17"/>
  <c r="H29" i="17" s="1"/>
  <c r="CH12" i="22"/>
  <c r="ET12" i="22" s="1"/>
  <c r="CE12"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C066F422-5682-4B17-A15E-1E569B69A954}">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E815CCC9-7815-4283-8D39-1F1DBE6F3E58}">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3294A9F5-DAB4-42F4-BB24-31CC06EE6333}">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AC0254D-08CB-464F-B6E4-9B3752EF9ECA}">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968BCC3-8AF0-4CA8-A808-3606AFE632D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DB021AD3-98FA-4580-A750-C61F7B3E47DA}">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102C0D2A-E1E8-42B8-A67F-F0D170E19AA1}">
      <text>
        <r>
          <rPr>
            <b/>
            <sz val="9"/>
            <color indexed="81"/>
            <rFont val="Tahoma"/>
            <family val="2"/>
          </rPr>
          <t>YULIED.PENARANDA:</t>
        </r>
        <r>
          <rPr>
            <sz val="9"/>
            <color indexed="81"/>
            <rFont val="Tahoma"/>
            <family val="2"/>
          </rPr>
          <t xml:space="preserve">
Año 1</t>
        </r>
      </text>
    </comment>
    <comment ref="BH11" authorId="0" shapeId="0" xr:uid="{7D0CBAB6-7BD1-46D3-8F41-5EB362E911FD}">
      <text>
        <r>
          <rPr>
            <b/>
            <sz val="9"/>
            <color indexed="81"/>
            <rFont val="Tahoma"/>
            <family val="2"/>
          </rPr>
          <t>YULIED.PENARANDA:</t>
        </r>
        <r>
          <rPr>
            <sz val="9"/>
            <color indexed="81"/>
            <rFont val="Tahoma"/>
            <family val="2"/>
          </rPr>
          <t xml:space="preserve">
Año 3</t>
        </r>
      </text>
    </comment>
    <comment ref="CL11" authorId="0" shapeId="0" xr:uid="{82ABB26A-4021-42B7-840A-3B98104113B6}">
      <text>
        <r>
          <rPr>
            <b/>
            <sz val="9"/>
            <color indexed="81"/>
            <rFont val="Tahoma"/>
            <family val="2"/>
          </rPr>
          <t>YULIED.PENARANDA:</t>
        </r>
        <r>
          <rPr>
            <sz val="9"/>
            <color indexed="81"/>
            <rFont val="Tahoma"/>
            <family val="2"/>
          </rPr>
          <t xml:space="preserve">
Año 4</t>
        </r>
      </text>
    </comment>
    <comment ref="DP11" authorId="0" shapeId="0" xr:uid="{A529CAD1-1E46-423F-B3E0-ACC3B3980434}">
      <text>
        <r>
          <rPr>
            <b/>
            <sz val="9"/>
            <color indexed="81"/>
            <rFont val="Tahoma"/>
            <family val="2"/>
          </rPr>
          <t>YULIED.PENARANDA:</t>
        </r>
        <r>
          <rPr>
            <sz val="9"/>
            <color indexed="81"/>
            <rFont val="Tahoma"/>
            <family val="2"/>
          </rPr>
          <t xml:space="preserve">
Año 5</t>
        </r>
      </text>
    </comment>
    <comment ref="A12" authorId="0" shapeId="0" xr:uid="{F7456E08-E9F1-4E59-9D74-14D251224058}">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F9180C32-9452-4BA2-A417-22B27133C40C}">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C9CB2962-4837-48FA-A94B-75CEA0DBE695}">
      <text>
        <r>
          <rPr>
            <b/>
            <sz val="9"/>
            <color indexed="81"/>
            <rFont val="Tahoma"/>
            <family val="2"/>
          </rPr>
          <t>YULIED.PENARANDA:</t>
        </r>
        <r>
          <rPr>
            <sz val="9"/>
            <color indexed="81"/>
            <rFont val="Tahoma"/>
            <family val="2"/>
          </rPr>
          <t xml:space="preserve">
Número de Meta Plan de Desarrollo.</t>
        </r>
      </text>
    </comment>
    <comment ref="D12" authorId="0" shapeId="0" xr:uid="{C17D7A89-1713-433F-AFC7-85D8045DD07C}">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357ED505-C876-41B9-9AD3-C37A3B74BA71}">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B2F998DF-7CE7-4548-985F-DB3E2ACC4DDB}">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547B18CE-1406-42C6-9501-5A4004C70931}">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8F1E9167-1EAA-4877-B843-B0336B5BA6B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E992B8C6-4278-4E35-8A0D-B0840966FD7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26AA5D18-BED7-417A-A233-42012CA6D551}">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3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1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3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3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8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0000000-0006-0000-0100-00003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F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0000000-0006-0000-0100-00004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7" authorId="0" shapeId="0" xr:uid="{00000000-0006-0000-0100-00004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1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1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50" authorId="0" shapeId="0" xr:uid="{00000000-0006-0000-0100-00004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100-000046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47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100-000049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4A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7A64989-0DE2-451B-9116-BD8D0C79BCB3}">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C044CCBF-FB98-46DB-BF89-F434CECA0B3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6FA41892-34C6-419D-87D8-72C7FE513FC6}">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AB388C18-87A0-4721-B824-7148199A7537}">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384CB228-B5B4-4B90-A932-C9B4812E7031}">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086239F-11F1-4779-8BF1-946AA8C780D8}">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A0EE21A5-AAC0-4FE5-9CEC-D32C16379C5E}">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7F6281B-1AFB-4A70-922B-F9802CC46968}">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4598C6B5-53FF-4756-8E7D-767317D7095A}">
      <text>
        <r>
          <rPr>
            <b/>
            <sz val="9"/>
            <color indexed="81"/>
            <rFont val="Tahoma"/>
            <family val="2"/>
          </rPr>
          <t>YULIED.PENARANDA:</t>
        </r>
        <r>
          <rPr>
            <sz val="9"/>
            <color indexed="81"/>
            <rFont val="Tahoma"/>
            <family val="2"/>
          </rPr>
          <t xml:space="preserve">
Relacionar el periodo de corte y año a reportar</t>
        </r>
      </text>
    </comment>
    <comment ref="D8" authorId="0" shapeId="0" xr:uid="{49CDA6A6-8461-4E0B-90AF-9422AF767E8E}">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B1DEBF06-97C9-4AFE-ABE3-0889C54FCA48}">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34284334-D239-40B3-A4C0-6B9212B52F3B}">
      <text>
        <r>
          <rPr>
            <b/>
            <sz val="9"/>
            <color indexed="81"/>
            <rFont val="Tahoma"/>
            <family val="2"/>
          </rPr>
          <t>YULIED.PENARANDA:</t>
        </r>
        <r>
          <rPr>
            <sz val="9"/>
            <color indexed="81"/>
            <rFont val="Tahoma"/>
            <family val="2"/>
          </rPr>
          <t xml:space="preserve">
Variables: programado y ejecutado</t>
        </r>
      </text>
    </comment>
    <comment ref="G8" authorId="0" shapeId="0" xr:uid="{DD71019A-36A7-424F-8717-7C6D324D7F56}">
      <text>
        <r>
          <rPr>
            <b/>
            <sz val="9"/>
            <color indexed="81"/>
            <rFont val="Tahoma"/>
            <family val="2"/>
          </rPr>
          <t>YULIED.PENARANDA:</t>
        </r>
        <r>
          <rPr>
            <sz val="9"/>
            <color indexed="81"/>
            <rFont val="Tahoma"/>
            <family val="2"/>
          </rPr>
          <t xml:space="preserve">
Máximo dos decimales</t>
        </r>
      </text>
    </comment>
    <comment ref="H8" authorId="0" shapeId="0" xr:uid="{8E6D15EF-965F-4519-88AC-5AE745012E0E}">
      <text>
        <r>
          <rPr>
            <b/>
            <sz val="9"/>
            <color indexed="81"/>
            <rFont val="Tahoma"/>
            <family val="2"/>
          </rPr>
          <t>YULIED.PENARANDA:</t>
        </r>
        <r>
          <rPr>
            <sz val="9"/>
            <color indexed="81"/>
            <rFont val="Tahoma"/>
            <family val="2"/>
          </rPr>
          <t xml:space="preserve">
Máximo dos decimales</t>
        </r>
      </text>
    </comment>
    <comment ref="I8" authorId="0" shapeId="0" xr:uid="{7F6D71DC-57D4-4A32-ADA1-F63D4FC372EE}">
      <text>
        <r>
          <rPr>
            <b/>
            <sz val="9"/>
            <color indexed="81"/>
            <rFont val="Tahoma"/>
            <family val="2"/>
          </rPr>
          <t>YULIED.PENARANDA:</t>
        </r>
        <r>
          <rPr>
            <sz val="9"/>
            <color indexed="81"/>
            <rFont val="Tahoma"/>
            <family val="2"/>
          </rPr>
          <t xml:space="preserve">
Máximo dos decimales</t>
        </r>
      </text>
    </comment>
    <comment ref="J8" authorId="0" shapeId="0" xr:uid="{A9507469-364F-4C42-A0BF-1A9275DDD75F}">
      <text>
        <r>
          <rPr>
            <b/>
            <sz val="9"/>
            <color indexed="81"/>
            <rFont val="Tahoma"/>
            <family val="2"/>
          </rPr>
          <t>YULIED.PENARANDA:</t>
        </r>
        <r>
          <rPr>
            <sz val="9"/>
            <color indexed="81"/>
            <rFont val="Tahoma"/>
            <family val="2"/>
          </rPr>
          <t xml:space="preserve">
Máximo dos decimales</t>
        </r>
      </text>
    </comment>
    <comment ref="K8" authorId="0" shapeId="0" xr:uid="{3B057433-E55D-465D-A29A-F28522BB7D6D}">
      <text>
        <r>
          <rPr>
            <b/>
            <sz val="9"/>
            <color indexed="81"/>
            <rFont val="Tahoma"/>
            <family val="2"/>
          </rPr>
          <t>YULIED.PENARANDA:</t>
        </r>
        <r>
          <rPr>
            <sz val="9"/>
            <color indexed="81"/>
            <rFont val="Tahoma"/>
            <family val="2"/>
          </rPr>
          <t xml:space="preserve">
Máximo dos decimales</t>
        </r>
      </text>
    </comment>
    <comment ref="L8" authorId="0" shapeId="0" xr:uid="{322C50EF-F07E-463D-BCD4-D16877921F02}">
      <text>
        <r>
          <rPr>
            <b/>
            <sz val="9"/>
            <color indexed="81"/>
            <rFont val="Tahoma"/>
            <family val="2"/>
          </rPr>
          <t>YULIED.PENARANDA:</t>
        </r>
        <r>
          <rPr>
            <sz val="9"/>
            <color indexed="81"/>
            <rFont val="Tahoma"/>
            <family val="2"/>
          </rPr>
          <t xml:space="preserve">
Máximo dos decimales</t>
        </r>
      </text>
    </comment>
    <comment ref="M8" authorId="0" shapeId="0" xr:uid="{10D8834E-36FA-4024-851B-18CFBAF10681}">
      <text>
        <r>
          <rPr>
            <b/>
            <sz val="9"/>
            <color indexed="81"/>
            <rFont val="Tahoma"/>
            <family val="2"/>
          </rPr>
          <t>YULIED.PENARANDA:</t>
        </r>
        <r>
          <rPr>
            <sz val="9"/>
            <color indexed="81"/>
            <rFont val="Tahoma"/>
            <family val="2"/>
          </rPr>
          <t xml:space="preserve">
Máximo dos decimales</t>
        </r>
      </text>
    </comment>
    <comment ref="N8" authorId="0" shapeId="0" xr:uid="{38E40CFC-35BB-4A2E-8CB9-6BBC9ACC6DE3}">
      <text>
        <r>
          <rPr>
            <b/>
            <sz val="9"/>
            <color indexed="81"/>
            <rFont val="Tahoma"/>
            <family val="2"/>
          </rPr>
          <t>YULIED.PENARANDA:</t>
        </r>
        <r>
          <rPr>
            <sz val="9"/>
            <color indexed="81"/>
            <rFont val="Tahoma"/>
            <family val="2"/>
          </rPr>
          <t xml:space="preserve">
Máximo dos decimales</t>
        </r>
      </text>
    </comment>
    <comment ref="O8" authorId="0" shapeId="0" xr:uid="{2E87D8EB-1F87-4408-BC1B-D2C5F5DE1A64}">
      <text>
        <r>
          <rPr>
            <b/>
            <sz val="9"/>
            <color indexed="81"/>
            <rFont val="Tahoma"/>
            <family val="2"/>
          </rPr>
          <t>YULIED.PENARANDA:</t>
        </r>
        <r>
          <rPr>
            <sz val="9"/>
            <color indexed="81"/>
            <rFont val="Tahoma"/>
            <family val="2"/>
          </rPr>
          <t xml:space="preserve">
Máximo dos decimales</t>
        </r>
      </text>
    </comment>
    <comment ref="P8" authorId="0" shapeId="0" xr:uid="{888EC75C-A324-4F75-933D-A01C61FF8E48}">
      <text>
        <r>
          <rPr>
            <b/>
            <sz val="9"/>
            <color indexed="81"/>
            <rFont val="Tahoma"/>
            <family val="2"/>
          </rPr>
          <t>YULIED.PENARANDA:</t>
        </r>
        <r>
          <rPr>
            <sz val="9"/>
            <color indexed="81"/>
            <rFont val="Tahoma"/>
            <family val="2"/>
          </rPr>
          <t xml:space="preserve">
Máximo dos decimales</t>
        </r>
      </text>
    </comment>
    <comment ref="Q8" authorId="0" shapeId="0" xr:uid="{8722D37B-CA70-4C5D-A689-B253403469E0}">
      <text>
        <r>
          <rPr>
            <b/>
            <sz val="9"/>
            <color indexed="81"/>
            <rFont val="Tahoma"/>
            <family val="2"/>
          </rPr>
          <t>YULIED.PENARANDA:</t>
        </r>
        <r>
          <rPr>
            <sz val="9"/>
            <color indexed="81"/>
            <rFont val="Tahoma"/>
            <family val="2"/>
          </rPr>
          <t xml:space="preserve">
Máximo dos decimales</t>
        </r>
      </text>
    </comment>
    <comment ref="R8" authorId="0" shapeId="0" xr:uid="{AB103590-A579-45B1-9C0C-5A1299CFAEFA}">
      <text>
        <r>
          <rPr>
            <b/>
            <sz val="9"/>
            <color indexed="81"/>
            <rFont val="Tahoma"/>
            <family val="2"/>
          </rPr>
          <t>YULIED.PENARANDA:</t>
        </r>
        <r>
          <rPr>
            <sz val="9"/>
            <color indexed="81"/>
            <rFont val="Tahoma"/>
            <family val="2"/>
          </rPr>
          <t xml:space="preserve">
Máximo dos decimales</t>
        </r>
      </text>
    </comment>
    <comment ref="S8" authorId="0" shapeId="0" xr:uid="{D2782008-2932-449D-AA3F-4579DB55281E}">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79B935FB-CCA6-4163-A1DB-0639110D7497}">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BC007DF8-35C9-4AF7-B70F-4AF067EA3DB5}">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146F41F1-5043-4A23-BCC7-1415201297D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9D38E335-EE18-43D8-8814-A110047AC3C2}">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E7135003-AD21-4F6B-A3C2-87FBFCD4B45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507F25EE-0C74-4A1E-87B4-0BB49A6F243C}">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7B8329CB-2745-4134-BE65-E866EB213B0F}">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FA145625-ECB6-4259-BD5E-CF05D8C54F90}">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577EE05C-0F29-41A7-9051-9D2C06EE2509}">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BBEBDE37-F3FB-4218-9F55-6AFD97A7449A}">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10F33730-E286-4B33-B857-79350760E38B}">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9BCE3BF1-9A9F-45B0-9987-A38A88CEB2CF}">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B9467A02-52D2-4AB4-AB24-BC8D0445FC44}">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D703CD22-123D-456A-9A1F-E73F13DC2514}">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223E7769-ACB6-4379-9323-9A78B2221D37}">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80F92323-3FE3-4DDB-ABA6-B50C5BA31039}">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E8BAF68E-F491-4339-AF27-CB632247764C}">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EFCEC6B5-9CCA-474E-B5F6-BADAEDE084DA}">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2A153BF0-5DE7-4948-8858-0F13304987D1}">
      <text>
        <r>
          <rPr>
            <b/>
            <sz val="9"/>
            <color indexed="81"/>
            <rFont val="Tahoma"/>
            <family val="2"/>
          </rPr>
          <t>YULIED.PENARANDA:</t>
        </r>
        <r>
          <rPr>
            <sz val="9"/>
            <color indexed="81"/>
            <rFont val="Tahoma"/>
            <family val="2"/>
          </rPr>
          <t xml:space="preserve">
Verificar las sumas, que no sea inferior ni superior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2F614F74-3BAE-4EF1-B99F-24A45387B2D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FB68954-5855-41DB-9952-B9E701E3A9D3}">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EF1C6568-5E72-4ECE-AF90-52EF503F352A}">
      <text>
        <r>
          <rPr>
            <b/>
            <sz val="9"/>
            <color indexed="81"/>
            <rFont val="Tahoma"/>
            <family val="2"/>
          </rPr>
          <t>YULIED.PENARANDA:</t>
        </r>
        <r>
          <rPr>
            <sz val="9"/>
            <color indexed="81"/>
            <rFont val="Tahoma"/>
            <family val="2"/>
          </rPr>
          <t xml:space="preserve">
Relacionar el período del reporte</t>
        </r>
      </text>
    </comment>
    <comment ref="A8" authorId="0" shapeId="0" xr:uid="{7AD1F275-03D2-4883-9966-1D24005F446B}">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1CF9C635-22FC-4AF9-8E2D-3A7F0E71C481}">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308FC715-5B70-40FC-B628-533F9484DDF3}">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5CE79562-D2C7-4CFD-9E38-473DB2D4CCD6}">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63470E44-B629-4349-94A1-A8AD2A76570F}">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ABA3C959-A918-490D-A13D-BE6959FFCE5C}">
      <text>
        <r>
          <rPr>
            <b/>
            <sz val="9"/>
            <color indexed="81"/>
            <rFont val="Tahoma"/>
            <family val="2"/>
          </rPr>
          <t>SPCI:</t>
        </r>
        <r>
          <rPr>
            <sz val="9"/>
            <color indexed="81"/>
            <rFont val="Tahoma"/>
            <family val="2"/>
          </rPr>
          <t xml:space="preserve">
magnitud física y presupuestal  programada para al inicio del plan de desarrollo.
Por favor ajustar vigeencia</t>
        </r>
      </text>
    </comment>
    <comment ref="S9" authorId="1" shapeId="0" xr:uid="{86FF2815-7B6E-4AD2-A2B8-B8FB9C7D5EE3}">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6A2AA0CB-3BE7-4119-B7D7-BADF9CFED1E2}">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FCE53E44-6C34-4AD4-A6D4-7EBE46BB211C}">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4CAE48C5-C558-4B27-92D8-513116E4BE97}">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145B6CC5-C279-4D08-9741-88F1C0D69CB6}">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D07E9347-0EDC-48D6-9099-BD0A7639ED9C}">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503B262A-22DF-4C4B-822A-7407BCA6A17A}">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278FF04B-4BC5-4C18-AEB8-26408C1997DD}">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372B2343-1FA7-4828-975D-D471842FAC27}">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EDEF4FC0-DBD9-49DE-8092-CFDD49A30CA9}">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738636B1-2DD1-49F4-8D00-ED677DC7F4B2}">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AFBB8CA9-E425-4288-8EC6-364F3556092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55137203-71E1-4CB1-94AC-1CDD4D3FB1C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A05B75AE-7292-4A0D-9C68-601E588C106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353A2710-C14D-46B9-87AC-1B4D38A19ED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8EE055FC-7CE8-433C-86C1-F93EC0F6CB6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407D0DC0-2E39-47ED-99B0-58B8831602A4}">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D0BFFC26-F8CA-4FF5-9D43-C343331C41A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1257C01D-DABB-4614-8F76-8696B9B3F56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F5704344-4DC9-44EF-B2C9-6B5628A3EB8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58D9CFBA-064C-43FA-A7F8-EB23FDE3E7A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D8E3D82E-E2AE-48D4-B111-075A82E2A3E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2CD5C83F-5854-4424-96FE-64CB690C68F2}">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FD09CB9A-91E6-416F-B4C2-2CAEAF6DC83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EDCE07F1-055D-4A9E-BD48-85FD7F1D0FE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13C9F141-451C-4B87-9AB2-C3809D52C58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68B312BC-87A7-4FEB-899A-B28D3D321B4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D9600F92-CE15-4EA1-AB66-D87B54D09EF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23CFEE9A-2A1A-405A-80C9-BCD50BA96877}">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D72E9AF6-44EE-4DD5-9CA7-EAE22FDF0CA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5CF14826-5CE2-4EBD-A472-739F3EB08C9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64E3032-1A1B-4815-82BD-4608AFC7E72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D3B0D069-1968-4E1E-8B55-14ABBDB5B55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42451E83-9F9B-4A26-9875-AC76E8DBC0F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2B1F90B9-13B8-4E0E-A4A2-C2150ED8772C}">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FA9D10AD-7CF5-482F-9FE1-7B6FFFA468F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10391215-1948-436F-B7E2-305228E5158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945B03B9-F8A6-4562-8657-A3FFA0ACFAF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4EC18B02-8261-4B09-A520-4FEE16385B9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9BFDCB94-FCAB-4B6D-9F19-B0C7D4829A6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76E770FD-5684-426B-9FA4-AB5497FEE895}">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3A46B91F-D6FC-4D8E-8179-CF7D59C28EF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3E7E4308-D749-43D7-9B8B-FD3C3F5D70E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4F5B3E6F-4F33-4C99-A1C2-A96D471CB21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F872F2E6-7F60-47D5-B2ED-A847D7FCB28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33340F3D-457D-4F74-AD9F-3EA5BD1B116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BC36E9D0-6F63-4658-A005-A100F95DA12F}">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6A3BB280-C03C-44EF-94EC-1BDA669BECD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7BAE1F49-0BA0-4871-A1E8-663835D9935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EB6B71DB-5D2F-49BA-9AA4-220F80FE768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600-000004000000}">
      <text>
        <r>
          <rPr>
            <b/>
            <sz val="9"/>
            <color indexed="81"/>
            <rFont val="Tahoma"/>
            <family val="2"/>
          </rPr>
          <t>YULIED.PENARANDA:</t>
        </r>
        <r>
          <rPr>
            <sz val="9"/>
            <color indexed="81"/>
            <rFont val="Tahoma"/>
            <family val="2"/>
          </rPr>
          <t xml:space="preserve">
Vigencia a reportar</t>
        </r>
      </text>
    </comment>
    <comment ref="C8" authorId="0" shapeId="0" xr:uid="{00000000-0006-0000-06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6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6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600-000008000000}">
      <text>
        <r>
          <rPr>
            <b/>
            <sz val="9"/>
            <color indexed="81"/>
            <rFont val="Tahoma"/>
            <family val="2"/>
          </rPr>
          <t>YULIED.PENARANDA:</t>
        </r>
        <r>
          <rPr>
            <sz val="9"/>
            <color indexed="81"/>
            <rFont val="Tahoma"/>
            <family val="2"/>
          </rPr>
          <t xml:space="preserve">
Corresponde al pago </t>
        </r>
      </text>
    </comment>
    <comment ref="G8" authorId="0" shapeId="0" xr:uid="{00000000-0006-0000-06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6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600-00000B000000}">
      <text>
        <r>
          <rPr>
            <b/>
            <sz val="9"/>
            <color indexed="81"/>
            <rFont val="Tahoma"/>
            <family val="2"/>
          </rPr>
          <t>YULIED.PENARANDA:</t>
        </r>
        <r>
          <rPr>
            <sz val="9"/>
            <color indexed="81"/>
            <rFont val="Tahoma"/>
            <family val="2"/>
          </rPr>
          <t xml:space="preserve">
Vigencia a reportar</t>
        </r>
      </text>
    </comment>
    <comment ref="C17" authorId="0" shapeId="0" xr:uid="{00000000-0006-0000-06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6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6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600-00000F000000}">
      <text>
        <r>
          <rPr>
            <b/>
            <sz val="9"/>
            <color indexed="81"/>
            <rFont val="Tahoma"/>
            <family val="2"/>
          </rPr>
          <t>YULIED.PENARANDA:</t>
        </r>
        <r>
          <rPr>
            <sz val="9"/>
            <color indexed="81"/>
            <rFont val="Tahoma"/>
            <family val="2"/>
          </rPr>
          <t xml:space="preserve">
Corresponde al pago </t>
        </r>
      </text>
    </comment>
    <comment ref="G17" authorId="0" shapeId="0" xr:uid="{00000000-0006-0000-06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6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600-000012000000}">
      <text>
        <r>
          <rPr>
            <b/>
            <sz val="9"/>
            <color indexed="81"/>
            <rFont val="Tahoma"/>
            <family val="2"/>
          </rPr>
          <t>YULIED.PENARANDA:</t>
        </r>
        <r>
          <rPr>
            <sz val="9"/>
            <color indexed="81"/>
            <rFont val="Tahoma"/>
            <family val="2"/>
          </rPr>
          <t xml:space="preserve">
Vigencia a reportar</t>
        </r>
      </text>
    </comment>
    <comment ref="C32" authorId="0" shapeId="0" xr:uid="{00000000-0006-0000-06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6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6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600-000016000000}">
      <text>
        <r>
          <rPr>
            <b/>
            <sz val="9"/>
            <color indexed="81"/>
            <rFont val="Tahoma"/>
            <family val="2"/>
          </rPr>
          <t>YULIED.PENARANDA:</t>
        </r>
        <r>
          <rPr>
            <sz val="9"/>
            <color indexed="81"/>
            <rFont val="Tahoma"/>
            <family val="2"/>
          </rPr>
          <t xml:space="preserve">
Corresponde al pago </t>
        </r>
      </text>
    </comment>
    <comment ref="G32" authorId="0" shapeId="0" xr:uid="{00000000-0006-0000-06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6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600-000019000000}">
      <text>
        <r>
          <rPr>
            <b/>
            <sz val="9"/>
            <color indexed="81"/>
            <rFont val="Tahoma"/>
            <family val="2"/>
          </rPr>
          <t>YULIED.PENARANDA:</t>
        </r>
        <r>
          <rPr>
            <sz val="9"/>
            <color indexed="81"/>
            <rFont val="Tahoma"/>
            <family val="2"/>
          </rPr>
          <t xml:space="preserve">
Vigencia a reportar</t>
        </r>
      </text>
    </comment>
    <comment ref="C47" authorId="0" shapeId="0" xr:uid="{00000000-0006-0000-06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6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6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600-00001D000000}">
      <text>
        <r>
          <rPr>
            <b/>
            <sz val="9"/>
            <color indexed="81"/>
            <rFont val="Tahoma"/>
            <family val="2"/>
          </rPr>
          <t>YULIED.PENARANDA:</t>
        </r>
        <r>
          <rPr>
            <sz val="9"/>
            <color indexed="81"/>
            <rFont val="Tahoma"/>
            <family val="2"/>
          </rPr>
          <t xml:space="preserve">
Corresponde al pago </t>
        </r>
      </text>
    </comment>
    <comment ref="G47" authorId="0" shapeId="0" xr:uid="{00000000-0006-0000-06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6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600-000020000000}">
      <text>
        <r>
          <rPr>
            <b/>
            <sz val="9"/>
            <color indexed="81"/>
            <rFont val="Tahoma"/>
            <family val="2"/>
          </rPr>
          <t>YULIED.PENARANDA:</t>
        </r>
        <r>
          <rPr>
            <sz val="9"/>
            <color indexed="81"/>
            <rFont val="Tahoma"/>
            <family val="2"/>
          </rPr>
          <t xml:space="preserve">
Vigencia a reportar</t>
        </r>
      </text>
    </comment>
    <comment ref="C62" authorId="0" shapeId="0" xr:uid="{00000000-0006-0000-06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6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6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600-000024000000}">
      <text>
        <r>
          <rPr>
            <b/>
            <sz val="9"/>
            <color indexed="81"/>
            <rFont val="Tahoma"/>
            <family val="2"/>
          </rPr>
          <t>YULIED.PENARANDA:</t>
        </r>
        <r>
          <rPr>
            <sz val="9"/>
            <color indexed="81"/>
            <rFont val="Tahoma"/>
            <family val="2"/>
          </rPr>
          <t xml:space="preserve">
Corresponde al pago </t>
        </r>
      </text>
    </comment>
    <comment ref="G62" authorId="0" shapeId="0" xr:uid="{00000000-0006-0000-0600-000025000000}">
      <text>
        <r>
          <rPr>
            <b/>
            <sz val="9"/>
            <color indexed="81"/>
            <rFont val="Tahoma"/>
            <family val="2"/>
          </rPr>
          <t>YULIED.PENARANDA:</t>
        </r>
        <r>
          <rPr>
            <sz val="9"/>
            <color indexed="81"/>
            <rFont val="Tahoma"/>
            <family val="2"/>
          </rPr>
          <t xml:space="preserve">
Extinción de la obligación a cargo de la SDA.</t>
        </r>
      </text>
    </comment>
    <comment ref="A75" authorId="0" shapeId="0" xr:uid="{00000000-0006-0000-06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6" authorId="0" shapeId="0" xr:uid="{00000000-0006-0000-0600-000027000000}">
      <text>
        <r>
          <rPr>
            <b/>
            <sz val="9"/>
            <color indexed="81"/>
            <rFont val="Tahoma"/>
            <family val="2"/>
          </rPr>
          <t>YULIED.PENARANDA:</t>
        </r>
        <r>
          <rPr>
            <sz val="9"/>
            <color indexed="81"/>
            <rFont val="Tahoma"/>
            <family val="2"/>
          </rPr>
          <t xml:space="preserve">
Vigencia a reportar</t>
        </r>
      </text>
    </comment>
    <comment ref="B76" authorId="0" shapeId="0" xr:uid="{00000000-0006-0000-06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6" authorId="0" shapeId="0" xr:uid="{00000000-0006-0000-06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6" authorId="0" shapeId="0" xr:uid="{00000000-0006-0000-06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6" authorId="0" shapeId="0" xr:uid="{00000000-0006-0000-06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6" authorId="0" shapeId="0" xr:uid="{00000000-0006-0000-06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6" authorId="0" shapeId="0" xr:uid="{00000000-0006-0000-06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6" authorId="0" shapeId="0" xr:uid="{00000000-0006-0000-0600-00002E000000}">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00000000-0006-0000-06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00000000-0006-0000-0600-000030000000}">
      <text>
        <r>
          <rPr>
            <b/>
            <sz val="9"/>
            <color indexed="81"/>
            <rFont val="Tahoma"/>
            <family val="2"/>
          </rPr>
          <t>YULIED.PENARANDA:</t>
        </r>
        <r>
          <rPr>
            <sz val="9"/>
            <color indexed="81"/>
            <rFont val="Tahoma"/>
            <family val="2"/>
          </rPr>
          <t xml:space="preserve">
Vigencia a reportar</t>
        </r>
      </text>
    </comment>
    <comment ref="B88" authorId="0" shapeId="0" xr:uid="{00000000-0006-0000-06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00000000-0006-0000-06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00000000-0006-0000-06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00000000-0006-0000-06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00000000-0006-0000-06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00000000-0006-0000-06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8" authorId="0" shapeId="0" xr:uid="{00000000-0006-0000-0600-000037000000}">
      <text>
        <r>
          <rPr>
            <b/>
            <sz val="9"/>
            <color indexed="81"/>
            <rFont val="Tahoma"/>
            <family val="2"/>
          </rPr>
          <t>YULIED.PENARANDA:</t>
        </r>
        <r>
          <rPr>
            <sz val="9"/>
            <color indexed="81"/>
            <rFont val="Tahoma"/>
            <family val="2"/>
          </rPr>
          <t xml:space="preserve">
Descripción concreta del avance, máximo de caracteres 200</t>
        </r>
      </text>
    </comment>
    <comment ref="A114" authorId="0" shapeId="0" xr:uid="{00000000-0006-0000-06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5" authorId="0" shapeId="0" xr:uid="{00000000-0006-0000-0600-000039000000}">
      <text>
        <r>
          <rPr>
            <b/>
            <sz val="9"/>
            <color indexed="81"/>
            <rFont val="Tahoma"/>
            <family val="2"/>
          </rPr>
          <t>YULIED.PENARANDA:</t>
        </r>
        <r>
          <rPr>
            <sz val="9"/>
            <color indexed="81"/>
            <rFont val="Tahoma"/>
            <family val="2"/>
          </rPr>
          <t xml:space="preserve">
Vigencia a reportar</t>
        </r>
      </text>
    </comment>
    <comment ref="B115" authorId="0" shapeId="0" xr:uid="{00000000-0006-0000-06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5" authorId="0" shapeId="0" xr:uid="{00000000-0006-0000-06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5" authorId="0" shapeId="0" xr:uid="{00000000-0006-0000-06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5" authorId="0" shapeId="0" xr:uid="{00000000-0006-0000-06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5" authorId="0" shapeId="0" xr:uid="{00000000-0006-0000-06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5" authorId="0" shapeId="0" xr:uid="{00000000-0006-0000-06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5" authorId="0" shapeId="0" xr:uid="{00000000-0006-0000-0600-000040000000}">
      <text>
        <r>
          <rPr>
            <b/>
            <sz val="9"/>
            <color indexed="81"/>
            <rFont val="Tahoma"/>
            <family val="2"/>
          </rPr>
          <t>YULIED.PENARANDA:</t>
        </r>
        <r>
          <rPr>
            <sz val="9"/>
            <color indexed="81"/>
            <rFont val="Tahoma"/>
            <family val="2"/>
          </rPr>
          <t xml:space="preserve">
Descripción concreta del avance, máximo de caracteres 200</t>
        </r>
      </text>
    </comment>
    <comment ref="A141" authorId="0" shapeId="0" xr:uid="{00000000-0006-0000-06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2" authorId="0" shapeId="0" xr:uid="{00000000-0006-0000-0600-000042000000}">
      <text>
        <r>
          <rPr>
            <b/>
            <sz val="9"/>
            <color indexed="81"/>
            <rFont val="Tahoma"/>
            <family val="2"/>
          </rPr>
          <t>YULIED.PENARANDA:</t>
        </r>
        <r>
          <rPr>
            <sz val="9"/>
            <color indexed="81"/>
            <rFont val="Tahoma"/>
            <family val="2"/>
          </rPr>
          <t xml:space="preserve">
Vigencia a reportar</t>
        </r>
      </text>
    </comment>
    <comment ref="B142" authorId="0" shapeId="0" xr:uid="{00000000-0006-0000-06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2" authorId="0" shapeId="0" xr:uid="{00000000-0006-0000-06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2" authorId="0" shapeId="0" xr:uid="{00000000-0006-0000-06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2" authorId="0" shapeId="0" xr:uid="{00000000-0006-0000-06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2" authorId="0" shapeId="0" xr:uid="{00000000-0006-0000-06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2" authorId="0" shapeId="0" xr:uid="{00000000-0006-0000-06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2" authorId="0" shapeId="0" xr:uid="{00000000-0006-0000-0600-000049000000}">
      <text>
        <r>
          <rPr>
            <b/>
            <sz val="9"/>
            <color indexed="81"/>
            <rFont val="Tahoma"/>
            <family val="2"/>
          </rPr>
          <t>YULIED.PENARANDA:</t>
        </r>
        <r>
          <rPr>
            <sz val="9"/>
            <color indexed="81"/>
            <rFont val="Tahoma"/>
            <family val="2"/>
          </rPr>
          <t xml:space="preserve">
Descripción concreta del avance, máximo de caracteres 200</t>
        </r>
      </text>
    </comment>
    <comment ref="A156" authorId="0" shapeId="0" xr:uid="{00000000-0006-0000-06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7" authorId="0" shapeId="0" xr:uid="{00000000-0006-0000-0600-00004B000000}">
      <text>
        <r>
          <rPr>
            <b/>
            <sz val="9"/>
            <color indexed="81"/>
            <rFont val="Tahoma"/>
            <family val="2"/>
          </rPr>
          <t>YULIED.PENARANDA:</t>
        </r>
        <r>
          <rPr>
            <sz val="9"/>
            <color indexed="81"/>
            <rFont val="Tahoma"/>
            <family val="2"/>
          </rPr>
          <t xml:space="preserve">
Vigencia a reportar</t>
        </r>
      </text>
    </comment>
    <comment ref="B157" authorId="0" shapeId="0" xr:uid="{00000000-0006-0000-06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7" authorId="0" shapeId="0" xr:uid="{00000000-0006-0000-06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7" authorId="0" shapeId="0" xr:uid="{00000000-0006-0000-06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7" authorId="0" shapeId="0" xr:uid="{00000000-0006-0000-06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7" authorId="0" shapeId="0" xr:uid="{00000000-0006-0000-06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7" authorId="0" shapeId="0" xr:uid="{00000000-0006-0000-06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7" authorId="0" shapeId="0" xr:uid="{00000000-0006-0000-0600-000052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6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3" authorId="0" shapeId="0" xr:uid="{00000000-0006-0000-0600-000054000000}">
      <text>
        <r>
          <rPr>
            <b/>
            <sz val="9"/>
            <color indexed="81"/>
            <rFont val="Tahoma"/>
            <family val="2"/>
          </rPr>
          <t>YULIED.PENARANDA:</t>
        </r>
        <r>
          <rPr>
            <sz val="9"/>
            <color indexed="81"/>
            <rFont val="Tahoma"/>
            <family val="2"/>
          </rPr>
          <t xml:space="preserve">
Vigencia a reportar</t>
        </r>
      </text>
    </comment>
    <comment ref="B173" authorId="0" shapeId="0" xr:uid="{00000000-0006-0000-06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6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3" authorId="0" shapeId="0" xr:uid="{00000000-0006-0000-06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3" authorId="0" shapeId="0" xr:uid="{00000000-0006-0000-0600-000058000000}">
      <text>
        <r>
          <rPr>
            <b/>
            <sz val="9"/>
            <color indexed="81"/>
            <rFont val="Tahoma"/>
            <family val="2"/>
          </rPr>
          <t>YULIED.PENARANDA:</t>
        </r>
        <r>
          <rPr>
            <sz val="9"/>
            <color indexed="81"/>
            <rFont val="Tahoma"/>
            <family val="2"/>
          </rPr>
          <t xml:space="preserve">
Descripción concreta del avance, máximo de caracteres 200</t>
        </r>
      </text>
    </comment>
    <comment ref="A184" authorId="0" shapeId="0" xr:uid="{00000000-0006-0000-06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5" authorId="0" shapeId="0" xr:uid="{00000000-0006-0000-0600-00005A000000}">
      <text>
        <r>
          <rPr>
            <b/>
            <sz val="9"/>
            <color indexed="81"/>
            <rFont val="Tahoma"/>
            <family val="2"/>
          </rPr>
          <t>YULIED.PENARANDA:</t>
        </r>
        <r>
          <rPr>
            <sz val="9"/>
            <color indexed="81"/>
            <rFont val="Tahoma"/>
            <family val="2"/>
          </rPr>
          <t xml:space="preserve">
Vigencia a reportar</t>
        </r>
      </text>
    </comment>
    <comment ref="B185" authorId="0" shapeId="0" xr:uid="{00000000-0006-0000-06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5" authorId="0" shapeId="0" xr:uid="{00000000-0006-0000-06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5" authorId="0" shapeId="0" xr:uid="{00000000-0006-0000-06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5" authorId="0" shapeId="0" xr:uid="{00000000-0006-0000-0600-00005E000000}">
      <text>
        <r>
          <rPr>
            <b/>
            <sz val="9"/>
            <color indexed="81"/>
            <rFont val="Tahoma"/>
            <family val="2"/>
          </rPr>
          <t>YULIED.PENARANDA:</t>
        </r>
        <r>
          <rPr>
            <sz val="9"/>
            <color indexed="81"/>
            <rFont val="Tahoma"/>
            <family val="2"/>
          </rPr>
          <t xml:space="preserve">
Descripción concreta del avance, máximo de caracteres 200</t>
        </r>
      </text>
    </comment>
    <comment ref="A259" authorId="0" shapeId="0" xr:uid="{00000000-0006-0000-06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0" authorId="0" shapeId="0" xr:uid="{00000000-0006-0000-0600-000060000000}">
      <text>
        <r>
          <rPr>
            <b/>
            <sz val="9"/>
            <color indexed="81"/>
            <rFont val="Tahoma"/>
            <family val="2"/>
          </rPr>
          <t>YULIED.PENARANDA:</t>
        </r>
        <r>
          <rPr>
            <sz val="9"/>
            <color indexed="81"/>
            <rFont val="Tahoma"/>
            <family val="2"/>
          </rPr>
          <t xml:space="preserve">
Vigencia a reportar</t>
        </r>
      </text>
    </comment>
    <comment ref="B260" authorId="0" shapeId="0" xr:uid="{00000000-0006-0000-06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0" authorId="0" shapeId="0" xr:uid="{00000000-0006-0000-06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0" authorId="0" shapeId="0" xr:uid="{00000000-0006-0000-06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0" authorId="0" shapeId="0" xr:uid="{00000000-0006-0000-0600-000064000000}">
      <text>
        <r>
          <rPr>
            <b/>
            <sz val="9"/>
            <color indexed="81"/>
            <rFont val="Tahoma"/>
            <family val="2"/>
          </rPr>
          <t>YULIED.PENARANDA:</t>
        </r>
        <r>
          <rPr>
            <sz val="9"/>
            <color indexed="81"/>
            <rFont val="Tahoma"/>
            <family val="2"/>
          </rPr>
          <t xml:space="preserve">
Descripción concreta del avance, máximo de caracteres 200</t>
        </r>
      </text>
    </comment>
    <comment ref="A334" authorId="0" shapeId="0" xr:uid="{00000000-0006-0000-06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5" authorId="0" shapeId="0" xr:uid="{00000000-0006-0000-0600-000066000000}">
      <text>
        <r>
          <rPr>
            <b/>
            <sz val="9"/>
            <color indexed="81"/>
            <rFont val="Tahoma"/>
            <family val="2"/>
          </rPr>
          <t>YULIED.PENARANDA:</t>
        </r>
        <r>
          <rPr>
            <sz val="9"/>
            <color indexed="81"/>
            <rFont val="Tahoma"/>
            <family val="2"/>
          </rPr>
          <t xml:space="preserve">
Vigencia a reportar</t>
        </r>
      </text>
    </comment>
    <comment ref="B335" authorId="0" shapeId="0" xr:uid="{00000000-0006-0000-06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5" authorId="0" shapeId="0" xr:uid="{00000000-0006-0000-06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5" authorId="0" shapeId="0" xr:uid="{00000000-0006-0000-06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5" authorId="0" shapeId="0" xr:uid="{00000000-0006-0000-0600-00006A000000}">
      <text>
        <r>
          <rPr>
            <b/>
            <sz val="9"/>
            <color indexed="81"/>
            <rFont val="Tahoma"/>
            <family val="2"/>
          </rPr>
          <t>YULIED.PENARANDA:</t>
        </r>
        <r>
          <rPr>
            <sz val="9"/>
            <color indexed="81"/>
            <rFont val="Tahoma"/>
            <family val="2"/>
          </rPr>
          <t xml:space="preserve">
Descripción concreta del avance, máximo de caracteres 200</t>
        </r>
      </text>
    </comment>
    <comment ref="A349" authorId="0" shapeId="0" xr:uid="{00000000-0006-0000-06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50" authorId="0" shapeId="0" xr:uid="{00000000-0006-0000-0600-00006C000000}">
      <text>
        <r>
          <rPr>
            <b/>
            <sz val="9"/>
            <color indexed="81"/>
            <rFont val="Tahoma"/>
            <family val="2"/>
          </rPr>
          <t>YULIED.PENARANDA:</t>
        </r>
        <r>
          <rPr>
            <sz val="9"/>
            <color indexed="81"/>
            <rFont val="Tahoma"/>
            <family val="2"/>
          </rPr>
          <t xml:space="preserve">
Vigencia a reportar</t>
        </r>
      </text>
    </comment>
    <comment ref="B350" authorId="0" shapeId="0" xr:uid="{00000000-0006-0000-06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0" authorId="0" shapeId="0" xr:uid="{00000000-0006-0000-06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0" authorId="0" shapeId="0" xr:uid="{00000000-0006-0000-06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0" authorId="0" shapeId="0" xr:uid="{00000000-0006-0000-0600-000070000000}">
      <text>
        <r>
          <rPr>
            <b/>
            <sz val="9"/>
            <color indexed="81"/>
            <rFont val="Tahoma"/>
            <family val="2"/>
          </rPr>
          <t>YULIED.PENARANDA:</t>
        </r>
        <r>
          <rPr>
            <sz val="9"/>
            <color indexed="81"/>
            <rFont val="Tahoma"/>
            <family val="2"/>
          </rPr>
          <t xml:space="preserve">
Descripción concreta del avance, máximo de caracteres 200</t>
        </r>
      </text>
    </comment>
    <comment ref="A364" authorId="0" shapeId="0" xr:uid="{00000000-0006-0000-06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5" authorId="0" shapeId="0" xr:uid="{00000000-0006-0000-0600-000072000000}">
      <text>
        <r>
          <rPr>
            <b/>
            <sz val="9"/>
            <color indexed="81"/>
            <rFont val="Tahoma"/>
            <family val="2"/>
          </rPr>
          <t>YULIED.PENARANDA:</t>
        </r>
        <r>
          <rPr>
            <sz val="9"/>
            <color indexed="81"/>
            <rFont val="Tahoma"/>
            <family val="2"/>
          </rPr>
          <t xml:space="preserve">
Vigencia a reportar</t>
        </r>
      </text>
    </comment>
    <comment ref="B365" authorId="0" shapeId="0" xr:uid="{00000000-0006-0000-06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5" authorId="0" shapeId="0" xr:uid="{00000000-0006-0000-06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5" authorId="0" shapeId="0" xr:uid="{00000000-0006-0000-06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5" authorId="0" shapeId="0" xr:uid="{00000000-0006-0000-0600-000076000000}">
      <text>
        <r>
          <rPr>
            <b/>
            <sz val="9"/>
            <color indexed="81"/>
            <rFont val="Tahoma"/>
            <family val="2"/>
          </rPr>
          <t>YULIED.PENARANDA:</t>
        </r>
        <r>
          <rPr>
            <sz val="9"/>
            <color indexed="81"/>
            <rFont val="Tahoma"/>
            <family val="2"/>
          </rPr>
          <t xml:space="preserve">
Descripción concreta del avance, máximo de caracteres 200</t>
        </r>
      </text>
    </comment>
    <comment ref="A373" authorId="0" shapeId="0" xr:uid="{00000000-0006-0000-06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4" authorId="0" shapeId="0" xr:uid="{00000000-0006-0000-0600-000078000000}">
      <text>
        <r>
          <rPr>
            <b/>
            <sz val="9"/>
            <color indexed="81"/>
            <rFont val="Tahoma"/>
            <family val="2"/>
          </rPr>
          <t>YULIED.PENARANDA:</t>
        </r>
        <r>
          <rPr>
            <sz val="9"/>
            <color indexed="81"/>
            <rFont val="Tahoma"/>
            <family val="2"/>
          </rPr>
          <t xml:space="preserve">
Vigencia a reportar</t>
        </r>
      </text>
    </comment>
    <comment ref="B374" authorId="0" shapeId="0" xr:uid="{00000000-0006-0000-06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4" authorId="0" shapeId="0" xr:uid="{00000000-0006-0000-06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4" authorId="0" shapeId="0" xr:uid="{00000000-0006-0000-06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4" authorId="0" shapeId="0" xr:uid="{00000000-0006-0000-0600-00007C000000}">
      <text>
        <r>
          <rPr>
            <b/>
            <sz val="9"/>
            <color indexed="81"/>
            <rFont val="Tahoma"/>
            <family val="2"/>
          </rPr>
          <t>YULIED.PENARANDA:</t>
        </r>
        <r>
          <rPr>
            <sz val="9"/>
            <color indexed="81"/>
            <rFont val="Tahoma"/>
            <family val="2"/>
          </rPr>
          <t xml:space="preserve">
Descripción concreta del avance, máximo de caracteres 200</t>
        </r>
      </text>
    </comment>
    <comment ref="A406" authorId="0" shapeId="0" xr:uid="{00000000-0006-0000-06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7" authorId="0" shapeId="0" xr:uid="{00000000-0006-0000-0600-00007E000000}">
      <text>
        <r>
          <rPr>
            <b/>
            <sz val="9"/>
            <color indexed="81"/>
            <rFont val="Tahoma"/>
            <family val="2"/>
          </rPr>
          <t>YULIED.PENARANDA:</t>
        </r>
        <r>
          <rPr>
            <sz val="9"/>
            <color indexed="81"/>
            <rFont val="Tahoma"/>
            <family val="2"/>
          </rPr>
          <t xml:space="preserve">
Vigencia a reportar</t>
        </r>
      </text>
    </comment>
    <comment ref="B407" authorId="0" shapeId="0" xr:uid="{00000000-0006-0000-06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7" authorId="0" shapeId="0" xr:uid="{00000000-0006-0000-06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7" authorId="0" shapeId="0" xr:uid="{00000000-0006-0000-06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7" authorId="0" shapeId="0" xr:uid="{00000000-0006-0000-0600-000082000000}">
      <text>
        <r>
          <rPr>
            <b/>
            <sz val="9"/>
            <color indexed="81"/>
            <rFont val="Tahoma"/>
            <family val="2"/>
          </rPr>
          <t>YULIED.PENARANDA:</t>
        </r>
        <r>
          <rPr>
            <sz val="9"/>
            <color indexed="81"/>
            <rFont val="Tahoma"/>
            <family val="2"/>
          </rPr>
          <t xml:space="preserve">
Descripción concreta del avance, máximo de caracteres 200</t>
        </r>
      </text>
    </comment>
    <comment ref="A431" authorId="0" shapeId="0" xr:uid="{00000000-0006-0000-06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2" authorId="0" shapeId="0" xr:uid="{00000000-0006-0000-0600-000084000000}">
      <text>
        <r>
          <rPr>
            <b/>
            <sz val="9"/>
            <color indexed="81"/>
            <rFont val="Tahoma"/>
            <family val="2"/>
          </rPr>
          <t>YULIED.PENARANDA:</t>
        </r>
        <r>
          <rPr>
            <sz val="9"/>
            <color indexed="81"/>
            <rFont val="Tahoma"/>
            <family val="2"/>
          </rPr>
          <t xml:space="preserve">
Vigencia a reportar</t>
        </r>
      </text>
    </comment>
    <comment ref="B432" authorId="0" shapeId="0" xr:uid="{00000000-0006-0000-06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2" authorId="0" shapeId="0" xr:uid="{00000000-0006-0000-06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2" authorId="0" shapeId="0" xr:uid="{00000000-0006-0000-06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2" authorId="0" shapeId="0" xr:uid="{00000000-0006-0000-0600-000088000000}">
      <text>
        <r>
          <rPr>
            <b/>
            <sz val="9"/>
            <color indexed="81"/>
            <rFont val="Tahoma"/>
            <family val="2"/>
          </rPr>
          <t>YULIED.PENARANDA:</t>
        </r>
        <r>
          <rPr>
            <sz val="9"/>
            <color indexed="81"/>
            <rFont val="Tahoma"/>
            <family val="2"/>
          </rPr>
          <t xml:space="preserve">
Descripción concreta del avance, máximo de caracteres 200</t>
        </r>
      </text>
    </comment>
    <comment ref="A446" authorId="0" shapeId="0" xr:uid="{00000000-0006-0000-06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7" authorId="0" shapeId="0" xr:uid="{00000000-0006-0000-0600-00008A000000}">
      <text>
        <r>
          <rPr>
            <b/>
            <sz val="9"/>
            <color indexed="81"/>
            <rFont val="Tahoma"/>
            <family val="2"/>
          </rPr>
          <t>YULIED.PENARANDA:</t>
        </r>
        <r>
          <rPr>
            <sz val="9"/>
            <color indexed="81"/>
            <rFont val="Tahoma"/>
            <family val="2"/>
          </rPr>
          <t xml:space="preserve">
Vigencia a reportar</t>
        </r>
      </text>
    </comment>
    <comment ref="B447" authorId="0" shapeId="0" xr:uid="{00000000-0006-0000-06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7" authorId="0" shapeId="0" xr:uid="{00000000-0006-0000-06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7" authorId="0" shapeId="0" xr:uid="{00000000-0006-0000-06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7" authorId="0" shapeId="0" xr:uid="{00000000-0006-0000-06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<sst xmlns="http://schemas.openxmlformats.org/spreadsheetml/2006/main" count="1939" uniqueCount="432">
  <si>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</si>
  <si>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</si>
  <si>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</si>
  <si>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</si>
  <si>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</si>
  <si>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</si>
  <si>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</si>
  <si>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</si>
  <si>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</si>
  <si>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</si>
  <si>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</si>
  <si>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</si>
  <si>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</si>
  <si>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</si>
  <si>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</si>
  <si>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</si>
  <si>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</si>
  <si>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</si>
  <si>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</si>
  <si>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</si>
  <si>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</si>
  <si>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</si>
  <si>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</si>
  <si>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</si>
  <si>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</si>
  <si>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</si>
  <si>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</si>
  <si>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</si>
  <si>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</si>
  <si>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</si>
  <si>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</si>
  <si>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</si>
  <si>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</si>
  <si>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</si>
  <si>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</si>
  <si>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</si>
  <si>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</si>
  <si>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</si>
  <si>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</si>
  <si>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</si>
  <si>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</si>
  <si>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</si>
  <si>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</si>
  <si>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</si>
  <si>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</si>
  <si>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</si>
  <si>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</si>
  <si>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</si>
  <si>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</si>
  <si>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</si>
  <si>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</si>
  <si>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</si>
  <si>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</si>
  <si>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</si>
  <si>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</si>
  <si>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</si>
  <si>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</si>
  <si>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</si>
  <si>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</si>
  <si>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</si>
  <si>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</si>
  <si>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</si>
  <si>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</si>
  <si>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</si>
  <si>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</si>
  <si>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</si>
  <si>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</si>
  <si>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</si>
  <si>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</si>
  <si>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</si>
  <si>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</si>
  <si>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</si>
  <si>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</si>
  <si>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</si>
  <si>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</si>
  <si>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</si>
  <si>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</si>
  <si>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</si>
  <si>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</si>
  <si>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</si>
  <si>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</si>
  <si>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</si>
  <si>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</si>
  <si>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</si>
  <si>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</si>
  <si>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</si>
  <si>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</si>
  <si>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</si>
  <si>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</si>
  <si>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</si>
  <si>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</si>
  <si>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</si>
  <si>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</si>
  <si>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</si>
  <si>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</si>
  <si>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</si>
  <si>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</si>
  <si>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</si>
  <si>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</si>
  <si>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</si>
  <si>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</si>
  <si>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</si>
  <si>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</si>
  <si>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</si>
  <si>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</si>
  <si>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</si>
  <si>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</si>
  <si>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</si>
  <si>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</si>
  <si>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</si>
  <si>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</si>
  <si>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</si>
  <si>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</si>
  <si>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</si>
  <si>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</si>
  <si>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</si>
  <si>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</si>
  <si>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</si>
  <si>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</si>
  <si>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</si>
  <si>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</si>
  <si>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</si>
  <si>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</si>
  <si>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</si>
  <si>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</si>
  <si>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</si>
  <si>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</si>
  <si>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</si>
  <si>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</si>
  <si>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</si>
  <si>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</si>
  <si>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</si>
  <si>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</si>
  <si>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</si>
  <si>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</si>
  <si>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</si>
  <si>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</si>
  <si>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</si>
  <si>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</si>
  <si>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</si>
  <si>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</si>
  <si>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</si>
  <si>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</si>
  <si>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</si>
  <si>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</si>
  <si>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</si>
  <si>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</si>
  <si>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 PESO 2020</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</si>
  <si>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</si>
  <si>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</si>
  <si>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</si>
  <si>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</si>
  <si>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</si>
  <si>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</si>
  <si>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</si>
  <si>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</si>
  <si>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</si>
  <si>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</si>
  <si>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</si>
  <si>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</si>
  <si>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</si>
  <si>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</si>
  <si>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</si>
  <si>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</si>
  <si>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</si>
  <si>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</si>
  <si>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</si>
  <si>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</si>
  <si>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</si>
  <si>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</si>
  <si>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</si>
  <si>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</si>
  <si>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</si>
  <si>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</si>
  <si>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</si>
  <si>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</si>
  <si>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</si>
  <si>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</si>
  <si>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</si>
  <si>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</si>
  <si>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</si>
  <si>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</si>
  <si>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</si>
  <si>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</si>
  <si>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</si>
  <si>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</si>
  <si>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</si>
  <si>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</si>
  <si>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</si>
  <si>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</si>
  <si>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</si>
  <si>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</si>
  <si>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</si>
  <si>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</si>
  <si>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</si>
  <si>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</si>
  <si>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</si>
  <si>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</si>
  <si>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</si>
  <si>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</si>
  <si>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</si>
  <si>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</si>
  <si>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</si>
  <si>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</si>
  <si>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</si>
  <si>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</si>
  <si>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</si>
  <si>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</si>
  <si>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</si>
  <si>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</si>
  <si>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</si>
  <si>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</si>
  <si>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</si>
  <si>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</si>
  <si>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</si>
  <si>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</si>
  <si>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</si>
  <si>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</si>
  <si>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</si>
  <si>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</si>
  <si>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</si>
  <si>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</si>
  <si>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</si>
  <si>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</si>
  <si>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</si>
  <si>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</si>
  <si>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</si>
  <si>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</si>
  <si>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</si>
  <si>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</si>
  <si>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</si>
  <si>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</si>
  <si>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</si>
  <si>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</si>
  <si>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</si>
  <si>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</si>
  <si>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</si>
  <si>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</si>
  <si>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</si>
  <si>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</si>
  <si>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</si>
  <si>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t>Versión : 14</t>
  </si>
  <si>
    <t xml:space="preserve"> Versión : 14</t>
  </si>
  <si>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</si>
  <si>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</si>
  <si>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</si>
  <si>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</si>
  <si>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</si>
  <si>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</si>
  <si>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</si>
  <si>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</si>
  <si>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</si>
  <si>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</si>
  <si>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</si>
  <si>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</si>
  <si>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</si>
  <si>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</si>
  <si>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</si>
  <si>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</si>
  <si>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</si>
  <si>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</si>
  <si>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PORCENTAJE</t>
  </si>
  <si>
    <t>SUMA</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</si>
  <si>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</si>
  <si>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</si>
  <si>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</si>
  <si>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</si>
  <si>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</si>
  <si>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</si>
  <si>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</si>
  <si>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</si>
  <si>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</si>
  <si>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</si>
  <si>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X</t>
  </si>
  <si>
    <t>6. POBLACIÓN</t>
  </si>
  <si>
    <t>Formato: Programación, Actualización y Seguimiento  al Sistema de Información de Seguimiento a los Proyectos de Inversión Pública -SPI</t>
  </si>
  <si>
    <t>Municipios - 11001 - BOGOTA D.C. [BOGOTA] - Propios</t>
  </si>
  <si>
    <t>Aumentar la gestión para controlar el tráfico de la fauna silvestre</t>
  </si>
  <si>
    <t>Servicio de control y vigilancia al tráfico ilegal de especies</t>
  </si>
  <si>
    <t>Operativos de control y vigilancia realizados</t>
  </si>
  <si>
    <t>Número - Número: Cantidad</t>
  </si>
  <si>
    <t>.</t>
  </si>
  <si>
    <t>Implementar un programa para la atención integral y especializada de la fauna silvestre</t>
  </si>
  <si>
    <t>Documentos de lineamientos técnicos para la conservación de la biodiversidad y sus servicios eco sistémicos</t>
  </si>
  <si>
    <t xml:space="preserve">NOVIEMBRE </t>
  </si>
  <si>
    <t>III ACTIVIDADES SUIFT (PRESUPUESTO) VIGENCIA 2022</t>
  </si>
  <si>
    <t>PRESUPUESTO VIGENCIA SUIFP 2022</t>
  </si>
  <si>
    <t>PRESUPUESTO
OBLIGADO (GIRADO) 2022</t>
  </si>
  <si>
    <t>Porcentaje- Porcentaje: Cantidad</t>
  </si>
  <si>
    <t>REALIZAR EL FORTALECIMIENTO INSTITUCIONAL DE LA ESTRUCTURA ORGÁNICA Y FUNCIONAL DE LA SDA, IDIGER JBB. E IDPYBA</t>
  </si>
  <si>
    <t>0.03%</t>
  </si>
  <si>
    <t>0.08%</t>
  </si>
  <si>
    <t>Con la implementación de las actividades descritas, se da inicio al proceso de plantear soluciones tecnológicas que permitan mejorar la eficiencia mediante la simplificación, automatización e integración de sus procesos con el sistema de gestión documental orientadas a mejorar el bienestar del talento humano de la SDA.</t>
  </si>
  <si>
    <t xml:space="preserve">DIRECCION DE GESTIÓN CORPORATIVA </t>
  </si>
  <si>
    <t xml:space="preserve">7817- Fortalecimiento y capacidad institucional de la Secretaria Distrital de Ambiente Bogotá </t>
  </si>
  <si>
    <t>5-Construir Bogotá Región con gobierno abierto, transparente y ciudadanía consciente.</t>
  </si>
  <si>
    <t>56-Gestión Pública Efectiva</t>
  </si>
  <si>
    <t>IMPLEMENTAR  10 PROCESOS QUE INTEGRAN EL PLAN DE GESTIÓN DOCUMENTAL, INCLUYENDO LA ESTRUCTURACIÓN E IMPLEMENTACIÓN DEL PLAN DE DIGITALIZACIÓN DE LOS DOCUMENTOS FÍSICOS DE LA ENTIDAD</t>
  </si>
  <si>
    <t>GESTION DOCUMENTAL</t>
  </si>
  <si>
    <t>RACIONALIZAR 100% DE LOS TRÁMITES DEL CLIENTE INTERNO DE LA SECRETARÍA DISTRITAL DE AMBIENTE PROGRAMADOS</t>
  </si>
  <si>
    <t>IMPLEMENTAR 3 HERRAMIENTAS PARA LA REINGENIERÍA Y FORTALECIMIENTO INSTITUCIONAL DE LA ESTRUCTURA ORGÁNICA Y  FUNCIONAL DE LA SDA CON ENFOQUE DE SECTOR</t>
  </si>
  <si>
    <t>0,2</t>
  </si>
  <si>
    <t xml:space="preserve">FORTALECIMIENTO INSTITUCIONAL </t>
  </si>
  <si>
    <t>IMPLEMENTAR UNA POLÍTICA DE GESTIÓN Y DESARROLLO DEL TALENTO HUMANO DE LA SDA</t>
  </si>
  <si>
    <t>0,12</t>
  </si>
  <si>
    <t>FORTALECER UN PROGRAMA DEL COMPONENTE INSTITUCIONAL DE CAPACITACIÓN DE LOS SERVIDORES PÚBLICOS DE LA SECRETARIA DISTRITAL DE AMBIENTE</t>
  </si>
  <si>
    <t>MEJORAR EL 100 % DEL SOPORTE AUTOMOTOR DE LA ENTIDAD PRIORIZADO</t>
  </si>
  <si>
    <t xml:space="preserve">Gestión Documental
</t>
  </si>
  <si>
    <t>1. ADELANTAR ACTIVIDADES ADMINISTRATIVAS Y TÈCNICAS ORIENTADAS A LA IMPLEMENTACIÒN DEL PROCESO DE ORGANIZACIÒN DOCUMENTAL</t>
  </si>
  <si>
    <t>2. ADELANTAR ACTIVIDADES ADMINISTRATIVAS Y TÈCNICAS ORIENTADAS A LA IMPLEMENTACIÒN DEL PROCESO DE TRANSFERENCIA DOCUMENTAL</t>
  </si>
  <si>
    <t xml:space="preserve">2. RACIONALIZAR 100% DE LOS TRÁMITES DEL CLIENTE INTERNO DE LA SECRETARÍA DISTRITAL DE AMBIENTE PROGRAMADOS
</t>
  </si>
  <si>
    <t>Fortalecimiento
Institucional</t>
  </si>
  <si>
    <t>4. IMPLEMENTAR UNA POLÍTICA DE GESTIÓN Y DESARROLLO DEL TALENTO HUMANO DE LA SDA</t>
  </si>
  <si>
    <t>5. FORTALECER UN PROGRAMA DEL COMPONENTE INSTITUCIONAL DE CAPACITACIÓN DE LOS SERVIDORES PÚBLICOS DE LA SECRETARIA DISTRITAL DE AMBIENTE</t>
  </si>
  <si>
    <t>6. MEJORAR EL 100 % DEL SOPORTE AUTOMOTOR DE LA ENTIDAD PRIORIZADO</t>
  </si>
  <si>
    <t>DIRECCION DE GESTION CORPORATIVA</t>
  </si>
  <si>
    <t>3,EJECUTADO</t>
  </si>
  <si>
    <t>4, LOCALIZACIÓN GEOGRÁFICA</t>
  </si>
  <si>
    <t>ENTIDAD SDA : FORTALECER LA INFRAESTRUCTURA Y MODERNIZACIÓN PARA BRINDAR A TODOS SUS COLABORADORES ESPACIOS DE ALTA CALIDAD (Procesos de los trámites del cliente interno de la SDA programados)</t>
  </si>
  <si>
    <t>BOGOTA DC</t>
  </si>
  <si>
    <t>Av. Caracas #54-38, Bogotá, Cundinamarca</t>
  </si>
  <si>
    <t>FUNCIONARIOS  
JV
AD
VJ
H  
M 
CONTRATISTAS 
H 
M 
JV
AD
VJ</t>
  </si>
  <si>
    <t xml:space="preserve">"FUNCIONARIOS  136
H 62
M 74
JV 0H 3M
AD 53 H 63M
VJ" 9H   8M
CONTRATISTAS 1259
H  564
M 695
JV 61H 98M
AD 484H 587M  
VJ 19H 10 M 
</t>
  </si>
  <si>
    <t>FUNCIONARIOS  136
CONTRATISTAS 1295</t>
  </si>
  <si>
    <t>Av. Caracas ##54-38, Bogotá, Cundinamarca</t>
  </si>
  <si>
    <t xml:space="preserve">FUNCIONARIOS  
CONTRATISTAS </t>
  </si>
  <si>
    <t xml:space="preserve">CHAPINERO </t>
  </si>
  <si>
    <t>(No. 99) Chapinero Centro</t>
  </si>
  <si>
    <t>Chapinero Central</t>
  </si>
  <si>
    <t>BOGOTA DC ( Herramientas para la reingeniería y fortalecimiento de la SDA con enfoque de sector frente a la ciudad)</t>
  </si>
  <si>
    <t>ENTIDAD SDA: FORTALECER LA INFRAESTRUCTURA Y MODERNIZACIÓN PARA BRINDAR A TODOS SUS COLABORADORES ESPACIOS DE ALTA CALIDAD (Implementar una política de gestión y desarrollo del talento humano de la SDA)</t>
  </si>
  <si>
    <t>BOGOTA DC (Implementar la política de gestión y desarrollo del talento humano de la SDA frente a la ciudad)</t>
  </si>
  <si>
    <t>FUNCIONARIOS  136
H 62
M 74
JV
AD
VJ</t>
  </si>
  <si>
    <t>"FUNCIONARIOS  136
H 62
M 74
JV 0H 3M
AD 53 H 63M
VJ" 9H   8M</t>
  </si>
  <si>
    <t xml:space="preserve">FUNCIONARIOS 
</t>
  </si>
  <si>
    <t xml:space="preserve"> </t>
  </si>
  <si>
    <t>ENTIDAD SDA: FORTALECER LA INFRAESTRUCTURA Y MODERNIZACIÓN PARA BRINDAR A TODOS SUS COLABORADORES ESPACIOS DE ALTA CALIDAD  (Fortalecer el progama del componente institucional de capacitación de los servidores públicos de la SDA)</t>
  </si>
  <si>
    <t xml:space="preserve">12- OTROS DISTRITOS </t>
  </si>
  <si>
    <t>Garantizar la debida custodia y consulta de la información documental</t>
  </si>
  <si>
    <t xml:space="preserve">Servicio de gestion documental </t>
  </si>
  <si>
    <t>Sistema de gestión documental implementado</t>
  </si>
  <si>
    <t>El avance se presenta en el informe ejecutivo.</t>
  </si>
  <si>
    <t>Fortalecer la estructura orgánica y funcional de la Entidad</t>
  </si>
  <si>
    <t>Servicio de implementacion sistemas de gestión</t>
  </si>
  <si>
    <t>Sistema de gestión implementado</t>
  </si>
  <si>
    <t>PRESUPUESTO
OBLIGADO 2020</t>
  </si>
  <si>
    <t>Garantizar la debida custodia y consulta de la información documenta</t>
  </si>
  <si>
    <t>Fortalecer la estructura orgánica y funcional de la Entidad:</t>
  </si>
  <si>
    <t>Servicio de implementacion de sistemas de gestion</t>
  </si>
  <si>
    <t xml:space="preserve">NOVIEMBRE
</t>
  </si>
  <si>
    <t>Inversión - Adquisición de Bienes y Servicios: Implementar 10 procesos que integran el Plan de Gestión Documental, incluyendo la estructuración e implementación del Plan de digitalización de los documentos físicos de la Entidad</t>
  </si>
  <si>
    <t>Inversión - Adquisición de Bienes y Servicios: Racionalizar el 100% de los trámites del cliente interno de la Secretaría Distrital de Ambiente programados</t>
  </si>
  <si>
    <t>Inversión - Adquisición de Bienes y Servicios: Implementar 3 herramientas para la reingeniería y fortalecimiento institucional de la estructura orgánica y funcional de la SDA con enfoque de sector</t>
  </si>
  <si>
    <t>Inversión - Adquisición de Bienes y Servicios: Implementar una (1) política de gestión y desarrollo del talento humano de la SDA</t>
  </si>
  <si>
    <t>Inversión - Adquisición de Bienes y Servicios: Fortalecer un (1) programa del componente institucional de capacitación de los servidores públicos de la secretaria distrital de ambiente</t>
  </si>
  <si>
    <t>Inversión - Adquisición de Bienes y Servicios: MEJORAR AL 100% DEL SOPORTE AUTOMOTOR DE LA ENTIDAD PRIORIZADO</t>
  </si>
  <si>
    <t>1000G312Actividades De Capacitacion</t>
  </si>
  <si>
    <t>1100G153Diagnósticos de fortalecimiento institucional realizados-</t>
  </si>
  <si>
    <t>Número- Número: Cantidad</t>
  </si>
  <si>
    <t>1000G312Actividades De Capacitacion-</t>
  </si>
  <si>
    <t>Las actividades ejecutadas en el periodo contribuyen a la implementación de los procesos de gestión documental, lo cual facilitará el uso y el mantenimiento adecuado de los documentos, y así precisar unas actividades estándar para el manejo de cada uno de ellos, obteniendo así, un registro de toda la información proporcionando un mejor acceso para los funcionarios y contratistas de la Secretaría Distrital de Ambiente. Asimismo, facilitará el planteamiento de parámetros, información y actividades relacionadas a los documentos, control documental y funciones archivísticas. Por lo anterior los archivos y documentos permanecerán ordenados y estandarizados lo que conlleva a mejorar la capacidad de respuesta y disminución del riesgo en la perdida de documentos.</t>
  </si>
  <si>
    <t>Con las actividades desarrollas se contribuye al cumplimiento del beneficio final de la meta que es: lograr interacción en la comunicación de los sistemas que permitan intercambiar datos e integrarse de forma eficiente; automatizar los procesos logísticos, administrativos, del recurso humano y recurso físico de la entidad logrando una actividad automatizada y productiva en el desarrollo de sus acciones diarias; estandarización de los procesos de la entidad simplificando en gran medida las actividades.</t>
  </si>
  <si>
    <t>Con la implementación de las herramientas para la reingeniería se busca un cambio en el aumento de la productividad, una mejor organización del trabajo, distribución de cargas laborales y la adaptación de los procesos de la Entidad a los nuevos retos de la Ciudad.</t>
  </si>
  <si>
    <t>Sep.</t>
  </si>
  <si>
    <t>Radicado No. 2021IE106063 del 31 de mayo del 2021.</t>
  </si>
  <si>
    <r>
      <t>Versión:</t>
    </r>
    <r>
      <rPr>
        <b/>
        <sz val="20"/>
        <color rgb="FFFF0000"/>
        <rFont val="Arial"/>
        <family val="2"/>
      </rPr>
      <t xml:space="preserve"> </t>
    </r>
    <r>
      <rPr>
        <b/>
        <sz val="20"/>
        <rFont val="Arial"/>
        <family val="2"/>
      </rPr>
      <t>14</t>
    </r>
  </si>
  <si>
    <t>DIRECCION DE GESTIÓN CORPORATIVA</t>
  </si>
  <si>
    <t>PORCENTAJE DE AVANCE EN EL FORTALECIMIENTO DE LA ESTRUCTURA ORGÁNICA Y FUNCIONAL DE LAS ENTIDADES DE SECTOR AMBIENTE</t>
  </si>
  <si>
    <t>Versión: 14</t>
  </si>
  <si>
    <t>II PRODUCTO (FÍSICO) VIGENCIA 2020</t>
  </si>
  <si>
    <t>META VIGENCIA  2020</t>
  </si>
  <si>
    <t>AVANCE VIGENCIA 2020</t>
  </si>
  <si>
    <t>% AVANCE VIGENCIA 2020</t>
  </si>
  <si>
    <t>1. IMPLEMENTAR  10 PROCESOS QUE INTEGRAN EL PLAN DE GESTIÓN DOCUMENTAL, INCLUYENDO LA ESTRUCTURACIÓN E IMPLEMENTACIÓN DEL PLAN DE DIGITALIZACIÓN DE LOS DOCUMENTOS FÍSICOS DE LA ENTIDAD</t>
  </si>
  <si>
    <t>BOGOTA DC (Procesos de los trámites del cliente de la SDA )</t>
  </si>
  <si>
    <t>BOGOTA DC (Fortalecer el progama del componente institucional de capacitación de los servidores públicos de la SDA)</t>
  </si>
  <si>
    <t>ENTIDAD SDA: FORTALECER LA INFRAESTRUCTURA Y MODERNIZACIÓN PARA BRINDAR A TODOS SUS COLABORADORES ESPACIOS DE ALTA CALIDAD ( Herramientas para la reingeniería y fortalecimiento institucional de la estructura orgánica y funcional de la sda con enfoque de sector)</t>
  </si>
  <si>
    <t>ENTIDAD SDA : FORTALECER LA INFRAESTRUCTURA Y MODERNIZACIÓN PARA BRINDAR A TODOS SUS COLABORADORES ESPACIOS DE ALTA CALIDAD (Mejora del soporte automotor para una movilización sostenible)</t>
  </si>
  <si>
    <t>BOGOTA DC (Mejora del soporte automotor para una movilización sostenible)</t>
  </si>
  <si>
    <t>ENTIDAD SDA : FORTALECER LA INFRAESTRUCTURA Y MODERNIZACIÓN PARA BRINDAR A TODOS SUS COLABORADORES ESPACIOS DE ALTA CALIDAD (Organización, transferencia, preservación y digitalización de la información de la SDA)</t>
  </si>
  <si>
    <t>BOGOTA DC (La organización, transferencia, preservación y digitalización de la información de la SDA, coadyuvará a los mecanismos de consulta interna y facilitará el acceso de información a los ciudadanos)</t>
  </si>
  <si>
    <t>3. ADELANTAR ACTIVIDADES ADMINISTRATIVAS Y TÈCNICAS ORIENTADAS A LA IMPLEMENTACIÒN DEL PROCESO DE PRESERVACIÒN EN CAPACITACION DE CONSERVACION DOCUMENTAL</t>
  </si>
  <si>
    <t>6. REALIZAR SEGUIMIENTO AL PROCESO DE ORGANIZACIÒN Y DIGITALIZACIÒN DEL ARCHIVO DE LA SECRETARÌA DISTRITAL DE AMBIENTE.</t>
  </si>
  <si>
    <t xml:space="preserve">9. EJECUTAR ACTIVIDADES DE GESTIÒN PARA LA IMPLEMENTACIÓN DE LA POLÍTICA DE TALENTO HUMANO DE LA SDA. </t>
  </si>
  <si>
    <t>10. REALIZAR CAPACITACIONES A LOS SERVIDORES PÚBLICOS DE LA SECRETARIA DISTRITAL DE AMBIENTE.</t>
  </si>
  <si>
    <t>Con las actividades desarrollas se contribuye al cumplimiento del beneficio final de la meta que es:  crear una dinámica de gestores de talento humano a través de los cuales se podrá definir actividades en la eficiencia y eficacia de cargos, medición de cargas laborales, desarrollo institucional, optimización de puestos de trabajo y distribución adecuada del personal.</t>
  </si>
  <si>
    <t>Con las actividades desarrollas se contribuye al cumplimiento del beneficio final de la meta que es:  garantizar la optimización del 100% del parque automotor priorizado necesario en cumplimiento de su misionalidad con criterios de eficiencia energética, de vehículos ambientalmente amigables, y que adicionalmente permitan la continuidad en el servicio para el desarrollo de las actividades diarias de: visitas técnicas de evaluación, seguimiento y control de los proyectos de inversión, operativos de control, desplazamientos de actividades de tipo administrativo y atención a actividades de emergencias ambientales.</t>
  </si>
  <si>
    <t>Correos Electrónicos, Redes Sociales, fotografias, listas de asistencia</t>
  </si>
  <si>
    <t>1, 5. PROGRAMACIÓN INICIAL AÑO 2022</t>
  </si>
  <si>
    <t>Aplicativo de programación de vehículos, Dash board cargado en Drive "https://drive.google.com/drive/folders/1iomgu3hY97WraRp2Sq7UlLSMAoLvh8Kt?usp=sharing"</t>
  </si>
  <si>
    <t>Actas de Transferencia; Informes; Actas de reunión; Documentos de revisión; Sistema ISOLUCION; Plan de Trabajo de la SDA; Bases de expedientes organizados cargados en Drive "https://drive.google.com/drive/folders/1iomgu3hY97WraRp2Sq7UlLSMAoLvh8Kt?usp=sharing"</t>
  </si>
  <si>
    <t>3. IMPLEMENTAR 3 HERRAMIENTAS PARA LA REINGENIERÍA Y FORTALECIMIENTO INSTITUCIONAL DE LA ESTRUCTURA ORGÁNICA Y  FUNCIONAL DE LA SDA CON ENFOQUE DE SECTOR</t>
  </si>
  <si>
    <t>5, PONDERACIÓN HORIZONTAL AÑO: 2022</t>
  </si>
  <si>
    <t>4. REALIZAR Y GESTIONAR ACTIVIDADES ADMINISTRATIVAS Y TÉCNICAS ORIENTADAS A LA TRANSFERENCIA SECUNDARIA ANTE EL ARCHIVO DISTRITAL</t>
  </si>
  <si>
    <t>PROGRAMADO NOV.</t>
  </si>
  <si>
    <t>EJECUTADO NOV.</t>
  </si>
  <si>
    <r>
      <t>PROGRAMADO</t>
    </r>
    <r>
      <rPr>
        <b/>
        <sz val="12"/>
        <rFont val="Arial"/>
        <family val="2"/>
      </rPr>
      <t xml:space="preserve"> ABR.</t>
    </r>
  </si>
  <si>
    <t xml:space="preserve">Actas de reunión cargados en Drive "https://drive.google.com/drive/folders/1iomgu3hY97WraRp2Sq7UlLSMAoLvh8Kt?usp=sharing"; Documentos de revisión; Informes; Sistema ISOLUCION.
</t>
  </si>
  <si>
    <t>Con las actividades desarrolladas se contribuye al cumplimiento del beneficio final de la meta, que es:  diseñar programas de capacitación para transmitir la información relacionada con las diferentes actividades de la entidad, además de desarrollar habilidades y actitudes del personal contribuyendo a su desempeño institucional y lograr los objetivos organizacionales, junto con el fortalecimiento de las competencias de los servidores en la generación de mejores resultados para la Entidad.</t>
  </si>
  <si>
    <t>Listados de Asistencia cargadas en Drive "https://drive.google.com/drive/folders/1iomgu3hY97WraRp2Sq7UlLSMAoLvh8Kt?usp=sharing"</t>
  </si>
  <si>
    <t>5. ADELANTAR ACTIVIDADES ADMINISTRATIVAS Y TÉCNICAS ORIENTADAS A LA ELABORACION DE LAS TABLAS DE VALORACION DOCUMENTAL DEL PRIMER PERIODO DE LA SECRETARÍA DISTRITAL DE AMBIENTE.</t>
  </si>
  <si>
    <t>8. REALIZAR SEGUIMIENTO A LA ESTRUCTURACIÓN ORGÁNICA Y FUNCIONAL DEL REDISEÑO INSTITUCIONAL DE LA SDA</t>
  </si>
  <si>
    <t xml:space="preserve">11. EJECUTAR ACTVIDADES QUE GARANTICEN LA GESTIÓN DE TRANSPORTE  DE LA SDA. </t>
  </si>
  <si>
    <t>7. DESARROLLAR ACTIVIDADES DE GESTIÓN ORIENTADOS A LA OPTIMIZACIÓN DE LOS TRÁMITES DE PROCESOS Y PROCEDIMIENTOS DEL CLIENTE INTERNO DE LA SDA.</t>
  </si>
  <si>
    <t>Actas de reunión,
Actos administrativos, Memorandos internos y externos por el aplicativo forest
Drive "https://drive.google.com/drive/folders/1iomgu3hY97WraRp2Sq7UlLSMAoLvh8Kt?usp=sharing"</t>
  </si>
  <si>
    <t>Bases en Excel con Inventario Documental en DRIVE "https://drive.google.com/drive/folders/1iomgu3hY97WraRp2Sq7UlLSMAoLvh8Kt?usp=sharing"; Actas de Transferencia; Listas de asistencia capacitaciones; Informes de ejecución
DRIVE DIGITALIZACION:  https://inpahuedu-my.sharepoint.com/personal/aardilari_uninpahu_edu_co/_layouts/15/onedrive.aspx?id=%2Fpersonal%2Faardilari%5Funinpahu%5Fedu%5Fco%2FDocuments%2FSDA%20Digitalizacion&amp;ga=1</t>
  </si>
  <si>
    <t>CORTE AL 31 DE DICIEMBRE DE 2022</t>
  </si>
  <si>
    <t>En la vigencia 2022 se legalizaron 701 cajas en transferencia primaria, cuyo detalle se relaciona a continuación: 
► Subsecretaría General y de Control Disciplinario – 60 Cajas. 
► Subdirección de Ecourbanismo y Gestión Ambiental Empresarial - 25 Cajas. 
► Subdirección Financiera - 72 Cajas. 
► Subdirección del Recurso Hídrico y del Suelo - 28 Cajas.
► Dirección Legal Ambiental - 37 cajas.
► Subdirección de Silvicultura, Flora y Fauna Silvestre- 30 cajas.
► Dirección de Gestión Corporativa - 22 cajas.
► Oficina de Participación, Educación y Localidades - 4 cajas.
► Dirección de Control Ambiental - 19 cajas.
► Subdirección de Ecosistemas y Ruralidad - 13 cajas.
► Subdirección de Calidad del Aire Auditiva y Visual - 20 cajas.
► Oficina de Control Interno - 3 cajas.
► Subdirección Contractual - 368 cajas.
En noviembre se recibieron las siguientes trasferencias documentales, cuya acta de trasferencia se encuentra pendiente de firma: 
► Dirección de Control Ambiental: 111 cajas.
► Subdirección de Silvicultura Flora y Fauna Silvestre: 10 cajas.</t>
  </si>
  <si>
    <t xml:space="preserve">Con el objeto de realizar la implementación del proceso de preservación en capacitación de conservación documental, en la vigencia 2022 se adelantaron las siguientes actividades: 
► Se realizó capacitación a la Dirección de Gestión Corporativa - Grupo Gestión Documental, en Sistema Integrado de Conservación - Programa de saneamiento ambiental.
► Se realizó capacitación a 21 personas de servicios generales de la empresa Centro Aseo, quienes laboran en la Secretaría Distrital de Ambiente, sobre el Sistema Integrado de Conservación - Programa de saneamiento ambiental "Manual y buenas prácticas de limpieza"
► Se realizó socialización del “Plan de Conservación Documental como componente del Sistema Integrado de Conservación”, al equipo de Gestión Documental de la Dirección de Gestión Corporativa. </t>
  </si>
  <si>
    <t>El 07 de abril de 2022 el equipo de trabajo designado por el Archivo de Bogotá realizó visita técnica a las instalaciones del Archivo Central de la Secretaría Distrital de Ambiente -SDA con el fin de verificar la serie documental a transferir, que corresponde a conceptos técnicos del fondo DAMA. Producto de la visita, el 11 de mayo de 2022 el Archivo de Bogotá emitió informe en el cual solicitan realizar ajustes a la información, ajustes que fueron acogidos y subsanados por la SDA, en tal sentido, mediante oficio No. 2022EE151683 del 21 de junio de 2022 se solicitó al Archivo de Bogotá indicar fecha para proceder con la transferencia documental. 
En septiembre de 2022 se formalizó ante el Archivo de Bogotá la transferencia documental secundaria – Serie: Conceptos Técnicos del Departamento Administrativo del Medio Ambiente -DAMA con 460 cajas, 1759 carpetas.</t>
  </si>
  <si>
    <t>En la vigencia 2022 se adelantaron las siguientes actividades orientadas a la elaboración de las Tablas de Valoración Documental del primer periodo de la Secretaría Distrital de Ambiente - SDA:
► Se realizó el análisis, verificación y actualización del inventario del primer periodo de la SDA, comprendido entre el 29 de diciembre del 2006 al 15 de marzo de 2009. La actividad se realizó para las 18 dependencias que conforman la estructura orgánica de la Secretaría Distrital de Ambiente. 
► Se realizó la actualización de la Tabla de Retención Documental de la SDA.
► Se realizó la consolidación del inventario documental del primer periodo de la SDA.
► Se realizó la verificación, validación, corrección y actualización de cada uno de los registros del inventario documental, mediante la revisión y cotejo de cada unidad documental (carpeta). En total son 13.549 registros de inventario. 
► Se realizó revisión normativa (Decreto 561 de 2006) para analizar las funciones de cada dependencia.
► Se elaboró matriz de clasificación documental.
► Se realizó la construcción y el diligenciamiento de 18 Tablas de Valoración Documental para cada una de las dependencias identificadas en el periodo 2006-2009.
► Se realizó diligenciamiento del componente archivístico de las fichas de valoración documental de 14 dependencias de la SDA.  
► Se realizó actualización del cuadro de clasificación documental.
► Se realizó el diligenciamiento del componente de valoración primaria y secundaria de las fichas de valoración documental de las series y subseries documentales que ameritan su valoración con un avance del 75%. 
► Se finalizó el diligenciamiento del componente normativo en el cuadro de clasificación documental. Actualmente en revisión por parte del abogado designado por la Dirección de Gestión Corporativa. 
► Se elaboró la memoria descriptiva en lo que respecta a la valoración secundaria.</t>
  </si>
  <si>
    <t>En el I trimestre de 2022 se realizó la estructuración de los estudios previos del proyecto de digitalización, adicionalmente, se solicitó a la Dirección de Planeación y Sistemas de Información Ambiental - DPSIA un concepto técnico de cumplimiento de los requisitos del sistema FOREST para considerar el desempeño del mismo.
En abril se adelantó mesa de trabajo con el director y el equipo designado del Archivo de Bogotá y Representantes de la Alta Consejería de las Tecnologías de la Información y la Comunicación, para definir el norte del proyecto de digitalización.
En mayo se adelantó mesa de trabajo interdisciplinaria entre el equipo de la DGC y la DPSIA, con el fin de ajustar el proyecto a presentar al Archivo de Bogotá.
En junio se sostuvieron reuniones con servidores del Archivo de Bogotá, con el fin de socializar la propuesta de transformación en gestión documental de la SDA, cuyo eje principal es construir un Sistema de Gestión de Documentos Electrónicos de Archivo (SGDEA).
En julio se realizaron mesas de trabajo con el fin de validar costos internos del proceso de digitalización.
En agosto se realizó el Plan de Digitalización y se identificaron y gestionaron los recursos físicos y humanos para realizar la digitalización de las series de historias laborales.
En septiembre, con fines de consulta se digitalizaron unidades documentales de la serie HISTORIAS LABORALES del periodo 1991-2006, contenidas en 507 carpetas, almacenadas en 62 cajas de archivo.
En octubre se continuó con la intervención de la serie “Historias laborales”. 
En octubre se presentó rezago, toda vez que, los expedientes a digitalizar de la serie “Contratos” no cumplían con los estándares de calidad establecidos en el proyecto de digitalización.
En noviembre y diciembre se adelantó la digitalización con fines de consulta de toda la serie HISTORIAS LABORALES que reposan en el archivo central.</t>
  </si>
  <si>
    <t>Para dar cumplimiento a la actividad y a la Meta Proyecto de Inversión, en la vigencia 2022 se ejecutaron las siguientes actividades:
► Se realizó la actualización de 10 procedimientos.
► Se estructuró el borrador del proyecto de digitalización conforme a los lineamientos entregados por el Archivo Distrital, y a los Sistemas Tecnológicos de Información disponibles en la Secretaría Distrital de Ambiente - SDA.
► Se realizaron pruebas para la implementación de complementos de Google.
► Se realizó mesa de trabajo para la proyección de información en Power BI.
► Se desarrolló presentación con la metodología de mejoramiento a implementar en la entidad para la optimización de procesos. 
► Se elaboró propuesta para ajustar y mejorar el procedimiento de ingresos, egresos y traslados de bienes.
► Se realizó la primera versión del procedimiento de paz y salvos, la guía y el instructivo. 
► Se realizó reunión de socialización con los enlaces de las áreas para dar a conocer los nuevos lineamientos para el trámite de paz y salvos.
► Se revisó y formuló el formato de solicitud de vehículos PA07-PR5-F01 para disminución de errores en el diligenciamiento y control por proyecto de inversión.
► Se modificó la estructura de la base de control de los servicios prestados de transporte en Drive para diligenciamiento.
► Se estructuraron los formatos de evaluación de desempeño de funcionarios a nivel profesional, técnico y asistencial.
► Se realizó plan de acción con el área de almacén para la contingencia de paz y salvos.
► Se alimentó la base propuesta para la facturación y control del servicio de transporte.
► Se construyó modelo de control para responder a las necesidades del proceso de control y pago de servicios públicos.</t>
  </si>
  <si>
    <t>Para realizar la estructuración orgánica y funcional del rediseño institucional de la SDA, en la vigencia 2022 se adelantaron las siguientes actividades:
► Se ejecutaron mesas de trabajo con 9 dependencias de la entidad para realizar seguimiento al avance del ejercicio de análisis funcional y ajuste del manual de funciones y competencias laborales. 
► Se realizaron revisiones a la Tabla Comparativa del Manual de Funciones y Competencias Laborales frente al Manual de funciones actual de las dependencias que realizaron la entrega.
► Se realizó proyecto de Acto Administrativo del Manual de Funciones de acuerdo con la tabla comparativa que entregó cada una de las dependencias de la SDA.
► Se participó en la realización del documento de análisis de estructuras tipo, como la de la SDA. 
► Se realizó propuesta preliminar de la organización documental de la SDA, así como de la estructura del mapa de procesos.
► En trabajo conjunto con el Subsecretario General y los funcionarios de la dependencia se realizó revisión de la matriz de la tabla comparativa del manual de funciones de 5 fichas de los empleos asignados, ajustando el propósito, funciones y formación académica.
► Se realizó presentación ante la Alta Gerencia sobre el avance del proyecto del análisis funcional, proyecto del manual de funciones y de la propuesta de estructura para el rediseño institucional.
► Se adelantó mesa de trabajo con la Subsecretaria General para revisar el mapa actual de procedimientos de la entidad, para con ello validar las cargas laborales.
► Se realizó matriz comparativa con los procesos y procedimientos registrados en ISOLUCIÓN con la matriz de cargas realizada por la firma Bahamon Consultores.
► Se llevaron a cabo mesas de trabajo con los enlaces de calidad de las 20 dependencias de la SDA, presentando la matriz comparativa realizada y la metodología para validar los procesos, procedimientos y resultados del ejercicio de cargas laborales que se realizó con la firma Bahamon Consultores.</t>
  </si>
  <si>
    <t xml:space="preserve">En la vigencia 2022 se realizó el 100% de la actualización de las bases de datos de las vigencias 2021 y 2022 (corte de enero a diciembre de 2022), relacionadas con el servicio de transporte de pasajeros y de carga, y de suministro y mantenimiento. Estas bases alimentan el Dash Board de control que ayudan a tomar decisiones en la gestión de transporte de la Entidad.
Por otra parte, se llevaron a cabo 2 mesas de trabajo para proyectar en Power Bi la información recolectada, para ser usada con fuente principal de consulta, seguimiento y control al uso del servicio de transporte de la Entidad por parte de las áreas.
Finalmente, se estructuró la versión número 1 de la proyección de la información en Power Bi. </t>
  </si>
  <si>
    <r>
      <rPr>
        <b/>
        <sz val="12"/>
        <rFont val="Arial"/>
        <family val="2"/>
      </rPr>
      <t xml:space="preserve">VIGENCIA:
</t>
    </r>
    <r>
      <rPr>
        <sz val="12"/>
        <rFont val="Arial"/>
        <family val="2"/>
      </rPr>
      <t xml:space="preserve">
En la vigencia 2022 se desarrollaron las siguientes actividades entorno a la implementación de 3 procesos que integran el Plan de Gestión Documental:
► Se adelantó mesa de trabajo con el Archivo de Bogotá y la Alta Consejería de las Tecnologías de la Información, tema: proyecto de digitalización.
► Se realizó el Plan de Digitalización de la SDA.
► Se adelantó la digitalización con fines de consulta de toda la serie HISTORIAS LABORALES que reposan en el archivo central.
► Se realizó la verificación, validación, corrección y actualización de los registros de inventario documental mediante la revisión y cotejo de cada unidad documental. En total 13.549 registros de inventario. 
► Se realizó actualización de la Tabla de Retención Documental de la SDA.
► Se realizó la construcción y el diligenciamiento de 18 Tablas de Valoración Documental para cada una de las dependencias identificadas en el periodo 2006-2009.
► Se realizó diligenciamiento de 2 componentes de las fichas de valoración documental y del marco normativo en el cuadro de clasificación documental.
► Se realizó clasificación, ordenación y descripción de 130 cajas.
► Se realizó la organización de 921 cajas.
► Se realizó la actualización de 2 procedimientos, 1 instructivo y 3 formatos de gestión documental. 
► Se realizó el diagnóstico del estado de organización documental del archivo ubicado en Fontibón.
► Se realizaron 5 socializaciones sobre organización de archivos de gestión.
► Se recibieron transferencias documentales de 13 dependencias con un total de 701 cajas.
► Se realizaron 3 capacitaciones sobre el Sistema Integrado de Conservación.
► Se formalizó ante el Archivo de Bogotá la transferencia documental secundaria – Serie: Conceptos Técnicos del DAMA con 460 cajas, 1759 carpetas.
</t>
    </r>
    <r>
      <rPr>
        <b/>
        <sz val="12"/>
        <rFont val="Arial"/>
        <family val="2"/>
      </rPr>
      <t>RESERVAS PRESUPUESTALES:</t>
    </r>
    <r>
      <rPr>
        <sz val="12"/>
        <rFont val="Arial"/>
        <family val="2"/>
      </rPr>
      <t xml:space="preserve">
En el primer bimestre de 2022 se realizó la clasificación, ordenación y descripción de 34 cajas de la serie documental contratos 2005.</t>
    </r>
  </si>
  <si>
    <t>En el primer bimestre de 2023 se proyecta dar inicio al ciclo de capacitaciones financiado con recursos de la vigencia 2022.</t>
  </si>
  <si>
    <t>Se presenta rezago en la magnitud de vigencia asociada al programa del componente institucional de capacitación de los servidores públicos de la SDA, toda vez que, se priorizó la ejecución de las reservas presupuestales, en aras de garantizar asistencia en las capacitaciones y calidad en su aplicación.</t>
  </si>
  <si>
    <r>
      <t xml:space="preserve">En lo corrido del Plan de Desarrollo se ha avanzado en un 65,52% en el fortalecimiento de la estructura orgánica y funcional de la Secretaría Distrital de Ambiente - SDA, cuya ejecución por vigencia corresponde a: II semestre de 2020: 10,37%, Año 2021: 30,09% y Año 2022: 25,06%, este último a través de la ejecución de las siguientes actividades:
</t>
    </r>
    <r>
      <rPr>
        <b/>
        <sz val="12"/>
        <rFont val="Arial"/>
        <family val="2"/>
      </rPr>
      <t>PLAN DE GESTIÓN DOCUMENTAL Y PLAN DE DIGITALIZACIÓN DE DOCUMENTOS:</t>
    </r>
    <r>
      <rPr>
        <sz val="12"/>
        <rFont val="Arial"/>
        <family val="2"/>
      </rPr>
      <t xml:space="preserve">
Ejecución de mesas de trabajo con el Archivo de Bogotá; Formulación del Plan de Digitalización de la SDA; Verificación, validación, corrección y actualización del inventario del primer periodo de la SDA; Actualización de la Tabla de Retención Documental; Construcción y diligenciamiento de 18 Tablas de Valoración Documental; Digitalización de la serie Historias Laborales; Clasificación, ordenación y descripción de 164 cajas; Organización de 921 cajas; Actualización de 2 procedimientos, 1 instructivo y 3 formatos de gestión documental; Recepción de 701 cajas por transferencia documental; Ejecución de 3 capacitaciones en Sistema Integrado de Conservación; Se formalizó ante el Archivo de Bogotá la transferencia documental secundaria – Serie: Conceptos Técnicos del DAMA con 460 cajas.
</t>
    </r>
    <r>
      <rPr>
        <b/>
        <sz val="12"/>
        <rFont val="Arial"/>
        <family val="2"/>
      </rPr>
      <t xml:space="preserve">RACIONALIZACIÓN DE TRÁMITES DEL CLIENTE INTERNO:
</t>
    </r>
    <r>
      <rPr>
        <sz val="12"/>
        <rFont val="Arial"/>
        <family val="2"/>
      </rPr>
      <t xml:space="preserve">
Actualización de 10 procedimientos; Estructuración del borrador del Proyecto de Digitalización; Se realizaron pruebas para la implementación de complementos de Google; Se realizó la primera versión del procedimiento de paz y salvos, guía e instructivo; Se estructuraron los formatos de evaluación de desempeño de funcionarios; Se construyó modelo de control para el pago de servicios públicos; Se revisó y formuló el formato de solicitud de vehículos PA07-PR5-F01.
</t>
    </r>
    <r>
      <rPr>
        <b/>
        <sz val="12"/>
        <rFont val="Arial"/>
        <family val="2"/>
      </rPr>
      <t xml:space="preserve">
HERRAMIENTAS DE REINGENIERÍA Y FORTALECIMIENTO INSTITUCIONAL:
</t>
    </r>
    <r>
      <rPr>
        <sz val="12"/>
        <rFont val="Arial"/>
        <family val="2"/>
      </rPr>
      <t xml:space="preserve">
Mesas de trabajo con las dependencias de la SDA para revisar el ejercicio de análisis funcional y ajuste del manual de funciones; Se realizó proyecto de Acto Administrativo del Manual de Funciones y Competencias Laborales; Se realizó matriz comparativa con los procesos y procedimientos registrados en ISOLUCIÓN con la matriz de cargas realizada por la firma Bahamon Consultores, información que fue socializada con las áreas.
</t>
    </r>
    <r>
      <rPr>
        <b/>
        <sz val="12"/>
        <rFont val="Arial"/>
        <family val="2"/>
      </rPr>
      <t>POLÍTICA DE GESTIÓN Y DESARROLLO DEL TALENTO HUMANO DE LA SDA:</t>
    </r>
    <r>
      <rPr>
        <sz val="12"/>
        <rFont val="Arial"/>
        <family val="2"/>
      </rPr>
      <t xml:space="preserve">
Realización de 174 encuestas diagnósticas; Estructuración e inicio de ejecución del Plan Institucional de Capacitación vigencia 2022; Difusión y ejecución de talleres, eventos, jornadas de salud y celebración de fechas conmemorativas.
</t>
    </r>
    <r>
      <rPr>
        <b/>
        <sz val="12"/>
        <rFont val="Arial"/>
        <family val="2"/>
      </rPr>
      <t>PROGRAMA DEL COMPONENTE INSTITUCIONAL DE CAPACITACIÓN DE LOS SERVIDORES DE LA SDA:</t>
    </r>
    <r>
      <rPr>
        <sz val="12"/>
        <rFont val="Arial"/>
        <family val="2"/>
      </rPr>
      <t xml:space="preserve">
Se inició la ejecución de 3 diplomados y 2 especializaciones, y se realizó seguimiento del cumplimiento de asistencia y del desarrollo de actividades de cada uno de los cursos.
</t>
    </r>
    <r>
      <rPr>
        <b/>
        <sz val="12"/>
        <rFont val="Arial"/>
        <family val="2"/>
      </rPr>
      <t>SOPORTE AUTOMOTOR DE LA ENTIDAD:</t>
    </r>
    <r>
      <rPr>
        <sz val="12"/>
        <rFont val="Arial"/>
        <family val="2"/>
      </rPr>
      <t xml:space="preserve">
Se realizó el 100% de la actualización de las bases de datos de control de transporte, lo cual contribuye al dashboard de análisis de transporte de la entidad.</t>
    </r>
  </si>
  <si>
    <t xml:space="preserve"> - Se presenta rezago frente a la programación física de la vigencia, toda vez que se priorizó ejecución de reserva en aras de garantizar asistencia en las capacitaciones y calidad en su aplicación. 
- Las actividades de capacitacion planeadas dentro del Plan Estrategico de Talento Humano solo fueron contratadas hasta tanto no se presentara la aprobacion del Comision de Personal, lo cual ocurrio en la sesion de octubre de 2022, lo que retraso el cronograma propuesto inicialmente.</t>
  </si>
  <si>
    <t>En la vigencia 2022, se avanzó el 25% de la meta, desarrollando las siguientes actividades orientadas a racionalizar los trámites del cliente interno de la Secretaría Distrital de Ambiente: 
► Se realizó la actualización de 10 procedimientos.
► Se estructuró el borrador del proyecto de digitalización conforme a los lineamientos entregados por el Archivo Distrital, y a los Sistemas Tecnológicos de Información disponibles en la Secretaría Distrital de Ambiente - SDA.
► Se realizaron pruebas para la implementación de complementos de Google.
► Se realizó mesa de trabajo para la proyección de información en Power BI.
► Se desarrolló presentación con la metodología de mejoramiento a implementar en la entidad para la optimización de procesos. 
► Se elaboró propuesta para ajustar y mejorar el procedimiento de ingresos, egresos y traslados de bienes.
► Se realizó la primera versión del procedimiento de paz y salvos, la guía y el instructivo. 
► Se realizó reunión de socialización con los enlaces de las áreas para dar a conocer los nuevos lineamientos para el trámite de paz y salvos.
► Se revisó y formuló el formato de solicitud de vehículos PA07-PR5-F01 para disminución de errores en el diligenciamiento y control por proyecto de inversión.
► Se modificó la estructura de la base de control de los servicios prestados de transporte en Drive para diligenciamiento.
► Se estructuraron los formatos de evaluación de desempeño de funcionarios a nivel profesional, técnico y asistencial.
► Se realizó plan de acción con el área de almacén para la contingencia de paz y salvos.
► Se alimentó la base propuesta para la facturación y control del servicio de transporte.
► Se construyó modelo de control para responder a las necesidades del proceso de control y pago de servicios públicos.</t>
  </si>
  <si>
    <r>
      <t xml:space="preserve">En la vigencia 2022 se adelantaron las siguientes actividades orientadas a la Implementación de la Política de Gestión y Desarrollo del Talento Humano de la SDA, anvanzando el 0,26 de la meta:
</t>
    </r>
    <r>
      <rPr>
        <b/>
        <sz val="12"/>
        <rFont val="Arial"/>
        <family val="2"/>
      </rPr>
      <t>Plan Institucional de Capacitación (PIC) - Vigencia 2022:</t>
    </r>
    <r>
      <rPr>
        <sz val="12"/>
        <rFont val="Arial"/>
        <family val="2"/>
      </rPr>
      <t xml:space="preserve">
► Se realizaron 82 encuestas diagnósticas.
► Se estructuró el Plan Institucional de Capacitación vigencia 2022, el cual fue aprobado por la Comisión de Personal y se encuentra en ejecución.  
► Se realizaron talleres psicoeducativos.
► Se realizaron talleres de identificación de necesidades de aprendizaje para el nuevo plan de Bienestar y Capacitación. 
</t>
    </r>
    <r>
      <rPr>
        <b/>
        <sz val="12"/>
        <rFont val="Arial"/>
        <family val="2"/>
      </rPr>
      <t>Plan de Bienestar:</t>
    </r>
    <r>
      <rPr>
        <sz val="12"/>
        <rFont val="Arial"/>
        <family val="2"/>
      </rPr>
      <t xml:space="preserve">
► Se realizaron 92 encuestas diagnósticas.
► Se realizó reapertura del gimnasio.
► Se celebraron y conmemoraron fechas especiales, como el día de la mujer, del hombre, de la secretaria, del niño, de la madre, del padre, vacaciones recreativas, del conductor, cumpleaños de Bogotá, Amor y Amistad y Halloween. 
► Se llevaron a cabo jornadas de: Toma de exámenes de optometría; tamizaje cardiovascular; eliminatoria de campeonato relámpago de tenis de mesa; brigada emocional; Descuentos con Stan de Ramo, Stan de Tu lonchera; Masajes. 
► Se realizó convenio con TuReserva.
► Se realizó cierre de los 4 retos de mi casa tiene talento.
► Se realizaron 3 actividades de tertulia. 
► Se realizó actividad de reencuentro con los funcionarios pre pensionados contando con la participación del IDRD.
► Se dio apertura a la inscripción de equipos de trabajo para funcionarios de carrera, tema: gestión ambiental. 
► Se remitieron vía correo electrónico 10 Psico pausas.
► Se llevó a cabo la primera feria de emprendimiento en la SDA.
► Se realizaron pausas activas por dependencias.
► Se llevaron a cabo talleres de: Mándalas, mapa de los sueños y manejo y control de emociones.
► Se brindó espacio informativo con Open English, Coomeva y Entidades Prestadoras de Salud.
► Se realizó evento del Cierre de Gestión, vigencia 2022.</t>
    </r>
  </si>
  <si>
    <r>
      <rPr>
        <b/>
        <sz val="12"/>
        <rFont val="Arial"/>
        <family val="2"/>
      </rPr>
      <t xml:space="preserve">VIGENCIA: </t>
    </r>
    <r>
      <rPr>
        <sz val="12"/>
        <rFont val="Arial"/>
        <family val="2"/>
      </rPr>
      <t xml:space="preserve">En el marco del Plan Institucional de Capacitación se evidencia la necesidad de promover espacios de capacitación y fortalecimiento en liderazgo tanto a funcionarios como directivos, razón por la cual se pretende robustecer los programas de capacitación, a través del contrato SDA-CPS-20220253. Por consiguiente, se realizó una adición presupuestal para poder efectuar las jornadas de capacitación y acompañamiento a directivos y equipos de trabajo, en tanto se pretenden desarrollar las siguientes acciones avanzando un cumplimiento del 0,10 de la meta:
• Diagnóstico inicial, que permita evaluar el riesgo intralaboral, extralaboral y el estrés al que se enfrentan directivos y colaboradores de la entidad.
• Acompañamiento directo a los veintiún (21) directivos, con el fin de identificar factores de riesgo propios a la dinámica laboral.
• Acompañamiento a equipos de trabajo que sean identificados como de mayor riesgo. 
• Jornada experiencial para directivos. Por medio de estas actividades y estrategias metodológicas:
1. Liderazgo
2. Trabajo colaborativo.
3. Toma de decisiones.
4. Comunicación asertiva.
5. Empatía y simpatía.
6. Aumento de la consciencia.
7. Trabajo y decisiones bajo presión.
8. Relación del EGO.
</t>
    </r>
    <r>
      <rPr>
        <b/>
        <sz val="12"/>
        <rFont val="Arial"/>
        <family val="2"/>
      </rPr>
      <t xml:space="preserve">RESERVAS PRESUPUESTALES: </t>
    </r>
    <r>
      <rPr>
        <sz val="12"/>
        <rFont val="Arial"/>
        <family val="2"/>
      </rPr>
      <t xml:space="preserve">
En la vigencia 2022 se dio inicio a la ejecución de 5 capacitaciones cuyas temáticas y total de participantes se detallan a continuación: 
</t>
    </r>
    <r>
      <rPr>
        <b/>
        <sz val="12"/>
        <rFont val="Arial"/>
        <family val="2"/>
      </rPr>
      <t>UNIVERSIDAD POLITÉCNICO GRANCOLOMBIANO.</t>
    </r>
    <r>
      <rPr>
        <sz val="12"/>
        <rFont val="Arial"/>
        <family val="2"/>
      </rPr>
      <t xml:space="preserve">
► Diplomado - Programación neurolingüística; Total de participantes: 22.
► Diplomado - Técnicas de comunicación verbal y escrita; Total participantes: 27.
► Especialización - Gerencia de Proyectos; Total participantes: 15.
</t>
    </r>
    <r>
      <rPr>
        <b/>
        <sz val="12"/>
        <rFont val="Arial"/>
        <family val="2"/>
      </rPr>
      <t>UNIVERSIDAD NACIONAL ABIERTA Y A DISTANCIA.</t>
    </r>
    <r>
      <rPr>
        <sz val="12"/>
        <rFont val="Arial"/>
        <family val="2"/>
      </rPr>
      <t xml:space="preserve">
► Especialización - Gestión pública; Total participantes: 15.
► Diplomado - Gestión Ambiental; Total de participantes: 11.</t>
    </r>
  </si>
  <si>
    <t xml:space="preserve">En la vigencia 2022 se realizó el 100% de la actualización de las bases de datos de las vigencias 2021 y 2022 (corte de enero a diciembre de 2022), relacionadas con el servicio de transporte de pasajeros y de carga, y de suministro y mantenimiento. Estas bases alimentan el Dash Board de control que ayudan a tomar decisiones en la gestión de transporte de la Entidad, avanzando así el 2% de la meta.
Por otra parte, se llevaron a cabo 2 mesas de trabajo para proyectar en Power Bi la información recolectada, para ser usada con fuente principal de consulta, seguimiento y control al uso del servicio de transporte de la Entidad por parte de las áreas.
Finalmente, se estructuró la versión número 1 de la proyección de la información en Power Bi. </t>
  </si>
  <si>
    <t>En la vigencia 2022 se adelantaron las siguientes actividades avanzando el 0,8 de la meta:
► Se ejecutaron mesas de trabajo con 9 dependencias de la entidad para realizar seguimiento al avance del ejercicio de análisis funcional y ajuste del manual de funciones y competencias laborales. 
► Se realizaron revisiones a la Tabla Comparativa del Manual de Funciones y Competencias Laborales frente al Manual de funciones actual de las dependencias que realizaron la entrega.
► Se realizó proyecto de Acto Administrativo del Manual de Funciones de acuerdo con la tabla comparativa que entregó cada una de las dependencias de la SDA.
► Se participó en la realización del documento de análisis de estructuras tipo, como la de la SDA. 
► Se realizó propuesta preliminar de la organización documental de la SDA, así como de la estructura del mapa de procesos.
► En trabajo conjunto con el Subsecretario General y los funcionarios de la dependencia se realizó revisión de la matriz de la tabla comparativa del manual de funciones de 5 fichas de los empleos asignados, ajustando el propósito, funciones y formación académica.
► Se realizó presentación ante la Alta Gerencia sobre el avance del proyecto del análisis funcional, proyecto del manual de funciones y de la propuesta de estructura para el rediseño institucional.
► Se adelantó mesa de trabajo con la Subsecretaria General para revisar el mapa actual de procedimientos de la entidad, para con ello validar las cargas laborales.
► Se realizó matriz comparativa con los procesos y procedimientos registrados en ISOLUCIÓN con la matriz de cargas realizada por la firma Bahamon Consultores.
► Se llevaron a cabo mesas de trabajo con los enlaces de calidad de las 20 dependencias de la SDA, presentando la matriz comparativa realizada y la metodología para validar los procesos, procedimientos y resultados del ejercicio de cargas laborales que se realizó con la firma Bahamon Consultores.</t>
  </si>
  <si>
    <t xml:space="preserve">TOTAL </t>
  </si>
  <si>
    <t>7, LOGROS CORTE A DICIEMBRE AÑO 2022</t>
  </si>
  <si>
    <t>VIGENCIA:
En la vigencia 2022 se desarrollaron las siguientes actividades: 
► Se realizó clasificación, ordenación y descripción de 16 cajas de la serie documental contratos vigencia 2005 y de 114 cajas de la serie documental contratos proyecto PNUD 023.
► Se realizó organización de 605 cajas de la serie documental contratos vigencia 2015; 95 cajas de la serie documental contratos vigencia 2005; 102 cajas con 1.259 carpetas del fondo DAMA y SDA, primer periodo; 66 cajas con 395 carpetas de expedientes sancionatorios; 2 cajas de la serie de procesos disciplinarios; 40 cajas de la serie de expedientes ambientales y 11 cajas de la serie actas, auditorias, informes de la Oficina de Control Interno.
►Se revisó y actualizó el Procedimiento de organización documental, el Procedimiento de valoración documental y el Instructivo de Foliación. 
► Se realizó la actualización de los siguientes formatos: 1. Rotulo de carpeta con su respectivo instructivo, 2. Acta de transferencia documental con su respectivo instructivo, 3. Ficha de valoración documental para FDA.  
► Se realizaron dos piezas gráficas de socialización de la historia institucional, las cuales fueron publicadas por la Oficina Asesora de Comunicaciones. 
► Se realizó el diagnóstico del estado de organización documental del archivo ubicado en Fontibón de la Subdirección de Silvicultura, Flora y Fauna Silvestre. 
► Se realizaron 5 socializaciones sobre organización de archivos de gestión.
RESERVAS PRESUPUESTALES:
En el primer bimestre de 2022 se realizó la clasificación, ordenación y descripción de 34 cajas de la serie contratos de la vigencia 2005.</t>
  </si>
  <si>
    <t>En la vigencia 2022 se adelantaron las siguientes actividades orientadas a la Implementación de la Política de Gestión y Desarrollo del Talento Humano de la SDA:
Plan Institucional de Capacitación (PIC) - Vigencia 2022:
► Se realizaron 82 encuestas diagnósticas.
► Se estructuró el Plan Institucional de Capacitación vigencia 2022, el cual fue aprobado por la Comisión de Personal y se encuentra en ejecución.  
► Se realizaron talleres psicoeducativos.
► Se realizaron talleres de identificación de necesidades de aprendizaje para el nuevo plan de Bienestar y Capacitación. 
Plan de Bienestar:
► Se realizaron 92 encuestas diagnósticas.
► Se realizó reapertura del gimnasio.
► Se celebraron y conmemoraron fechas especiales, como el día de la mujer, del hombre, de la secretaria, del niño, de la madre, del padre, vacaciones recreativas, del conductor, cumpleaños de Bogotá, Amor y Amistad y Halloween. 
► Se llevaron a cabo jornadas de: Toma de exámenes de optometría; tamizaje cardiovascular; eliminatoria de campeonato relámpago de tenis de mesa; brigada emocional; Descuentos con Stan de Ramo, Stan de Tu lonchera; Masajes. 
► Se realizó convenio con TuReserva.
► Se realizó cierre de los 4 retos de mi casa tiene talento.
► Se realizaron 3 actividades de tertulia. 
► Se realizó actividad de reencuentro con los funcionarios pre pensionados contando con la participación del IDRD.
► Se dio apertura a la inscripción de equipos de trabajo para funcionarios de carrera, tema: gestión ambiental. 
► Se remitieron vía correo electrónico 10 Psico pausas.
► Se llevó a cabo la primera feria de emprendimiento en la SDA.
► Se realizaron pausas activas por dependencias.
► Se llevaron a cabo talleres de: Mándalas, mapa de los sueños y manejo y control de emociones.
► Se brindó espacio informativo con Open English, Coomeva y Entidades Prestadoras de Salud.
► Se realizó evento del Cierre de Gestión, vigencia 2022.</t>
  </si>
  <si>
    <t>VIGENCIA: En el marco del Plan Institucional de Capacitación se evidencia la necesidad de promover espacios de capacitación y fortalecimiento en liderazgo tanto a funcionarios como directivos, razón por la cual se pretende robustecer los programas de capacitación, a través del contrato SDA-CPS-20220253. Por consiguiente, se realizó una adición presupuestal para poder efectuar las jornadas de capacitación y acompañamiento a directivos y equipos de trabajo, en tanto se pretenden desarrollar las siguientes acciones: 
• Diagnóstico inicial, que permita evaluar el riesgo intralaboral, extralaboral y el estrés al que se enfrentan directivos y colaboradores de la entidad.
• Acompañamiento directo a los veintiún (21) directivos, con el fin de identificar factores de riesgo propios a la dinámica laboral.
• Acompañamiento a equipos de trabajo que sean identificados como de mayor riesgo. 
• Jornada experiencial para directivos. Por medio de estas actividades y estrategias metodológicas:
1. Liderazgo
2. Trabajo colaborativo.
3. Toma de decisiones.
4. Comunicación asertiva.
5. Empatía y simpatía.
6. Aumento de la consciencia.
7. Trabajo y decisiones bajo presión.
8. Relación del EGO.
RESERVAS PRESUPUESTALES: 
En la vigencia 2022 se dio inicio a la ejecución de 5 capacitaciones cuyas temáticas y total de participantes se detallan a continuación: 
UNIVERSIDAD POLITÉCNICO GRANCOLOMBIANO.
► Diplomado - Programación neurolingüística; Total de participantes: 22.
► Diplomado - Técnicas de comunicación verbal y escrita; Total participantes: 27.
► Especialización - Gerencia de Proyectos; Total participantes: 15.
UNIVERSIDAD NACIONAL ABIERTA Y A DISTANCIA.
► Especialización - Gestión pública; Total participantes: 15.
► Diplomado - Gestión Ambiental; Total de participantes: 11.</t>
  </si>
  <si>
    <t>Formato: Programación, Actualización y Seguimiento del Plan de Acción - Componente de Actividades</t>
  </si>
  <si>
    <t>Formato: Programación, Actualización y Seguimiento del Plan de Acción - Componente de  Territorialización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</si>
</sst>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quot;$&quot;\ #,##0"/>
    <numFmt numFmtId="180" formatCode="&quot;$&quot;\ #,##0.00"/>
    <numFmt numFmtId="181" formatCode="_-* #,##0_-;\-* #,##0_-;_-* &quot;-&quot;??_-;_-@_-"/>
    <numFmt numFmtId="182" formatCode="#,###\ &quot;COP&quot;"/>
    <numFmt numFmtId="183" formatCode="_-&quot;$&quot;\ * #,##0.00_-;\-&quot;$&quot;\ * #,##0.00_-;_-&quot;$&quot;\ * &quot;-&quot;_-;_-@_-"/>
    <numFmt numFmtId="184" formatCode="#,##0_ ;\-#,##0\ "/>
    <numFmt numFmtId="185" formatCode="0.000%"/>
    <numFmt numFmtId="186" formatCode="_-* #,##0.00_-;\-* #,##0.00_-;_-* &quot;-&quot;??_-;_-@"/>
    <numFmt numFmtId="187" formatCode="&quot;$&quot;#,##0.00"/>
  </numFmts>
  <fonts count="8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11"/>
      <name val="Arial"/>
      <family val="2"/>
    </font>
    <font>
      <b/>
      <sz val="9"/>
      <color rgb="FF000000"/>
      <name val="Tahoma"/>
      <family val="2"/>
    </font>
    <font>
      <sz val="9"/>
      <color rgb="FF000000"/>
      <name val="Tahoma"/>
      <family val="2"/>
    </font>
    <font>
      <b/>
      <sz val="20"/>
      <color theme="1"/>
      <name val="Calibri"/>
      <family val="2"/>
      <scheme val="minor"/>
    </font>
    <font>
      <b/>
      <sz val="12"/>
      <color indexed="8"/>
      <name val="Arial"/>
      <family val="2"/>
    </font>
    <font>
      <sz val="14"/>
      <color theme="1"/>
      <name val="Calibri"/>
      <family val="2"/>
      <scheme val="minor"/>
    </font>
    <font>
      <b/>
      <sz val="16"/>
      <name val="Arial"/>
      <family val="2"/>
    </font>
    <font>
      <b/>
      <sz val="30"/>
      <name val="Arial"/>
      <family val="2"/>
    </font>
    <font>
      <b/>
      <sz val="30"/>
      <name val="Calibri"/>
      <family val="2"/>
      <scheme val="minor"/>
    </font>
    <font>
      <sz val="12"/>
      <color indexed="81"/>
      <name val="Tahoma"/>
      <family val="2"/>
    </font>
    <font>
      <sz val="18"/>
      <name val="Arial"/>
      <family val="2"/>
    </font>
    <font>
      <sz val="8"/>
      <color theme="1"/>
      <name val="Arial"/>
      <family val="2"/>
    </font>
    <font>
      <sz val="11"/>
      <color theme="0"/>
      <name val="Calibri"/>
      <family val="2"/>
    </font>
    <font>
      <sz val="7"/>
      <color theme="1"/>
      <name val="Arial"/>
      <family val="2"/>
    </font>
    <font>
      <b/>
      <sz val="10"/>
      <color theme="1"/>
      <name val="Calibri"/>
      <family val="2"/>
      <scheme val="minor"/>
    </font>
    <font>
      <b/>
      <sz val="10"/>
      <color theme="1"/>
      <name val="Arial"/>
      <family val="2"/>
    </font>
    <font>
      <b/>
      <sz val="11"/>
      <color theme="1"/>
      <name val="Arial"/>
      <family val="2"/>
    </font>
    <font>
      <b/>
      <sz val="16"/>
      <color theme="1"/>
      <name val="Arial"/>
      <family val="2"/>
    </font>
    <font>
      <sz val="11"/>
      <color theme="1"/>
      <name val="Arial"/>
      <family val="2"/>
    </font>
    <font>
      <sz val="11"/>
      <color rgb="FF000000"/>
      <name val="Calibri"/>
      <family val="2"/>
      <scheme val="minor"/>
    </font>
    <font>
      <u/>
      <sz val="11"/>
      <color theme="10"/>
      <name val="Calibri"/>
      <family val="2"/>
      <scheme val="minor"/>
    </font>
    <font>
      <sz val="11"/>
      <color rgb="FF000000"/>
      <name val="Arial"/>
      <family val="2"/>
    </font>
    <font>
      <sz val="10"/>
      <name val="Calibri"/>
      <family val="2"/>
    </font>
    <font>
      <b/>
      <sz val="10"/>
      <color indexed="8"/>
      <name val="Arial"/>
      <family val="2"/>
    </font>
    <font>
      <sz val="8"/>
      <color rgb="FF000000"/>
      <name val="Arial"/>
      <family val="2"/>
    </font>
    <font>
      <sz val="11"/>
      <color theme="1"/>
      <name val="Arial"/>
      <family val="2"/>
    </font>
    <font>
      <b/>
      <sz val="14"/>
      <color theme="1"/>
      <name val="Verdana"/>
      <family val="2"/>
    </font>
    <font>
      <sz val="24"/>
      <name val="Arial"/>
      <family val="2"/>
    </font>
    <font>
      <sz val="9"/>
      <name val="Calibri"/>
      <family val="2"/>
      <scheme val="minor"/>
    </font>
    <font>
      <sz val="12"/>
      <color theme="1"/>
      <name val="Arial Narrow"/>
      <family val="2"/>
    </font>
    <font>
      <sz val="12"/>
      <color theme="1"/>
      <name val="Arial"/>
      <family val="2"/>
    </font>
    <font>
      <sz val="11"/>
      <color theme="1"/>
      <name val="Calibri"/>
      <family val="2"/>
    </font>
  </fonts>
  <fills count="3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7F6F3"/>
        <bgColor indexed="64"/>
      </patternFill>
    </fill>
    <fill>
      <patternFill patternType="solid">
        <fgColor theme="0"/>
        <bgColor rgb="FF000000"/>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tint="-0.249977111117893"/>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auto="1"/>
      </right>
      <top style="thin">
        <color auto="1"/>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auto="1"/>
      </bottom>
      <diagonal/>
    </border>
    <border>
      <left style="thin">
        <color rgb="FF000000"/>
      </left>
      <right style="thin">
        <color rgb="FF000000"/>
      </right>
      <top style="thin">
        <color auto="1"/>
      </top>
      <bottom/>
      <diagonal/>
    </border>
    <border>
      <left style="medium">
        <color rgb="FF000000"/>
      </left>
      <right style="thin">
        <color rgb="FF000000"/>
      </right>
      <top style="thin">
        <color auto="1"/>
      </top>
      <bottom/>
      <diagonal/>
    </border>
    <border>
      <left style="medium">
        <color rgb="FF000000"/>
      </left>
      <right style="thin">
        <color rgb="FF000000"/>
      </right>
      <top/>
      <bottom style="thin">
        <color auto="1"/>
      </bottom>
      <diagonal/>
    </border>
    <border>
      <left style="medium">
        <color indexed="64"/>
      </left>
      <right/>
      <top style="thin">
        <color indexed="64"/>
      </top>
      <bottom/>
      <diagonal/>
    </border>
  </borders>
  <cellStyleXfs count="3273">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19"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49" fontId="38" fillId="0" borderId="0" applyFill="0" applyBorder="0" applyProtection="0">
      <alignment horizontal="left" vertical="center"/>
    </xf>
    <xf numFmtId="0" fontId="39" fillId="0" borderId="0" applyNumberFormat="0" applyFill="0" applyBorder="0" applyProtection="0">
      <alignment horizontal="left" vertical="center"/>
    </xf>
    <xf numFmtId="0" fontId="39" fillId="0" borderId="0" applyNumberFormat="0" applyFill="0" applyBorder="0" applyProtection="0">
      <alignment horizontal="righ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4" fontId="38" fillId="0" borderId="0" applyFill="0" applyBorder="0" applyProtection="0">
      <alignment horizontal="right" vertical="center"/>
    </xf>
    <xf numFmtId="22" fontId="38" fillId="0" borderId="0" applyFill="0" applyBorder="0" applyProtection="0">
      <alignment horizontal="right" vertical="center"/>
    </xf>
    <xf numFmtId="4" fontId="38" fillId="0" borderId="0" applyFill="0" applyBorder="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0" fontId="37" fillId="5" borderId="0" applyNumberFormat="0" applyBorder="0" applyAlignment="0" applyProtection="0"/>
    <xf numFmtId="0" fontId="40" fillId="5" borderId="0" applyNumberFormat="0" applyBorder="0" applyAlignment="0" applyProtection="0"/>
    <xf numFmtId="177" fontId="38" fillId="0" borderId="0" applyFill="0" applyBorder="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0" fontId="39" fillId="2" borderId="0" applyNumberFormat="0" applyBorder="0" applyProtection="0">
      <alignment horizontal="center" vertical="center"/>
    </xf>
    <xf numFmtId="0" fontId="39" fillId="12" borderId="0" applyNumberFormat="0" applyBorder="0" applyProtection="0">
      <alignment horizontal="center" vertical="center" wrapText="1"/>
    </xf>
    <xf numFmtId="0" fontId="38" fillId="12" borderId="0" applyNumberFormat="0" applyBorder="0" applyProtection="0">
      <alignment horizontal="right" vertical="center" wrapText="1"/>
    </xf>
    <xf numFmtId="0" fontId="39" fillId="13" borderId="0" applyNumberFormat="0" applyBorder="0" applyProtection="0">
      <alignment horizontal="center" vertical="center"/>
    </xf>
    <xf numFmtId="0" fontId="39" fillId="14" borderId="0" applyNumberFormat="0" applyBorder="0" applyProtection="0">
      <alignment horizontal="center" vertical="center" wrapText="1"/>
    </xf>
    <xf numFmtId="0" fontId="39" fillId="14" borderId="0" applyNumberFormat="0" applyBorder="0" applyProtection="0">
      <alignment horizontal="righ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1"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3" fillId="9" borderId="0" applyNumberFormat="0" applyBorder="0" applyAlignment="0" applyProtection="0"/>
    <xf numFmtId="0" fontId="19" fillId="0" borderId="0"/>
    <xf numFmtId="0" fontId="4" fillId="0" borderId="0"/>
    <xf numFmtId="0" fontId="41" fillId="0" borderId="0"/>
    <xf numFmtId="0" fontId="35" fillId="0" borderId="0"/>
    <xf numFmtId="0" fontId="35" fillId="0" borderId="0"/>
    <xf numFmtId="0" fontId="41" fillId="0" borderId="0"/>
    <xf numFmtId="0" fontId="4" fillId="0" borderId="0"/>
    <xf numFmtId="0" fontId="19" fillId="0" borderId="0"/>
    <xf numFmtId="0" fontId="4" fillId="0" borderId="0"/>
    <xf numFmtId="0" fontId="41" fillId="0" borderId="0"/>
    <xf numFmtId="0" fontId="41" fillId="0" borderId="0"/>
    <xf numFmtId="0" fontId="36" fillId="0" borderId="0"/>
    <xf numFmtId="0" fontId="44" fillId="0" borderId="0"/>
    <xf numFmtId="0" fontId="4" fillId="0" borderId="0"/>
    <xf numFmtId="3" fontId="38" fillId="0" borderId="0" applyFill="0" applyBorder="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0" fontId="36" fillId="0" borderId="0"/>
    <xf numFmtId="0" fontId="19" fillId="0" borderId="0"/>
    <xf numFmtId="43" fontId="19" fillId="0" borderId="0" applyFont="0" applyFill="0" applyBorder="0" applyAlignment="0" applyProtection="0"/>
    <xf numFmtId="0" fontId="41" fillId="0" borderId="0"/>
    <xf numFmtId="9"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36" fillId="0" borderId="0"/>
    <xf numFmtId="43" fontId="19" fillId="0" borderId="0" applyFont="0" applyFill="0" applyBorder="0" applyAlignment="0" applyProtection="0"/>
    <xf numFmtId="0" fontId="69" fillId="0" borderId="0" applyNumberForma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xf numFmtId="0" fontId="67" fillId="0" borderId="0"/>
    <xf numFmtId="43" fontId="6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xf numFmtId="43" fontId="6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74" fillId="0" borderId="0"/>
    <xf numFmtId="43" fontId="67" fillId="0" borderId="0" applyFont="0" applyFill="0" applyBorder="0" applyAlignment="0" applyProtection="0"/>
    <xf numFmtId="9" fontId="35" fillId="0" borderId="0" applyFont="0" applyFill="0" applyBorder="0" applyAlignment="0" applyProtection="0"/>
    <xf numFmtId="182" fontId="35" fillId="0" borderId="0" applyFont="0" applyFill="0" applyBorder="0" applyAlignment="0" applyProtection="0"/>
    <xf numFmtId="42" fontId="35" fillId="0" borderId="0" applyFont="0" applyFill="0" applyBorder="0" applyAlignment="0" applyProtection="0"/>
    <xf numFmtId="43" fontId="35" fillId="0" borderId="0" applyFont="0" applyFill="0" applyBorder="0" applyAlignment="0" applyProtection="0"/>
    <xf numFmtId="41" fontId="35" fillId="0" borderId="0" applyFont="0" applyFill="0" applyBorder="0" applyAlignment="0" applyProtection="0"/>
    <xf numFmtId="0" fontId="75" fillId="14" borderId="1" applyNumberFormat="0" applyProtection="0">
      <alignment horizontal="left" vertical="center"/>
    </xf>
    <xf numFmtId="0" fontId="39" fillId="29" borderId="0" applyNumberFormat="0" applyBorder="0" applyProtection="0">
      <alignment horizontal="center" vertical="center"/>
    </xf>
    <xf numFmtId="0" fontId="39" fillId="30" borderId="0" applyNumberFormat="0" applyBorder="0" applyProtection="0">
      <alignment horizontal="center" vertical="center"/>
    </xf>
    <xf numFmtId="182" fontId="35" fillId="0" borderId="0" applyFont="0" applyFill="0" applyBorder="0" applyAlignment="0" applyProtection="0"/>
    <xf numFmtId="0" fontId="39" fillId="31" borderId="0" applyNumberFormat="0" applyBorder="0" applyProtection="0">
      <alignment horizontal="center" vertical="center" wrapText="1"/>
    </xf>
    <xf numFmtId="0" fontId="38" fillId="31" borderId="0" applyNumberFormat="0" applyBorder="0" applyProtection="0">
      <alignment horizontal="right" vertical="center" wrapText="1"/>
    </xf>
    <xf numFmtId="0" fontId="38" fillId="0" borderId="0" applyFill="0" applyBorder="0" applyProtection="0">
      <alignment horizontal="left" vertical="center"/>
    </xf>
    <xf numFmtId="43" fontId="35" fillId="0" borderId="0" applyFont="0" applyFill="0" applyBorder="0" applyAlignment="0" applyProtection="0"/>
    <xf numFmtId="16" fontId="38" fillId="0" borderId="0" applyFill="0" applyBorder="0" applyProtection="0">
      <alignment horizontal="right" vertical="center"/>
    </xf>
    <xf numFmtId="0" fontId="38" fillId="0" borderId="0" applyFill="0" applyBorder="0" applyProtection="0">
      <alignment horizontal="right" vertical="center"/>
    </xf>
    <xf numFmtId="0" fontId="74" fillId="0" borderId="0"/>
    <xf numFmtId="0" fontId="35" fillId="0" borderId="1" applyNumberFormat="0" applyFont="0" applyFill="0" applyAlignment="0" applyProtection="0"/>
    <xf numFmtId="22" fontId="38" fillId="0" borderId="0" applyFill="0" applyBorder="0" applyProtection="0">
      <alignment horizontal="right" vertical="center"/>
    </xf>
    <xf numFmtId="14" fontId="38" fillId="0" borderId="0" applyFill="0" applyBorder="0" applyProtection="0">
      <alignment horizontal="right" vertical="center"/>
    </xf>
    <xf numFmtId="49" fontId="38" fillId="0" borderId="0" applyFill="0" applyBorder="0" applyProtection="0">
      <alignment horizontal="left" vertical="center"/>
    </xf>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1022">
    <xf numFmtId="0" fontId="0" fillId="0" borderId="0" xfId="0"/>
    <xf numFmtId="0" fontId="7" fillId="0" borderId="0" xfId="0" applyFont="1"/>
    <xf numFmtId="0" fontId="0" fillId="3" borderId="0" xfId="0" applyFill="1"/>
    <xf numFmtId="0" fontId="4" fillId="0" borderId="0" xfId="15" applyAlignment="1">
      <alignment vertical="center"/>
    </xf>
    <xf numFmtId="10" fontId="4" fillId="0" borderId="0" xfId="15" applyNumberFormat="1" applyAlignment="1">
      <alignment vertical="center"/>
    </xf>
    <xf numFmtId="0" fontId="4" fillId="2" borderId="0" xfId="15" applyFill="1" applyAlignment="1">
      <alignment vertical="center"/>
    </xf>
    <xf numFmtId="10" fontId="4" fillId="2" borderId="0" xfId="15"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28" fillId="0" borderId="0" xfId="0" applyFont="1"/>
    <xf numFmtId="0" fontId="30"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0" fillId="0" borderId="0" xfId="0" applyFont="1"/>
    <xf numFmtId="0" fontId="45" fillId="15" borderId="0" xfId="0" applyFont="1" applyFill="1"/>
    <xf numFmtId="4" fontId="45" fillId="15" borderId="0" xfId="0" applyNumberFormat="1" applyFont="1" applyFill="1"/>
    <xf numFmtId="0" fontId="46"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6" fillId="16" borderId="1" xfId="0" applyFont="1" applyFill="1" applyBorder="1" applyAlignment="1">
      <alignment horizontal="center" vertical="center"/>
    </xf>
    <xf numFmtId="0" fontId="45" fillId="0" borderId="0" xfId="0" applyFont="1"/>
    <xf numFmtId="4" fontId="45" fillId="0" borderId="0" xfId="0" applyNumberFormat="1" applyFont="1"/>
    <xf numFmtId="178" fontId="5" fillId="0" borderId="0" xfId="0" applyNumberFormat="1" applyFont="1" applyAlignment="1">
      <alignment horizontal="center"/>
    </xf>
    <xf numFmtId="0" fontId="10" fillId="0" borderId="29" xfId="0" applyFont="1" applyBorder="1" applyAlignment="1">
      <alignment horizontal="left" vertical="center" wrapText="1"/>
    </xf>
    <xf numFmtId="0" fontId="23"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5" fillId="17" borderId="4" xfId="15" applyFont="1" applyFill="1" applyBorder="1" applyAlignment="1">
      <alignment horizontal="center" vertical="center" textRotation="90" wrapText="1"/>
    </xf>
    <xf numFmtId="0" fontId="45" fillId="15" borderId="0" xfId="0" applyFont="1" applyFill="1" applyAlignment="1">
      <alignment horizontal="center"/>
    </xf>
    <xf numFmtId="0" fontId="24" fillId="15" borderId="0" xfId="0" applyFont="1" applyFill="1" applyAlignment="1" applyProtection="1">
      <alignment horizontal="center"/>
      <protection locked="0"/>
    </xf>
    <xf numFmtId="42" fontId="5" fillId="0" borderId="0" xfId="2864" applyFont="1" applyFill="1" applyAlignment="1">
      <alignment horizontal="center"/>
    </xf>
    <xf numFmtId="0" fontId="0" fillId="0" borderId="0" xfId="0" applyAlignment="1">
      <alignment horizontal="center" vertical="center"/>
    </xf>
    <xf numFmtId="0" fontId="10" fillId="0" borderId="29" xfId="0" applyFont="1" applyBorder="1" applyAlignment="1">
      <alignment horizontal="center" vertical="center" wrapText="1"/>
    </xf>
    <xf numFmtId="0" fontId="45" fillId="0" borderId="0" xfId="0" applyFont="1" applyAlignment="1">
      <alignment horizontal="center"/>
    </xf>
    <xf numFmtId="2" fontId="0" fillId="0" borderId="0" xfId="0" applyNumberFormat="1" applyAlignment="1">
      <alignment horizontal="center"/>
    </xf>
    <xf numFmtId="43" fontId="52" fillId="0" borderId="0" xfId="0" applyNumberFormat="1" applyFont="1"/>
    <xf numFmtId="41" fontId="0" fillId="0" borderId="0" xfId="0" applyNumberFormat="1" applyAlignment="1">
      <alignment horizontal="center"/>
    </xf>
    <xf numFmtId="0" fontId="0" fillId="0" borderId="0" xfId="0" applyAlignment="1">
      <alignment wrapText="1"/>
    </xf>
    <xf numFmtId="43" fontId="0" fillId="0" borderId="0" xfId="0" applyNumberFormat="1" applyAlignment="1">
      <alignment horizontal="center"/>
    </xf>
    <xf numFmtId="0" fontId="11" fillId="20"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0" borderId="65"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5" fillId="17" borderId="72"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11" fillId="21" borderId="52" xfId="0" applyFont="1" applyFill="1" applyBorder="1" applyAlignment="1">
      <alignment horizontal="center" vertical="center" wrapText="1"/>
    </xf>
    <xf numFmtId="0" fontId="11" fillId="20" borderId="71"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22" borderId="71" xfId="0" applyFont="1" applyFill="1" applyBorder="1" applyAlignment="1">
      <alignment horizontal="center" vertical="center" wrapText="1"/>
    </xf>
    <xf numFmtId="180" fontId="54" fillId="17" borderId="29" xfId="0" applyNumberFormat="1" applyFont="1" applyFill="1" applyBorder="1" applyAlignment="1">
      <alignment horizontal="center" wrapText="1"/>
    </xf>
    <xf numFmtId="180" fontId="54" fillId="17" borderId="29" xfId="0" applyNumberFormat="1" applyFont="1" applyFill="1" applyBorder="1" applyAlignment="1">
      <alignment wrapText="1"/>
    </xf>
    <xf numFmtId="0" fontId="5" fillId="17" borderId="57"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5" fillId="21" borderId="71" xfId="0" applyFont="1" applyFill="1" applyBorder="1" applyAlignment="1">
      <alignment horizontal="center" vertical="center" wrapText="1"/>
    </xf>
    <xf numFmtId="172" fontId="7" fillId="0" borderId="51" xfId="23" applyNumberFormat="1" applyFont="1" applyFill="1" applyBorder="1" applyAlignment="1">
      <alignment horizontal="center" vertical="center"/>
    </xf>
    <xf numFmtId="10" fontId="7" fillId="0" borderId="52" xfId="23" applyNumberFormat="1" applyFont="1" applyFill="1" applyBorder="1" applyAlignment="1">
      <alignment horizontal="center" vertical="center"/>
    </xf>
    <xf numFmtId="10" fontId="7" fillId="0" borderId="70" xfId="23" applyNumberFormat="1" applyFont="1" applyFill="1" applyBorder="1" applyAlignment="1">
      <alignment horizontal="center" vertical="center"/>
    </xf>
    <xf numFmtId="172" fontId="5" fillId="0" borderId="17" xfId="23" applyNumberFormat="1" applyFont="1" applyFill="1" applyBorder="1" applyAlignment="1">
      <alignment horizontal="center" vertical="center" wrapText="1"/>
    </xf>
    <xf numFmtId="172" fontId="5" fillId="0" borderId="3" xfId="23" applyNumberFormat="1" applyFont="1" applyFill="1" applyBorder="1" applyAlignment="1">
      <alignment horizontal="center" vertical="center" wrapText="1"/>
    </xf>
    <xf numFmtId="172" fontId="5" fillId="0" borderId="37" xfId="23" applyNumberFormat="1" applyFont="1" applyFill="1" applyBorder="1" applyAlignment="1">
      <alignment horizontal="center" vertical="center" wrapText="1"/>
    </xf>
    <xf numFmtId="10" fontId="5" fillId="0" borderId="3" xfId="23" applyNumberFormat="1" applyFont="1" applyFill="1" applyBorder="1" applyAlignment="1">
      <alignment horizontal="center" vertical="center" wrapText="1"/>
    </xf>
    <xf numFmtId="3" fontId="0" fillId="0" borderId="0" xfId="0" applyNumberFormat="1"/>
    <xf numFmtId="0" fontId="41" fillId="0" borderId="0" xfId="0" applyFont="1"/>
    <xf numFmtId="0" fontId="45" fillId="0" borderId="1" xfId="0" applyFont="1" applyBorder="1" applyAlignment="1">
      <alignment horizontal="center" vertical="center"/>
    </xf>
    <xf numFmtId="42" fontId="18" fillId="0" borderId="0" xfId="0" applyNumberFormat="1" applyFont="1" applyAlignment="1">
      <alignment horizontal="center" vertical="center" wrapText="1"/>
    </xf>
    <xf numFmtId="0" fontId="37" fillId="0" borderId="0" xfId="0" applyFont="1"/>
    <xf numFmtId="0" fontId="27" fillId="0" borderId="0" xfId="0" applyFont="1"/>
    <xf numFmtId="0" fontId="2" fillId="18" borderId="18" xfId="0" applyFont="1" applyFill="1" applyBorder="1" applyAlignment="1">
      <alignment horizontal="center" vertical="center"/>
    </xf>
    <xf numFmtId="0" fontId="2" fillId="19" borderId="1" xfId="2866" applyFont="1" applyFill="1" applyBorder="1" applyAlignment="1">
      <alignment horizontal="center" vertical="center" wrapText="1"/>
    </xf>
    <xf numFmtId="0" fontId="2" fillId="19" borderId="11" xfId="2866" applyFont="1" applyFill="1" applyBorder="1" applyAlignment="1">
      <alignment horizontal="center" vertical="center" wrapText="1"/>
    </xf>
    <xf numFmtId="0" fontId="27" fillId="0" borderId="18" xfId="0" applyFont="1" applyBorder="1"/>
    <xf numFmtId="0" fontId="27" fillId="0" borderId="1" xfId="0" applyFont="1" applyBorder="1"/>
    <xf numFmtId="0" fontId="27" fillId="0" borderId="11" xfId="0" applyFont="1" applyBorder="1"/>
    <xf numFmtId="0" fontId="27" fillId="0" borderId="62" xfId="0" applyFont="1" applyBorder="1"/>
    <xf numFmtId="0" fontId="27" fillId="0" borderId="4" xfId="0" applyFont="1" applyBorder="1"/>
    <xf numFmtId="0" fontId="27" fillId="0" borderId="12" xfId="0" applyFont="1" applyBorder="1"/>
    <xf numFmtId="0" fontId="37" fillId="0" borderId="0" xfId="0" applyFont="1" applyAlignment="1">
      <alignment vertical="center"/>
    </xf>
    <xf numFmtId="0" fontId="27" fillId="0" borderId="0" xfId="0" applyFont="1" applyAlignment="1">
      <alignment vertical="center"/>
    </xf>
    <xf numFmtId="0" fontId="27" fillId="0" borderId="1" xfId="0" applyFont="1" applyBorder="1" applyAlignment="1">
      <alignment vertical="center"/>
    </xf>
    <xf numFmtId="0" fontId="27" fillId="25" borderId="1" xfId="0" applyFont="1" applyFill="1" applyBorder="1" applyAlignment="1">
      <alignment vertical="center"/>
    </xf>
    <xf numFmtId="0" fontId="2" fillId="19" borderId="1" xfId="2866" applyFont="1" applyFill="1" applyBorder="1" applyAlignment="1">
      <alignment horizontal="center" vertical="top" wrapText="1"/>
    </xf>
    <xf numFmtId="0" fontId="2" fillId="19" borderId="4" xfId="2866" applyFont="1" applyFill="1" applyBorder="1" applyAlignment="1">
      <alignment horizontal="center" vertical="center" wrapText="1"/>
    </xf>
    <xf numFmtId="0" fontId="2" fillId="19" borderId="12" xfId="2866" applyFont="1" applyFill="1" applyBorder="1" applyAlignment="1">
      <alignment horizontal="center" vertical="center" wrapText="1"/>
    </xf>
    <xf numFmtId="0" fontId="27" fillId="0" borderId="26" xfId="0" applyFont="1" applyBorder="1"/>
    <xf numFmtId="0" fontId="27" fillId="0" borderId="40" xfId="0" applyFont="1" applyBorder="1"/>
    <xf numFmtId="0" fontId="27" fillId="0" borderId="5" xfId="0" applyFont="1" applyBorder="1"/>
    <xf numFmtId="0" fontId="27" fillId="0" borderId="21" xfId="0" applyFont="1" applyBorder="1"/>
    <xf numFmtId="0" fontId="27" fillId="0" borderId="27" xfId="0" applyFont="1" applyBorder="1"/>
    <xf numFmtId="0" fontId="49" fillId="17" borderId="1" xfId="0" applyFont="1" applyFill="1" applyBorder="1" applyAlignment="1">
      <alignment horizontal="center" vertical="center" wrapText="1"/>
    </xf>
    <xf numFmtId="9" fontId="37" fillId="0" borderId="0" xfId="0" applyNumberFormat="1" applyFont="1"/>
    <xf numFmtId="9" fontId="37" fillId="0" borderId="0" xfId="23" applyFont="1" applyAlignment="1">
      <alignment vertical="center"/>
    </xf>
    <xf numFmtId="9" fontId="37" fillId="0" borderId="0" xfId="0" applyNumberFormat="1" applyFont="1" applyAlignment="1">
      <alignment vertical="center"/>
    </xf>
    <xf numFmtId="10" fontId="37" fillId="0" borderId="0" xfId="23" applyNumberFormat="1" applyFont="1" applyAlignment="1">
      <alignment vertical="center"/>
    </xf>
    <xf numFmtId="2" fontId="37" fillId="0" borderId="0" xfId="0" applyNumberFormat="1" applyFont="1"/>
    <xf numFmtId="9" fontId="37" fillId="0" borderId="0" xfId="0" applyNumberFormat="1" applyFont="1" applyAlignment="1">
      <alignment horizontal="right"/>
    </xf>
    <xf numFmtId="9" fontId="0" fillId="0" borderId="0" xfId="0" applyNumberFormat="1"/>
    <xf numFmtId="4" fontId="61" fillId="15" borderId="0" xfId="0" applyNumberFormat="1" applyFont="1" applyFill="1"/>
    <xf numFmtId="0" fontId="61" fillId="15" borderId="0" xfId="0" applyFont="1" applyFill="1"/>
    <xf numFmtId="10" fontId="0" fillId="0" borderId="0" xfId="0" applyNumberFormat="1" applyAlignment="1">
      <alignment horizontal="center"/>
    </xf>
    <xf numFmtId="10" fontId="5" fillId="0" borderId="10" xfId="23" applyNumberFormat="1" applyFont="1" applyFill="1" applyBorder="1" applyAlignment="1">
      <alignment horizontal="center" vertical="center" wrapText="1"/>
    </xf>
    <xf numFmtId="0" fontId="12" fillId="27" borderId="1" xfId="2927" applyFont="1" applyFill="1" applyBorder="1" applyAlignment="1">
      <alignment horizontal="center" vertical="center" wrapText="1"/>
    </xf>
    <xf numFmtId="0" fontId="60" fillId="0" borderId="1" xfId="0" applyFont="1" applyBorder="1" applyAlignment="1">
      <alignment horizontal="center" vertical="center"/>
    </xf>
    <xf numFmtId="0" fontId="60" fillId="0" borderId="11" xfId="0" applyFont="1" applyBorder="1" applyAlignment="1">
      <alignment horizontal="center" vertical="center"/>
    </xf>
    <xf numFmtId="181" fontId="73" fillId="0" borderId="1" xfId="0" applyNumberFormat="1" applyFont="1" applyBorder="1" applyAlignment="1">
      <alignment horizontal="center" vertical="center"/>
    </xf>
    <xf numFmtId="0" fontId="60" fillId="0" borderId="62" xfId="0" applyFont="1" applyBorder="1" applyAlignment="1">
      <alignment horizontal="center" vertical="center"/>
    </xf>
    <xf numFmtId="0" fontId="60" fillId="0" borderId="4" xfId="0" applyFont="1" applyBorder="1" applyAlignment="1">
      <alignment horizontal="center" vertical="center"/>
    </xf>
    <xf numFmtId="0" fontId="73" fillId="0" borderId="1" xfId="0" applyFont="1" applyBorder="1" applyAlignment="1">
      <alignment horizontal="center" vertical="center" wrapText="1"/>
    </xf>
    <xf numFmtId="181" fontId="73" fillId="0" borderId="4" xfId="0" applyNumberFormat="1" applyFont="1" applyBorder="1" applyAlignment="1">
      <alignment horizontal="center" vertical="center"/>
    </xf>
    <xf numFmtId="0" fontId="64" fillId="18" borderId="1" xfId="0" applyFont="1" applyFill="1" applyBorder="1" applyAlignment="1">
      <alignment horizontal="center" vertical="center"/>
    </xf>
    <xf numFmtId="3" fontId="0" fillId="0" borderId="1" xfId="0" applyNumberFormat="1" applyBorder="1" applyAlignment="1">
      <alignment horizontal="center" vertical="center"/>
    </xf>
    <xf numFmtId="2" fontId="60" fillId="0" borderId="1" xfId="0" applyNumberFormat="1" applyFont="1" applyBorder="1" applyAlignment="1">
      <alignment horizontal="center" vertical="center"/>
    </xf>
    <xf numFmtId="2" fontId="60" fillId="0" borderId="4" xfId="0" applyNumberFormat="1" applyFont="1" applyBorder="1" applyAlignment="1">
      <alignment horizontal="center" vertical="center"/>
    </xf>
    <xf numFmtId="0" fontId="73" fillId="0" borderId="4" xfId="0" applyFont="1" applyBorder="1" applyAlignment="1">
      <alignment horizontal="center" vertical="center" wrapText="1"/>
    </xf>
    <xf numFmtId="0" fontId="73" fillId="0" borderId="18" xfId="0" applyFont="1" applyBorder="1" applyAlignment="1">
      <alignment horizontal="center" vertical="center"/>
    </xf>
    <xf numFmtId="10" fontId="2" fillId="17" borderId="51" xfId="15" applyNumberFormat="1" applyFont="1" applyFill="1" applyBorder="1" applyAlignment="1">
      <alignment horizontal="center" vertical="center" wrapText="1"/>
    </xf>
    <xf numFmtId="0" fontId="12" fillId="0" borderId="1" xfId="0" applyFont="1" applyBorder="1" applyAlignment="1">
      <alignment horizontal="center" vertical="center"/>
    </xf>
    <xf numFmtId="0" fontId="60" fillId="0" borderId="18" xfId="0" applyFont="1" applyBorder="1" applyAlignment="1">
      <alignment horizontal="center" vertical="center"/>
    </xf>
    <xf numFmtId="0" fontId="12" fillId="0" borderId="1" xfId="0" applyFont="1" applyBorder="1" applyAlignment="1">
      <alignment horizontal="center" vertical="center" wrapText="1"/>
    </xf>
    <xf numFmtId="0" fontId="60" fillId="0" borderId="12" xfId="0" applyFont="1" applyBorder="1" applyAlignment="1">
      <alignment horizontal="center" vertical="center"/>
    </xf>
    <xf numFmtId="0" fontId="12" fillId="0" borderId="1" xfId="2927" applyFont="1" applyBorder="1" applyAlignment="1">
      <alignment horizontal="center" vertical="center" wrapText="1"/>
    </xf>
    <xf numFmtId="0" fontId="2" fillId="17" borderId="27" xfId="0" applyFont="1" applyFill="1" applyBorder="1" applyAlignment="1">
      <alignment vertical="center" wrapText="1"/>
    </xf>
    <xf numFmtId="0" fontId="18" fillId="17" borderId="67" xfId="0" applyFont="1" applyFill="1" applyBorder="1" applyAlignment="1">
      <alignment horizontal="left" vertical="center" wrapText="1"/>
    </xf>
    <xf numFmtId="0" fontId="2" fillId="17" borderId="29" xfId="0" applyFont="1" applyFill="1" applyBorder="1" applyAlignment="1">
      <alignment vertical="center" wrapText="1"/>
    </xf>
    <xf numFmtId="0" fontId="2" fillId="17" borderId="39"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42" fontId="18" fillId="17" borderId="11" xfId="0" applyNumberFormat="1" applyFont="1" applyFill="1" applyBorder="1" applyAlignment="1">
      <alignment horizontal="center" vertical="center" wrapText="1"/>
    </xf>
    <xf numFmtId="42" fontId="18" fillId="17" borderId="12" xfId="0" applyNumberFormat="1" applyFont="1" applyFill="1" applyBorder="1" applyAlignment="1">
      <alignment horizontal="center" vertical="center" wrapText="1"/>
    </xf>
    <xf numFmtId="42" fontId="18" fillId="17" borderId="31" xfId="0" applyNumberFormat="1" applyFont="1" applyFill="1" applyBorder="1" applyAlignment="1">
      <alignment horizontal="right" vertical="center" wrapText="1"/>
    </xf>
    <xf numFmtId="42" fontId="18" fillId="17" borderId="6" xfId="0" applyNumberFormat="1" applyFont="1" applyFill="1" applyBorder="1" applyAlignment="1">
      <alignment horizontal="center" vertical="center" wrapText="1"/>
    </xf>
    <xf numFmtId="42" fontId="18" fillId="17" borderId="68" xfId="0" applyNumberFormat="1" applyFont="1" applyFill="1" applyBorder="1" applyAlignment="1">
      <alignment horizontal="center" vertical="center" wrapText="1"/>
    </xf>
    <xf numFmtId="39" fontId="26" fillId="0" borderId="64" xfId="9" applyNumberFormat="1" applyFont="1" applyFill="1" applyBorder="1" applyAlignment="1">
      <alignment horizontal="center" vertical="center"/>
    </xf>
    <xf numFmtId="39" fontId="26" fillId="0" borderId="66" xfId="9" applyNumberFormat="1" applyFont="1" applyFill="1" applyBorder="1" applyAlignment="1">
      <alignment horizontal="center" vertical="center"/>
    </xf>
    <xf numFmtId="39" fontId="26" fillId="0" borderId="7" xfId="9" applyNumberFormat="1" applyFont="1" applyFill="1" applyBorder="1" applyAlignment="1">
      <alignment horizontal="center" vertical="center"/>
    </xf>
    <xf numFmtId="39" fontId="26" fillId="0" borderId="37" xfId="9" applyNumberFormat="1" applyFont="1" applyFill="1" applyBorder="1" applyAlignment="1">
      <alignment horizontal="center" vertical="center"/>
    </xf>
    <xf numFmtId="37" fontId="26" fillId="0" borderId="78" xfId="9" applyNumberFormat="1" applyFont="1" applyFill="1" applyBorder="1" applyAlignment="1">
      <alignment horizontal="center" vertical="center"/>
    </xf>
    <xf numFmtId="37" fontId="26" fillId="0" borderId="76" xfId="9" applyNumberFormat="1" applyFont="1" applyFill="1" applyBorder="1" applyAlignment="1">
      <alignment horizontal="center" vertical="center"/>
    </xf>
    <xf numFmtId="10" fontId="26" fillId="0" borderId="64" xfId="2870" applyNumberFormat="1" applyFont="1" applyFill="1" applyBorder="1" applyAlignment="1">
      <alignment horizontal="center" vertical="center"/>
    </xf>
    <xf numFmtId="10" fontId="26" fillId="0" borderId="37" xfId="2870" applyNumberFormat="1" applyFont="1" applyFill="1" applyBorder="1" applyAlignment="1">
      <alignment horizontal="center" vertical="center"/>
    </xf>
    <xf numFmtId="10" fontId="26" fillId="0" borderId="66" xfId="2870" applyNumberFormat="1" applyFont="1" applyFill="1" applyBorder="1" applyAlignment="1">
      <alignment horizontal="center" vertical="center"/>
    </xf>
    <xf numFmtId="10" fontId="26" fillId="0" borderId="7" xfId="2870" applyNumberFormat="1" applyFont="1" applyFill="1" applyBorder="1" applyAlignment="1">
      <alignment horizontal="center" vertical="center"/>
    </xf>
    <xf numFmtId="0" fontId="26" fillId="0" borderId="37" xfId="2870" applyNumberFormat="1" applyFont="1" applyFill="1" applyBorder="1" applyAlignment="1">
      <alignment horizontal="center" vertical="center"/>
    </xf>
    <xf numFmtId="2" fontId="26" fillId="0" borderId="66" xfId="2870" applyNumberFormat="1" applyFont="1" applyFill="1" applyBorder="1" applyAlignment="1">
      <alignment horizontal="center" vertical="center"/>
    </xf>
    <xf numFmtId="2" fontId="26" fillId="0" borderId="7" xfId="2870" applyNumberFormat="1" applyFont="1" applyFill="1" applyBorder="1" applyAlignment="1">
      <alignment horizontal="center" vertical="center"/>
    </xf>
    <xf numFmtId="0" fontId="18" fillId="17" borderId="16" xfId="0" applyFont="1" applyFill="1" applyBorder="1" applyAlignment="1">
      <alignment horizontal="left" vertical="center" wrapText="1"/>
    </xf>
    <xf numFmtId="42" fontId="18" fillId="17" borderId="10" xfId="0" applyNumberFormat="1" applyFont="1" applyFill="1" applyBorder="1" applyAlignment="1">
      <alignment horizontal="center" vertical="center" wrapText="1"/>
    </xf>
    <xf numFmtId="42" fontId="18" fillId="17" borderId="32" xfId="0" applyNumberFormat="1" applyFont="1" applyFill="1" applyBorder="1" applyAlignment="1">
      <alignment horizontal="center" vertical="center" wrapText="1"/>
    </xf>
    <xf numFmtId="0" fontId="2" fillId="17" borderId="24" xfId="0" applyFont="1" applyFill="1" applyBorder="1" applyAlignment="1">
      <alignment vertical="center" wrapText="1"/>
    </xf>
    <xf numFmtId="0" fontId="4" fillId="17" borderId="24" xfId="0" applyFont="1" applyFill="1" applyBorder="1" applyAlignment="1">
      <alignment horizontal="center" vertical="center" wrapText="1"/>
    </xf>
    <xf numFmtId="0" fontId="2" fillId="17" borderId="38" xfId="0" applyFont="1" applyFill="1" applyBorder="1" applyAlignment="1">
      <alignment vertical="center" wrapText="1"/>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10" fontId="0" fillId="0" borderId="1" xfId="0" applyNumberFormat="1" applyBorder="1" applyAlignment="1">
      <alignment horizontal="center" vertical="center"/>
    </xf>
    <xf numFmtId="0" fontId="0" fillId="0" borderId="1" xfId="0" applyBorder="1"/>
    <xf numFmtId="0" fontId="64" fillId="19" borderId="1" xfId="2925" applyFont="1" applyFill="1" applyBorder="1" applyAlignment="1">
      <alignment horizontal="center" vertical="center" wrapText="1"/>
    </xf>
    <xf numFmtId="0" fontId="64" fillId="19" borderId="11" xfId="2925" applyFont="1" applyFill="1" applyBorder="1" applyAlignment="1">
      <alignment horizontal="center" vertical="center" wrapText="1"/>
    </xf>
    <xf numFmtId="0" fontId="64" fillId="18" borderId="18" xfId="0" applyFont="1" applyFill="1" applyBorder="1" applyAlignment="1">
      <alignment horizontal="center" vertical="center"/>
    </xf>
    <xf numFmtId="0" fontId="67" fillId="0" borderId="18" xfId="0" applyFont="1" applyBorder="1"/>
    <xf numFmtId="0" fontId="67" fillId="0" borderId="1" xfId="0" applyFont="1" applyBorder="1"/>
    <xf numFmtId="181" fontId="0" fillId="0" borderId="1" xfId="2976" applyNumberFormat="1" applyFont="1" applyBorder="1"/>
    <xf numFmtId="181" fontId="0" fillId="0" borderId="1" xfId="0" applyNumberFormat="1" applyBorder="1"/>
    <xf numFmtId="3" fontId="0" fillId="3" borderId="1" xfId="0" applyNumberFormat="1" applyFill="1" applyBorder="1"/>
    <xf numFmtId="3" fontId="68" fillId="28" borderId="1" xfId="0" applyNumberFormat="1" applyFont="1" applyFill="1" applyBorder="1"/>
    <xf numFmtId="181" fontId="68" fillId="26" borderId="1" xfId="0" applyNumberFormat="1" applyFont="1" applyFill="1" applyBorder="1"/>
    <xf numFmtId="3" fontId="0" fillId="0" borderId="1" xfId="0" applyNumberFormat="1" applyBorder="1"/>
    <xf numFmtId="10" fontId="23" fillId="0" borderId="1" xfId="2870" applyNumberFormat="1" applyFont="1" applyBorder="1" applyAlignment="1">
      <alignment horizontal="center"/>
    </xf>
    <xf numFmtId="10" fontId="0" fillId="0" borderId="1" xfId="2870" applyNumberFormat="1" applyFont="1" applyBorder="1" applyAlignment="1">
      <alignment horizontal="center"/>
    </xf>
    <xf numFmtId="0" fontId="0" fillId="0" borderId="18" xfId="0" applyBorder="1"/>
    <xf numFmtId="175" fontId="19" fillId="0" borderId="1" xfId="2865" applyNumberFormat="1" applyFont="1" applyFill="1" applyBorder="1" applyAlignment="1">
      <alignment horizontal="left"/>
    </xf>
    <xf numFmtId="181" fontId="0" fillId="0" borderId="1" xfId="2976" applyNumberFormat="1" applyFont="1" applyFill="1" applyBorder="1"/>
    <xf numFmtId="9" fontId="0" fillId="0" borderId="11" xfId="2870" applyFont="1" applyFill="1" applyBorder="1" applyAlignment="1">
      <alignment horizontal="center"/>
    </xf>
    <xf numFmtId="0" fontId="64" fillId="19" borderId="1" xfId="2925" applyFont="1" applyFill="1" applyBorder="1" applyAlignment="1">
      <alignment horizontal="center" vertical="top" wrapText="1"/>
    </xf>
    <xf numFmtId="0" fontId="0" fillId="0" borderId="1" xfId="0" applyBorder="1" applyAlignment="1">
      <alignment horizontal="center"/>
    </xf>
    <xf numFmtId="172" fontId="0" fillId="0" borderId="1" xfId="2870" applyNumberFormat="1" applyFont="1" applyBorder="1" applyAlignment="1">
      <alignment horizontal="center"/>
    </xf>
    <xf numFmtId="0" fontId="64" fillId="19" borderId="4" xfId="2925" applyFont="1" applyFill="1" applyBorder="1" applyAlignment="1">
      <alignment horizontal="center" vertical="center" wrapText="1"/>
    </xf>
    <xf numFmtId="0" fontId="64" fillId="19" borderId="12" xfId="2925" applyFont="1" applyFill="1" applyBorder="1" applyAlignment="1">
      <alignment horizontal="center" vertical="center" wrapText="1"/>
    </xf>
    <xf numFmtId="0" fontId="67" fillId="0" borderId="40" xfId="0" applyFont="1" applyBorder="1"/>
    <xf numFmtId="0" fontId="67" fillId="0" borderId="5" xfId="0" applyFont="1" applyBorder="1"/>
    <xf numFmtId="0" fontId="67" fillId="0" borderId="21" xfId="0" applyFont="1" applyBorder="1"/>
    <xf numFmtId="0" fontId="67" fillId="0" borderId="11" xfId="0" applyFont="1" applyBorder="1"/>
    <xf numFmtId="0" fontId="17" fillId="0" borderId="0" xfId="0" applyFont="1" applyAlignment="1">
      <alignment wrapText="1"/>
    </xf>
    <xf numFmtId="0" fontId="68" fillId="0" borderId="1" xfId="0" applyFont="1" applyBorder="1" applyAlignment="1">
      <alignment wrapText="1"/>
    </xf>
    <xf numFmtId="0" fontId="68" fillId="0" borderId="43" xfId="0" applyFont="1" applyBorder="1" applyAlignment="1">
      <alignment wrapText="1"/>
    </xf>
    <xf numFmtId="0" fontId="68" fillId="0" borderId="5" xfId="0" applyFont="1" applyBorder="1" applyAlignment="1">
      <alignment wrapText="1"/>
    </xf>
    <xf numFmtId="181" fontId="68" fillId="0" borderId="1" xfId="0" applyNumberFormat="1" applyFont="1" applyBorder="1"/>
    <xf numFmtId="181" fontId="68" fillId="0" borderId="5" xfId="0" applyNumberFormat="1" applyFont="1" applyBorder="1"/>
    <xf numFmtId="0" fontId="67" fillId="0" borderId="11" xfId="0" applyFont="1" applyBorder="1" applyAlignment="1">
      <alignment wrapText="1"/>
    </xf>
    <xf numFmtId="0" fontId="68" fillId="0" borderId="7" xfId="0" applyFont="1" applyBorder="1" applyAlignment="1">
      <alignment wrapText="1"/>
    </xf>
    <xf numFmtId="181" fontId="68" fillId="0" borderId="7" xfId="0" applyNumberFormat="1" applyFont="1" applyBorder="1"/>
    <xf numFmtId="181" fontId="68" fillId="0" borderId="43" xfId="0" applyNumberFormat="1" applyFont="1" applyBorder="1"/>
    <xf numFmtId="181" fontId="70" fillId="0" borderId="7" xfId="0" applyNumberFormat="1" applyFont="1" applyBorder="1"/>
    <xf numFmtId="0" fontId="70" fillId="0" borderId="75" xfId="0" applyFont="1" applyBorder="1" applyAlignment="1">
      <alignment wrapText="1"/>
    </xf>
    <xf numFmtId="181" fontId="70" fillId="0" borderId="43" xfId="0" applyNumberFormat="1" applyFont="1" applyBorder="1"/>
    <xf numFmtId="0" fontId="70" fillId="0" borderId="74" xfId="0" applyFont="1" applyBorder="1" applyAlignment="1">
      <alignment wrapText="1"/>
    </xf>
    <xf numFmtId="0" fontId="0" fillId="0" borderId="1" xfId="0" applyBorder="1" applyAlignment="1">
      <alignment vertical="center"/>
    </xf>
    <xf numFmtId="4" fontId="0" fillId="0" borderId="1" xfId="0" applyNumberFormat="1" applyBorder="1" applyAlignment="1">
      <alignment vertical="center"/>
    </xf>
    <xf numFmtId="43" fontId="0" fillId="0" borderId="1" xfId="2976" applyFont="1" applyBorder="1" applyAlignment="1">
      <alignment vertical="center"/>
    </xf>
    <xf numFmtId="0" fontId="64" fillId="18" borderId="20" xfId="0" applyFont="1" applyFill="1" applyBorder="1" applyAlignment="1">
      <alignment horizontal="center" vertical="center"/>
    </xf>
    <xf numFmtId="0" fontId="64" fillId="19" borderId="2" xfId="2925" applyFont="1" applyFill="1" applyBorder="1" applyAlignment="1">
      <alignment horizontal="center" vertical="center" wrapText="1"/>
    </xf>
    <xf numFmtId="0" fontId="64" fillId="19" borderId="19" xfId="2925" applyFont="1" applyFill="1" applyBorder="1" applyAlignment="1">
      <alignment horizontal="center" vertical="center" wrapText="1"/>
    </xf>
    <xf numFmtId="43" fontId="0" fillId="0" borderId="1" xfId="2976" applyFont="1" applyFill="1" applyBorder="1" applyAlignment="1">
      <alignment vertical="center"/>
    </xf>
    <xf numFmtId="0" fontId="65" fillId="17" borderId="1" xfId="0" applyFont="1" applyFill="1" applyBorder="1" applyAlignment="1">
      <alignment horizontal="center" vertical="center" wrapText="1"/>
    </xf>
    <xf numFmtId="42" fontId="18" fillId="17" borderId="66" xfId="0" applyNumberFormat="1" applyFont="1" applyFill="1" applyBorder="1" applyAlignment="1">
      <alignment horizontal="center" vertical="center" wrapText="1"/>
    </xf>
    <xf numFmtId="10" fontId="4" fillId="17" borderId="4" xfId="15" applyNumberFormat="1" applyFill="1" applyBorder="1" applyAlignment="1">
      <alignment horizontal="center" vertical="center" wrapText="1"/>
    </xf>
    <xf numFmtId="42" fontId="18" fillId="17" borderId="64" xfId="0" applyNumberFormat="1" applyFont="1" applyFill="1" applyBorder="1" applyAlignment="1">
      <alignment horizontal="center" vertical="center" wrapText="1"/>
    </xf>
    <xf numFmtId="4"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12" fillId="17" borderId="73" xfId="0" applyFont="1" applyFill="1" applyBorder="1" applyAlignment="1" applyProtection="1">
      <alignment horizontal="left" vertical="center" wrapText="1"/>
      <protection locked="0"/>
    </xf>
    <xf numFmtId="180" fontId="12" fillId="18" borderId="66" xfId="0" applyNumberFormat="1" applyFont="1" applyFill="1" applyBorder="1" applyAlignment="1" applyProtection="1">
      <alignment horizontal="left" vertical="center" wrapText="1"/>
      <protection locked="0"/>
    </xf>
    <xf numFmtId="180" fontId="12" fillId="21" borderId="66" xfId="0" applyNumberFormat="1" applyFont="1" applyFill="1" applyBorder="1" applyAlignment="1" applyProtection="1">
      <alignment horizontal="left" vertical="center" wrapText="1"/>
      <protection locked="0"/>
    </xf>
    <xf numFmtId="0" fontId="12" fillId="17" borderId="66" xfId="0" applyFont="1" applyFill="1" applyBorder="1" applyAlignment="1" applyProtection="1">
      <alignment horizontal="left" vertical="center" wrapText="1"/>
      <protection locked="0"/>
    </xf>
    <xf numFmtId="180" fontId="12" fillId="18" borderId="68" xfId="0" applyNumberFormat="1" applyFont="1" applyFill="1" applyBorder="1" applyAlignment="1" applyProtection="1">
      <alignment horizontal="left" vertical="center" wrapText="1"/>
      <protection locked="0"/>
    </xf>
    <xf numFmtId="10" fontId="12" fillId="17" borderId="66" xfId="20" applyNumberFormat="1" applyFont="1" applyFill="1" applyBorder="1" applyAlignment="1" applyProtection="1">
      <alignment horizontal="left" vertical="center" wrapText="1"/>
      <protection locked="0"/>
    </xf>
    <xf numFmtId="180" fontId="12" fillId="17" borderId="73" xfId="0" applyNumberFormat="1" applyFont="1" applyFill="1" applyBorder="1" applyAlignment="1" applyProtection="1">
      <alignment horizontal="left" vertical="top" wrapText="1"/>
      <protection locked="0"/>
    </xf>
    <xf numFmtId="180" fontId="12" fillId="18" borderId="66" xfId="0" applyNumberFormat="1" applyFont="1" applyFill="1" applyBorder="1" applyAlignment="1" applyProtection="1">
      <alignment horizontal="left" vertical="top" wrapText="1"/>
      <protection locked="0"/>
    </xf>
    <xf numFmtId="180" fontId="12" fillId="17" borderId="68" xfId="0" applyNumberFormat="1" applyFont="1" applyFill="1" applyBorder="1" applyAlignment="1" applyProtection="1">
      <alignment horizontal="left" vertical="top" wrapText="1"/>
      <protection locked="0"/>
    </xf>
    <xf numFmtId="1" fontId="11" fillId="22" borderId="71" xfId="0" applyNumberFormat="1" applyFont="1" applyFill="1" applyBorder="1" applyAlignment="1">
      <alignment horizontal="center" vertical="center" wrapText="1"/>
    </xf>
    <xf numFmtId="0" fontId="5" fillId="3" borderId="0" xfId="0" applyFont="1" applyFill="1" applyAlignment="1">
      <alignment horizontal="center" vertical="center"/>
    </xf>
    <xf numFmtId="42" fontId="5" fillId="0" borderId="0" xfId="2864" applyFont="1" applyFill="1" applyAlignment="1">
      <alignment horizontal="center" vertical="center"/>
    </xf>
    <xf numFmtId="0" fontId="23" fillId="0" borderId="0" xfId="0" applyFont="1"/>
    <xf numFmtId="0" fontId="4" fillId="3" borderId="0" xfId="15" applyFill="1" applyAlignment="1">
      <alignment vertical="center"/>
    </xf>
    <xf numFmtId="10" fontId="2" fillId="17" borderId="4" xfId="15" applyNumberFormat="1"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2" fillId="0" borderId="0" xfId="0" applyFont="1" applyAlignment="1">
      <alignment horizontal="center" vertical="center"/>
    </xf>
    <xf numFmtId="180" fontId="0" fillId="0" borderId="0" xfId="0" applyNumberFormat="1" applyAlignment="1">
      <alignment horizontal="center" vertical="center"/>
    </xf>
    <xf numFmtId="179" fontId="0" fillId="0" borderId="0" xfId="0" applyNumberFormat="1" applyAlignment="1">
      <alignment horizontal="center" vertical="center"/>
    </xf>
    <xf numFmtId="10" fontId="12" fillId="17" borderId="66" xfId="23" applyNumberFormat="1" applyFont="1" applyFill="1" applyBorder="1" applyAlignment="1" applyProtection="1">
      <alignment horizontal="left" vertical="center" wrapText="1"/>
      <protection locked="0"/>
    </xf>
    <xf numFmtId="10" fontId="0" fillId="0" borderId="0" xfId="23" applyNumberFormat="1" applyFont="1" applyFill="1" applyAlignment="1">
      <alignment horizontal="center" vertical="center"/>
    </xf>
    <xf numFmtId="179" fontId="23" fillId="0" borderId="0" xfId="0" applyNumberFormat="1" applyFont="1" applyAlignment="1">
      <alignment horizontal="center" vertical="center"/>
    </xf>
    <xf numFmtId="180" fontId="54" fillId="17" borderId="0" xfId="0" applyNumberFormat="1" applyFont="1" applyFill="1" applyAlignment="1">
      <alignment horizontal="center" wrapText="1"/>
    </xf>
    <xf numFmtId="180" fontId="54" fillId="17" borderId="0" xfId="0" applyNumberFormat="1" applyFont="1" applyFill="1" applyAlignment="1">
      <alignment wrapText="1"/>
    </xf>
    <xf numFmtId="180" fontId="0" fillId="0" borderId="0" xfId="0" applyNumberFormat="1" applyAlignment="1">
      <alignment horizontal="center"/>
    </xf>
    <xf numFmtId="0" fontId="4" fillId="0" borderId="0" xfId="0" applyFont="1"/>
    <xf numFmtId="0" fontId="12" fillId="0" borderId="0" xfId="0" applyFont="1"/>
    <xf numFmtId="0" fontId="5" fillId="0" borderId="0" xfId="0" applyFont="1" applyAlignment="1">
      <alignment horizontal="center"/>
    </xf>
    <xf numFmtId="0" fontId="5" fillId="0" borderId="0" xfId="0" applyFont="1" applyAlignment="1">
      <alignment horizontal="center" vertical="center"/>
    </xf>
    <xf numFmtId="180" fontId="5" fillId="0" borderId="0" xfId="0" applyNumberFormat="1" applyFont="1" applyAlignment="1">
      <alignment horizontal="center"/>
    </xf>
    <xf numFmtId="169" fontId="5" fillId="0" borderId="0" xfId="2865" applyFont="1" applyFill="1" applyBorder="1" applyAlignment="1">
      <alignment horizontal="center"/>
    </xf>
    <xf numFmtId="8" fontId="5" fillId="0" borderId="0" xfId="0" applyNumberFormat="1" applyFont="1" applyAlignment="1">
      <alignment horizontal="center"/>
    </xf>
    <xf numFmtId="0" fontId="12" fillId="17" borderId="66" xfId="0" applyFont="1" applyFill="1" applyBorder="1" applyAlignment="1" applyProtection="1">
      <alignment horizontal="center" vertical="center" wrapText="1"/>
      <protection locked="0"/>
    </xf>
    <xf numFmtId="10" fontId="0" fillId="0" borderId="0" xfId="20" applyNumberFormat="1" applyFont="1" applyAlignment="1">
      <alignment horizontal="center" vertical="center"/>
    </xf>
    <xf numFmtId="0" fontId="7" fillId="0" borderId="1" xfId="2865" applyNumberFormat="1" applyFont="1" applyFill="1" applyBorder="1" applyAlignment="1">
      <alignment horizontal="center" vertical="center"/>
    </xf>
    <xf numFmtId="9" fontId="0" fillId="0" borderId="0" xfId="0" applyNumberFormat="1" applyAlignment="1">
      <alignment horizontal="center"/>
    </xf>
    <xf numFmtId="172" fontId="0" fillId="0" borderId="0" xfId="20" applyNumberFormat="1" applyFont="1" applyFill="1" applyAlignment="1">
      <alignment horizontal="center"/>
    </xf>
    <xf numFmtId="10" fontId="0" fillId="0" borderId="0" xfId="20" applyNumberFormat="1" applyFont="1" applyFill="1" applyAlignment="1">
      <alignment horizontal="center"/>
    </xf>
    <xf numFmtId="10" fontId="0" fillId="0" borderId="0" xfId="20" applyNumberFormat="1" applyFont="1" applyAlignment="1">
      <alignment horizontal="center"/>
    </xf>
    <xf numFmtId="0" fontId="0" fillId="0" borderId="18" xfId="0" applyBorder="1" applyAlignment="1">
      <alignment vertical="center"/>
    </xf>
    <xf numFmtId="3" fontId="0" fillId="0" borderId="1" xfId="0" applyNumberFormat="1" applyBorder="1" applyAlignment="1">
      <alignment vertical="center"/>
    </xf>
    <xf numFmtId="181" fontId="0" fillId="0" borderId="1" xfId="2976" applyNumberFormat="1" applyFont="1" applyFill="1" applyBorder="1" applyAlignment="1">
      <alignment vertical="center"/>
    </xf>
    <xf numFmtId="9" fontId="0" fillId="0" borderId="11" xfId="2870" applyFont="1" applyFill="1" applyBorder="1" applyAlignment="1">
      <alignment horizontal="center" vertical="center"/>
    </xf>
    <xf numFmtId="0" fontId="0" fillId="0" borderId="11" xfId="0" applyBorder="1"/>
    <xf numFmtId="4" fontId="0" fillId="0" borderId="1" xfId="3" applyNumberFormat="1" applyFont="1" applyFill="1" applyBorder="1" applyAlignment="1">
      <alignment horizontal="right" vertical="center"/>
    </xf>
    <xf numFmtId="10" fontId="0" fillId="3" borderId="0" xfId="0" applyNumberFormat="1" applyFill="1"/>
    <xf numFmtId="10" fontId="4" fillId="3" borderId="0" xfId="15" applyNumberFormat="1" applyFill="1" applyAlignment="1">
      <alignment vertical="center"/>
    </xf>
    <xf numFmtId="10" fontId="5" fillId="0" borderId="52" xfId="23" applyNumberFormat="1" applyFont="1" applyFill="1" applyBorder="1" applyAlignment="1">
      <alignment horizontal="center" vertical="center"/>
    </xf>
    <xf numFmtId="10" fontId="5" fillId="0" borderId="51" xfId="23" applyNumberFormat="1" applyFont="1" applyFill="1" applyBorder="1" applyAlignment="1">
      <alignment horizontal="center" vertical="center"/>
    </xf>
    <xf numFmtId="0" fontId="2" fillId="17" borderId="59" xfId="0" applyFont="1" applyFill="1" applyBorder="1" applyAlignment="1">
      <alignment horizontal="center" vertical="center" wrapText="1"/>
    </xf>
    <xf numFmtId="0" fontId="2" fillId="17" borderId="22" xfId="18"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0" fillId="0" borderId="0" xfId="0" applyFont="1" applyAlignment="1">
      <alignment horizontal="center" vertical="center"/>
    </xf>
    <xf numFmtId="10" fontId="4" fillId="17" borderId="22" xfId="15" applyNumberFormat="1" applyFill="1" applyBorder="1" applyAlignment="1">
      <alignment horizontal="center" vertical="center" wrapText="1"/>
    </xf>
    <xf numFmtId="0" fontId="2" fillId="17" borderId="50" xfId="0" applyFont="1" applyFill="1" applyBorder="1" applyAlignment="1">
      <alignment horizontal="center" vertical="center" wrapText="1"/>
    </xf>
    <xf numFmtId="10" fontId="4" fillId="17" borderId="13" xfId="15" applyNumberFormat="1" applyFill="1" applyBorder="1" applyAlignment="1">
      <alignment horizontal="center" vertical="center" wrapText="1"/>
    </xf>
    <xf numFmtId="0" fontId="2" fillId="17" borderId="35" xfId="0" applyFont="1" applyFill="1" applyBorder="1" applyAlignment="1">
      <alignment horizontal="center" vertical="top" wrapText="1"/>
    </xf>
    <xf numFmtId="0" fontId="2" fillId="17" borderId="60" xfId="0" applyFont="1" applyFill="1" applyBorder="1" applyAlignment="1">
      <alignment horizontal="center" vertical="top" wrapText="1"/>
    </xf>
    <xf numFmtId="0" fontId="2" fillId="17" borderId="14" xfId="0" applyFont="1" applyFill="1" applyBorder="1" applyAlignment="1">
      <alignment horizontal="center" vertical="center" wrapText="1"/>
    </xf>
    <xf numFmtId="9" fontId="0" fillId="0" borderId="0" xfId="20" applyFont="1"/>
    <xf numFmtId="10" fontId="7" fillId="0" borderId="1" xfId="23" applyNumberFormat="1" applyFont="1" applyFill="1" applyBorder="1" applyAlignment="1">
      <alignment horizontal="center" vertical="center"/>
    </xf>
    <xf numFmtId="9" fontId="7" fillId="0" borderId="1" xfId="23" applyFont="1" applyFill="1" applyBorder="1" applyAlignment="1">
      <alignment horizontal="center" vertical="center"/>
    </xf>
    <xf numFmtId="3" fontId="27" fillId="0" borderId="1" xfId="0" applyNumberFormat="1" applyFont="1" applyBorder="1"/>
    <xf numFmtId="0" fontId="5" fillId="0" borderId="51" xfId="0" applyFont="1" applyBorder="1" applyAlignment="1">
      <alignment horizontal="center" vertical="center" wrapText="1"/>
    </xf>
    <xf numFmtId="3" fontId="27" fillId="0" borderId="0" xfId="0" applyNumberFormat="1" applyFont="1" applyAlignment="1">
      <alignment vertical="center"/>
    </xf>
    <xf numFmtId="3" fontId="0" fillId="0" borderId="0" xfId="0" applyNumberFormat="1" applyAlignment="1">
      <alignment horizontal="center" vertical="center"/>
    </xf>
    <xf numFmtId="0" fontId="5" fillId="22" borderId="51" xfId="0" applyFont="1" applyFill="1" applyBorder="1" applyAlignment="1">
      <alignment horizontal="center" vertical="center" wrapText="1"/>
    </xf>
    <xf numFmtId="0" fontId="5" fillId="17" borderId="51" xfId="0" applyFont="1" applyFill="1" applyBorder="1" applyAlignment="1">
      <alignment horizontal="center" vertical="center" wrapText="1"/>
    </xf>
    <xf numFmtId="10" fontId="7" fillId="0" borderId="51" xfId="23" applyNumberFormat="1" applyFont="1" applyFill="1" applyBorder="1" applyAlignment="1">
      <alignment horizontal="center" vertical="center"/>
    </xf>
    <xf numFmtId="10" fontId="5" fillId="0" borderId="0" xfId="2864" applyNumberFormat="1" applyFont="1" applyFill="1" applyAlignment="1">
      <alignment horizontal="center"/>
    </xf>
    <xf numFmtId="169" fontId="0" fillId="0" borderId="0" xfId="3" applyFont="1" applyFill="1" applyAlignment="1">
      <alignment horizontal="center"/>
    </xf>
    <xf numFmtId="175" fontId="0" fillId="0" borderId="0" xfId="3" applyNumberFormat="1" applyFont="1" applyFill="1" applyAlignment="1">
      <alignment horizontal="center"/>
    </xf>
    <xf numFmtId="175" fontId="0" fillId="0" borderId="0" xfId="3" applyNumberFormat="1" applyFont="1" applyAlignment="1">
      <alignment horizontal="center"/>
    </xf>
    <xf numFmtId="183" fontId="5" fillId="0" borderId="0" xfId="2864" applyNumberFormat="1" applyFont="1" applyFill="1" applyAlignment="1">
      <alignment horizontal="center"/>
    </xf>
    <xf numFmtId="9" fontId="5" fillId="0" borderId="0" xfId="20" applyFont="1" applyFill="1" applyAlignment="1">
      <alignment horizontal="center" vertical="center"/>
    </xf>
    <xf numFmtId="0" fontId="5" fillId="0" borderId="72" xfId="0" applyFont="1" applyBorder="1" applyAlignment="1">
      <alignment horizontal="center" vertical="center" wrapText="1"/>
    </xf>
    <xf numFmtId="4" fontId="26" fillId="0" borderId="64" xfId="2870" applyNumberFormat="1" applyFont="1" applyFill="1" applyBorder="1" applyAlignment="1">
      <alignment horizontal="center" vertical="center"/>
    </xf>
    <xf numFmtId="10" fontId="5" fillId="0" borderId="17" xfId="23" applyNumberFormat="1" applyFont="1" applyFill="1" applyBorder="1" applyAlignment="1">
      <alignment horizontal="center" vertical="center" wrapText="1"/>
    </xf>
    <xf numFmtId="4" fontId="26" fillId="0" borderId="37" xfId="2870" applyNumberFormat="1" applyFont="1" applyFill="1" applyBorder="1" applyAlignment="1">
      <alignment horizontal="center" vertical="center"/>
    </xf>
    <xf numFmtId="0" fontId="0" fillId="3" borderId="0" xfId="0" applyFill="1" applyAlignment="1">
      <alignment vertical="center"/>
    </xf>
    <xf numFmtId="0" fontId="0" fillId="0" borderId="0" xfId="0" applyAlignment="1">
      <alignment vertical="center"/>
    </xf>
    <xf numFmtId="10" fontId="7" fillId="0" borderId="11" xfId="20" applyNumberFormat="1" applyFont="1" applyFill="1" applyBorder="1" applyAlignment="1">
      <alignment horizontal="center" vertical="center"/>
    </xf>
    <xf numFmtId="10" fontId="5" fillId="0" borderId="64" xfId="23" applyNumberFormat="1" applyFont="1" applyFill="1" applyBorder="1" applyAlignment="1">
      <alignment horizontal="center" vertical="center" wrapText="1"/>
    </xf>
    <xf numFmtId="0" fontId="5" fillId="0" borderId="64" xfId="23" applyNumberFormat="1" applyFont="1" applyFill="1" applyBorder="1" applyAlignment="1">
      <alignment horizontal="center" vertical="center" wrapText="1"/>
    </xf>
    <xf numFmtId="175" fontId="7" fillId="0" borderId="1" xfId="3" applyNumberFormat="1" applyFont="1" applyFill="1" applyBorder="1" applyAlignment="1">
      <alignment horizontal="center" vertical="center"/>
    </xf>
    <xf numFmtId="175" fontId="7" fillId="0" borderId="1" xfId="3" applyNumberFormat="1" applyFont="1" applyFill="1" applyBorder="1" applyAlignment="1">
      <alignment vertical="center"/>
    </xf>
    <xf numFmtId="175" fontId="7" fillId="0" borderId="8" xfId="3" applyNumberFormat="1" applyFont="1" applyFill="1" applyBorder="1" applyAlignment="1">
      <alignment horizontal="center" vertical="center"/>
    </xf>
    <xf numFmtId="10" fontId="5" fillId="0" borderId="16" xfId="23" applyNumberFormat="1" applyFont="1" applyFill="1" applyBorder="1" applyAlignment="1">
      <alignment horizontal="center" vertical="center" wrapText="1"/>
    </xf>
    <xf numFmtId="10" fontId="7" fillId="0" borderId="8" xfId="23" applyNumberFormat="1" applyFont="1" applyFill="1" applyBorder="1" applyAlignment="1">
      <alignment horizontal="center" vertical="center"/>
    </xf>
    <xf numFmtId="175" fontId="7" fillId="0" borderId="8" xfId="3" applyNumberFormat="1" applyFont="1" applyFill="1" applyBorder="1" applyAlignment="1">
      <alignment vertical="center"/>
    </xf>
    <xf numFmtId="9" fontId="7" fillId="0" borderId="8" xfId="23" applyFont="1" applyFill="1" applyBorder="1" applyAlignment="1">
      <alignment horizontal="center" vertical="center"/>
    </xf>
    <xf numFmtId="10" fontId="7" fillId="0" borderId="18" xfId="23" applyNumberFormat="1" applyFont="1" applyFill="1" applyBorder="1" applyAlignment="1">
      <alignment horizontal="center" vertical="center"/>
    </xf>
    <xf numFmtId="175" fontId="7" fillId="0" borderId="18" xfId="3" applyNumberFormat="1" applyFont="1" applyFill="1" applyBorder="1" applyAlignment="1">
      <alignment vertical="center"/>
    </xf>
    <xf numFmtId="10" fontId="7" fillId="0" borderId="6" xfId="23" applyNumberFormat="1" applyFont="1" applyFill="1" applyBorder="1" applyAlignment="1">
      <alignment horizontal="center" vertical="center"/>
    </xf>
    <xf numFmtId="184" fontId="7" fillId="0" borderId="18" xfId="3" applyNumberFormat="1" applyFont="1" applyFill="1" applyBorder="1" applyAlignment="1">
      <alignment horizontal="center" vertical="center"/>
    </xf>
    <xf numFmtId="184" fontId="7" fillId="0" borderId="6" xfId="3" applyNumberFormat="1" applyFont="1" applyFill="1" applyBorder="1" applyAlignment="1">
      <alignment horizontal="center" vertical="center"/>
    </xf>
    <xf numFmtId="184" fontId="7" fillId="0" borderId="1" xfId="3" applyNumberFormat="1" applyFont="1" applyFill="1" applyBorder="1" applyAlignment="1">
      <alignment horizontal="center" vertical="center"/>
    </xf>
    <xf numFmtId="178" fontId="7" fillId="0" borderId="18" xfId="3" applyNumberFormat="1" applyFont="1" applyFill="1" applyBorder="1" applyAlignment="1">
      <alignment horizontal="center" vertical="center"/>
    </xf>
    <xf numFmtId="178" fontId="7" fillId="0" borderId="6" xfId="3" applyNumberFormat="1" applyFont="1" applyFill="1" applyBorder="1" applyAlignment="1">
      <alignment horizontal="center" vertical="center"/>
    </xf>
    <xf numFmtId="178" fontId="7" fillId="0" borderId="1" xfId="3" applyNumberFormat="1" applyFont="1" applyFill="1" applyBorder="1" applyAlignment="1">
      <alignment horizontal="center" vertical="center"/>
    </xf>
    <xf numFmtId="0" fontId="78" fillId="0" borderId="0" xfId="0" applyFont="1" applyAlignment="1">
      <alignment horizontal="center" vertical="center"/>
    </xf>
    <xf numFmtId="184" fontId="7" fillId="0" borderId="66" xfId="3" applyNumberFormat="1" applyFont="1" applyFill="1" applyBorder="1" applyAlignment="1">
      <alignment horizontal="center" vertical="center"/>
    </xf>
    <xf numFmtId="10" fontId="7" fillId="0" borderId="66" xfId="23" applyNumberFormat="1" applyFont="1" applyFill="1" applyBorder="1" applyAlignment="1">
      <alignment horizontal="center" vertical="center"/>
    </xf>
    <xf numFmtId="178" fontId="7" fillId="0" borderId="66" xfId="3" applyNumberFormat="1" applyFont="1" applyFill="1" applyBorder="1" applyAlignment="1">
      <alignment horizontal="center" vertical="center"/>
    </xf>
    <xf numFmtId="0" fontId="5" fillId="22" borderId="57" xfId="0" applyFont="1" applyFill="1" applyBorder="1" applyAlignment="1">
      <alignment horizontal="center" vertical="center" wrapText="1"/>
    </xf>
    <xf numFmtId="0" fontId="5" fillId="18" borderId="71" xfId="0" applyFont="1" applyFill="1" applyBorder="1" applyAlignment="1">
      <alignment horizontal="center" vertical="center" wrapText="1"/>
    </xf>
    <xf numFmtId="0" fontId="11" fillId="17" borderId="65" xfId="0" applyFont="1" applyFill="1" applyBorder="1" applyAlignment="1">
      <alignment horizontal="center" vertical="center" wrapText="1"/>
    </xf>
    <xf numFmtId="180" fontId="21" fillId="17" borderId="0" xfId="0" applyNumberFormat="1" applyFont="1" applyFill="1" applyAlignment="1">
      <alignment vertical="center" wrapText="1"/>
    </xf>
    <xf numFmtId="180" fontId="77" fillId="17" borderId="0" xfId="0" applyNumberFormat="1" applyFont="1" applyFill="1" applyAlignment="1">
      <alignment vertical="center" wrapText="1"/>
    </xf>
    <xf numFmtId="180" fontId="21" fillId="17" borderId="9" xfId="0" applyNumberFormat="1" applyFont="1" applyFill="1" applyBorder="1" applyAlignment="1">
      <alignment vertical="center" wrapText="1"/>
    </xf>
    <xf numFmtId="180" fontId="21" fillId="17" borderId="29" xfId="0" applyNumberFormat="1" applyFont="1" applyFill="1" applyBorder="1" applyAlignment="1">
      <alignment vertical="center" wrapText="1"/>
    </xf>
    <xf numFmtId="180" fontId="21" fillId="17" borderId="34" xfId="0" applyNumberFormat="1" applyFont="1" applyFill="1" applyBorder="1" applyAlignment="1">
      <alignment vertical="center" wrapText="1"/>
    </xf>
    <xf numFmtId="0" fontId="27" fillId="0" borderId="1" xfId="0" applyFont="1" applyBorder="1" applyAlignment="1">
      <alignment horizontal="center" vertical="center"/>
    </xf>
    <xf numFmtId="0" fontId="27" fillId="0" borderId="11" xfId="0" applyFont="1" applyBorder="1" applyAlignment="1">
      <alignment horizontal="center" vertical="center"/>
    </xf>
    <xf numFmtId="37" fontId="0" fillId="0" borderId="1" xfId="0" applyNumberFormat="1" applyBorder="1" applyAlignment="1">
      <alignment vertical="center"/>
    </xf>
    <xf numFmtId="172" fontId="0" fillId="0" borderId="1" xfId="2870" applyNumberFormat="1" applyFont="1" applyFill="1" applyBorder="1" applyAlignment="1">
      <alignment horizontal="center" vertical="center"/>
    </xf>
    <xf numFmtId="10" fontId="0" fillId="0" borderId="1" xfId="2870" applyNumberFormat="1" applyFont="1" applyFill="1" applyBorder="1" applyAlignment="1">
      <alignment horizontal="center" vertical="center"/>
    </xf>
    <xf numFmtId="0" fontId="0" fillId="25" borderId="1" xfId="0" applyFill="1" applyBorder="1" applyAlignment="1">
      <alignment horizontal="center" vertical="center"/>
    </xf>
    <xf numFmtId="3" fontId="0" fillId="25" borderId="1" xfId="0" applyNumberFormat="1" applyFill="1" applyBorder="1" applyAlignment="1">
      <alignment vertical="center"/>
    </xf>
    <xf numFmtId="37" fontId="0" fillId="25" borderId="1" xfId="0" applyNumberFormat="1" applyFill="1" applyBorder="1" applyAlignment="1">
      <alignment vertical="center"/>
    </xf>
    <xf numFmtId="172" fontId="0" fillId="25" borderId="1" xfId="2870" applyNumberFormat="1" applyFont="1" applyFill="1" applyBorder="1" applyAlignment="1">
      <alignment horizontal="center" vertical="center"/>
    </xf>
    <xf numFmtId="10" fontId="0" fillId="25" borderId="1" xfId="2870" applyNumberFormat="1" applyFont="1" applyFill="1" applyBorder="1" applyAlignment="1">
      <alignment horizontal="center" vertical="center"/>
    </xf>
    <xf numFmtId="172" fontId="0" fillId="0" borderId="1" xfId="2870" applyNumberFormat="1" applyFont="1" applyBorder="1" applyAlignment="1">
      <alignment horizontal="center" vertical="center"/>
    </xf>
    <xf numFmtId="10" fontId="0" fillId="0" borderId="1" xfId="2870" applyNumberFormat="1" applyFont="1" applyBorder="1" applyAlignment="1">
      <alignment horizontal="center" vertical="center"/>
    </xf>
    <xf numFmtId="0" fontId="0" fillId="25" borderId="1" xfId="0" applyFill="1" applyBorder="1" applyAlignment="1">
      <alignment vertical="center"/>
    </xf>
    <xf numFmtId="0" fontId="0" fillId="0" borderId="11" xfId="0" applyBorder="1" applyAlignment="1">
      <alignment vertical="center"/>
    </xf>
    <xf numFmtId="3" fontId="27" fillId="0" borderId="1" xfId="0" applyNumberFormat="1" applyFont="1" applyBorder="1" applyAlignment="1">
      <alignment horizontal="center" vertical="center"/>
    </xf>
    <xf numFmtId="0" fontId="2" fillId="17" borderId="4" xfId="15" applyFont="1" applyFill="1" applyBorder="1" applyAlignment="1">
      <alignment horizontal="center" vertical="center" wrapText="1"/>
    </xf>
    <xf numFmtId="0" fontId="4" fillId="2" borderId="0" xfId="15" applyFill="1" applyAlignment="1">
      <alignment horizontal="left" vertical="top"/>
    </xf>
    <xf numFmtId="0" fontId="0" fillId="3" borderId="0" xfId="0" applyFill="1" applyAlignment="1">
      <alignment horizontal="left" vertical="top"/>
    </xf>
    <xf numFmtId="0" fontId="4" fillId="0" borderId="0" xfId="15" applyAlignment="1">
      <alignment horizontal="left" vertical="top"/>
    </xf>
    <xf numFmtId="3" fontId="5" fillId="3" borderId="0" xfId="0" applyNumberFormat="1" applyFont="1" applyFill="1" applyAlignment="1">
      <alignment horizontal="center"/>
    </xf>
    <xf numFmtId="3" fontId="27" fillId="0" borderId="0" xfId="0" applyNumberFormat="1" applyFont="1"/>
    <xf numFmtId="9" fontId="5" fillId="0" borderId="0" xfId="20" applyFont="1" applyFill="1" applyAlignment="1">
      <alignment horizontal="center"/>
    </xf>
    <xf numFmtId="10" fontId="5" fillId="0" borderId="70" xfId="23" applyNumberFormat="1" applyFont="1" applyFill="1" applyBorder="1" applyAlignment="1">
      <alignment horizontal="center" vertical="center"/>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8" borderId="60"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22"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5" xfId="0" applyFont="1" applyFill="1" applyBorder="1" applyAlignment="1">
      <alignment horizontal="center" vertical="center" wrapText="1"/>
    </xf>
    <xf numFmtId="0" fontId="11" fillId="20" borderId="38"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1" fillId="22" borderId="50" xfId="0" applyFont="1" applyFill="1" applyBorder="1" applyAlignment="1">
      <alignment horizontal="center" vertical="center" wrapText="1"/>
    </xf>
    <xf numFmtId="0" fontId="5" fillId="24" borderId="35" xfId="0" applyFont="1" applyFill="1" applyBorder="1" applyAlignment="1">
      <alignment horizontal="center" vertical="center" wrapText="1"/>
    </xf>
    <xf numFmtId="0" fontId="11" fillId="20" borderId="50" xfId="0" applyFont="1" applyFill="1" applyBorder="1" applyAlignment="1">
      <alignment horizontal="center" vertical="center" wrapText="1"/>
    </xf>
    <xf numFmtId="0" fontId="80" fillId="0" borderId="0" xfId="0" applyFont="1" applyAlignment="1">
      <alignment vertical="center"/>
    </xf>
    <xf numFmtId="0" fontId="61" fillId="0" borderId="0" xfId="0" applyFont="1" applyAlignment="1">
      <alignment vertical="center"/>
    </xf>
    <xf numFmtId="0" fontId="80" fillId="0" borderId="0" xfId="0" applyFont="1"/>
    <xf numFmtId="0" fontId="61" fillId="0" borderId="0" xfId="0" applyFont="1"/>
    <xf numFmtId="0" fontId="80" fillId="0" borderId="79" xfId="0" applyFont="1" applyBorder="1" applyAlignment="1">
      <alignment vertical="center"/>
    </xf>
    <xf numFmtId="4" fontId="80" fillId="0" borderId="79" xfId="0" applyNumberFormat="1" applyFont="1" applyBorder="1" applyAlignment="1">
      <alignment vertical="center"/>
    </xf>
    <xf numFmtId="186" fontId="80" fillId="0" borderId="79" xfId="0" applyNumberFormat="1" applyFont="1" applyBorder="1" applyAlignment="1">
      <alignment vertical="center"/>
    </xf>
    <xf numFmtId="0" fontId="80" fillId="0" borderId="80" xfId="0" applyFont="1" applyBorder="1" applyAlignment="1">
      <alignment vertical="center"/>
    </xf>
    <xf numFmtId="4" fontId="27" fillId="0" borderId="0" xfId="0" applyNumberFormat="1" applyFont="1"/>
    <xf numFmtId="9" fontId="4" fillId="2" borderId="0" xfId="15" applyNumberFormat="1" applyFill="1" applyAlignment="1">
      <alignment vertical="center"/>
    </xf>
    <xf numFmtId="9" fontId="4" fillId="2" borderId="0" xfId="20" applyFont="1" applyFill="1" applyAlignment="1">
      <alignment vertical="center"/>
    </xf>
    <xf numFmtId="10" fontId="7" fillId="0" borderId="7" xfId="23" applyNumberFormat="1" applyFont="1" applyFill="1" applyBorder="1" applyAlignment="1">
      <alignment horizontal="right" vertical="center"/>
    </xf>
    <xf numFmtId="10" fontId="7" fillId="0" borderId="1" xfId="23" applyNumberFormat="1" applyFont="1" applyFill="1" applyBorder="1" applyAlignment="1">
      <alignment horizontal="right" vertical="center"/>
    </xf>
    <xf numFmtId="10" fontId="5" fillId="0" borderId="66" xfId="23" applyNumberFormat="1" applyFont="1" applyFill="1" applyBorder="1" applyAlignment="1">
      <alignment horizontal="center" vertical="center" wrapText="1"/>
    </xf>
    <xf numFmtId="10" fontId="5" fillId="0" borderId="77" xfId="23" applyNumberFormat="1" applyFont="1" applyFill="1" applyBorder="1" applyAlignment="1">
      <alignment horizontal="center" vertical="center" wrapText="1"/>
    </xf>
    <xf numFmtId="0" fontId="7" fillId="0" borderId="0" xfId="0" applyFont="1" applyAlignment="1">
      <alignment vertical="center"/>
    </xf>
    <xf numFmtId="9" fontId="27" fillId="0" borderId="0" xfId="20" applyFont="1"/>
    <xf numFmtId="169" fontId="0" fillId="0" borderId="0" xfId="3" applyFont="1" applyAlignment="1">
      <alignment horizontal="center" vertical="center"/>
    </xf>
    <xf numFmtId="0" fontId="11" fillId="21" borderId="50" xfId="0" applyFont="1" applyFill="1" applyBorder="1" applyAlignment="1">
      <alignment horizontal="center" vertical="center" wrapText="1"/>
    </xf>
    <xf numFmtId="0" fontId="0" fillId="0" borderId="0" xfId="0" applyFill="1" applyBorder="1"/>
    <xf numFmtId="185" fontId="0" fillId="0" borderId="0" xfId="20" applyNumberFormat="1" applyFont="1" applyFill="1" applyBorder="1"/>
    <xf numFmtId="169" fontId="0" fillId="0" borderId="0" xfId="3" applyFont="1" applyFill="1" applyBorder="1"/>
    <xf numFmtId="0" fontId="5" fillId="0" borderId="0" xfId="0" applyFont="1" applyFill="1" applyBorder="1" applyAlignment="1">
      <alignment horizontal="center"/>
    </xf>
    <xf numFmtId="0" fontId="0" fillId="0" borderId="0" xfId="0" applyFill="1" applyBorder="1" applyAlignment="1">
      <alignment horizontal="center"/>
    </xf>
    <xf numFmtId="0" fontId="44" fillId="0" borderId="0" xfId="0" applyFont="1" applyFill="1" applyBorder="1" applyAlignment="1">
      <alignment horizontal="center" vertical="center" wrapText="1"/>
    </xf>
    <xf numFmtId="187" fontId="0" fillId="0" borderId="0" xfId="0" applyNumberFormat="1" applyFill="1" applyBorder="1" applyAlignment="1">
      <alignment horizontal="right" vertical="top"/>
    </xf>
    <xf numFmtId="187" fontId="0" fillId="0" borderId="0" xfId="0" applyNumberFormat="1" applyFill="1" applyBorder="1" applyAlignment="1" applyProtection="1">
      <alignment horizontal="right" vertical="top"/>
      <protection locked="0"/>
    </xf>
    <xf numFmtId="180" fontId="0" fillId="0" borderId="0" xfId="0" applyNumberFormat="1" applyFill="1" applyBorder="1" applyAlignment="1">
      <alignment horizontal="center"/>
    </xf>
    <xf numFmtId="43" fontId="5" fillId="0" borderId="0" xfId="0" applyNumberFormat="1" applyFont="1" applyFill="1" applyBorder="1" applyAlignment="1">
      <alignment horizontal="center"/>
    </xf>
    <xf numFmtId="4" fontId="7" fillId="0" borderId="11" xfId="0" applyNumberFormat="1" applyFont="1" applyFill="1" applyBorder="1" applyAlignment="1">
      <alignment horizontal="center" vertical="center"/>
    </xf>
    <xf numFmtId="4" fontId="5" fillId="0" borderId="17" xfId="0" applyNumberFormat="1" applyFont="1" applyFill="1" applyBorder="1" applyAlignment="1">
      <alignment horizontal="center" vertical="center" wrapText="1"/>
    </xf>
    <xf numFmtId="3" fontId="5" fillId="0" borderId="37"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5" fillId="0" borderId="64" xfId="0" applyNumberFormat="1" applyFont="1" applyFill="1" applyBorder="1" applyAlignment="1">
      <alignment horizontal="center" vertical="center" wrapText="1"/>
    </xf>
    <xf numFmtId="4" fontId="5" fillId="0" borderId="16" xfId="0" applyNumberFormat="1" applyFont="1" applyFill="1" applyBorder="1" applyAlignment="1">
      <alignment horizontal="center" vertical="center" wrapText="1"/>
    </xf>
    <xf numFmtId="4" fontId="7" fillId="0" borderId="7" xfId="0" applyNumberFormat="1" applyFont="1" applyFill="1" applyBorder="1" applyAlignment="1">
      <alignment horizontal="center" vertical="center"/>
    </xf>
    <xf numFmtId="4" fontId="5" fillId="0" borderId="32"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3" fontId="5" fillId="0" borderId="64" xfId="0" applyNumberFormat="1" applyFont="1" applyFill="1" applyBorder="1" applyAlignment="1">
      <alignment horizontal="center" vertical="center" wrapText="1"/>
    </xf>
    <xf numFmtId="3" fontId="5" fillId="0" borderId="41"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xf>
    <xf numFmtId="3" fontId="7" fillId="0" borderId="18"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xf>
    <xf numFmtId="175" fontId="7" fillId="0" borderId="1" xfId="2865" applyNumberFormat="1" applyFont="1" applyFill="1" applyBorder="1" applyAlignment="1">
      <alignment vertical="center"/>
    </xf>
    <xf numFmtId="175" fontId="7" fillId="0" borderId="1" xfId="2865"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184" fontId="7" fillId="0" borderId="8" xfId="3" applyNumberFormat="1" applyFont="1" applyFill="1" applyBorder="1" applyAlignment="1">
      <alignment horizontal="center" vertical="center"/>
    </xf>
    <xf numFmtId="3" fontId="5" fillId="0" borderId="66" xfId="0" applyNumberFormat="1" applyFont="1" applyFill="1" applyBorder="1" applyAlignment="1">
      <alignment horizontal="center" vertical="center" wrapText="1"/>
    </xf>
    <xf numFmtId="3" fontId="5" fillId="0" borderId="77"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xf>
    <xf numFmtId="179" fontId="7" fillId="0" borderId="18" xfId="0" applyNumberFormat="1" applyFont="1" applyFill="1" applyBorder="1" applyAlignment="1">
      <alignment horizontal="right" vertical="center"/>
    </xf>
    <xf numFmtId="179" fontId="7" fillId="0" borderId="7" xfId="0" applyNumberFormat="1" applyFont="1" applyFill="1" applyBorder="1" applyAlignment="1">
      <alignment horizontal="right" vertical="center"/>
    </xf>
    <xf numFmtId="179" fontId="7" fillId="0" borderId="1" xfId="0" applyNumberFormat="1" applyFont="1" applyFill="1" applyBorder="1" applyAlignment="1">
      <alignment horizontal="right" vertical="center"/>
    </xf>
    <xf numFmtId="179" fontId="7" fillId="0" borderId="66" xfId="0" applyNumberFormat="1" applyFont="1" applyFill="1" applyBorder="1" applyAlignment="1">
      <alignment horizontal="right" vertical="center"/>
    </xf>
    <xf numFmtId="2"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6"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6" xfId="0" applyFont="1" applyFill="1" applyBorder="1" applyAlignment="1">
      <alignment horizontal="center" vertical="center"/>
    </xf>
    <xf numFmtId="2" fontId="7" fillId="0" borderId="66" xfId="0" applyNumberFormat="1" applyFont="1" applyFill="1" applyBorder="1" applyAlignment="1">
      <alignment horizontal="center" vertical="center"/>
    </xf>
    <xf numFmtId="2" fontId="5" fillId="0" borderId="66"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18" xfId="0" applyFont="1" applyFill="1" applyBorder="1" applyAlignment="1">
      <alignment horizontal="right" vertical="center"/>
    </xf>
    <xf numFmtId="0" fontId="7" fillId="0" borderId="7" xfId="0" applyFont="1" applyFill="1" applyBorder="1" applyAlignment="1">
      <alignment horizontal="right" vertical="center"/>
    </xf>
    <xf numFmtId="0" fontId="7" fillId="0" borderId="1" xfId="0" applyFont="1" applyFill="1" applyBorder="1" applyAlignment="1">
      <alignment horizontal="right" vertical="center"/>
    </xf>
    <xf numFmtId="0" fontId="7" fillId="0" borderId="66" xfId="0" applyFont="1" applyFill="1" applyBorder="1" applyAlignment="1">
      <alignment horizontal="right" vertical="center"/>
    </xf>
    <xf numFmtId="175" fontId="7" fillId="0" borderId="7" xfId="3" applyNumberFormat="1" applyFont="1" applyFill="1" applyBorder="1" applyAlignment="1">
      <alignment horizontal="center" vertical="center"/>
    </xf>
    <xf numFmtId="4" fontId="5" fillId="0" borderId="19" xfId="9" applyNumberFormat="1" applyFont="1" applyFill="1" applyBorder="1" applyAlignment="1">
      <alignment horizontal="center" vertical="center" wrapText="1"/>
    </xf>
    <xf numFmtId="3" fontId="5" fillId="0" borderId="7" xfId="9" applyNumberFormat="1" applyFont="1" applyFill="1" applyBorder="1" applyAlignment="1">
      <alignment horizontal="center" vertical="center" wrapText="1"/>
    </xf>
    <xf numFmtId="10" fontId="5" fillId="0" borderId="1" xfId="23" applyNumberFormat="1" applyFont="1" applyFill="1" applyBorder="1" applyAlignment="1">
      <alignment horizontal="center" vertical="center" wrapText="1"/>
    </xf>
    <xf numFmtId="10" fontId="5" fillId="0" borderId="32" xfId="23" applyNumberFormat="1" applyFont="1" applyFill="1" applyBorder="1" applyAlignment="1">
      <alignment horizontal="center" vertical="center" wrapText="1"/>
    </xf>
    <xf numFmtId="10" fontId="5" fillId="0" borderId="64" xfId="20" applyNumberFormat="1" applyFont="1" applyFill="1" applyBorder="1" applyAlignment="1">
      <alignment horizontal="center" vertical="center" wrapText="1"/>
    </xf>
    <xf numFmtId="10" fontId="7" fillId="0" borderId="18" xfId="23" applyNumberFormat="1" applyFont="1" applyFill="1" applyBorder="1" applyAlignment="1">
      <alignment horizontal="right" vertical="center"/>
    </xf>
    <xf numFmtId="10" fontId="5" fillId="0" borderId="11" xfId="23" applyNumberFormat="1" applyFont="1" applyFill="1" applyBorder="1" applyAlignment="1">
      <alignment horizontal="center" vertical="center" wrapText="1"/>
    </xf>
    <xf numFmtId="10" fontId="7" fillId="0" borderId="66" xfId="23" applyNumberFormat="1" applyFont="1" applyFill="1" applyBorder="1" applyAlignment="1">
      <alignment horizontal="right" vertical="center"/>
    </xf>
    <xf numFmtId="10" fontId="7" fillId="0" borderId="66" xfId="20" applyNumberFormat="1" applyFont="1" applyFill="1" applyBorder="1" applyAlignment="1">
      <alignment horizontal="center" vertical="center"/>
    </xf>
    <xf numFmtId="10" fontId="5" fillId="0" borderId="66" xfId="20" applyNumberFormat="1" applyFont="1" applyFill="1" applyBorder="1" applyAlignment="1">
      <alignment horizontal="center" vertical="center" wrapText="1"/>
    </xf>
    <xf numFmtId="9" fontId="5" fillId="0" borderId="19" xfId="20"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xf>
    <xf numFmtId="4" fontId="7" fillId="0" borderId="8" xfId="0" applyNumberFormat="1" applyFont="1" applyFill="1" applyBorder="1" applyAlignment="1">
      <alignment horizontal="center" vertical="center"/>
    </xf>
    <xf numFmtId="4" fontId="7" fillId="0" borderId="66" xfId="0" applyNumberFormat="1" applyFont="1" applyFill="1" applyBorder="1" applyAlignment="1">
      <alignment horizontal="center" vertical="center"/>
    </xf>
    <xf numFmtId="4" fontId="7" fillId="0" borderId="18"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0" fontId="5" fillId="0" borderId="37" xfId="3" applyNumberFormat="1" applyFont="1" applyFill="1" applyBorder="1" applyAlignment="1">
      <alignment horizontal="center" vertical="center" wrapText="1"/>
    </xf>
    <xf numFmtId="0" fontId="5" fillId="0" borderId="3" xfId="3" applyNumberFormat="1" applyFont="1" applyFill="1" applyBorder="1" applyAlignment="1">
      <alignment horizontal="center" vertical="center" wrapText="1"/>
    </xf>
    <xf numFmtId="0" fontId="5" fillId="0" borderId="64" xfId="3" applyNumberFormat="1" applyFont="1" applyFill="1" applyBorder="1" applyAlignment="1">
      <alignment horizontal="center" vertical="center" wrapText="1"/>
    </xf>
    <xf numFmtId="0" fontId="5" fillId="0" borderId="41" xfId="3" applyNumberFormat="1" applyFont="1" applyFill="1" applyBorder="1" applyAlignment="1">
      <alignment horizontal="center" vertical="center" wrapText="1"/>
    </xf>
    <xf numFmtId="0" fontId="5" fillId="0" borderId="37" xfId="23" applyNumberFormat="1" applyFont="1" applyFill="1" applyBorder="1" applyAlignment="1">
      <alignment horizontal="center" vertical="center" wrapText="1"/>
    </xf>
    <xf numFmtId="0" fontId="5" fillId="0" borderId="3" xfId="23" applyNumberFormat="1" applyFont="1" applyFill="1" applyBorder="1" applyAlignment="1">
      <alignment horizontal="center" vertical="center" wrapText="1"/>
    </xf>
    <xf numFmtId="0" fontId="5" fillId="0" borderId="41" xfId="23" applyNumberFormat="1" applyFont="1" applyFill="1" applyBorder="1" applyAlignment="1">
      <alignment horizontal="center" vertical="center" wrapText="1"/>
    </xf>
    <xf numFmtId="169" fontId="7" fillId="0" borderId="18" xfId="2865" applyFont="1" applyFill="1" applyBorder="1" applyAlignment="1">
      <alignment horizontal="right" vertical="center"/>
    </xf>
    <xf numFmtId="175" fontId="7" fillId="0" borderId="18" xfId="2865" applyNumberFormat="1" applyFont="1" applyFill="1" applyBorder="1" applyAlignment="1">
      <alignment horizontal="right" vertical="center"/>
    </xf>
    <xf numFmtId="10" fontId="5" fillId="0" borderId="37" xfId="23" applyNumberFormat="1" applyFont="1" applyFill="1" applyBorder="1" applyAlignment="1">
      <alignment horizontal="center" vertical="center" wrapText="1"/>
    </xf>
    <xf numFmtId="10" fontId="5" fillId="0" borderId="41" xfId="23" applyNumberFormat="1" applyFont="1" applyFill="1" applyBorder="1" applyAlignment="1">
      <alignment horizontal="center" vertical="center" wrapText="1"/>
    </xf>
    <xf numFmtId="2" fontId="7" fillId="0" borderId="1" xfId="2865" applyNumberFormat="1" applyFont="1" applyFill="1" applyBorder="1" applyAlignment="1">
      <alignment horizontal="center" vertical="center"/>
    </xf>
    <xf numFmtId="178" fontId="7" fillId="0" borderId="8" xfId="3" applyNumberFormat="1" applyFont="1" applyFill="1" applyBorder="1" applyAlignment="1">
      <alignment horizontal="center" vertical="center"/>
    </xf>
    <xf numFmtId="9" fontId="5" fillId="0" borderId="3" xfId="23" applyFont="1" applyFill="1" applyBorder="1" applyAlignment="1">
      <alignment horizontal="center" vertical="center" wrapText="1"/>
    </xf>
    <xf numFmtId="9" fontId="5" fillId="0" borderId="37" xfId="23" applyFont="1" applyFill="1" applyBorder="1" applyAlignment="1">
      <alignment horizontal="center" vertical="center" wrapText="1"/>
    </xf>
    <xf numFmtId="9" fontId="5" fillId="0" borderId="64" xfId="23" applyFont="1" applyFill="1" applyBorder="1" applyAlignment="1">
      <alignment horizontal="center" vertical="center" wrapText="1"/>
    </xf>
    <xf numFmtId="9" fontId="5" fillId="0" borderId="41" xfId="23" applyFont="1" applyFill="1" applyBorder="1" applyAlignment="1">
      <alignment horizontal="center" vertical="center" wrapText="1"/>
    </xf>
    <xf numFmtId="9" fontId="7" fillId="0" borderId="66" xfId="23" applyFont="1" applyFill="1" applyBorder="1" applyAlignment="1">
      <alignment horizontal="center" vertical="center"/>
    </xf>
    <xf numFmtId="172" fontId="7" fillId="0" borderId="1" xfId="23" applyNumberFormat="1" applyFont="1" applyFill="1" applyBorder="1" applyAlignment="1">
      <alignment horizontal="center" vertical="center"/>
    </xf>
    <xf numFmtId="3" fontId="5" fillId="0" borderId="18" xfId="9" applyNumberFormat="1" applyFont="1" applyFill="1" applyBorder="1" applyAlignment="1">
      <alignment horizontal="center" vertical="center" wrapText="1"/>
    </xf>
    <xf numFmtId="3" fontId="11" fillId="0" borderId="45" xfId="0" applyNumberFormat="1" applyFont="1" applyFill="1" applyBorder="1" applyAlignment="1">
      <alignment horizontal="center" vertical="center" wrapText="1"/>
    </xf>
    <xf numFmtId="3" fontId="11" fillId="0" borderId="62" xfId="0" applyNumberFormat="1" applyFont="1" applyFill="1" applyBorder="1" applyAlignment="1">
      <alignment horizontal="center" vertical="center" wrapText="1"/>
    </xf>
    <xf numFmtId="10" fontId="5" fillId="0" borderId="20" xfId="20" applyNumberFormat="1" applyFont="1" applyFill="1" applyBorder="1" applyAlignment="1">
      <alignment horizontal="center" vertical="center" wrapText="1"/>
    </xf>
    <xf numFmtId="10" fontId="5" fillId="0" borderId="76" xfId="20" applyNumberFormat="1" applyFont="1" applyFill="1" applyBorder="1" applyAlignment="1">
      <alignment horizontal="center" vertical="center" wrapText="1"/>
    </xf>
    <xf numFmtId="10" fontId="5" fillId="0" borderId="2" xfId="20" applyNumberFormat="1" applyFont="1" applyFill="1" applyBorder="1" applyAlignment="1">
      <alignment horizontal="center" vertical="center" wrapText="1"/>
    </xf>
    <xf numFmtId="10" fontId="5" fillId="0" borderId="19" xfId="20" applyNumberFormat="1" applyFont="1" applyFill="1" applyBorder="1" applyAlignment="1">
      <alignment horizontal="center" vertical="center" wrapText="1"/>
    </xf>
    <xf numFmtId="10" fontId="5" fillId="0" borderId="78" xfId="20" applyNumberFormat="1" applyFont="1" applyFill="1" applyBorder="1" applyAlignment="1">
      <alignment horizontal="center" vertical="center" wrapText="1"/>
    </xf>
    <xf numFmtId="10" fontId="5" fillId="0" borderId="54" xfId="20" applyNumberFormat="1" applyFont="1" applyFill="1" applyBorder="1" applyAlignment="1">
      <alignment horizontal="center" vertical="center" wrapText="1"/>
    </xf>
    <xf numFmtId="10" fontId="5" fillId="0" borderId="53" xfId="20" applyNumberFormat="1" applyFont="1" applyFill="1" applyBorder="1" applyAlignment="1">
      <alignment horizontal="center" vertical="center" wrapText="1"/>
    </xf>
    <xf numFmtId="10" fontId="5" fillId="0" borderId="89" xfId="20" applyNumberFormat="1" applyFont="1" applyFill="1" applyBorder="1" applyAlignment="1">
      <alignment horizontal="center" vertical="center" wrapText="1"/>
    </xf>
    <xf numFmtId="10" fontId="5" fillId="0" borderId="2" xfId="23" applyNumberFormat="1" applyFont="1" applyFill="1" applyBorder="1" applyAlignment="1">
      <alignment horizontal="center" vertical="center" wrapText="1"/>
    </xf>
    <xf numFmtId="3" fontId="5" fillId="0" borderId="43" xfId="9" applyNumberFormat="1" applyFont="1" applyFill="1" applyBorder="1" applyAlignment="1">
      <alignment horizontal="center" vertical="center" wrapText="1"/>
    </xf>
    <xf numFmtId="3" fontId="5" fillId="0" borderId="40" xfId="9" applyNumberFormat="1" applyFont="1" applyFill="1" applyBorder="1" applyAlignment="1">
      <alignment horizontal="center" vertical="center" wrapText="1"/>
    </xf>
    <xf numFmtId="3" fontId="11" fillId="4" borderId="71" xfId="9" applyNumberFormat="1" applyFont="1" applyFill="1" applyBorder="1" applyAlignment="1">
      <alignment horizontal="center" vertical="center" wrapText="1"/>
    </xf>
    <xf numFmtId="3" fontId="11" fillId="4" borderId="70" xfId="9" applyNumberFormat="1" applyFont="1" applyFill="1" applyBorder="1" applyAlignment="1">
      <alignment horizontal="center" vertical="center" wrapText="1"/>
    </xf>
    <xf numFmtId="3" fontId="11" fillId="4" borderId="57" xfId="9" applyNumberFormat="1" applyFont="1" applyFill="1" applyBorder="1" applyAlignment="1">
      <alignment horizontal="center" vertical="center" wrapText="1"/>
    </xf>
    <xf numFmtId="3" fontId="11" fillId="4" borderId="51" xfId="0" applyNumberFormat="1" applyFont="1" applyFill="1" applyBorder="1" applyAlignment="1">
      <alignment horizontal="center" vertical="center" wrapText="1"/>
    </xf>
    <xf numFmtId="3" fontId="11" fillId="4" borderId="52" xfId="0" applyNumberFormat="1" applyFont="1" applyFill="1" applyBorder="1" applyAlignment="1">
      <alignment horizontal="center" vertical="center" wrapText="1"/>
    </xf>
    <xf numFmtId="3" fontId="53" fillId="4" borderId="71" xfId="0" applyNumberFormat="1" applyFont="1" applyFill="1" applyBorder="1" applyAlignment="1">
      <alignment horizontal="center" vertical="center"/>
    </xf>
    <xf numFmtId="3" fontId="53" fillId="4" borderId="51" xfId="0" applyNumberFormat="1" applyFont="1" applyFill="1" applyBorder="1" applyAlignment="1">
      <alignment horizontal="center" vertical="center"/>
    </xf>
    <xf numFmtId="3" fontId="53" fillId="4" borderId="57" xfId="0" applyNumberFormat="1" applyFont="1" applyFill="1" applyBorder="1" applyAlignment="1">
      <alignment horizontal="center" vertical="center"/>
    </xf>
    <xf numFmtId="3" fontId="53" fillId="4" borderId="48" xfId="0" applyNumberFormat="1" applyFont="1" applyFill="1" applyBorder="1" applyAlignment="1">
      <alignment horizontal="center" vertical="center"/>
    </xf>
    <xf numFmtId="3" fontId="53" fillId="4" borderId="70" xfId="0" applyNumberFormat="1" applyFont="1" applyFill="1" applyBorder="1" applyAlignment="1">
      <alignment horizontal="center" vertical="center"/>
    </xf>
    <xf numFmtId="3" fontId="53" fillId="4" borderId="72" xfId="0" applyNumberFormat="1" applyFont="1" applyFill="1" applyBorder="1" applyAlignment="1">
      <alignment horizontal="center" vertical="center"/>
    </xf>
    <xf numFmtId="3" fontId="11" fillId="4" borderId="47" xfId="0" applyNumberFormat="1" applyFont="1" applyFill="1" applyBorder="1" applyAlignment="1">
      <alignment horizontal="center" vertical="center" wrapText="1"/>
    </xf>
    <xf numFmtId="3" fontId="11" fillId="4" borderId="71" xfId="0" applyNumberFormat="1" applyFont="1" applyFill="1" applyBorder="1" applyAlignment="1">
      <alignment horizontal="center" vertical="center" wrapText="1"/>
    </xf>
    <xf numFmtId="10" fontId="11" fillId="4" borderId="51" xfId="23" applyNumberFormat="1" applyFont="1" applyFill="1" applyBorder="1" applyAlignment="1">
      <alignment horizontal="center" vertical="center" wrapText="1"/>
    </xf>
    <xf numFmtId="10" fontId="11" fillId="4" borderId="52" xfId="23" applyNumberFormat="1" applyFont="1" applyFill="1" applyBorder="1" applyAlignment="1">
      <alignment horizontal="center" vertical="center" wrapText="1"/>
    </xf>
    <xf numFmtId="3" fontId="5" fillId="32" borderId="64" xfId="9" applyNumberFormat="1" applyFont="1" applyFill="1" applyBorder="1" applyAlignment="1">
      <alignment horizontal="center" vertical="center" wrapText="1"/>
    </xf>
    <xf numFmtId="3" fontId="5" fillId="32" borderId="37" xfId="9" applyNumberFormat="1" applyFont="1" applyFill="1" applyBorder="1" applyAlignment="1">
      <alignment horizontal="center" vertical="center" wrapText="1"/>
    </xf>
    <xf numFmtId="3" fontId="5" fillId="32" borderId="17" xfId="9" applyNumberFormat="1" applyFont="1" applyFill="1" applyBorder="1" applyAlignment="1">
      <alignment horizontal="center" vertical="center" wrapText="1"/>
    </xf>
    <xf numFmtId="3" fontId="5" fillId="32" borderId="41" xfId="9" applyNumberFormat="1" applyFont="1" applyFill="1" applyBorder="1" applyAlignment="1">
      <alignment horizontal="center" vertical="center" wrapText="1"/>
    </xf>
    <xf numFmtId="3" fontId="5" fillId="32" borderId="66" xfId="9" applyNumberFormat="1" applyFont="1" applyFill="1" applyBorder="1" applyAlignment="1">
      <alignment horizontal="center" vertical="center" wrapText="1"/>
    </xf>
    <xf numFmtId="3" fontId="5" fillId="32" borderId="7" xfId="9" applyNumberFormat="1" applyFont="1" applyFill="1" applyBorder="1" applyAlignment="1">
      <alignment horizontal="center" vertical="center" wrapText="1"/>
    </xf>
    <xf numFmtId="3" fontId="5" fillId="32" borderId="18" xfId="9" applyNumberFormat="1" applyFont="1" applyFill="1" applyBorder="1" applyAlignment="1">
      <alignment horizontal="center" vertical="center" wrapText="1"/>
    </xf>
    <xf numFmtId="3" fontId="5" fillId="32" borderId="77" xfId="9" applyNumberFormat="1" applyFont="1" applyFill="1" applyBorder="1" applyAlignment="1">
      <alignment horizontal="center" vertical="center" wrapText="1"/>
    </xf>
    <xf numFmtId="3" fontId="11" fillId="32" borderId="68" xfId="0" applyNumberFormat="1" applyFont="1" applyFill="1" applyBorder="1" applyAlignment="1">
      <alignment horizontal="center" vertical="center" wrapText="1"/>
    </xf>
    <xf numFmtId="3" fontId="11" fillId="32" borderId="45" xfId="0" applyNumberFormat="1" applyFont="1" applyFill="1" applyBorder="1" applyAlignment="1">
      <alignment horizontal="center" vertical="center" wrapText="1"/>
    </xf>
    <xf numFmtId="3" fontId="11" fillId="32" borderId="62" xfId="0" applyNumberFormat="1" applyFont="1" applyFill="1" applyBorder="1" applyAlignment="1">
      <alignment horizontal="center" vertical="center" wrapText="1"/>
    </xf>
    <xf numFmtId="3" fontId="11" fillId="32" borderId="44" xfId="0" applyNumberFormat="1" applyFont="1" applyFill="1" applyBorder="1" applyAlignment="1">
      <alignment horizontal="center" vertical="center" wrapText="1"/>
    </xf>
    <xf numFmtId="169" fontId="5" fillId="0" borderId="20" xfId="2865" applyFont="1" applyFill="1" applyBorder="1" applyAlignment="1">
      <alignment horizontal="center" vertical="center" wrapText="1"/>
    </xf>
    <xf numFmtId="169" fontId="5" fillId="0" borderId="76" xfId="2865" applyFont="1" applyFill="1" applyBorder="1" applyAlignment="1">
      <alignment horizontal="center" vertical="center" wrapText="1"/>
    </xf>
    <xf numFmtId="169" fontId="5" fillId="0" borderId="2" xfId="2865" applyFont="1" applyFill="1" applyBorder="1" applyAlignment="1">
      <alignment horizontal="center" vertical="center" wrapText="1"/>
    </xf>
    <xf numFmtId="169" fontId="5" fillId="0" borderId="19" xfId="2865" applyFont="1" applyFill="1" applyBorder="1" applyAlignment="1">
      <alignment horizontal="center" vertical="center" wrapText="1"/>
    </xf>
    <xf numFmtId="0" fontId="5" fillId="0" borderId="78" xfId="23" applyNumberFormat="1" applyFont="1" applyFill="1" applyBorder="1" applyAlignment="1">
      <alignment horizontal="center" vertical="center" wrapText="1"/>
    </xf>
    <xf numFmtId="4" fontId="5" fillId="0" borderId="2" xfId="9" applyNumberFormat="1" applyFont="1" applyFill="1" applyBorder="1" applyAlignment="1">
      <alignment horizontal="center" vertical="center" wrapText="1"/>
    </xf>
    <xf numFmtId="4" fontId="5" fillId="0" borderId="78" xfId="9" applyNumberFormat="1" applyFont="1" applyFill="1" applyBorder="1" applyAlignment="1">
      <alignment horizontal="center" vertical="center" wrapText="1"/>
    </xf>
    <xf numFmtId="4" fontId="5" fillId="0" borderId="76" xfId="9" applyNumberFormat="1" applyFont="1" applyFill="1" applyBorder="1" applyAlignment="1">
      <alignment horizontal="center" vertical="center" wrapText="1"/>
    </xf>
    <xf numFmtId="4" fontId="5" fillId="0" borderId="54" xfId="9" applyNumberFormat="1" applyFont="1" applyFill="1" applyBorder="1" applyAlignment="1">
      <alignment horizontal="center" vertical="center" wrapText="1"/>
    </xf>
    <xf numFmtId="4" fontId="5" fillId="0" borderId="20" xfId="9" applyNumberFormat="1" applyFont="1" applyFill="1" applyBorder="1" applyAlignment="1">
      <alignment horizontal="center" vertical="center" wrapText="1"/>
    </xf>
    <xf numFmtId="4" fontId="5" fillId="0" borderId="53" xfId="9" applyNumberFormat="1" applyFont="1" applyFill="1" applyBorder="1" applyAlignment="1">
      <alignment horizontal="center" vertical="center" wrapText="1"/>
    </xf>
    <xf numFmtId="4" fontId="5" fillId="0" borderId="78" xfId="0" applyNumberFormat="1" applyFont="1" applyFill="1" applyBorder="1" applyAlignment="1">
      <alignment horizontal="center" vertical="center" wrapText="1"/>
    </xf>
    <xf numFmtId="4" fontId="5" fillId="0" borderId="89" xfId="0" applyNumberFormat="1" applyFont="1" applyFill="1" applyBorder="1" applyAlignment="1">
      <alignment horizontal="center" vertical="center" wrapText="1"/>
    </xf>
    <xf numFmtId="3" fontId="5" fillId="0" borderId="76" xfId="9" applyNumberFormat="1" applyFont="1" applyFill="1" applyBorder="1" applyAlignment="1">
      <alignment horizontal="center" vertical="center" wrapText="1"/>
    </xf>
    <xf numFmtId="3" fontId="5" fillId="0" borderId="2" xfId="9" applyNumberFormat="1" applyFont="1" applyFill="1" applyBorder="1" applyAlignment="1">
      <alignment horizontal="center" vertical="center" wrapText="1"/>
    </xf>
    <xf numFmtId="3" fontId="5" fillId="0" borderId="78" xfId="0" applyNumberFormat="1" applyFont="1" applyFill="1" applyBorder="1" applyAlignment="1">
      <alignment horizontal="center" vertical="center" wrapText="1"/>
    </xf>
    <xf numFmtId="0" fontId="5" fillId="0" borderId="76" xfId="9" applyNumberFormat="1" applyFont="1" applyFill="1" applyBorder="1" applyAlignment="1">
      <alignment horizontal="center" vertical="center" wrapText="1"/>
    </xf>
    <xf numFmtId="0" fontId="5" fillId="0" borderId="2" xfId="9" applyNumberFormat="1"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89" xfId="0" applyFont="1" applyFill="1" applyBorder="1" applyAlignment="1">
      <alignment horizontal="center" vertical="center" wrapText="1"/>
    </xf>
    <xf numFmtId="0" fontId="5" fillId="0" borderId="76" xfId="3" applyNumberFormat="1" applyFont="1" applyFill="1" applyBorder="1" applyAlignment="1">
      <alignment horizontal="center" vertical="center" wrapText="1"/>
    </xf>
    <xf numFmtId="0" fontId="5" fillId="0" borderId="2" xfId="3" applyNumberFormat="1" applyFont="1" applyFill="1" applyBorder="1" applyAlignment="1">
      <alignment horizontal="center" vertical="center" wrapText="1"/>
    </xf>
    <xf numFmtId="0" fontId="5" fillId="0" borderId="78" xfId="3" applyNumberFormat="1" applyFont="1" applyFill="1" applyBorder="1" applyAlignment="1">
      <alignment horizontal="center" vertical="center" wrapText="1"/>
    </xf>
    <xf numFmtId="0" fontId="5" fillId="0" borderId="89" xfId="3"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3" fontId="5" fillId="0" borderId="19" xfId="0" applyNumberFormat="1" applyFont="1" applyFill="1" applyBorder="1" applyAlignment="1">
      <alignment horizontal="center" vertical="center" wrapText="1"/>
    </xf>
    <xf numFmtId="3" fontId="5" fillId="0" borderId="89" xfId="0" applyNumberFormat="1" applyFont="1" applyFill="1" applyBorder="1" applyAlignment="1">
      <alignment horizontal="center" vertical="center" wrapText="1"/>
    </xf>
    <xf numFmtId="9" fontId="11" fillId="4" borderId="51" xfId="20" applyFont="1" applyFill="1" applyBorder="1" applyAlignment="1">
      <alignment horizontal="center" vertical="center" wrapText="1"/>
    </xf>
    <xf numFmtId="0" fontId="5" fillId="0" borderId="70"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1" xfId="0" applyFont="1" applyFill="1" applyBorder="1" applyAlignment="1">
      <alignment horizontal="justify" vertical="center" wrapText="1"/>
    </xf>
    <xf numFmtId="0" fontId="5" fillId="0" borderId="51" xfId="0" applyFont="1" applyFill="1" applyBorder="1" applyAlignment="1">
      <alignment horizontal="center" vertical="center"/>
    </xf>
    <xf numFmtId="0" fontId="5" fillId="0" borderId="51" xfId="0" applyFont="1" applyFill="1" applyBorder="1" applyAlignment="1">
      <alignment horizontal="center" vertical="center" wrapText="1"/>
    </xf>
    <xf numFmtId="10" fontId="7" fillId="0" borderId="48" xfId="20" applyNumberFormat="1" applyFont="1" applyFill="1" applyBorder="1" applyAlignment="1">
      <alignment vertical="center"/>
    </xf>
    <xf numFmtId="10" fontId="7" fillId="0" borderId="48" xfId="0" applyNumberFormat="1" applyFont="1" applyFill="1" applyBorder="1" applyAlignment="1">
      <alignment horizontal="center" vertical="center"/>
    </xf>
    <xf numFmtId="0" fontId="5" fillId="0" borderId="70" xfId="0" applyFont="1" applyFill="1" applyBorder="1" applyAlignment="1">
      <alignment horizontal="justify" vertical="center" wrapText="1"/>
    </xf>
    <xf numFmtId="0" fontId="79" fillId="0" borderId="51" xfId="0" applyFont="1" applyFill="1" applyBorder="1" applyAlignment="1">
      <alignment horizontal="center" vertical="center" wrapText="1"/>
    </xf>
    <xf numFmtId="0" fontId="5" fillId="0" borderId="52" xfId="0" applyFont="1" applyFill="1" applyBorder="1" applyAlignment="1">
      <alignment horizontal="center" vertical="center" wrapText="1"/>
    </xf>
    <xf numFmtId="10" fontId="62" fillId="0" borderId="3" xfId="15" applyNumberFormat="1" applyFont="1" applyFill="1" applyBorder="1" applyAlignment="1">
      <alignment horizontal="center" vertical="center" wrapText="1"/>
    </xf>
    <xf numFmtId="10" fontId="62" fillId="0" borderId="4" xfId="15" applyNumberFormat="1" applyFont="1" applyFill="1" applyBorder="1" applyAlignment="1">
      <alignment horizontal="center" vertical="center" wrapText="1"/>
    </xf>
    <xf numFmtId="10" fontId="16" fillId="0" borderId="4" xfId="15" applyNumberFormat="1" applyFont="1" applyFill="1" applyBorder="1" applyAlignment="1">
      <alignment horizontal="center" vertical="center"/>
    </xf>
    <xf numFmtId="10" fontId="16" fillId="0" borderId="3" xfId="15" applyNumberFormat="1" applyFont="1" applyFill="1" applyBorder="1" applyAlignment="1">
      <alignment horizontal="center" vertical="center" wrapText="1"/>
    </xf>
    <xf numFmtId="10" fontId="16" fillId="0" borderId="4" xfId="15" applyNumberFormat="1" applyFont="1" applyFill="1" applyBorder="1" applyAlignment="1">
      <alignment horizontal="center" vertical="center" wrapText="1"/>
    </xf>
    <xf numFmtId="10" fontId="16" fillId="0" borderId="5" xfId="0" applyNumberFormat="1" applyFont="1" applyFill="1" applyBorder="1" applyAlignment="1">
      <alignment horizontal="center" vertical="center"/>
    </xf>
    <xf numFmtId="10" fontId="16" fillId="0" borderId="5" xfId="2870" applyNumberFormat="1" applyFont="1" applyFill="1" applyBorder="1" applyAlignment="1">
      <alignment horizontal="center" vertical="center"/>
    </xf>
    <xf numFmtId="10" fontId="16" fillId="0" borderId="3" xfId="0" applyNumberFormat="1" applyFont="1" applyFill="1" applyBorder="1" applyAlignment="1">
      <alignment horizontal="center" vertical="center"/>
    </xf>
    <xf numFmtId="0" fontId="2" fillId="17" borderId="46" xfId="15" applyFont="1" applyFill="1" applyBorder="1" applyAlignment="1">
      <alignment horizontal="center" vertical="center" wrapText="1"/>
    </xf>
    <xf numFmtId="172" fontId="77" fillId="17" borderId="1" xfId="0" applyNumberFormat="1" applyFont="1" applyFill="1" applyBorder="1" applyAlignment="1">
      <alignment vertical="center"/>
    </xf>
    <xf numFmtId="172" fontId="77" fillId="18" borderId="1" xfId="0" applyNumberFormat="1" applyFont="1" applyFill="1" applyBorder="1" applyAlignment="1">
      <alignment vertical="center"/>
    </xf>
    <xf numFmtId="0" fontId="2" fillId="0" borderId="0" xfId="15" applyFont="1" applyFill="1" applyBorder="1" applyAlignment="1">
      <alignment horizontal="center" vertical="center" wrapText="1"/>
    </xf>
    <xf numFmtId="10" fontId="2" fillId="0" borderId="0" xfId="15" applyNumberFormat="1" applyFont="1" applyFill="1" applyBorder="1" applyAlignment="1">
      <alignment horizontal="center" vertical="center" wrapText="1"/>
    </xf>
    <xf numFmtId="0" fontId="4" fillId="0" borderId="0" xfId="15" applyFill="1" applyAlignment="1">
      <alignment vertical="center"/>
    </xf>
    <xf numFmtId="0" fontId="27" fillId="0" borderId="18" xfId="0" applyFont="1" applyFill="1" applyBorder="1"/>
    <xf numFmtId="3" fontId="27" fillId="0" borderId="1" xfId="0" applyNumberFormat="1" applyFont="1" applyFill="1" applyBorder="1"/>
    <xf numFmtId="3" fontId="27" fillId="0" borderId="1" xfId="0" applyNumberFormat="1" applyFont="1" applyFill="1" applyBorder="1" applyAlignment="1">
      <alignment horizontal="center" vertical="center"/>
    </xf>
    <xf numFmtId="0" fontId="27" fillId="0" borderId="1" xfId="0" applyFont="1" applyFill="1" applyBorder="1" applyAlignment="1">
      <alignment vertical="center"/>
    </xf>
    <xf numFmtId="0" fontId="0" fillId="0" borderId="1" xfId="0" applyFill="1" applyBorder="1" applyAlignment="1">
      <alignment horizontal="center" vertical="center"/>
    </xf>
    <xf numFmtId="3" fontId="0" fillId="0" borderId="1" xfId="0" applyNumberFormat="1" applyFill="1" applyBorder="1" applyAlignment="1">
      <alignment vertical="center"/>
    </xf>
    <xf numFmtId="37" fontId="0" fillId="0" borderId="1" xfId="0" applyNumberFormat="1" applyFill="1" applyBorder="1" applyAlignment="1">
      <alignment vertical="center"/>
    </xf>
    <xf numFmtId="0" fontId="0" fillId="0" borderId="1" xfId="0" applyFill="1" applyBorder="1" applyAlignment="1">
      <alignment vertical="center"/>
    </xf>
    <xf numFmtId="4" fontId="0" fillId="0" borderId="1" xfId="0" applyNumberFormat="1" applyFill="1" applyBorder="1" applyAlignment="1">
      <alignment vertical="center"/>
    </xf>
    <xf numFmtId="0" fontId="0" fillId="0" borderId="11" xfId="0" applyFill="1" applyBorder="1" applyAlignment="1">
      <alignment vertical="center"/>
    </xf>
    <xf numFmtId="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0" fontId="0" fillId="0" borderId="0" xfId="0" applyAlignment="1">
      <alignment horizontal="center"/>
    </xf>
    <xf numFmtId="0" fontId="23" fillId="4" borderId="1" xfId="0" applyFont="1" applyFill="1" applyBorder="1" applyAlignment="1">
      <alignment horizontal="center" vertical="center"/>
    </xf>
    <xf numFmtId="0" fontId="2" fillId="17" borderId="24"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56" xfId="0" applyFont="1" applyFill="1" applyBorder="1" applyAlignment="1">
      <alignment horizontal="center" vertical="center" wrapText="1"/>
    </xf>
    <xf numFmtId="0" fontId="46" fillId="16" borderId="1" xfId="0" applyFont="1" applyFill="1" applyBorder="1" applyAlignment="1">
      <alignment horizontal="center" vertical="center"/>
    </xf>
    <xf numFmtId="0" fontId="55" fillId="17" borderId="47" xfId="0" applyFont="1" applyFill="1" applyBorder="1" applyAlignment="1">
      <alignment horizontal="center" vertical="center" wrapText="1"/>
    </xf>
    <xf numFmtId="0" fontId="55" fillId="17" borderId="48" xfId="0" applyFont="1" applyFill="1" applyBorder="1" applyAlignment="1">
      <alignment horizontal="center" vertical="center" wrapText="1"/>
    </xf>
    <xf numFmtId="0" fontId="55" fillId="17" borderId="4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30" fillId="0" borderId="23" xfId="0" applyFont="1" applyBorder="1" applyAlignment="1">
      <alignment horizontal="center"/>
    </xf>
    <xf numFmtId="0" fontId="30" fillId="0" borderId="24" xfId="0" applyFont="1" applyBorder="1" applyAlignment="1">
      <alignment horizontal="center"/>
    </xf>
    <xf numFmtId="0" fontId="30" fillId="0" borderId="38"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9" xfId="0" applyFont="1" applyBorder="1" applyAlignment="1">
      <alignment horizontal="center"/>
    </xf>
    <xf numFmtId="0" fontId="56" fillId="17" borderId="32" xfId="0" applyFont="1" applyFill="1" applyBorder="1" applyAlignment="1">
      <alignment horizontal="center" vertical="center" wrapText="1"/>
    </xf>
    <xf numFmtId="0" fontId="56" fillId="17" borderId="33" xfId="0" applyFont="1" applyFill="1" applyBorder="1" applyAlignment="1">
      <alignment horizontal="center" vertical="center" wrapText="1"/>
    </xf>
    <xf numFmtId="0" fontId="57" fillId="17" borderId="30" xfId="0" applyFont="1" applyFill="1" applyBorder="1" applyAlignment="1">
      <alignment horizontal="center"/>
    </xf>
    <xf numFmtId="0" fontId="29" fillId="3" borderId="48" xfId="0" applyFont="1" applyFill="1" applyBorder="1" applyAlignment="1">
      <alignmen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55" fillId="21" borderId="47" xfId="0" applyFont="1" applyFill="1" applyBorder="1" applyAlignment="1">
      <alignment horizontal="center" vertical="center"/>
    </xf>
    <xf numFmtId="0" fontId="55" fillId="21" borderId="48" xfId="0" applyFont="1" applyFill="1" applyBorder="1" applyAlignment="1">
      <alignment horizontal="center" vertical="center"/>
    </xf>
    <xf numFmtId="0" fontId="55" fillId="21" borderId="49" xfId="0" applyFont="1" applyFill="1" applyBorder="1" applyAlignment="1">
      <alignment horizontal="center"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9"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50" xfId="0" applyFont="1" applyFill="1" applyBorder="1" applyAlignment="1">
      <alignment horizontal="center" vertical="center" wrapText="1"/>
    </xf>
    <xf numFmtId="0" fontId="11" fillId="21" borderId="58"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21" borderId="26"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10" fillId="23" borderId="50" xfId="0" applyFont="1" applyFill="1" applyBorder="1" applyAlignment="1">
      <alignment horizontal="center" vertical="center" wrapText="1"/>
    </xf>
    <xf numFmtId="0" fontId="10" fillId="23" borderId="58"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31" fillId="17" borderId="32" xfId="0" applyFont="1" applyFill="1" applyBorder="1" applyAlignment="1">
      <alignment horizontal="center" vertical="center" wrapText="1"/>
    </xf>
    <xf numFmtId="0" fontId="31" fillId="17" borderId="33" xfId="0" applyFont="1" applyFill="1" applyBorder="1" applyAlignment="1">
      <alignment horizontal="center" vertical="center" wrapText="1"/>
    </xf>
    <xf numFmtId="0" fontId="76" fillId="17" borderId="6" xfId="0" applyFont="1" applyFill="1" applyBorder="1" applyAlignment="1">
      <alignment horizontal="center" vertical="center" wrapText="1"/>
    </xf>
    <xf numFmtId="0" fontId="76" fillId="17" borderId="54" xfId="0" applyFont="1" applyFill="1" applyBorder="1" applyAlignment="1">
      <alignment horizontal="center" vertical="center" wrapText="1"/>
    </xf>
    <xf numFmtId="0" fontId="76" fillId="17" borderId="56" xfId="0" applyFont="1" applyFill="1" applyBorder="1" applyAlignment="1">
      <alignment horizontal="center" vertical="center" wrapText="1"/>
    </xf>
    <xf numFmtId="0" fontId="29" fillId="0" borderId="47" xfId="0" applyFont="1" applyBorder="1" applyAlignment="1">
      <alignment horizontal="left" vertical="center"/>
    </xf>
    <xf numFmtId="0" fontId="29" fillId="0" borderId="48" xfId="0" applyFont="1" applyBorder="1" applyAlignment="1">
      <alignment horizontal="left" vertical="center"/>
    </xf>
    <xf numFmtId="0" fontId="29" fillId="0" borderId="49" xfId="0" applyFont="1" applyBorder="1" applyAlignment="1">
      <alignment horizontal="left" vertical="center"/>
    </xf>
    <xf numFmtId="0" fontId="55" fillId="17" borderId="23" xfId="0" applyFont="1" applyFill="1" applyBorder="1" applyAlignment="1">
      <alignment horizontal="center" vertical="center" wrapText="1"/>
    </xf>
    <xf numFmtId="0" fontId="55" fillId="17" borderId="24" xfId="0" applyFont="1" applyFill="1" applyBorder="1" applyAlignment="1">
      <alignment horizontal="center" vertical="center" wrapText="1"/>
    </xf>
    <xf numFmtId="0" fontId="55" fillId="17" borderId="38" xfId="0" applyFont="1" applyFill="1" applyBorder="1" applyAlignment="1">
      <alignment horizontal="center" vertical="center" wrapText="1"/>
    </xf>
    <xf numFmtId="0" fontId="55" fillId="17" borderId="28" xfId="0" applyFont="1" applyFill="1" applyBorder="1" applyAlignment="1">
      <alignment horizontal="center" vertical="center" wrapText="1"/>
    </xf>
    <xf numFmtId="0" fontId="55" fillId="17" borderId="29" xfId="0" applyFont="1" applyFill="1" applyBorder="1" applyAlignment="1">
      <alignment horizontal="center" vertical="center" wrapText="1"/>
    </xf>
    <xf numFmtId="0" fontId="55" fillId="17" borderId="39" xfId="0" applyFont="1" applyFill="1" applyBorder="1" applyAlignment="1">
      <alignment horizontal="center" vertical="center" wrapText="1"/>
    </xf>
    <xf numFmtId="0" fontId="55" fillId="17" borderId="24" xfId="0" applyFont="1" applyFill="1" applyBorder="1" applyAlignment="1">
      <alignment horizontal="center" vertical="center"/>
    </xf>
    <xf numFmtId="0" fontId="55" fillId="17" borderId="48" xfId="0" applyFont="1" applyFill="1" applyBorder="1" applyAlignment="1">
      <alignment horizontal="center" vertical="center"/>
    </xf>
    <xf numFmtId="0" fontId="10" fillId="18" borderId="50" xfId="0" applyFont="1" applyFill="1" applyBorder="1" applyAlignment="1">
      <alignment horizontal="center" vertical="top" wrapText="1"/>
    </xf>
    <xf numFmtId="0" fontId="10" fillId="18" borderId="58" xfId="0" applyFont="1" applyFill="1" applyBorder="1" applyAlignment="1">
      <alignment horizontal="center" vertical="top" wrapText="1"/>
    </xf>
    <xf numFmtId="0" fontId="10" fillId="18" borderId="69" xfId="0" applyFont="1" applyFill="1" applyBorder="1" applyAlignment="1">
      <alignment horizontal="center" vertical="top" wrapText="1"/>
    </xf>
    <xf numFmtId="0" fontId="10" fillId="21" borderId="50" xfId="0" applyFont="1" applyFill="1" applyBorder="1" applyAlignment="1">
      <alignment horizontal="center" vertical="top" wrapText="1"/>
    </xf>
    <xf numFmtId="0" fontId="10" fillId="21" borderId="58" xfId="0" applyFont="1" applyFill="1" applyBorder="1" applyAlignment="1">
      <alignment horizontal="center" vertical="top" wrapText="1"/>
    </xf>
    <xf numFmtId="0" fontId="10" fillId="21" borderId="69" xfId="0" applyFont="1" applyFill="1" applyBorder="1" applyAlignment="1">
      <alignment horizontal="center" vertical="top" wrapText="1"/>
    </xf>
    <xf numFmtId="0" fontId="10" fillId="23" borderId="50" xfId="0" applyFont="1" applyFill="1" applyBorder="1" applyAlignment="1">
      <alignment horizontal="center" vertical="top" wrapText="1"/>
    </xf>
    <xf numFmtId="0" fontId="10" fillId="23" borderId="58" xfId="0" applyFont="1" applyFill="1" applyBorder="1" applyAlignment="1">
      <alignment horizontal="center" vertical="top" wrapText="1"/>
    </xf>
    <xf numFmtId="0" fontId="10" fillId="23" borderId="69" xfId="0" applyFont="1" applyFill="1" applyBorder="1" applyAlignment="1">
      <alignment horizontal="center" vertical="top" wrapText="1"/>
    </xf>
    <xf numFmtId="0" fontId="55" fillId="21" borderId="23" xfId="0" applyFont="1" applyFill="1" applyBorder="1" applyAlignment="1">
      <alignment horizontal="center" vertical="top" wrapText="1"/>
    </xf>
    <xf numFmtId="0" fontId="55" fillId="21" borderId="26" xfId="0" applyFont="1" applyFill="1" applyBorder="1" applyAlignment="1">
      <alignment horizontal="center" vertical="top" wrapText="1"/>
    </xf>
    <xf numFmtId="0" fontId="55" fillId="21" borderId="28" xfId="0" applyFont="1" applyFill="1" applyBorder="1" applyAlignment="1">
      <alignment horizontal="center" vertical="top" wrapText="1"/>
    </xf>
    <xf numFmtId="0" fontId="11" fillId="17" borderId="62" xfId="0" applyFont="1" applyFill="1" applyBorder="1" applyAlignment="1">
      <alignment horizontal="center" vertical="center" wrapText="1"/>
    </xf>
    <xf numFmtId="0" fontId="55" fillId="21" borderId="55" xfId="0" applyFont="1" applyFill="1" applyBorder="1" applyAlignment="1">
      <alignment horizontal="center" vertical="center"/>
    </xf>
    <xf numFmtId="0" fontId="55" fillId="21" borderId="42" xfId="0" applyFont="1" applyFill="1" applyBorder="1" applyAlignment="1">
      <alignment horizontal="center" vertical="center"/>
    </xf>
    <xf numFmtId="0" fontId="55" fillId="21" borderId="40" xfId="0" applyFont="1" applyFill="1" applyBorder="1" applyAlignment="1">
      <alignment horizontal="center" vertical="center"/>
    </xf>
    <xf numFmtId="0" fontId="55" fillId="21" borderId="43" xfId="0" applyFont="1" applyFill="1" applyBorder="1" applyAlignment="1">
      <alignment horizontal="center" vertical="center"/>
    </xf>
    <xf numFmtId="0" fontId="55" fillId="21" borderId="5" xfId="0" applyFont="1" applyFill="1" applyBorder="1" applyAlignment="1">
      <alignment horizontal="center" vertical="center"/>
    </xf>
    <xf numFmtId="0" fontId="11" fillId="17" borderId="1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5" fillId="0" borderId="1" xfId="0" applyFont="1" applyFill="1" applyBorder="1" applyAlignment="1">
      <alignment horizontal="justify" vertical="center"/>
    </xf>
    <xf numFmtId="0" fontId="5" fillId="0" borderId="4" xfId="0" applyFont="1" applyFill="1" applyBorder="1" applyAlignment="1">
      <alignment horizontal="justify"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65"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17" xfId="0" applyFont="1" applyFill="1" applyBorder="1" applyAlignment="1">
      <alignment horizontal="justify" vertical="center" wrapText="1"/>
    </xf>
    <xf numFmtId="0" fontId="5" fillId="0" borderId="18" xfId="0" applyFont="1" applyFill="1" applyBorder="1" applyAlignment="1">
      <alignment horizontal="justify" vertical="center"/>
    </xf>
    <xf numFmtId="0" fontId="5" fillId="0" borderId="62" xfId="0" applyFont="1" applyFill="1" applyBorder="1" applyAlignment="1">
      <alignment horizontal="justify" vertical="center"/>
    </xf>
    <xf numFmtId="0" fontId="11" fillId="17" borderId="4" xfId="0" applyFont="1" applyFill="1" applyBorder="1" applyAlignment="1">
      <alignment horizontal="center" vertical="center" wrapText="1"/>
    </xf>
    <xf numFmtId="0" fontId="5" fillId="0" borderId="5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2" xfId="0" applyFont="1" applyBorder="1" applyAlignment="1">
      <alignment horizontal="left" vertical="top" wrapText="1"/>
    </xf>
    <xf numFmtId="0" fontId="5" fillId="0" borderId="2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17" xfId="0" applyFont="1" applyFill="1" applyBorder="1" applyAlignment="1">
      <alignment horizontal="justify" vertical="top" wrapText="1"/>
    </xf>
    <xf numFmtId="0" fontId="5" fillId="0" borderId="18" xfId="0" applyFont="1" applyFill="1" applyBorder="1" applyAlignment="1">
      <alignment horizontal="justify" vertical="top"/>
    </xf>
    <xf numFmtId="0" fontId="5" fillId="0" borderId="62" xfId="0" applyFont="1" applyFill="1" applyBorder="1" applyAlignment="1">
      <alignment horizontal="justify" vertical="top"/>
    </xf>
    <xf numFmtId="0" fontId="5" fillId="0" borderId="17" xfId="0" applyFont="1" applyFill="1" applyBorder="1" applyAlignment="1">
      <alignment horizontal="justify" vertical="justify" wrapText="1"/>
    </xf>
    <xf numFmtId="0" fontId="5" fillId="0" borderId="18" xfId="0" applyFont="1" applyFill="1" applyBorder="1" applyAlignment="1">
      <alignment horizontal="justify" vertical="justify"/>
    </xf>
    <xf numFmtId="0" fontId="5" fillId="0" borderId="62" xfId="0" applyFont="1" applyFill="1" applyBorder="1" applyAlignment="1">
      <alignment horizontal="justify" vertical="justify"/>
    </xf>
    <xf numFmtId="180" fontId="3" fillId="17" borderId="26" xfId="0" applyNumberFormat="1" applyFont="1" applyFill="1" applyBorder="1" applyAlignment="1" applyProtection="1">
      <alignment horizontal="center" vertical="center" wrapText="1"/>
      <protection locked="0"/>
    </xf>
    <xf numFmtId="180" fontId="3" fillId="17" borderId="0" xfId="0" applyNumberFormat="1" applyFont="1" applyFill="1" applyAlignment="1" applyProtection="1">
      <alignment horizontal="center" vertical="center" wrapText="1"/>
      <protection locked="0"/>
    </xf>
    <xf numFmtId="180" fontId="3" fillId="17" borderId="28" xfId="0" applyNumberFormat="1" applyFont="1" applyFill="1" applyBorder="1" applyAlignment="1" applyProtection="1">
      <alignment horizontal="center" vertical="center" wrapText="1"/>
      <protection locked="0"/>
    </xf>
    <xf numFmtId="180" fontId="3" fillId="17" borderId="29" xfId="0" applyNumberFormat="1" applyFont="1" applyFill="1" applyBorder="1" applyAlignment="1" applyProtection="1">
      <alignment horizontal="center" vertical="center" wrapText="1"/>
      <protection locked="0"/>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60" fillId="0" borderId="60" xfId="15" applyFont="1" applyFill="1" applyBorder="1" applyAlignment="1">
      <alignment horizontal="justify" vertical="top" wrapText="1"/>
    </xf>
    <xf numFmtId="0" fontId="60" fillId="0" borderId="21" xfId="15" applyFont="1" applyFill="1" applyBorder="1" applyAlignment="1">
      <alignment horizontal="justify" vertical="top"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2" fillId="17" borderId="3" xfId="15" applyFont="1" applyFill="1" applyBorder="1" applyAlignment="1">
      <alignment horizontal="center" vertical="center" wrapText="1"/>
    </xf>
    <xf numFmtId="0" fontId="2" fillId="17" borderId="10" xfId="15" applyFont="1" applyFill="1" applyBorder="1" applyAlignment="1">
      <alignment horizontal="center" vertical="center" wrapText="1"/>
    </xf>
    <xf numFmtId="0" fontId="2" fillId="17" borderId="12" xfId="15" applyFont="1" applyFill="1" applyBorder="1" applyAlignment="1">
      <alignment horizontal="center" vertical="center" wrapText="1"/>
    </xf>
    <xf numFmtId="0" fontId="12" fillId="0" borderId="23" xfId="15" applyFont="1" applyFill="1" applyBorder="1" applyAlignment="1">
      <alignment horizontal="center" vertical="center" wrapText="1"/>
    </xf>
    <xf numFmtId="0" fontId="12" fillId="0" borderId="26" xfId="15" applyFont="1" applyFill="1" applyBorder="1" applyAlignment="1">
      <alignment horizontal="center" vertical="center" wrapText="1"/>
    </xf>
    <xf numFmtId="0" fontId="12" fillId="0" borderId="41" xfId="15" applyFont="1" applyFill="1" applyBorder="1" applyAlignment="1">
      <alignment horizontal="center" vertical="center" wrapText="1"/>
    </xf>
    <xf numFmtId="0" fontId="12" fillId="0" borderId="77" xfId="15" applyFont="1" applyFill="1" applyBorder="1" applyAlignment="1">
      <alignment horizontal="center" vertical="center" wrapText="1"/>
    </xf>
    <xf numFmtId="0" fontId="12" fillId="0" borderId="17" xfId="15" applyFont="1" applyFill="1" applyBorder="1" applyAlignment="1">
      <alignment horizontal="center" vertical="top" wrapText="1"/>
    </xf>
    <xf numFmtId="0" fontId="12" fillId="0" borderId="62" xfId="15" applyFont="1" applyFill="1" applyBorder="1" applyAlignment="1">
      <alignment horizontal="center" vertical="top" wrapText="1"/>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31" fillId="17" borderId="17" xfId="0" applyFont="1" applyFill="1" applyBorder="1" applyAlignment="1">
      <alignment horizontal="center" vertical="center" wrapText="1"/>
    </xf>
    <xf numFmtId="0" fontId="31" fillId="17" borderId="3" xfId="0" applyFont="1" applyFill="1" applyBorder="1" applyAlignment="1">
      <alignment horizontal="center" vertical="center" wrapText="1"/>
    </xf>
    <xf numFmtId="0" fontId="31" fillId="17" borderId="10" xfId="0" applyFont="1" applyFill="1" applyBorder="1" applyAlignment="1">
      <alignment horizontal="center" vertical="center" wrapText="1"/>
    </xf>
    <xf numFmtId="0" fontId="59" fillId="17" borderId="18" xfId="0" applyFont="1" applyFill="1" applyBorder="1" applyAlignment="1">
      <alignment horizontal="center" vertical="center" wrapText="1"/>
    </xf>
    <xf numFmtId="0" fontId="59" fillId="17" borderId="1" xfId="0" applyFont="1" applyFill="1" applyBorder="1" applyAlignment="1">
      <alignment horizontal="center" vertical="center" wrapText="1"/>
    </xf>
    <xf numFmtId="0" fontId="59" fillId="17" borderId="11" xfId="0" applyFont="1" applyFill="1" applyBorder="1" applyAlignment="1">
      <alignment horizontal="center" vertical="center" wrapText="1"/>
    </xf>
    <xf numFmtId="0" fontId="29" fillId="3" borderId="44" xfId="0" applyFont="1" applyFill="1" applyBorder="1" applyAlignment="1">
      <alignment horizontal="left" vertical="center" wrapText="1"/>
    </xf>
    <xf numFmtId="0" fontId="29" fillId="3" borderId="30" xfId="0" applyFont="1" applyFill="1" applyBorder="1" applyAlignment="1">
      <alignment horizontal="left" vertical="center" wrapText="1"/>
    </xf>
    <xf numFmtId="0" fontId="29" fillId="3" borderId="45"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5" applyFont="1" applyFill="1" applyBorder="1" applyAlignment="1">
      <alignment horizontal="center" vertical="center" wrapText="1"/>
    </xf>
    <xf numFmtId="0" fontId="2" fillId="17" borderId="26" xfId="15" applyFont="1" applyFill="1" applyBorder="1" applyAlignment="1">
      <alignment horizontal="center" vertical="center" wrapText="1"/>
    </xf>
    <xf numFmtId="0" fontId="2" fillId="17" borderId="4" xfId="15" applyFont="1" applyFill="1" applyBorder="1" applyAlignment="1">
      <alignment horizontal="center" vertical="center" wrapText="1"/>
    </xf>
    <xf numFmtId="0" fontId="2" fillId="17" borderId="35" xfId="15" applyFont="1" applyFill="1" applyBorder="1" applyAlignment="1">
      <alignment horizontal="left" vertical="center" wrapText="1"/>
    </xf>
    <xf numFmtId="0" fontId="2" fillId="17" borderId="36" xfId="15" applyFont="1" applyFill="1" applyBorder="1" applyAlignment="1">
      <alignment horizontal="left" vertical="center" wrapText="1"/>
    </xf>
    <xf numFmtId="0" fontId="15" fillId="17" borderId="16" xfId="15" applyFont="1" applyFill="1" applyBorder="1" applyAlignment="1">
      <alignment horizontal="center" vertical="center" wrapText="1"/>
    </xf>
    <xf numFmtId="0" fontId="15" fillId="17" borderId="37" xfId="15" applyFont="1" applyFill="1" applyBorder="1" applyAlignment="1">
      <alignment horizontal="center" vertical="center" wrapText="1"/>
    </xf>
    <xf numFmtId="0" fontId="2" fillId="21" borderId="3" xfId="15" applyFont="1" applyFill="1" applyBorder="1" applyAlignment="1">
      <alignment horizontal="center" vertical="center" wrapText="1"/>
    </xf>
    <xf numFmtId="10" fontId="4" fillId="0" borderId="3" xfId="0" applyNumberFormat="1"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0" fontId="12" fillId="0" borderId="13" xfId="15" applyFont="1" applyFill="1" applyBorder="1" applyAlignment="1">
      <alignment horizontal="center" vertical="top" wrapText="1"/>
    </xf>
    <xf numFmtId="0" fontId="12" fillId="0" borderId="15" xfId="15" applyFont="1" applyFill="1" applyBorder="1" applyAlignment="1">
      <alignment horizontal="center" vertical="top" wrapText="1"/>
    </xf>
    <xf numFmtId="172" fontId="4" fillId="0" borderId="37" xfId="0" applyNumberFormat="1" applyFont="1" applyFill="1" applyBorder="1" applyAlignment="1" applyProtection="1">
      <alignment horizontal="center" vertical="center" wrapText="1"/>
      <protection locked="0"/>
    </xf>
    <xf numFmtId="172" fontId="4" fillId="0" borderId="7" xfId="0" applyNumberFormat="1" applyFont="1" applyFill="1" applyBorder="1" applyAlignment="1" applyProtection="1">
      <alignment horizontal="center" vertical="center" wrapText="1"/>
      <protection locked="0"/>
    </xf>
    <xf numFmtId="10" fontId="4" fillId="0" borderId="35" xfId="15" applyNumberFormat="1" applyFont="1" applyFill="1" applyBorder="1" applyAlignment="1">
      <alignment horizontal="center" vertical="center"/>
    </xf>
    <xf numFmtId="10" fontId="4" fillId="0" borderId="5" xfId="15" applyNumberFormat="1" applyFont="1" applyFill="1" applyBorder="1" applyAlignment="1">
      <alignment horizontal="center" vertical="center"/>
    </xf>
    <xf numFmtId="0" fontId="60" fillId="0" borderId="46" xfId="15" applyFont="1" applyFill="1" applyBorder="1" applyAlignment="1">
      <alignment horizontal="justify" vertical="top" wrapText="1"/>
    </xf>
    <xf numFmtId="0" fontId="12" fillId="0" borderId="78" xfId="15" applyFont="1" applyFill="1" applyBorder="1" applyAlignment="1">
      <alignment horizontal="center" vertical="top" wrapText="1"/>
    </xf>
    <xf numFmtId="0" fontId="12" fillId="0" borderId="58" xfId="15" applyFont="1" applyFill="1" applyBorder="1" applyAlignment="1">
      <alignment horizontal="center" vertical="top" wrapText="1"/>
    </xf>
    <xf numFmtId="0" fontId="15" fillId="0" borderId="51" xfId="0" applyFont="1" applyFill="1" applyBorder="1" applyAlignment="1" applyProtection="1">
      <alignment horizontal="center" vertical="center" wrapText="1"/>
      <protection locked="0"/>
    </xf>
    <xf numFmtId="172" fontId="4" fillId="0" borderId="9" xfId="0" applyNumberFormat="1" applyFont="1" applyFill="1" applyBorder="1" applyAlignment="1" applyProtection="1">
      <alignment horizontal="center" vertical="center" wrapText="1"/>
      <protection locked="0"/>
    </xf>
    <xf numFmtId="0" fontId="12" fillId="0" borderId="71" xfId="0" applyFont="1" applyFill="1" applyBorder="1" applyAlignment="1">
      <alignment horizontal="center" vertical="center" wrapText="1"/>
    </xf>
    <xf numFmtId="0" fontId="12" fillId="0" borderId="13" xfId="0" applyFont="1" applyFill="1" applyBorder="1" applyAlignment="1">
      <alignment horizontal="center" vertical="top" wrapText="1"/>
    </xf>
    <xf numFmtId="0" fontId="12" fillId="0" borderId="15" xfId="0" applyFont="1" applyFill="1" applyBorder="1" applyAlignment="1">
      <alignment horizontal="center" vertical="top" wrapText="1"/>
    </xf>
    <xf numFmtId="0" fontId="15" fillId="0" borderId="35" xfId="0"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wrapText="1"/>
      <protection locked="0"/>
    </xf>
    <xf numFmtId="172" fontId="4" fillId="0" borderId="37" xfId="15" applyNumberFormat="1" applyFont="1" applyFill="1" applyBorder="1" applyAlignment="1">
      <alignment horizontal="center" vertical="center" wrapText="1"/>
    </xf>
    <xf numFmtId="172" fontId="4" fillId="0" borderId="7" xfId="15" applyNumberFormat="1" applyFont="1" applyFill="1" applyBorder="1" applyAlignment="1">
      <alignment horizontal="center" vertical="center" wrapText="1"/>
    </xf>
    <xf numFmtId="172" fontId="4" fillId="0" borderId="35" xfId="15" applyNumberFormat="1" applyFont="1" applyFill="1" applyBorder="1" applyAlignment="1">
      <alignment horizontal="center" vertical="center"/>
    </xf>
    <xf numFmtId="172" fontId="4" fillId="0" borderId="5" xfId="15" applyNumberFormat="1" applyFont="1" applyFill="1" applyBorder="1" applyAlignment="1">
      <alignment horizontal="center" vertical="center"/>
    </xf>
    <xf numFmtId="0" fontId="12" fillId="0" borderId="50" xfId="0" applyFont="1" applyFill="1" applyBorder="1" applyAlignment="1">
      <alignment horizontal="center" vertical="center" wrapText="1"/>
    </xf>
    <xf numFmtId="0" fontId="12" fillId="0" borderId="69" xfId="0" applyFont="1" applyFill="1" applyBorder="1" applyAlignment="1">
      <alignment horizontal="center" vertical="center" wrapText="1"/>
    </xf>
    <xf numFmtId="0" fontId="12" fillId="0" borderId="20" xfId="0" applyFont="1" applyFill="1" applyBorder="1" applyAlignment="1">
      <alignment horizontal="center" vertical="top" wrapText="1"/>
    </xf>
    <xf numFmtId="0" fontId="15" fillId="0" borderId="2" xfId="0" applyFont="1" applyFill="1" applyBorder="1" applyAlignment="1" applyProtection="1">
      <alignment horizontal="center" vertical="center" wrapText="1"/>
      <protection locked="0"/>
    </xf>
    <xf numFmtId="0" fontId="15" fillId="0" borderId="22" xfId="0" applyFont="1" applyFill="1" applyBorder="1" applyAlignment="1" applyProtection="1">
      <alignment horizontal="center" vertical="center" wrapText="1"/>
      <protection locked="0"/>
    </xf>
    <xf numFmtId="172" fontId="4" fillId="0" borderId="76" xfId="15" applyNumberFormat="1" applyFont="1" applyFill="1" applyBorder="1" applyAlignment="1">
      <alignment horizontal="center" vertical="center"/>
    </xf>
    <xf numFmtId="172" fontId="4" fillId="0" borderId="9" xfId="15" applyNumberFormat="1" applyFont="1" applyFill="1" applyBorder="1" applyAlignment="1">
      <alignment horizontal="center" vertical="center"/>
    </xf>
    <xf numFmtId="172" fontId="4" fillId="0" borderId="2" xfId="15" applyNumberFormat="1" applyFont="1" applyFill="1" applyBorder="1" applyAlignment="1">
      <alignment horizontal="center" vertical="center"/>
    </xf>
    <xf numFmtId="172" fontId="4" fillId="0" borderId="22" xfId="15" applyNumberFormat="1" applyFont="1" applyFill="1" applyBorder="1" applyAlignment="1">
      <alignment horizontal="center" vertical="center"/>
    </xf>
    <xf numFmtId="10" fontId="0" fillId="0" borderId="1" xfId="0" applyNumberFormat="1" applyBorder="1" applyAlignment="1">
      <alignment horizontal="left" vertical="center" wrapText="1"/>
    </xf>
    <xf numFmtId="10" fontId="0" fillId="0" borderId="1" xfId="0" applyNumberFormat="1" applyBorder="1" applyAlignment="1">
      <alignment horizontal="left" vertical="center"/>
    </xf>
    <xf numFmtId="172" fontId="4" fillId="0" borderId="25" xfId="15" applyNumberFormat="1" applyFont="1" applyFill="1" applyBorder="1" applyAlignment="1">
      <alignment horizontal="center" vertical="center"/>
    </xf>
    <xf numFmtId="0" fontId="2" fillId="17" borderId="70" xfId="15" applyFont="1" applyFill="1" applyBorder="1" applyAlignment="1">
      <alignment horizontal="center" vertical="center" wrapText="1"/>
    </xf>
    <xf numFmtId="0" fontId="2" fillId="17" borderId="51" xfId="15" applyFont="1" applyFill="1" applyBorder="1" applyAlignment="1">
      <alignment horizontal="center" vertical="center" wrapText="1"/>
    </xf>
    <xf numFmtId="10" fontId="23" fillId="4" borderId="8" xfId="0" applyNumberFormat="1" applyFont="1" applyFill="1" applyBorder="1" applyAlignment="1">
      <alignment horizontal="center" vertical="center" wrapText="1"/>
    </xf>
    <xf numFmtId="10" fontId="23" fillId="4" borderId="6" xfId="0" applyNumberFormat="1" applyFont="1" applyFill="1" applyBorder="1" applyAlignment="1">
      <alignment horizontal="center" vertical="center" wrapText="1"/>
    </xf>
    <xf numFmtId="10" fontId="23" fillId="4" borderId="7" xfId="0" applyNumberFormat="1"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13"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5" fillId="17" borderId="1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2"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46" fillId="16" borderId="8" xfId="0" applyFont="1" applyFill="1" applyBorder="1" applyAlignment="1">
      <alignment horizontal="center" vertical="center"/>
    </xf>
    <xf numFmtId="0" fontId="46" fillId="16" borderId="6" xfId="0" applyFont="1" applyFill="1" applyBorder="1" applyAlignment="1">
      <alignment horizontal="center" vertical="center"/>
    </xf>
    <xf numFmtId="0" fontId="46" fillId="16" borderId="7" xfId="0" applyFont="1" applyFill="1" applyBorder="1" applyAlignment="1">
      <alignment horizontal="center" vertical="center"/>
    </xf>
    <xf numFmtId="0" fontId="46" fillId="16" borderId="1" xfId="0" applyFont="1" applyFill="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175" fontId="4" fillId="0" borderId="3" xfId="5" applyNumberFormat="1" applyFont="1" applyFill="1" applyBorder="1" applyAlignment="1">
      <alignment horizontal="center" vertical="center" wrapText="1"/>
    </xf>
    <xf numFmtId="175" fontId="4" fillId="0" borderId="1" xfId="5" applyNumberFormat="1" applyFont="1" applyFill="1" applyBorder="1" applyAlignment="1">
      <alignment horizontal="center" vertical="center" wrapText="1"/>
    </xf>
    <xf numFmtId="0" fontId="11" fillId="17" borderId="47" xfId="0" applyFont="1" applyFill="1" applyBorder="1" applyAlignment="1">
      <alignment horizontal="left" vertical="center" wrapText="1"/>
    </xf>
    <xf numFmtId="0" fontId="11" fillId="17" borderId="48" xfId="0" applyFont="1" applyFill="1" applyBorder="1" applyAlignment="1">
      <alignment horizontal="left" vertical="center" wrapText="1"/>
    </xf>
    <xf numFmtId="0" fontId="11" fillId="17" borderId="49" xfId="0" applyFont="1" applyFill="1" applyBorder="1" applyAlignment="1">
      <alignment horizontal="left" vertical="center" wrapText="1"/>
    </xf>
    <xf numFmtId="0" fontId="11" fillId="3" borderId="57"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1" fillId="3" borderId="72" xfId="0" applyFont="1" applyFill="1" applyBorder="1" applyAlignment="1">
      <alignment horizontal="left" vertical="center" wrapText="1"/>
    </xf>
    <xf numFmtId="0" fontId="11" fillId="3" borderId="52" xfId="0" applyFont="1" applyFill="1" applyBorder="1" applyAlignment="1">
      <alignment horizontal="left" vertical="center" wrapText="1"/>
    </xf>
    <xf numFmtId="0" fontId="53" fillId="17" borderId="28" xfId="18" applyFont="1" applyFill="1" applyBorder="1" applyAlignment="1">
      <alignment horizontal="left" vertical="center" wrapText="1"/>
    </xf>
    <xf numFmtId="0" fontId="53" fillId="17" borderId="29" xfId="18" applyFont="1" applyFill="1" applyBorder="1" applyAlignment="1">
      <alignment horizontal="left" vertical="center" wrapText="1"/>
    </xf>
    <xf numFmtId="0" fontId="53" fillId="17" borderId="39" xfId="18" applyFont="1" applyFill="1" applyBorder="1" applyAlignment="1">
      <alignment horizontal="left" vertical="center" wrapText="1"/>
    </xf>
    <xf numFmtId="0" fontId="11" fillId="0" borderId="57"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32" fillId="0" borderId="23" xfId="18" applyFont="1" applyBorder="1" applyAlignment="1">
      <alignment horizontal="center" vertical="center" wrapText="1"/>
    </xf>
    <xf numFmtId="0" fontId="32" fillId="0" borderId="24" xfId="18" applyFont="1" applyBorder="1" applyAlignment="1">
      <alignment horizontal="center" vertical="center" wrapText="1"/>
    </xf>
    <xf numFmtId="0" fontId="32" fillId="0" borderId="48" xfId="18" applyFont="1" applyBorder="1" applyAlignment="1">
      <alignment horizontal="center" vertical="center" wrapText="1"/>
    </xf>
    <xf numFmtId="0" fontId="32" fillId="0" borderId="49" xfId="18" applyFont="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24"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25" xfId="0" applyFont="1" applyFill="1" applyBorder="1" applyAlignment="1">
      <alignment horizontal="center" vertical="center" wrapText="1"/>
    </xf>
    <xf numFmtId="0" fontId="2" fillId="17" borderId="65"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56" xfId="0" applyFont="1" applyFill="1" applyBorder="1" applyAlignment="1">
      <alignment horizontal="center" vertical="center" wrapText="1"/>
    </xf>
    <xf numFmtId="0" fontId="23"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1" fillId="17" borderId="47" xfId="0" applyFont="1" applyFill="1" applyBorder="1" applyAlignment="1">
      <alignment horizontal="left" vertical="center"/>
    </xf>
    <xf numFmtId="0" fontId="11" fillId="17" borderId="48" xfId="0" applyFont="1" applyFill="1" applyBorder="1" applyAlignment="1">
      <alignment horizontal="left" vertical="center"/>
    </xf>
    <xf numFmtId="0" fontId="11" fillId="17" borderId="49" xfId="0" applyFont="1" applyFill="1" applyBorder="1" applyAlignment="1">
      <alignment horizontal="left" vertical="center"/>
    </xf>
    <xf numFmtId="0" fontId="11" fillId="3" borderId="57" xfId="0" applyFont="1" applyFill="1" applyBorder="1" applyAlignment="1">
      <alignment horizontal="left" vertical="center"/>
    </xf>
    <xf numFmtId="0" fontId="11" fillId="3" borderId="51" xfId="0" applyFont="1" applyFill="1" applyBorder="1" applyAlignment="1">
      <alignment horizontal="left" vertical="center"/>
    </xf>
    <xf numFmtId="0" fontId="11" fillId="3" borderId="72" xfId="0" applyFont="1" applyFill="1" applyBorder="1" applyAlignment="1">
      <alignment horizontal="left" vertical="center"/>
    </xf>
    <xf numFmtId="0" fontId="11" fillId="3" borderId="52" xfId="0" applyFont="1" applyFill="1" applyBorder="1" applyAlignment="1">
      <alignment horizontal="left" vertical="center"/>
    </xf>
    <xf numFmtId="0" fontId="26" fillId="0" borderId="35"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22" xfId="0" applyBorder="1" applyAlignment="1">
      <alignment horizontal="left" vertical="center" wrapText="1"/>
    </xf>
    <xf numFmtId="0" fontId="0" fillId="0" borderId="5" xfId="0" applyBorder="1" applyAlignment="1">
      <alignment horizontal="left" vertical="center" wrapText="1"/>
    </xf>
    <xf numFmtId="0" fontId="0" fillId="0" borderId="20" xfId="0" applyBorder="1" applyAlignment="1">
      <alignment horizontal="left" vertical="center"/>
    </xf>
    <xf numFmtId="0" fontId="0" fillId="0" borderId="14" xfId="0" applyBorder="1" applyAlignment="1">
      <alignment horizontal="left" vertical="center"/>
    </xf>
    <xf numFmtId="0" fontId="0" fillId="0" borderId="40" xfId="0" applyBorder="1" applyAlignment="1">
      <alignment horizontal="left" vertical="center"/>
    </xf>
    <xf numFmtId="0" fontId="27" fillId="0" borderId="20" xfId="0" applyFont="1" applyBorder="1" applyAlignment="1">
      <alignment horizontal="left" vertical="center"/>
    </xf>
    <xf numFmtId="0" fontId="27" fillId="0" borderId="40" xfId="0" applyFont="1" applyBorder="1" applyAlignment="1">
      <alignment horizontal="left" vertical="center"/>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80" fillId="0" borderId="87" xfId="0" applyFont="1" applyBorder="1" applyAlignment="1">
      <alignment horizontal="left" vertical="center"/>
    </xf>
    <xf numFmtId="0" fontId="80" fillId="0" borderId="82" xfId="0" applyFont="1" applyBorder="1" applyAlignment="1">
      <alignment horizontal="left" vertical="center"/>
    </xf>
    <xf numFmtId="0" fontId="80" fillId="0" borderId="88" xfId="0" applyFont="1" applyBorder="1" applyAlignment="1">
      <alignment horizontal="left" vertical="center"/>
    </xf>
    <xf numFmtId="0" fontId="80" fillId="0" borderId="81" xfId="0" applyFont="1" applyBorder="1" applyAlignment="1">
      <alignment horizontal="left" vertical="center" wrapText="1"/>
    </xf>
    <xf numFmtId="0" fontId="80" fillId="0" borderId="84" xfId="0" applyFont="1" applyBorder="1" applyAlignment="1">
      <alignment horizontal="left" vertical="center" wrapText="1"/>
    </xf>
    <xf numFmtId="0" fontId="80" fillId="0" borderId="85" xfId="0" applyFont="1" applyBorder="1" applyAlignment="1">
      <alignment horizontal="left" vertical="center" wrapText="1"/>
    </xf>
    <xf numFmtId="0" fontId="80" fillId="0" borderId="86" xfId="0" applyFont="1" applyBorder="1" applyAlignment="1">
      <alignment horizontal="left" vertical="center" wrapText="1"/>
    </xf>
    <xf numFmtId="0" fontId="80" fillId="0" borderId="83" xfId="0" applyFont="1" applyBorder="1" applyAlignment="1">
      <alignment horizontal="left" vertical="center" wrapText="1"/>
    </xf>
    <xf numFmtId="0" fontId="60" fillId="0" borderId="18" xfId="0" applyFont="1" applyBorder="1" applyAlignment="1">
      <alignment horizontal="center" vertical="center"/>
    </xf>
    <xf numFmtId="0" fontId="0" fillId="0" borderId="18" xfId="0" applyBorder="1" applyAlignment="1">
      <alignment horizontal="left" vertical="center"/>
    </xf>
    <xf numFmtId="0" fontId="0" fillId="0" borderId="1" xfId="0" applyBorder="1" applyAlignment="1">
      <alignment horizontal="left" vertical="top" wrapText="1"/>
    </xf>
    <xf numFmtId="0" fontId="0" fillId="0" borderId="18" xfId="0" applyFill="1" applyBorder="1" applyAlignment="1">
      <alignment horizontal="left" vertical="center"/>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xf numFmtId="0" fontId="66" fillId="18" borderId="41" xfId="0" applyFont="1" applyFill="1" applyBorder="1" applyAlignment="1">
      <alignment horizontal="center"/>
    </xf>
    <xf numFmtId="0" fontId="66" fillId="18" borderId="32" xfId="0" applyFont="1" applyFill="1" applyBorder="1" applyAlignment="1">
      <alignment horizontal="center"/>
    </xf>
    <xf numFmtId="0" fontId="66" fillId="18" borderId="33" xfId="0" applyFont="1" applyFill="1" applyBorder="1" applyAlignment="1">
      <alignment horizontal="center"/>
    </xf>
    <xf numFmtId="0" fontId="55" fillId="18" borderId="41" xfId="0" applyFont="1" applyFill="1" applyBorder="1" applyAlignment="1">
      <alignment horizontal="center"/>
    </xf>
    <xf numFmtId="0" fontId="55" fillId="18" borderId="32" xfId="0" applyFont="1" applyFill="1" applyBorder="1" applyAlignment="1">
      <alignment horizontal="center"/>
    </xf>
    <xf numFmtId="0" fontId="55" fillId="18" borderId="33" xfId="0" applyFont="1" applyFill="1" applyBorder="1" applyAlignment="1">
      <alignment horizontal="center"/>
    </xf>
    <xf numFmtId="0" fontId="46" fillId="16" borderId="1" xfId="0" applyFont="1" applyFill="1" applyBorder="1" applyAlignment="1">
      <alignment horizontal="center" vertical="center"/>
    </xf>
    <xf numFmtId="0" fontId="46" fillId="16" borderId="8" xfId="0" applyFont="1" applyFill="1" applyBorder="1" applyAlignment="1">
      <alignment horizontal="center" vertical="center" wrapText="1"/>
    </xf>
    <xf numFmtId="0" fontId="46" fillId="16" borderId="6" xfId="0" applyFont="1" applyFill="1" applyBorder="1" applyAlignment="1">
      <alignment horizontal="center" vertical="center" wrapText="1"/>
    </xf>
    <xf numFmtId="0" fontId="46" fillId="16" borderId="7" xfId="0" applyFont="1" applyFill="1" applyBorder="1" applyAlignment="1">
      <alignment horizontal="center" vertical="center" wrapText="1"/>
    </xf>
    <xf numFmtId="0" fontId="55" fillId="18" borderId="17" xfId="0" applyFont="1" applyFill="1" applyBorder="1" applyAlignment="1">
      <alignment horizontal="center"/>
    </xf>
    <xf numFmtId="0" fontId="55" fillId="18" borderId="3" xfId="0" applyFont="1" applyFill="1" applyBorder="1" applyAlignment="1">
      <alignment horizontal="center"/>
    </xf>
    <xf numFmtId="0" fontId="55" fillId="18" borderId="10" xfId="0" applyFont="1" applyFill="1" applyBorder="1" applyAlignment="1">
      <alignment horizontal="center"/>
    </xf>
    <xf numFmtId="0" fontId="73" fillId="0" borderId="18" xfId="0" applyFont="1" applyBorder="1" applyAlignment="1">
      <alignment horizontal="center" vertical="center" wrapText="1"/>
    </xf>
    <xf numFmtId="0" fontId="73" fillId="0" borderId="18" xfId="0" applyFont="1" applyBorder="1" applyAlignment="1">
      <alignment horizontal="center" vertical="center"/>
    </xf>
    <xf numFmtId="0" fontId="0" fillId="0" borderId="1" xfId="0" applyFill="1" applyBorder="1" applyAlignment="1">
      <alignment horizontal="left" vertical="center"/>
    </xf>
    <xf numFmtId="0" fontId="66" fillId="18" borderId="41" xfId="0" applyFont="1" applyFill="1" applyBorder="1" applyAlignment="1">
      <alignment horizontal="center" vertical="center"/>
    </xf>
    <xf numFmtId="0" fontId="66" fillId="18" borderId="32" xfId="0" applyFont="1" applyFill="1" applyBorder="1" applyAlignment="1">
      <alignment horizontal="center" vertical="center"/>
    </xf>
    <xf numFmtId="0" fontId="66" fillId="18" borderId="33" xfId="0" applyFont="1" applyFill="1" applyBorder="1" applyAlignment="1">
      <alignment horizontal="center" vertical="center"/>
    </xf>
    <xf numFmtId="0" fontId="0" fillId="0" borderId="19" xfId="0" applyBorder="1" applyAlignment="1">
      <alignment horizontal="left" vertical="center"/>
    </xf>
    <xf numFmtId="0" fontId="0" fillId="0" borderId="21" xfId="0" applyBorder="1" applyAlignment="1">
      <alignment horizontal="left" vertical="center"/>
    </xf>
    <xf numFmtId="0" fontId="27" fillId="0" borderId="23" xfId="0" applyFont="1" applyBorder="1" applyAlignment="1">
      <alignment horizontal="center"/>
    </xf>
    <xf numFmtId="0" fontId="27" fillId="0" borderId="38" xfId="0" applyFont="1" applyBorder="1" applyAlignment="1">
      <alignment horizontal="center"/>
    </xf>
    <xf numFmtId="0" fontId="27" fillId="0" borderId="26" xfId="0" applyFont="1" applyBorder="1" applyAlignment="1">
      <alignment horizontal="center"/>
    </xf>
    <xf numFmtId="0" fontId="27" fillId="0" borderId="27" xfId="0" applyFont="1" applyBorder="1" applyAlignment="1">
      <alignment horizontal="center"/>
    </xf>
    <xf numFmtId="0" fontId="27" fillId="0" borderId="28" xfId="0" applyFont="1" applyBorder="1" applyAlignment="1">
      <alignment horizontal="center"/>
    </xf>
    <xf numFmtId="0" fontId="27" fillId="0" borderId="39" xfId="0" applyFont="1" applyBorder="1" applyAlignment="1">
      <alignment horizontal="center"/>
    </xf>
    <xf numFmtId="0" fontId="31" fillId="17" borderId="17" xfId="0" applyFont="1" applyFill="1" applyBorder="1" applyAlignment="1">
      <alignment horizontal="center" vertical="center"/>
    </xf>
    <xf numFmtId="0" fontId="31" fillId="17" borderId="3" xfId="0" applyFont="1" applyFill="1" applyBorder="1" applyAlignment="1">
      <alignment horizontal="center" vertical="center"/>
    </xf>
    <xf numFmtId="0" fontId="31" fillId="17" borderId="10" xfId="0" applyFont="1" applyFill="1" applyBorder="1" applyAlignment="1">
      <alignment horizontal="center" vertical="center"/>
    </xf>
    <xf numFmtId="0" fontId="10" fillId="17" borderId="18"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7" borderId="2" xfId="0" applyFont="1" applyFill="1" applyBorder="1" applyAlignment="1">
      <alignment horizontal="center" vertical="center"/>
    </xf>
    <xf numFmtId="0" fontId="10" fillId="17" borderId="19" xfId="0" applyFont="1" applyFill="1" applyBorder="1" applyAlignment="1">
      <alignment horizontal="center" vertical="center"/>
    </xf>
    <xf numFmtId="0" fontId="10" fillId="0" borderId="44" xfId="0" applyFont="1" applyBorder="1" applyAlignment="1">
      <alignment horizontal="center"/>
    </xf>
    <xf numFmtId="0" fontId="10" fillId="0" borderId="30"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49" fillId="17" borderId="23" xfId="0" applyFont="1" applyFill="1" applyBorder="1" applyAlignment="1">
      <alignment horizontal="left" vertical="center"/>
    </xf>
    <xf numFmtId="0" fontId="49" fillId="17" borderId="38" xfId="0" applyFont="1" applyFill="1" applyBorder="1" applyAlignment="1">
      <alignment horizontal="left"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66" fillId="18" borderId="55" xfId="0" applyFont="1" applyFill="1" applyBorder="1" applyAlignment="1">
      <alignment horizontal="center" vertical="center"/>
    </xf>
    <xf numFmtId="0" fontId="66" fillId="18" borderId="42" xfId="0" applyFont="1" applyFill="1" applyBorder="1" applyAlignment="1">
      <alignment horizontal="center" vertical="center"/>
    </xf>
    <xf numFmtId="0" fontId="27" fillId="0" borderId="20" xfId="0" applyFont="1" applyFill="1" applyBorder="1" applyAlignment="1">
      <alignment horizontal="left" vertical="center"/>
    </xf>
    <xf numFmtId="0" fontId="27" fillId="0" borderId="40" xfId="0" applyFont="1" applyFill="1" applyBorder="1" applyAlignment="1">
      <alignment horizontal="left" vertical="center"/>
    </xf>
    <xf numFmtId="0" fontId="0" fillId="0" borderId="19" xfId="0" applyFill="1" applyBorder="1" applyAlignment="1">
      <alignment horizontal="left" vertical="center" wrapText="1"/>
    </xf>
    <xf numFmtId="0" fontId="0" fillId="0" borderId="21" xfId="0" applyFill="1" applyBorder="1" applyAlignment="1">
      <alignment horizontal="left" vertical="center" wrapText="1"/>
    </xf>
    <xf numFmtId="0" fontId="55" fillId="18" borderId="17" xfId="0" applyFont="1" applyFill="1" applyBorder="1" applyAlignment="1">
      <alignment horizontal="center" vertical="center"/>
    </xf>
    <xf numFmtId="0" fontId="55" fillId="18" borderId="3" xfId="0" applyFont="1" applyFill="1" applyBorder="1" applyAlignment="1">
      <alignment horizontal="center" vertical="center"/>
    </xf>
    <xf numFmtId="0" fontId="55" fillId="18" borderId="10" xfId="0" applyFont="1" applyFill="1" applyBorder="1" applyAlignment="1">
      <alignment horizontal="center" vertical="center"/>
    </xf>
    <xf numFmtId="0" fontId="49" fillId="17" borderId="47" xfId="0" applyFont="1" applyFill="1" applyBorder="1" applyAlignment="1">
      <alignment horizontal="left" vertical="center"/>
    </xf>
    <xf numFmtId="0" fontId="49" fillId="17" borderId="49" xfId="0" applyFont="1" applyFill="1" applyBorder="1" applyAlignment="1">
      <alignment horizontal="left" vertical="center"/>
    </xf>
    <xf numFmtId="0" fontId="27" fillId="0" borderId="29" xfId="0" applyFont="1" applyBorder="1" applyAlignment="1">
      <alignment horizontal="center" vertical="center"/>
    </xf>
    <xf numFmtId="0" fontId="27" fillId="0" borderId="39" xfId="0" applyFont="1" applyBorder="1" applyAlignment="1">
      <alignment horizontal="center" vertical="center"/>
    </xf>
    <xf numFmtId="0" fontId="55" fillId="18" borderId="41" xfId="0" applyFont="1" applyFill="1" applyBorder="1" applyAlignment="1">
      <alignment horizontal="center" vertical="center"/>
    </xf>
    <xf numFmtId="0" fontId="55" fillId="18" borderId="32" xfId="0" applyFont="1" applyFill="1" applyBorder="1" applyAlignment="1">
      <alignment horizontal="center" vertical="center"/>
    </xf>
    <xf numFmtId="0" fontId="55" fillId="18" borderId="33" xfId="0" applyFont="1" applyFill="1" applyBorder="1" applyAlignment="1">
      <alignment horizontal="center" vertical="center"/>
    </xf>
    <xf numFmtId="0" fontId="67" fillId="0" borderId="20" xfId="0" applyFont="1" applyBorder="1" applyAlignment="1">
      <alignment horizontal="center"/>
    </xf>
    <xf numFmtId="0" fontId="67" fillId="0" borderId="40" xfId="0" applyFont="1" applyBorder="1" applyAlignment="1">
      <alignment horizontal="center"/>
    </xf>
    <xf numFmtId="0" fontId="70" fillId="0" borderId="20" xfId="0" applyFont="1" applyBorder="1" applyAlignment="1">
      <alignment horizontal="center" wrapText="1"/>
    </xf>
    <xf numFmtId="0" fontId="70" fillId="0" borderId="40" xfId="0" applyFont="1" applyBorder="1" applyAlignment="1">
      <alignment horizontal="center"/>
    </xf>
    <xf numFmtId="0" fontId="67" fillId="0" borderId="15" xfId="0" applyFont="1" applyBorder="1" applyAlignment="1">
      <alignment horizontal="center"/>
    </xf>
    <xf numFmtId="0" fontId="0" fillId="0" borderId="2" xfId="0" applyBorder="1" applyAlignment="1">
      <alignment horizontal="left" vertical="top" wrapText="1"/>
    </xf>
    <xf numFmtId="0" fontId="0" fillId="0" borderId="5" xfId="0" applyBorder="1" applyAlignment="1">
      <alignment horizontal="left" vertical="top" wrapText="1"/>
    </xf>
    <xf numFmtId="0" fontId="2" fillId="21" borderId="24" xfId="0" applyFont="1" applyFill="1" applyBorder="1" applyAlignment="1">
      <alignment horizontal="center" vertical="center" wrapText="1"/>
    </xf>
    <xf numFmtId="0" fontId="2" fillId="21" borderId="33" xfId="0" applyFont="1" applyFill="1" applyBorder="1" applyAlignment="1">
      <alignment horizontal="center" vertical="center" wrapText="1"/>
    </xf>
    <xf numFmtId="0" fontId="2" fillId="21" borderId="47" xfId="0" applyFont="1" applyFill="1" applyBorder="1" applyAlignment="1">
      <alignment horizontal="center" vertical="center" wrapText="1"/>
    </xf>
    <xf numFmtId="0" fontId="2" fillId="21" borderId="48" xfId="0" applyFont="1" applyFill="1" applyBorder="1" applyAlignment="1">
      <alignment horizontal="center" vertical="center" wrapText="1"/>
    </xf>
    <xf numFmtId="0" fontId="2" fillId="21" borderId="49" xfId="0" applyFont="1" applyFill="1" applyBorder="1" applyAlignment="1">
      <alignment horizontal="center" vertical="center" wrapText="1"/>
    </xf>
    <xf numFmtId="10" fontId="4" fillId="17" borderId="35" xfId="15" applyNumberFormat="1" applyFill="1" applyBorder="1" applyAlignment="1">
      <alignment horizontal="center" vertical="center" wrapText="1"/>
    </xf>
    <xf numFmtId="0" fontId="16" fillId="17" borderId="5" xfId="0" applyFont="1" applyFill="1" applyBorder="1" applyAlignment="1" applyProtection="1">
      <alignment horizontal="left" vertical="center" wrapText="1"/>
      <protection locked="0"/>
    </xf>
    <xf numFmtId="180" fontId="16" fillId="18" borderId="1" xfId="0" applyNumberFormat="1" applyFont="1" applyFill="1" applyBorder="1" applyAlignment="1" applyProtection="1">
      <alignment horizontal="left" vertical="center" wrapText="1"/>
      <protection locked="0"/>
    </xf>
    <xf numFmtId="0" fontId="16" fillId="17" borderId="1" xfId="0" applyFont="1" applyFill="1" applyBorder="1" applyAlignment="1" applyProtection="1">
      <alignment horizontal="left" vertical="center" wrapText="1"/>
      <protection locked="0"/>
    </xf>
    <xf numFmtId="0" fontId="18" fillId="18" borderId="8" xfId="0" applyFont="1" applyFill="1" applyBorder="1" applyAlignment="1">
      <alignment horizontal="left" vertical="center" wrapText="1"/>
    </xf>
    <xf numFmtId="3" fontId="4" fillId="0" borderId="3"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26" fillId="0" borderId="3" xfId="0" applyFont="1" applyFill="1" applyBorder="1" applyAlignment="1">
      <alignment horizontal="center" vertical="center" wrapText="1"/>
    </xf>
    <xf numFmtId="175" fontId="4" fillId="0" borderId="3" xfId="0" applyNumberFormat="1" applyFont="1" applyFill="1" applyBorder="1" applyAlignment="1">
      <alignment horizontal="center" vertical="center" wrapText="1"/>
    </xf>
    <xf numFmtId="0" fontId="71" fillId="0" borderId="3" xfId="0"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0" fontId="20" fillId="0" borderId="3" xfId="0" applyFont="1" applyFill="1" applyBorder="1" applyAlignment="1">
      <alignment horizontal="center" wrapText="1"/>
    </xf>
    <xf numFmtId="0" fontId="63" fillId="0" borderId="3" xfId="0" applyFont="1" applyFill="1" applyBorder="1" applyAlignment="1">
      <alignment horizontal="center"/>
    </xf>
    <xf numFmtId="175" fontId="2" fillId="0" borderId="3" xfId="0" applyNumberFormat="1" applyFont="1" applyFill="1" applyBorder="1" applyAlignment="1">
      <alignment horizontal="center" vertical="center" wrapText="1"/>
    </xf>
    <xf numFmtId="0" fontId="20" fillId="0" borderId="10" xfId="0" applyFont="1" applyFill="1" applyBorder="1" applyAlignment="1">
      <alignment horizontal="center"/>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71"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0" fillId="0" borderId="1" xfId="0" applyFont="1" applyFill="1" applyBorder="1" applyAlignment="1">
      <alignment horizontal="center"/>
    </xf>
    <xf numFmtId="0" fontId="63" fillId="0" borderId="1" xfId="0" applyFont="1" applyFill="1" applyBorder="1" applyAlignment="1">
      <alignment horizontal="center"/>
    </xf>
    <xf numFmtId="0" fontId="2" fillId="0" borderId="1" xfId="0" applyFont="1" applyFill="1" applyBorder="1" applyAlignment="1">
      <alignment horizontal="center" vertical="center" wrapText="1"/>
    </xf>
    <xf numFmtId="0" fontId="20" fillId="0" borderId="11" xfId="0" applyFont="1" applyFill="1" applyBorder="1" applyAlignment="1">
      <alignment horizontal="center"/>
    </xf>
    <xf numFmtId="37" fontId="72" fillId="0" borderId="66" xfId="9" applyNumberFormat="1" applyFont="1" applyFill="1" applyBorder="1" applyAlignment="1">
      <alignment horizontal="center" vertical="center"/>
    </xf>
    <xf numFmtId="37" fontId="72" fillId="0" borderId="7" xfId="9" applyNumberFormat="1"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37" fontId="72" fillId="0" borderId="78" xfId="9" applyNumberFormat="1" applyFont="1" applyFill="1" applyBorder="1" applyAlignment="1">
      <alignment horizontal="center" vertical="center"/>
    </xf>
    <xf numFmtId="37" fontId="72" fillId="0" borderId="76" xfId="9" applyNumberFormat="1" applyFont="1" applyFill="1" applyBorder="1" applyAlignment="1">
      <alignment horizontal="center" vertical="center"/>
    </xf>
    <xf numFmtId="3" fontId="4"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71" fillId="0" borderId="2" xfId="0"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0" fontId="20" fillId="0" borderId="2" xfId="0" applyFont="1" applyFill="1" applyBorder="1" applyAlignment="1">
      <alignment horizontal="center"/>
    </xf>
    <xf numFmtId="0" fontId="63" fillId="0" borderId="2" xfId="0" applyFont="1" applyFill="1" applyBorder="1" applyAlignment="1">
      <alignment horizontal="center"/>
    </xf>
    <xf numFmtId="0" fontId="2" fillId="0" borderId="2" xfId="0" applyFont="1" applyFill="1" applyBorder="1" applyAlignment="1">
      <alignment horizontal="center" vertical="center" wrapText="1"/>
    </xf>
    <xf numFmtId="0" fontId="20" fillId="0" borderId="19" xfId="0" applyFont="1" applyFill="1" applyBorder="1" applyAlignment="1">
      <alignment horizontal="center"/>
    </xf>
    <xf numFmtId="0" fontId="5" fillId="17" borderId="2" xfId="0" applyFont="1" applyFill="1" applyBorder="1" applyAlignment="1">
      <alignment horizontal="center" vertical="center" wrapText="1"/>
    </xf>
  </cellXfs>
  <cellStyles count="3273">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 2" xfId="3161" xr:uid="{00000000-0005-0000-0000-000007000000}"/>
    <cellStyle name="BodyStyle 3" xfId="3153" xr:uid="{00000000-0005-0000-0000-000008000000}"/>
    <cellStyle name="BodyStyleBold" xfId="34" xr:uid="{00000000-0005-0000-0000-000009000000}"/>
    <cellStyle name="BodyStyleBoldRight" xfId="35" xr:uid="{00000000-0005-0000-0000-00000A000000}"/>
    <cellStyle name="BodyStyleWithBorder" xfId="36" xr:uid="{00000000-0005-0000-0000-00000B000000}"/>
    <cellStyle name="BodyStyleWithBorder 2" xfId="37" xr:uid="{00000000-0005-0000-0000-00000C000000}"/>
    <cellStyle name="BodyStyleWithBorder 2 2" xfId="38" xr:uid="{00000000-0005-0000-0000-00000D000000}"/>
    <cellStyle name="BodyStyleWithBorder 2 3" xfId="39" xr:uid="{00000000-0005-0000-0000-00000E000000}"/>
    <cellStyle name="BodyStyleWithBorder 2 4" xfId="40" xr:uid="{00000000-0005-0000-0000-00000F000000}"/>
    <cellStyle name="BodyStyleWithBorder 3" xfId="41" xr:uid="{00000000-0005-0000-0000-000010000000}"/>
    <cellStyle name="BodyStyleWithBorder 4" xfId="42" xr:uid="{00000000-0005-0000-0000-000011000000}"/>
    <cellStyle name="BodyStyleWithBorder 5" xfId="43" xr:uid="{00000000-0005-0000-0000-000012000000}"/>
    <cellStyle name="BorderThinBlack" xfId="44" xr:uid="{00000000-0005-0000-0000-000013000000}"/>
    <cellStyle name="BorderThinBlack 2" xfId="45" xr:uid="{00000000-0005-0000-0000-000014000000}"/>
    <cellStyle name="BorderThinBlack 2 2" xfId="46" xr:uid="{00000000-0005-0000-0000-000015000000}"/>
    <cellStyle name="BorderThinBlack 2 2 2" xfId="47" xr:uid="{00000000-0005-0000-0000-000016000000}"/>
    <cellStyle name="BorderThinBlack 2 2 2 2" xfId="48" xr:uid="{00000000-0005-0000-0000-000017000000}"/>
    <cellStyle name="BorderThinBlack 2 2 2 3" xfId="49" xr:uid="{00000000-0005-0000-0000-000018000000}"/>
    <cellStyle name="BorderThinBlack 2 2 2 4" xfId="50" xr:uid="{00000000-0005-0000-0000-000019000000}"/>
    <cellStyle name="BorderThinBlack 2 2 3" xfId="51" xr:uid="{00000000-0005-0000-0000-00001A000000}"/>
    <cellStyle name="BorderThinBlack 2 2 4" xfId="52" xr:uid="{00000000-0005-0000-0000-00001B000000}"/>
    <cellStyle name="BorderThinBlack 2 2 5" xfId="53" xr:uid="{00000000-0005-0000-0000-00001C000000}"/>
    <cellStyle name="BorderThinBlack 2 3" xfId="54" xr:uid="{00000000-0005-0000-0000-00001D000000}"/>
    <cellStyle name="BorderThinBlack 2 4" xfId="55" xr:uid="{00000000-0005-0000-0000-00001E000000}"/>
    <cellStyle name="BorderThinBlack 2 5" xfId="56" xr:uid="{00000000-0005-0000-0000-00001F000000}"/>
    <cellStyle name="BorderThinBlack 3" xfId="57" xr:uid="{00000000-0005-0000-0000-000020000000}"/>
    <cellStyle name="BorderThinBlack 3 2" xfId="58" xr:uid="{00000000-0005-0000-0000-000021000000}"/>
    <cellStyle name="BorderThinBlack 3 2 2" xfId="59" xr:uid="{00000000-0005-0000-0000-000022000000}"/>
    <cellStyle name="BorderThinBlack 3 2 3" xfId="60" xr:uid="{00000000-0005-0000-0000-000023000000}"/>
    <cellStyle name="BorderThinBlack 3 2 4" xfId="61" xr:uid="{00000000-0005-0000-0000-000024000000}"/>
    <cellStyle name="BorderThinBlack 3 3" xfId="62" xr:uid="{00000000-0005-0000-0000-000025000000}"/>
    <cellStyle name="BorderThinBlack 3 4" xfId="63" xr:uid="{00000000-0005-0000-0000-000026000000}"/>
    <cellStyle name="BorderThinBlack 3 5" xfId="64" xr:uid="{00000000-0005-0000-0000-000027000000}"/>
    <cellStyle name="BorderThinBlack 4" xfId="65" xr:uid="{00000000-0005-0000-0000-000028000000}"/>
    <cellStyle name="BorderThinBlack 5" xfId="66" xr:uid="{00000000-0005-0000-0000-000029000000}"/>
    <cellStyle name="BorderThinBlack 6" xfId="67" xr:uid="{00000000-0005-0000-0000-00002A000000}"/>
    <cellStyle name="BorderThinBlack 7" xfId="3158" xr:uid="{00000000-0005-0000-0000-00002B000000}"/>
    <cellStyle name="Coma 2" xfId="1" xr:uid="{00000000-0005-0000-0000-00002C000000}"/>
    <cellStyle name="Coma 2 2" xfId="2" xr:uid="{00000000-0005-0000-0000-00002D000000}"/>
    <cellStyle name="Comma" xfId="68" xr:uid="{00000000-0005-0000-0000-00002E000000}"/>
    <cellStyle name="Comma [0]" xfId="69" xr:uid="{00000000-0005-0000-0000-00002F000000}"/>
    <cellStyle name="Comma [0] 2" xfId="70" xr:uid="{00000000-0005-0000-0000-000030000000}"/>
    <cellStyle name="Comma [0] 2 2" xfId="71" xr:uid="{00000000-0005-0000-0000-000031000000}"/>
    <cellStyle name="Comma [0] 2 2 2" xfId="72" xr:uid="{00000000-0005-0000-0000-000032000000}"/>
    <cellStyle name="Comma [0] 2 2 2 2" xfId="2932" xr:uid="{00000000-0005-0000-0000-000033000000}"/>
    <cellStyle name="Comma [0] 2 2 2 2 2" xfId="3092" xr:uid="{00000000-0005-0000-0000-000034000000}"/>
    <cellStyle name="Comma [0] 2 2 2 2 3" xfId="3225" xr:uid="{00000000-0005-0000-0000-000035000000}"/>
    <cellStyle name="Comma [0] 2 2 2 3" xfId="2876" xr:uid="{00000000-0005-0000-0000-000036000000}"/>
    <cellStyle name="Comma [0] 2 2 2 3 2" xfId="3038" xr:uid="{00000000-0005-0000-0000-000037000000}"/>
    <cellStyle name="Comma [0] 2 2 2 4" xfId="2986" xr:uid="{00000000-0005-0000-0000-000038000000}"/>
    <cellStyle name="Comma [0] 2 2 2 5" xfId="3169" xr:uid="{00000000-0005-0000-0000-000039000000}"/>
    <cellStyle name="Comma [0] 2 2 3" xfId="2931" xr:uid="{00000000-0005-0000-0000-00003A000000}"/>
    <cellStyle name="Comma [0] 2 2 3 2" xfId="3091" xr:uid="{00000000-0005-0000-0000-00003B000000}"/>
    <cellStyle name="Comma [0] 2 2 3 3" xfId="3224" xr:uid="{00000000-0005-0000-0000-00003C000000}"/>
    <cellStyle name="Comma [0] 2 2 4" xfId="2875" xr:uid="{00000000-0005-0000-0000-00003D000000}"/>
    <cellStyle name="Comma [0] 2 2 4 2" xfId="3037" xr:uid="{00000000-0005-0000-0000-00003E000000}"/>
    <cellStyle name="Comma [0] 2 2 5" xfId="2985" xr:uid="{00000000-0005-0000-0000-00003F000000}"/>
    <cellStyle name="Comma [0] 2 2 6" xfId="3168" xr:uid="{00000000-0005-0000-0000-000040000000}"/>
    <cellStyle name="Comma [0] 2 3" xfId="73" xr:uid="{00000000-0005-0000-0000-000041000000}"/>
    <cellStyle name="Comma [0] 2 3 2" xfId="2933" xr:uid="{00000000-0005-0000-0000-000042000000}"/>
    <cellStyle name="Comma [0] 2 3 2 2" xfId="3093" xr:uid="{00000000-0005-0000-0000-000043000000}"/>
    <cellStyle name="Comma [0] 2 3 2 3" xfId="3226" xr:uid="{00000000-0005-0000-0000-000044000000}"/>
    <cellStyle name="Comma [0] 2 3 3" xfId="2877" xr:uid="{00000000-0005-0000-0000-000045000000}"/>
    <cellStyle name="Comma [0] 2 3 3 2" xfId="3039" xr:uid="{00000000-0005-0000-0000-000046000000}"/>
    <cellStyle name="Comma [0] 2 3 4" xfId="2987" xr:uid="{00000000-0005-0000-0000-000047000000}"/>
    <cellStyle name="Comma [0] 2 3 5" xfId="3170" xr:uid="{00000000-0005-0000-0000-000048000000}"/>
    <cellStyle name="Comma [0] 2 4" xfId="2930" xr:uid="{00000000-0005-0000-0000-000049000000}"/>
    <cellStyle name="Comma [0] 2 4 2" xfId="3090" xr:uid="{00000000-0005-0000-0000-00004A000000}"/>
    <cellStyle name="Comma [0] 2 4 3" xfId="3223" xr:uid="{00000000-0005-0000-0000-00004B000000}"/>
    <cellStyle name="Comma [0] 2 5" xfId="2874" xr:uid="{00000000-0005-0000-0000-00004C000000}"/>
    <cellStyle name="Comma [0] 2 5 2" xfId="3036" xr:uid="{00000000-0005-0000-0000-00004D000000}"/>
    <cellStyle name="Comma [0] 2 6" xfId="2984" xr:uid="{00000000-0005-0000-0000-00004E000000}"/>
    <cellStyle name="Comma [0] 2 7" xfId="3167" xr:uid="{00000000-0005-0000-0000-00004F000000}"/>
    <cellStyle name="Comma [0] 3" xfId="74" xr:uid="{00000000-0005-0000-0000-000050000000}"/>
    <cellStyle name="Comma [0] 3 2" xfId="2934" xr:uid="{00000000-0005-0000-0000-000051000000}"/>
    <cellStyle name="Comma [0] 3 2 2" xfId="3094" xr:uid="{00000000-0005-0000-0000-000052000000}"/>
    <cellStyle name="Comma [0] 3 2 3" xfId="3227" xr:uid="{00000000-0005-0000-0000-000053000000}"/>
    <cellStyle name="Comma [0] 3 3" xfId="2878" xr:uid="{00000000-0005-0000-0000-000054000000}"/>
    <cellStyle name="Comma [0] 3 3 2" xfId="3040" xr:uid="{00000000-0005-0000-0000-000055000000}"/>
    <cellStyle name="Comma [0] 3 4" xfId="2988" xr:uid="{00000000-0005-0000-0000-000056000000}"/>
    <cellStyle name="Comma [0] 3 5" xfId="3171" xr:uid="{00000000-0005-0000-0000-000057000000}"/>
    <cellStyle name="Comma [0] 4" xfId="2929" xr:uid="{00000000-0005-0000-0000-000058000000}"/>
    <cellStyle name="Comma [0] 4 2" xfId="3089" xr:uid="{00000000-0005-0000-0000-000059000000}"/>
    <cellStyle name="Comma [0] 4 3" xfId="3222" xr:uid="{00000000-0005-0000-0000-00005A000000}"/>
    <cellStyle name="Comma [0] 5" xfId="2873" xr:uid="{00000000-0005-0000-0000-00005B000000}"/>
    <cellStyle name="Comma [0] 5 2" xfId="3035" xr:uid="{00000000-0005-0000-0000-00005C000000}"/>
    <cellStyle name="Comma [0] 6" xfId="2983" xr:uid="{00000000-0005-0000-0000-00005D000000}"/>
    <cellStyle name="Comma [0] 7" xfId="3146" xr:uid="{00000000-0005-0000-0000-00005E000000}"/>
    <cellStyle name="Comma [0] 8" xfId="3166" xr:uid="{00000000-0005-0000-0000-00005F000000}"/>
    <cellStyle name="Comma 10" xfId="2980" xr:uid="{00000000-0005-0000-0000-000060000000}"/>
    <cellStyle name="Comma 10 2" xfId="3139" xr:uid="{00000000-0005-0000-0000-000061000000}"/>
    <cellStyle name="Comma 11" xfId="2923" xr:uid="{00000000-0005-0000-0000-000062000000}"/>
    <cellStyle name="Comma 11 2" xfId="3085" xr:uid="{00000000-0005-0000-0000-000063000000}"/>
    <cellStyle name="Comma 12" xfId="2979" xr:uid="{00000000-0005-0000-0000-000064000000}"/>
    <cellStyle name="Comma 12 2" xfId="3138" xr:uid="{00000000-0005-0000-0000-000065000000}"/>
    <cellStyle name="Comma 13" xfId="2922" xr:uid="{00000000-0005-0000-0000-000066000000}"/>
    <cellStyle name="Comma 13 2" xfId="3084" xr:uid="{00000000-0005-0000-0000-000067000000}"/>
    <cellStyle name="Comma 14" xfId="2871" xr:uid="{00000000-0005-0000-0000-000068000000}"/>
    <cellStyle name="Comma 14 2" xfId="3033" xr:uid="{00000000-0005-0000-0000-000069000000}"/>
    <cellStyle name="Comma 15" xfId="2921" xr:uid="{00000000-0005-0000-0000-00006A000000}"/>
    <cellStyle name="Comma 15 2" xfId="3083" xr:uid="{00000000-0005-0000-0000-00006B000000}"/>
    <cellStyle name="Comma 16" xfId="2886" xr:uid="{00000000-0005-0000-0000-00006C000000}"/>
    <cellStyle name="Comma 16 2" xfId="3048" xr:uid="{00000000-0005-0000-0000-00006D000000}"/>
    <cellStyle name="Comma 17" xfId="2920" xr:uid="{00000000-0005-0000-0000-00006E000000}"/>
    <cellStyle name="Comma 17 2" xfId="3082" xr:uid="{00000000-0005-0000-0000-00006F000000}"/>
    <cellStyle name="Comma 18" xfId="2982" xr:uid="{00000000-0005-0000-0000-000070000000}"/>
    <cellStyle name="Comma 19" xfId="3145" xr:uid="{00000000-0005-0000-0000-000071000000}"/>
    <cellStyle name="Comma 2" xfId="75" xr:uid="{00000000-0005-0000-0000-000072000000}"/>
    <cellStyle name="Comma 2 2" xfId="76" xr:uid="{00000000-0005-0000-0000-000073000000}"/>
    <cellStyle name="Comma 2 2 2" xfId="77" xr:uid="{00000000-0005-0000-0000-000074000000}"/>
    <cellStyle name="Comma 2 2 2 2" xfId="2937" xr:uid="{00000000-0005-0000-0000-000075000000}"/>
    <cellStyle name="Comma 2 2 2 2 2" xfId="3097" xr:uid="{00000000-0005-0000-0000-000076000000}"/>
    <cellStyle name="Comma 2 2 2 2 3" xfId="3230" xr:uid="{00000000-0005-0000-0000-000077000000}"/>
    <cellStyle name="Comma 2 2 2 3" xfId="2881" xr:uid="{00000000-0005-0000-0000-000078000000}"/>
    <cellStyle name="Comma 2 2 2 3 2" xfId="3043" xr:uid="{00000000-0005-0000-0000-000079000000}"/>
    <cellStyle name="Comma 2 2 2 4" xfId="2991" xr:uid="{00000000-0005-0000-0000-00007A000000}"/>
    <cellStyle name="Comma 2 2 2 5" xfId="3174" xr:uid="{00000000-0005-0000-0000-00007B000000}"/>
    <cellStyle name="Comma 2 2 3" xfId="2936" xr:uid="{00000000-0005-0000-0000-00007C000000}"/>
    <cellStyle name="Comma 2 2 3 2" xfId="3096" xr:uid="{00000000-0005-0000-0000-00007D000000}"/>
    <cellStyle name="Comma 2 2 3 3" xfId="3229" xr:uid="{00000000-0005-0000-0000-00007E000000}"/>
    <cellStyle name="Comma 2 2 4" xfId="2880" xr:uid="{00000000-0005-0000-0000-00007F000000}"/>
    <cellStyle name="Comma 2 2 4 2" xfId="3042" xr:uid="{00000000-0005-0000-0000-000080000000}"/>
    <cellStyle name="Comma 2 2 5" xfId="2990" xr:uid="{00000000-0005-0000-0000-000081000000}"/>
    <cellStyle name="Comma 2 2 6" xfId="3173" xr:uid="{00000000-0005-0000-0000-000082000000}"/>
    <cellStyle name="Comma 2 3" xfId="78" xr:uid="{00000000-0005-0000-0000-000083000000}"/>
    <cellStyle name="Comma 2 3 2" xfId="2938" xr:uid="{00000000-0005-0000-0000-000084000000}"/>
    <cellStyle name="Comma 2 3 2 2" xfId="3098" xr:uid="{00000000-0005-0000-0000-000085000000}"/>
    <cellStyle name="Comma 2 3 2 3" xfId="3231" xr:uid="{00000000-0005-0000-0000-000086000000}"/>
    <cellStyle name="Comma 2 3 3" xfId="2882" xr:uid="{00000000-0005-0000-0000-000087000000}"/>
    <cellStyle name="Comma 2 3 3 2" xfId="3044" xr:uid="{00000000-0005-0000-0000-000088000000}"/>
    <cellStyle name="Comma 2 3 4" xfId="2992" xr:uid="{00000000-0005-0000-0000-000089000000}"/>
    <cellStyle name="Comma 2 3 5" xfId="3175" xr:uid="{00000000-0005-0000-0000-00008A000000}"/>
    <cellStyle name="Comma 2 4" xfId="2935" xr:uid="{00000000-0005-0000-0000-00008B000000}"/>
    <cellStyle name="Comma 2 4 2" xfId="3095" xr:uid="{00000000-0005-0000-0000-00008C000000}"/>
    <cellStyle name="Comma 2 4 3" xfId="3228" xr:uid="{00000000-0005-0000-0000-00008D000000}"/>
    <cellStyle name="Comma 2 5" xfId="2879" xr:uid="{00000000-0005-0000-0000-00008E000000}"/>
    <cellStyle name="Comma 2 5 2" xfId="3041" xr:uid="{00000000-0005-0000-0000-00008F000000}"/>
    <cellStyle name="Comma 2 6" xfId="2989" xr:uid="{00000000-0005-0000-0000-000090000000}"/>
    <cellStyle name="Comma 2 7" xfId="3172" xr:uid="{00000000-0005-0000-0000-000091000000}"/>
    <cellStyle name="Comma 20" xfId="3154" xr:uid="{00000000-0005-0000-0000-000092000000}"/>
    <cellStyle name="Comma 21" xfId="3165" xr:uid="{00000000-0005-0000-0000-000093000000}"/>
    <cellStyle name="Comma 22" xfId="3217" xr:uid="{00000000-0005-0000-0000-000094000000}"/>
    <cellStyle name="Comma 23" xfId="3163" xr:uid="{00000000-0005-0000-0000-000095000000}"/>
    <cellStyle name="Comma 24" xfId="3215" xr:uid="{00000000-0005-0000-0000-000096000000}"/>
    <cellStyle name="Comma 25" xfId="3179" xr:uid="{00000000-0005-0000-0000-000097000000}"/>
    <cellStyle name="Comma 26" xfId="3213" xr:uid="{00000000-0005-0000-0000-000098000000}"/>
    <cellStyle name="Comma 3" xfId="79" xr:uid="{00000000-0005-0000-0000-000099000000}"/>
    <cellStyle name="Comma 3 2" xfId="2939" xr:uid="{00000000-0005-0000-0000-00009A000000}"/>
    <cellStyle name="Comma 3 2 2" xfId="3099" xr:uid="{00000000-0005-0000-0000-00009B000000}"/>
    <cellStyle name="Comma 3 2 3" xfId="3232" xr:uid="{00000000-0005-0000-0000-00009C000000}"/>
    <cellStyle name="Comma 3 3" xfId="2883" xr:uid="{00000000-0005-0000-0000-00009D000000}"/>
    <cellStyle name="Comma 3 3 2" xfId="3045" xr:uid="{00000000-0005-0000-0000-00009E000000}"/>
    <cellStyle name="Comma 3 4" xfId="2993" xr:uid="{00000000-0005-0000-0000-00009F000000}"/>
    <cellStyle name="Comma 3 5" xfId="3176" xr:uid="{00000000-0005-0000-0000-0000A0000000}"/>
    <cellStyle name="Comma 4" xfId="80" xr:uid="{00000000-0005-0000-0000-0000A1000000}"/>
    <cellStyle name="Comma 4 2" xfId="2940" xr:uid="{00000000-0005-0000-0000-0000A2000000}"/>
    <cellStyle name="Comma 4 2 2" xfId="3100" xr:uid="{00000000-0005-0000-0000-0000A3000000}"/>
    <cellStyle name="Comma 4 2 3" xfId="3233" xr:uid="{00000000-0005-0000-0000-0000A4000000}"/>
    <cellStyle name="Comma 4 3" xfId="2884" xr:uid="{00000000-0005-0000-0000-0000A5000000}"/>
    <cellStyle name="Comma 4 3 2" xfId="3046" xr:uid="{00000000-0005-0000-0000-0000A6000000}"/>
    <cellStyle name="Comma 4 4" xfId="2994" xr:uid="{00000000-0005-0000-0000-0000A7000000}"/>
    <cellStyle name="Comma 4 5" xfId="3177" xr:uid="{00000000-0005-0000-0000-0000A8000000}"/>
    <cellStyle name="Comma 5" xfId="81" xr:uid="{00000000-0005-0000-0000-0000A9000000}"/>
    <cellStyle name="Comma 5 2" xfId="2941" xr:uid="{00000000-0005-0000-0000-0000AA000000}"/>
    <cellStyle name="Comma 5 2 2" xfId="3101" xr:uid="{00000000-0005-0000-0000-0000AB000000}"/>
    <cellStyle name="Comma 5 2 3" xfId="3234" xr:uid="{00000000-0005-0000-0000-0000AC000000}"/>
    <cellStyle name="Comma 5 3" xfId="2885" xr:uid="{00000000-0005-0000-0000-0000AD000000}"/>
    <cellStyle name="Comma 5 3 2" xfId="3047" xr:uid="{00000000-0005-0000-0000-0000AE000000}"/>
    <cellStyle name="Comma 5 4" xfId="2995" xr:uid="{00000000-0005-0000-0000-0000AF000000}"/>
    <cellStyle name="Comma 5 5" xfId="3178" xr:uid="{00000000-0005-0000-0000-0000B0000000}"/>
    <cellStyle name="Comma 6" xfId="2928" xr:uid="{00000000-0005-0000-0000-0000B1000000}"/>
    <cellStyle name="Comma 6 2" xfId="3088" xr:uid="{00000000-0005-0000-0000-0000B2000000}"/>
    <cellStyle name="Comma 6 3" xfId="3221" xr:uid="{00000000-0005-0000-0000-0000B3000000}"/>
    <cellStyle name="Comma 7" xfId="2975" xr:uid="{00000000-0005-0000-0000-0000B4000000}"/>
    <cellStyle name="Comma 7 2" xfId="3135" xr:uid="{00000000-0005-0000-0000-0000B5000000}"/>
    <cellStyle name="Comma 8" xfId="2872" xr:uid="{00000000-0005-0000-0000-0000B6000000}"/>
    <cellStyle name="Comma 8 2" xfId="3034" xr:uid="{00000000-0005-0000-0000-0000B7000000}"/>
    <cellStyle name="Comma 9" xfId="2924" xr:uid="{00000000-0005-0000-0000-0000B8000000}"/>
    <cellStyle name="Comma 9 2" xfId="3086" xr:uid="{00000000-0005-0000-0000-0000B9000000}"/>
    <cellStyle name="Currency" xfId="82" xr:uid="{00000000-0005-0000-0000-0000BA000000}"/>
    <cellStyle name="Currency [0]" xfId="83" xr:uid="{00000000-0005-0000-0000-0000BB000000}"/>
    <cellStyle name="Currency [0] 2" xfId="84" xr:uid="{00000000-0005-0000-0000-0000BC000000}"/>
    <cellStyle name="Currency [0] 2 2" xfId="85" xr:uid="{00000000-0005-0000-0000-0000BD000000}"/>
    <cellStyle name="Currency [0] 2 2 2" xfId="86" xr:uid="{00000000-0005-0000-0000-0000BE000000}"/>
    <cellStyle name="Currency [0] 2 2 2 2" xfId="87" xr:uid="{00000000-0005-0000-0000-0000BF000000}"/>
    <cellStyle name="Currency [0] 2 2 3" xfId="88" xr:uid="{00000000-0005-0000-0000-0000C0000000}"/>
    <cellStyle name="Currency [0] 2 2 3 2" xfId="89" xr:uid="{00000000-0005-0000-0000-0000C1000000}"/>
    <cellStyle name="Currency [0] 2 2 4" xfId="90" xr:uid="{00000000-0005-0000-0000-0000C2000000}"/>
    <cellStyle name="Currency [0] 2 2 4 2" xfId="91" xr:uid="{00000000-0005-0000-0000-0000C3000000}"/>
    <cellStyle name="Currency [0] 2 2 5" xfId="92" xr:uid="{00000000-0005-0000-0000-0000C4000000}"/>
    <cellStyle name="Currency [0] 2 3" xfId="93" xr:uid="{00000000-0005-0000-0000-0000C5000000}"/>
    <cellStyle name="Currency [0] 2 3 2" xfId="94" xr:uid="{00000000-0005-0000-0000-0000C6000000}"/>
    <cellStyle name="Currency [0] 2 4" xfId="95" xr:uid="{00000000-0005-0000-0000-0000C7000000}"/>
    <cellStyle name="Currency [0] 2 4 2" xfId="96" xr:uid="{00000000-0005-0000-0000-0000C8000000}"/>
    <cellStyle name="Currency [0] 2 5" xfId="97" xr:uid="{00000000-0005-0000-0000-0000C9000000}"/>
    <cellStyle name="Currency [0] 2 5 2" xfId="98" xr:uid="{00000000-0005-0000-0000-0000CA000000}"/>
    <cellStyle name="Currency [0] 2 6" xfId="99" xr:uid="{00000000-0005-0000-0000-0000CB000000}"/>
    <cellStyle name="Currency [0] 3" xfId="100" xr:uid="{00000000-0005-0000-0000-0000CC000000}"/>
    <cellStyle name="Currency [0] 3 2" xfId="101" xr:uid="{00000000-0005-0000-0000-0000CD000000}"/>
    <cellStyle name="Currency [0] 3 2 2" xfId="102" xr:uid="{00000000-0005-0000-0000-0000CE000000}"/>
    <cellStyle name="Currency [0] 3 3" xfId="103" xr:uid="{00000000-0005-0000-0000-0000CF000000}"/>
    <cellStyle name="Currency [0] 3 3 2" xfId="104" xr:uid="{00000000-0005-0000-0000-0000D0000000}"/>
    <cellStyle name="Currency [0] 3 4" xfId="105" xr:uid="{00000000-0005-0000-0000-0000D1000000}"/>
    <cellStyle name="Currency [0] 3 4 2" xfId="106" xr:uid="{00000000-0005-0000-0000-0000D2000000}"/>
    <cellStyle name="Currency [0] 3 5" xfId="107" xr:uid="{00000000-0005-0000-0000-0000D3000000}"/>
    <cellStyle name="Currency [0] 4" xfId="108" xr:uid="{00000000-0005-0000-0000-0000D4000000}"/>
    <cellStyle name="Currency [0] 4 2" xfId="109" xr:uid="{00000000-0005-0000-0000-0000D5000000}"/>
    <cellStyle name="Currency [0] 5" xfId="110" xr:uid="{00000000-0005-0000-0000-0000D6000000}"/>
    <cellStyle name="Currency [0] 5 2" xfId="111" xr:uid="{00000000-0005-0000-0000-0000D7000000}"/>
    <cellStyle name="Currency [0] 6" xfId="112" xr:uid="{00000000-0005-0000-0000-0000D8000000}"/>
    <cellStyle name="Currency [0] 6 2" xfId="113" xr:uid="{00000000-0005-0000-0000-0000D9000000}"/>
    <cellStyle name="Currency [0] 7" xfId="114" xr:uid="{00000000-0005-0000-0000-0000DA000000}"/>
    <cellStyle name="Currency [0] 8" xfId="3144" xr:uid="{00000000-0005-0000-0000-0000DB000000}"/>
    <cellStyle name="Currency 10" xfId="115" xr:uid="{00000000-0005-0000-0000-0000DC000000}"/>
    <cellStyle name="Currency 10 2" xfId="116" xr:uid="{00000000-0005-0000-0000-0000DD000000}"/>
    <cellStyle name="Currency 11" xfId="117" xr:uid="{00000000-0005-0000-0000-0000DE000000}"/>
    <cellStyle name="Currency 11 2" xfId="118" xr:uid="{00000000-0005-0000-0000-0000DF000000}"/>
    <cellStyle name="Currency 12" xfId="119" xr:uid="{00000000-0005-0000-0000-0000E0000000}"/>
    <cellStyle name="Currency 12 2" xfId="120" xr:uid="{00000000-0005-0000-0000-0000E1000000}"/>
    <cellStyle name="Currency 13" xfId="121" xr:uid="{00000000-0005-0000-0000-0000E2000000}"/>
    <cellStyle name="Currency 13 2" xfId="122" xr:uid="{00000000-0005-0000-0000-0000E3000000}"/>
    <cellStyle name="Currency 14" xfId="123" xr:uid="{00000000-0005-0000-0000-0000E4000000}"/>
    <cellStyle name="Currency 15" xfId="124" xr:uid="{00000000-0005-0000-0000-0000E5000000}"/>
    <cellStyle name="Currency 16" xfId="3143" xr:uid="{00000000-0005-0000-0000-0000E6000000}"/>
    <cellStyle name="Currency 17" xfId="3150" xr:uid="{00000000-0005-0000-0000-0000E7000000}"/>
    <cellStyle name="Currency 2" xfId="125" xr:uid="{00000000-0005-0000-0000-0000E8000000}"/>
    <cellStyle name="Currency 2 2" xfId="126" xr:uid="{00000000-0005-0000-0000-0000E9000000}"/>
    <cellStyle name="Currency 2 2 2" xfId="127" xr:uid="{00000000-0005-0000-0000-0000EA000000}"/>
    <cellStyle name="Currency 2 2 2 2" xfId="128" xr:uid="{00000000-0005-0000-0000-0000EB000000}"/>
    <cellStyle name="Currency 2 2 3" xfId="129" xr:uid="{00000000-0005-0000-0000-0000EC000000}"/>
    <cellStyle name="Currency 2 2 3 2" xfId="130" xr:uid="{00000000-0005-0000-0000-0000ED000000}"/>
    <cellStyle name="Currency 2 2 4" xfId="131" xr:uid="{00000000-0005-0000-0000-0000EE000000}"/>
    <cellStyle name="Currency 2 2 4 2" xfId="132" xr:uid="{00000000-0005-0000-0000-0000EF000000}"/>
    <cellStyle name="Currency 2 2 5" xfId="133" xr:uid="{00000000-0005-0000-0000-0000F0000000}"/>
    <cellStyle name="Currency 2 3" xfId="134" xr:uid="{00000000-0005-0000-0000-0000F1000000}"/>
    <cellStyle name="Currency 2 3 2" xfId="135" xr:uid="{00000000-0005-0000-0000-0000F2000000}"/>
    <cellStyle name="Currency 2 4" xfId="136" xr:uid="{00000000-0005-0000-0000-0000F3000000}"/>
    <cellStyle name="Currency 2 4 2" xfId="137" xr:uid="{00000000-0005-0000-0000-0000F4000000}"/>
    <cellStyle name="Currency 2 5" xfId="138" xr:uid="{00000000-0005-0000-0000-0000F5000000}"/>
    <cellStyle name="Currency 2 5 2" xfId="139" xr:uid="{00000000-0005-0000-0000-0000F6000000}"/>
    <cellStyle name="Currency 2 6" xfId="140" xr:uid="{00000000-0005-0000-0000-0000F7000000}"/>
    <cellStyle name="Currency 3" xfId="141" xr:uid="{00000000-0005-0000-0000-0000F8000000}"/>
    <cellStyle name="Currency 3 2" xfId="142" xr:uid="{00000000-0005-0000-0000-0000F9000000}"/>
    <cellStyle name="Currency 3 2 2" xfId="143" xr:uid="{00000000-0005-0000-0000-0000FA000000}"/>
    <cellStyle name="Currency 3 3" xfId="144" xr:uid="{00000000-0005-0000-0000-0000FB000000}"/>
    <cellStyle name="Currency 3 3 2" xfId="145" xr:uid="{00000000-0005-0000-0000-0000FC000000}"/>
    <cellStyle name="Currency 3 4" xfId="146" xr:uid="{00000000-0005-0000-0000-0000FD000000}"/>
    <cellStyle name="Currency 3 4 2" xfId="147" xr:uid="{00000000-0005-0000-0000-0000FE000000}"/>
    <cellStyle name="Currency 3 5" xfId="148" xr:uid="{00000000-0005-0000-0000-0000FF000000}"/>
    <cellStyle name="Currency 4" xfId="149" xr:uid="{00000000-0005-0000-0000-000000010000}"/>
    <cellStyle name="Currency 4 2" xfId="150" xr:uid="{00000000-0005-0000-0000-000001010000}"/>
    <cellStyle name="Currency 4 2 2" xfId="151" xr:uid="{00000000-0005-0000-0000-000002010000}"/>
    <cellStyle name="Currency 4 3" xfId="152" xr:uid="{00000000-0005-0000-0000-000003010000}"/>
    <cellStyle name="Currency 4 3 2" xfId="153" xr:uid="{00000000-0005-0000-0000-000004010000}"/>
    <cellStyle name="Currency 4 4" xfId="154" xr:uid="{00000000-0005-0000-0000-000005010000}"/>
    <cellStyle name="Currency 4 4 2" xfId="155" xr:uid="{00000000-0005-0000-0000-000006010000}"/>
    <cellStyle name="Currency 4 5" xfId="156" xr:uid="{00000000-0005-0000-0000-000007010000}"/>
    <cellStyle name="Currency 5" xfId="157" xr:uid="{00000000-0005-0000-0000-000008010000}"/>
    <cellStyle name="Currency 5 2" xfId="158" xr:uid="{00000000-0005-0000-0000-000009010000}"/>
    <cellStyle name="Currency 5 2 2" xfId="159" xr:uid="{00000000-0005-0000-0000-00000A010000}"/>
    <cellStyle name="Currency 5 3" xfId="160" xr:uid="{00000000-0005-0000-0000-00000B010000}"/>
    <cellStyle name="Currency 5 3 2" xfId="161" xr:uid="{00000000-0005-0000-0000-00000C010000}"/>
    <cellStyle name="Currency 5 4" xfId="162" xr:uid="{00000000-0005-0000-0000-00000D010000}"/>
    <cellStyle name="Currency 5 4 2" xfId="163" xr:uid="{00000000-0005-0000-0000-00000E010000}"/>
    <cellStyle name="Currency 5 5" xfId="164" xr:uid="{00000000-0005-0000-0000-00000F010000}"/>
    <cellStyle name="Currency 6" xfId="165" xr:uid="{00000000-0005-0000-0000-000010010000}"/>
    <cellStyle name="Currency 6 2" xfId="166" xr:uid="{00000000-0005-0000-0000-000011010000}"/>
    <cellStyle name="Currency 7" xfId="167" xr:uid="{00000000-0005-0000-0000-000012010000}"/>
    <cellStyle name="Currency 7 2" xfId="168" xr:uid="{00000000-0005-0000-0000-000013010000}"/>
    <cellStyle name="Currency 8" xfId="169" xr:uid="{00000000-0005-0000-0000-000014010000}"/>
    <cellStyle name="Currency 8 2" xfId="170" xr:uid="{00000000-0005-0000-0000-000015010000}"/>
    <cellStyle name="Currency 9" xfId="171" xr:uid="{00000000-0005-0000-0000-000016010000}"/>
    <cellStyle name="Currency 9 2" xfId="172" xr:uid="{00000000-0005-0000-0000-000017010000}"/>
    <cellStyle name="DateStyle" xfId="173" xr:uid="{00000000-0005-0000-0000-000018010000}"/>
    <cellStyle name="DateStyle 2" xfId="3160" xr:uid="{00000000-0005-0000-0000-000019010000}"/>
    <cellStyle name="DateStyle 3" xfId="3155" xr:uid="{00000000-0005-0000-0000-00001A010000}"/>
    <cellStyle name="DateTimeStyle" xfId="174" xr:uid="{00000000-0005-0000-0000-00001B010000}"/>
    <cellStyle name="DateTimeStyle 2" xfId="3159" xr:uid="{00000000-0005-0000-0000-00001C010000}"/>
    <cellStyle name="DateTimeStyle 3" xfId="3156" xr:uid="{00000000-0005-0000-0000-00001D010000}"/>
    <cellStyle name="Decimal" xfId="175" xr:uid="{00000000-0005-0000-0000-00001E010000}"/>
    <cellStyle name="DecimalWithBorder" xfId="176" xr:uid="{00000000-0005-0000-0000-00001F010000}"/>
    <cellStyle name="DecimalWithBorder 2" xfId="177" xr:uid="{00000000-0005-0000-0000-000020010000}"/>
    <cellStyle name="DecimalWithBorder 2 2" xfId="178" xr:uid="{00000000-0005-0000-0000-000021010000}"/>
    <cellStyle name="DecimalWithBorder 2 3" xfId="179" xr:uid="{00000000-0005-0000-0000-000022010000}"/>
    <cellStyle name="DecimalWithBorder 2 4" xfId="180" xr:uid="{00000000-0005-0000-0000-000023010000}"/>
    <cellStyle name="DecimalWithBorder 3" xfId="181" xr:uid="{00000000-0005-0000-0000-000024010000}"/>
    <cellStyle name="DecimalWithBorder 4" xfId="182" xr:uid="{00000000-0005-0000-0000-000025010000}"/>
    <cellStyle name="DecimalWithBorder 5" xfId="183" xr:uid="{00000000-0005-0000-0000-000026010000}"/>
    <cellStyle name="Énfasis1 2" xfId="184" xr:uid="{00000000-0005-0000-0000-000027010000}"/>
    <cellStyle name="Énfasis1 2 2" xfId="185" xr:uid="{00000000-0005-0000-0000-000028010000}"/>
    <cellStyle name="EuroCurrency" xfId="186" xr:uid="{00000000-0005-0000-0000-000029010000}"/>
    <cellStyle name="EuroCurrencyWithBorder" xfId="187" xr:uid="{00000000-0005-0000-0000-00002A010000}"/>
    <cellStyle name="EuroCurrencyWithBorder 2" xfId="188" xr:uid="{00000000-0005-0000-0000-00002B010000}"/>
    <cellStyle name="EuroCurrencyWithBorder 2 2" xfId="189" xr:uid="{00000000-0005-0000-0000-00002C010000}"/>
    <cellStyle name="EuroCurrencyWithBorder 2 3" xfId="190" xr:uid="{00000000-0005-0000-0000-00002D010000}"/>
    <cellStyle name="EuroCurrencyWithBorder 2 4" xfId="191" xr:uid="{00000000-0005-0000-0000-00002E010000}"/>
    <cellStyle name="EuroCurrencyWithBorder 3" xfId="192" xr:uid="{00000000-0005-0000-0000-00002F010000}"/>
    <cellStyle name="EuroCurrencyWithBorder 4" xfId="193" xr:uid="{00000000-0005-0000-0000-000030010000}"/>
    <cellStyle name="EuroCurrencyWithBorder 5" xfId="194" xr:uid="{00000000-0005-0000-0000-000031010000}"/>
    <cellStyle name="HeaderStyle" xfId="195" xr:uid="{00000000-0005-0000-0000-000032010000}"/>
    <cellStyle name="HeaderStyle 2" xfId="3148" xr:uid="{00000000-0005-0000-0000-000033010000}"/>
    <cellStyle name="HeaderSubTop" xfId="196" xr:uid="{00000000-0005-0000-0000-000034010000}"/>
    <cellStyle name="HeaderSubTop 2" xfId="3151" xr:uid="{00000000-0005-0000-0000-000035010000}"/>
    <cellStyle name="HeaderSubTopNoBold" xfId="197" xr:uid="{00000000-0005-0000-0000-000036010000}"/>
    <cellStyle name="HeaderSubTopNoBold 2" xfId="3152" xr:uid="{00000000-0005-0000-0000-000037010000}"/>
    <cellStyle name="HeaderTopBuyer" xfId="198" xr:uid="{00000000-0005-0000-0000-000038010000}"/>
    <cellStyle name="HeaderTopBuyer 2" xfId="3149" xr:uid="{00000000-0005-0000-0000-000039010000}"/>
    <cellStyle name="HeaderTopStyle" xfId="199" xr:uid="{00000000-0005-0000-0000-00003A010000}"/>
    <cellStyle name="HeaderTopStyleAlignRight" xfId="200" xr:uid="{00000000-0005-0000-0000-00003B010000}"/>
    <cellStyle name="Hipervínculo" xfId="2927" builtinId="8"/>
    <cellStyle name="MainTitle" xfId="201" xr:uid="{00000000-0005-0000-0000-00003D010000}"/>
    <cellStyle name="MainTitle 2" xfId="202" xr:uid="{00000000-0005-0000-0000-00003E010000}"/>
    <cellStyle name="MainTitle 2 2" xfId="203" xr:uid="{00000000-0005-0000-0000-00003F010000}"/>
    <cellStyle name="MainTitle 2 3" xfId="204" xr:uid="{00000000-0005-0000-0000-000040010000}"/>
    <cellStyle name="MainTitle 2 4" xfId="205" xr:uid="{00000000-0005-0000-0000-000041010000}"/>
    <cellStyle name="MainTitle 3" xfId="206" xr:uid="{00000000-0005-0000-0000-000042010000}"/>
    <cellStyle name="MainTitle 4" xfId="207" xr:uid="{00000000-0005-0000-0000-000043010000}"/>
    <cellStyle name="MainTitle 5" xfId="208" xr:uid="{00000000-0005-0000-0000-000044010000}"/>
    <cellStyle name="MainTitle 6" xfId="3147" xr:uid="{00000000-0005-0000-0000-000045010000}"/>
    <cellStyle name="Millares" xfId="3" builtinId="3"/>
    <cellStyle name="Millares 10" xfId="209" xr:uid="{00000000-0005-0000-0000-000047010000}"/>
    <cellStyle name="Millares 10 2" xfId="210" xr:uid="{00000000-0005-0000-0000-000048010000}"/>
    <cellStyle name="Millares 10 2 2" xfId="2943" xr:uid="{00000000-0005-0000-0000-000049010000}"/>
    <cellStyle name="Millares 10 2 2 2" xfId="3103" xr:uid="{00000000-0005-0000-0000-00004A010000}"/>
    <cellStyle name="Millares 10 2 2 3" xfId="3236" xr:uid="{00000000-0005-0000-0000-00004B010000}"/>
    <cellStyle name="Millares 10 2 3" xfId="2888" xr:uid="{00000000-0005-0000-0000-00004C010000}"/>
    <cellStyle name="Millares 10 2 3 2" xfId="3050" xr:uid="{00000000-0005-0000-0000-00004D010000}"/>
    <cellStyle name="Millares 10 2 4" xfId="2997" xr:uid="{00000000-0005-0000-0000-00004E010000}"/>
    <cellStyle name="Millares 10 2 5" xfId="3181" xr:uid="{00000000-0005-0000-0000-00004F010000}"/>
    <cellStyle name="Millares 10 3" xfId="2942" xr:uid="{00000000-0005-0000-0000-000050010000}"/>
    <cellStyle name="Millares 10 3 2" xfId="3102" xr:uid="{00000000-0005-0000-0000-000051010000}"/>
    <cellStyle name="Millares 10 3 3" xfId="3235" xr:uid="{00000000-0005-0000-0000-000052010000}"/>
    <cellStyle name="Millares 10 4" xfId="2887" xr:uid="{00000000-0005-0000-0000-000053010000}"/>
    <cellStyle name="Millares 10 4 2" xfId="3049" xr:uid="{00000000-0005-0000-0000-000054010000}"/>
    <cellStyle name="Millares 10 5" xfId="2996" xr:uid="{00000000-0005-0000-0000-000055010000}"/>
    <cellStyle name="Millares 10 6" xfId="3180" xr:uid="{00000000-0005-0000-0000-000056010000}"/>
    <cellStyle name="Millares 100" xfId="2865" xr:uid="{00000000-0005-0000-0000-000057010000}"/>
    <cellStyle name="Millares 11" xfId="2976" xr:uid="{00000000-0005-0000-0000-000058010000}"/>
    <cellStyle name="Millares 11 2" xfId="3136" xr:uid="{00000000-0005-0000-0000-000059010000}"/>
    <cellStyle name="Millares 12" xfId="2978" xr:uid="{00000000-0005-0000-0000-00005A010000}"/>
    <cellStyle name="Millares 12 2" xfId="3137" xr:uid="{00000000-0005-0000-0000-00005B010000}"/>
    <cellStyle name="Millares 13" xfId="2926" xr:uid="{00000000-0005-0000-0000-00005C010000}"/>
    <cellStyle name="Millares 13 2" xfId="3087" xr:uid="{00000000-0005-0000-0000-00005D010000}"/>
    <cellStyle name="Millares 14" xfId="3030" xr:uid="{00000000-0005-0000-0000-00005E010000}"/>
    <cellStyle name="Millares 15" xfId="3141" xr:uid="{00000000-0005-0000-0000-00005F010000}"/>
    <cellStyle name="Millares 151 5" xfId="2868" xr:uid="{00000000-0005-0000-0000-000060010000}"/>
    <cellStyle name="Millares 151 5 2" xfId="3032" xr:uid="{00000000-0005-0000-0000-000061010000}"/>
    <cellStyle name="Millares 151 5 2 2" xfId="3269" xr:uid="{00000000-0005-0000-0000-000062010000}"/>
    <cellStyle name="Millares 151 5 3" xfId="3220" xr:uid="{00000000-0005-0000-0000-000063010000}"/>
    <cellStyle name="Millares 16" xfId="3271" xr:uid="{8DC60FC4-B944-45B8-A83B-60FD6ACBCB35}"/>
    <cellStyle name="Millares 2" xfId="4" xr:uid="{00000000-0005-0000-0000-000064010000}"/>
    <cellStyle name="Millares 2 2" xfId="5" xr:uid="{00000000-0005-0000-0000-000065010000}"/>
    <cellStyle name="Millares 2 2 2" xfId="211" xr:uid="{00000000-0005-0000-0000-000066010000}"/>
    <cellStyle name="Millares 2 3" xfId="212" xr:uid="{00000000-0005-0000-0000-000067010000}"/>
    <cellStyle name="Millares 2 3 2" xfId="213" xr:uid="{00000000-0005-0000-0000-000068010000}"/>
    <cellStyle name="Millares 2 3 2 2" xfId="214" xr:uid="{00000000-0005-0000-0000-000069010000}"/>
    <cellStyle name="Millares 2 3 2 2 2" xfId="2946" xr:uid="{00000000-0005-0000-0000-00006A010000}"/>
    <cellStyle name="Millares 2 3 2 2 2 2" xfId="3106" xr:uid="{00000000-0005-0000-0000-00006B010000}"/>
    <cellStyle name="Millares 2 3 2 2 2 3" xfId="3239" xr:uid="{00000000-0005-0000-0000-00006C010000}"/>
    <cellStyle name="Millares 2 3 2 2 3" xfId="2891" xr:uid="{00000000-0005-0000-0000-00006D010000}"/>
    <cellStyle name="Millares 2 3 2 2 3 2" xfId="3053" xr:uid="{00000000-0005-0000-0000-00006E010000}"/>
    <cellStyle name="Millares 2 3 2 2 4" xfId="3000" xr:uid="{00000000-0005-0000-0000-00006F010000}"/>
    <cellStyle name="Millares 2 3 2 2 5" xfId="3184" xr:uid="{00000000-0005-0000-0000-000070010000}"/>
    <cellStyle name="Millares 2 3 2 3" xfId="2945" xr:uid="{00000000-0005-0000-0000-000071010000}"/>
    <cellStyle name="Millares 2 3 2 3 2" xfId="3105" xr:uid="{00000000-0005-0000-0000-000072010000}"/>
    <cellStyle name="Millares 2 3 2 3 3" xfId="3238" xr:uid="{00000000-0005-0000-0000-000073010000}"/>
    <cellStyle name="Millares 2 3 2 4" xfId="2890" xr:uid="{00000000-0005-0000-0000-000074010000}"/>
    <cellStyle name="Millares 2 3 2 4 2" xfId="3052" xr:uid="{00000000-0005-0000-0000-000075010000}"/>
    <cellStyle name="Millares 2 3 2 5" xfId="2999" xr:uid="{00000000-0005-0000-0000-000076010000}"/>
    <cellStyle name="Millares 2 3 2 6" xfId="3183" xr:uid="{00000000-0005-0000-0000-000077010000}"/>
    <cellStyle name="Millares 2 3 3" xfId="215" xr:uid="{00000000-0005-0000-0000-000078010000}"/>
    <cellStyle name="Millares 2 3 3 2" xfId="2947" xr:uid="{00000000-0005-0000-0000-000079010000}"/>
    <cellStyle name="Millares 2 3 3 2 2" xfId="3107" xr:uid="{00000000-0005-0000-0000-00007A010000}"/>
    <cellStyle name="Millares 2 3 3 2 3" xfId="3240" xr:uid="{00000000-0005-0000-0000-00007B010000}"/>
    <cellStyle name="Millares 2 3 3 3" xfId="2892" xr:uid="{00000000-0005-0000-0000-00007C010000}"/>
    <cellStyle name="Millares 2 3 3 3 2" xfId="3054" xr:uid="{00000000-0005-0000-0000-00007D010000}"/>
    <cellStyle name="Millares 2 3 3 4" xfId="3001" xr:uid="{00000000-0005-0000-0000-00007E010000}"/>
    <cellStyle name="Millares 2 3 3 5" xfId="3185" xr:uid="{00000000-0005-0000-0000-00007F010000}"/>
    <cellStyle name="Millares 2 3 4" xfId="216" xr:uid="{00000000-0005-0000-0000-000080010000}"/>
    <cellStyle name="Millares 2 3 4 2" xfId="2948" xr:uid="{00000000-0005-0000-0000-000081010000}"/>
    <cellStyle name="Millares 2 3 4 2 2" xfId="3108" xr:uid="{00000000-0005-0000-0000-000082010000}"/>
    <cellStyle name="Millares 2 3 4 2 3" xfId="3241" xr:uid="{00000000-0005-0000-0000-000083010000}"/>
    <cellStyle name="Millares 2 3 4 3" xfId="2893" xr:uid="{00000000-0005-0000-0000-000084010000}"/>
    <cellStyle name="Millares 2 3 4 3 2" xfId="3055" xr:uid="{00000000-0005-0000-0000-000085010000}"/>
    <cellStyle name="Millares 2 3 4 4" xfId="3002" xr:uid="{00000000-0005-0000-0000-000086010000}"/>
    <cellStyle name="Millares 2 3 4 5" xfId="3186" xr:uid="{00000000-0005-0000-0000-000087010000}"/>
    <cellStyle name="Millares 2 3 5" xfId="2944" xr:uid="{00000000-0005-0000-0000-000088010000}"/>
    <cellStyle name="Millares 2 3 5 2" xfId="3104" xr:uid="{00000000-0005-0000-0000-000089010000}"/>
    <cellStyle name="Millares 2 3 5 3" xfId="3237" xr:uid="{00000000-0005-0000-0000-00008A010000}"/>
    <cellStyle name="Millares 2 3 6" xfId="2889" xr:uid="{00000000-0005-0000-0000-00008B010000}"/>
    <cellStyle name="Millares 2 3 6 2" xfId="3051" xr:uid="{00000000-0005-0000-0000-00008C010000}"/>
    <cellStyle name="Millares 2 3 7" xfId="2998" xr:uid="{00000000-0005-0000-0000-00008D010000}"/>
    <cellStyle name="Millares 2 3 8" xfId="3182" xr:uid="{00000000-0005-0000-0000-00008E010000}"/>
    <cellStyle name="Millares 2 4" xfId="217" xr:uid="{00000000-0005-0000-0000-00008F010000}"/>
    <cellStyle name="Millares 2 4 2" xfId="218" xr:uid="{00000000-0005-0000-0000-000090010000}"/>
    <cellStyle name="Millares 2 4 2 2" xfId="2950" xr:uid="{00000000-0005-0000-0000-000091010000}"/>
    <cellStyle name="Millares 2 4 2 2 2" xfId="3110" xr:uid="{00000000-0005-0000-0000-000092010000}"/>
    <cellStyle name="Millares 2 4 2 2 3" xfId="3243" xr:uid="{00000000-0005-0000-0000-000093010000}"/>
    <cellStyle name="Millares 2 4 2 3" xfId="2895" xr:uid="{00000000-0005-0000-0000-000094010000}"/>
    <cellStyle name="Millares 2 4 2 3 2" xfId="3057" xr:uid="{00000000-0005-0000-0000-000095010000}"/>
    <cellStyle name="Millares 2 4 2 4" xfId="3004" xr:uid="{00000000-0005-0000-0000-000096010000}"/>
    <cellStyle name="Millares 2 4 2 5" xfId="3188" xr:uid="{00000000-0005-0000-0000-000097010000}"/>
    <cellStyle name="Millares 2 4 3" xfId="219" xr:uid="{00000000-0005-0000-0000-000098010000}"/>
    <cellStyle name="Millares 2 4 3 2" xfId="2951" xr:uid="{00000000-0005-0000-0000-000099010000}"/>
    <cellStyle name="Millares 2 4 3 2 2" xfId="3111" xr:uid="{00000000-0005-0000-0000-00009A010000}"/>
    <cellStyle name="Millares 2 4 3 2 3" xfId="3244" xr:uid="{00000000-0005-0000-0000-00009B010000}"/>
    <cellStyle name="Millares 2 4 3 3" xfId="2896" xr:uid="{00000000-0005-0000-0000-00009C010000}"/>
    <cellStyle name="Millares 2 4 3 3 2" xfId="3058" xr:uid="{00000000-0005-0000-0000-00009D010000}"/>
    <cellStyle name="Millares 2 4 3 4" xfId="3005" xr:uid="{00000000-0005-0000-0000-00009E010000}"/>
    <cellStyle name="Millares 2 4 3 5" xfId="3189" xr:uid="{00000000-0005-0000-0000-00009F010000}"/>
    <cellStyle name="Millares 2 4 4" xfId="2949" xr:uid="{00000000-0005-0000-0000-0000A0010000}"/>
    <cellStyle name="Millares 2 4 4 2" xfId="3109" xr:uid="{00000000-0005-0000-0000-0000A1010000}"/>
    <cellStyle name="Millares 2 4 4 3" xfId="3242" xr:uid="{00000000-0005-0000-0000-0000A2010000}"/>
    <cellStyle name="Millares 2 4 5" xfId="2894" xr:uid="{00000000-0005-0000-0000-0000A3010000}"/>
    <cellStyle name="Millares 2 4 5 2" xfId="3056" xr:uid="{00000000-0005-0000-0000-0000A4010000}"/>
    <cellStyle name="Millares 2 4 6" xfId="3003" xr:uid="{00000000-0005-0000-0000-0000A5010000}"/>
    <cellStyle name="Millares 2 4 7" xfId="3187" xr:uid="{00000000-0005-0000-0000-0000A6010000}"/>
    <cellStyle name="Millares 2 5" xfId="220" xr:uid="{00000000-0005-0000-0000-0000A7010000}"/>
    <cellStyle name="Millares 2 5 2" xfId="221" xr:uid="{00000000-0005-0000-0000-0000A8010000}"/>
    <cellStyle name="Millares 2 5 2 2" xfId="2953" xr:uid="{00000000-0005-0000-0000-0000A9010000}"/>
    <cellStyle name="Millares 2 5 2 2 2" xfId="3113" xr:uid="{00000000-0005-0000-0000-0000AA010000}"/>
    <cellStyle name="Millares 2 5 2 2 3" xfId="3246" xr:uid="{00000000-0005-0000-0000-0000AB010000}"/>
    <cellStyle name="Millares 2 5 2 3" xfId="2898" xr:uid="{00000000-0005-0000-0000-0000AC010000}"/>
    <cellStyle name="Millares 2 5 2 3 2" xfId="3060" xr:uid="{00000000-0005-0000-0000-0000AD010000}"/>
    <cellStyle name="Millares 2 5 2 4" xfId="3007" xr:uid="{00000000-0005-0000-0000-0000AE010000}"/>
    <cellStyle name="Millares 2 5 2 5" xfId="3191" xr:uid="{00000000-0005-0000-0000-0000AF010000}"/>
    <cellStyle name="Millares 2 5 3" xfId="2952" xr:uid="{00000000-0005-0000-0000-0000B0010000}"/>
    <cellStyle name="Millares 2 5 3 2" xfId="3112" xr:uid="{00000000-0005-0000-0000-0000B1010000}"/>
    <cellStyle name="Millares 2 5 3 3" xfId="3245" xr:uid="{00000000-0005-0000-0000-0000B2010000}"/>
    <cellStyle name="Millares 2 5 4" xfId="2897" xr:uid="{00000000-0005-0000-0000-0000B3010000}"/>
    <cellStyle name="Millares 2 5 4 2" xfId="3059" xr:uid="{00000000-0005-0000-0000-0000B4010000}"/>
    <cellStyle name="Millares 2 5 5" xfId="3006" xr:uid="{00000000-0005-0000-0000-0000B5010000}"/>
    <cellStyle name="Millares 2 5 6" xfId="3190" xr:uid="{00000000-0005-0000-0000-0000B6010000}"/>
    <cellStyle name="Millares 2 6" xfId="222" xr:uid="{00000000-0005-0000-0000-0000B7010000}"/>
    <cellStyle name="Millares 2 6 2" xfId="223" xr:uid="{00000000-0005-0000-0000-0000B8010000}"/>
    <cellStyle name="Millares 2 6 2 2" xfId="2955" xr:uid="{00000000-0005-0000-0000-0000B9010000}"/>
    <cellStyle name="Millares 2 6 2 2 2" xfId="3115" xr:uid="{00000000-0005-0000-0000-0000BA010000}"/>
    <cellStyle name="Millares 2 6 2 2 3" xfId="3248" xr:uid="{00000000-0005-0000-0000-0000BB010000}"/>
    <cellStyle name="Millares 2 6 2 3" xfId="2900" xr:uid="{00000000-0005-0000-0000-0000BC010000}"/>
    <cellStyle name="Millares 2 6 2 3 2" xfId="3062" xr:uid="{00000000-0005-0000-0000-0000BD010000}"/>
    <cellStyle name="Millares 2 6 2 4" xfId="3009" xr:uid="{00000000-0005-0000-0000-0000BE010000}"/>
    <cellStyle name="Millares 2 6 2 5" xfId="3193" xr:uid="{00000000-0005-0000-0000-0000BF010000}"/>
    <cellStyle name="Millares 2 6 3" xfId="2954" xr:uid="{00000000-0005-0000-0000-0000C0010000}"/>
    <cellStyle name="Millares 2 6 3 2" xfId="3114" xr:uid="{00000000-0005-0000-0000-0000C1010000}"/>
    <cellStyle name="Millares 2 6 3 3" xfId="3247" xr:uid="{00000000-0005-0000-0000-0000C2010000}"/>
    <cellStyle name="Millares 2 6 4" xfId="2899" xr:uid="{00000000-0005-0000-0000-0000C3010000}"/>
    <cellStyle name="Millares 2 6 4 2" xfId="3061" xr:uid="{00000000-0005-0000-0000-0000C4010000}"/>
    <cellStyle name="Millares 2 6 5" xfId="3008" xr:uid="{00000000-0005-0000-0000-0000C5010000}"/>
    <cellStyle name="Millares 2 6 6" xfId="3192" xr:uid="{00000000-0005-0000-0000-0000C6010000}"/>
    <cellStyle name="Millares 2 7" xfId="3029" xr:uid="{00000000-0005-0000-0000-0000C7010000}"/>
    <cellStyle name="Millares 3" xfId="6" xr:uid="{00000000-0005-0000-0000-0000C8010000}"/>
    <cellStyle name="Millares 3 2" xfId="7" xr:uid="{00000000-0005-0000-0000-0000C9010000}"/>
    <cellStyle name="Millares 3 3" xfId="224" xr:uid="{00000000-0005-0000-0000-0000CA010000}"/>
    <cellStyle name="Millares 3 3 2" xfId="225" xr:uid="{00000000-0005-0000-0000-0000CB010000}"/>
    <cellStyle name="Millares 3 3 2 2" xfId="2957" xr:uid="{00000000-0005-0000-0000-0000CC010000}"/>
    <cellStyle name="Millares 3 3 2 2 2" xfId="3117" xr:uid="{00000000-0005-0000-0000-0000CD010000}"/>
    <cellStyle name="Millares 3 3 2 2 3" xfId="3250" xr:uid="{00000000-0005-0000-0000-0000CE010000}"/>
    <cellStyle name="Millares 3 3 2 3" xfId="2902" xr:uid="{00000000-0005-0000-0000-0000CF010000}"/>
    <cellStyle name="Millares 3 3 2 3 2" xfId="3064" xr:uid="{00000000-0005-0000-0000-0000D0010000}"/>
    <cellStyle name="Millares 3 3 2 4" xfId="3011" xr:uid="{00000000-0005-0000-0000-0000D1010000}"/>
    <cellStyle name="Millares 3 3 2 5" xfId="3195" xr:uid="{00000000-0005-0000-0000-0000D2010000}"/>
    <cellStyle name="Millares 3 3 3" xfId="2956" xr:uid="{00000000-0005-0000-0000-0000D3010000}"/>
    <cellStyle name="Millares 3 3 3 2" xfId="3116" xr:uid="{00000000-0005-0000-0000-0000D4010000}"/>
    <cellStyle name="Millares 3 3 3 3" xfId="3249" xr:uid="{00000000-0005-0000-0000-0000D5010000}"/>
    <cellStyle name="Millares 3 3 4" xfId="2901" xr:uid="{00000000-0005-0000-0000-0000D6010000}"/>
    <cellStyle name="Millares 3 3 4 2" xfId="3063" xr:uid="{00000000-0005-0000-0000-0000D7010000}"/>
    <cellStyle name="Millares 3 3 5" xfId="3010" xr:uid="{00000000-0005-0000-0000-0000D8010000}"/>
    <cellStyle name="Millares 3 3 6" xfId="3194" xr:uid="{00000000-0005-0000-0000-0000D9010000}"/>
    <cellStyle name="Millares 3 4" xfId="226" xr:uid="{00000000-0005-0000-0000-0000DA010000}"/>
    <cellStyle name="Millares 3 4 2" xfId="2958" xr:uid="{00000000-0005-0000-0000-0000DB010000}"/>
    <cellStyle name="Millares 3 4 2 2" xfId="3118" xr:uid="{00000000-0005-0000-0000-0000DC010000}"/>
    <cellStyle name="Millares 3 4 2 3" xfId="3251" xr:uid="{00000000-0005-0000-0000-0000DD010000}"/>
    <cellStyle name="Millares 3 4 3" xfId="2903" xr:uid="{00000000-0005-0000-0000-0000DE010000}"/>
    <cellStyle name="Millares 3 4 3 2" xfId="3065" xr:uid="{00000000-0005-0000-0000-0000DF010000}"/>
    <cellStyle name="Millares 3 4 4" xfId="3012" xr:uid="{00000000-0005-0000-0000-0000E0010000}"/>
    <cellStyle name="Millares 3 4 5" xfId="3196" xr:uid="{00000000-0005-0000-0000-0000E1010000}"/>
    <cellStyle name="Millares 4" xfId="8" xr:uid="{00000000-0005-0000-0000-0000E2010000}"/>
    <cellStyle name="Millares 4 2" xfId="227" xr:uid="{00000000-0005-0000-0000-0000E3010000}"/>
    <cellStyle name="Millares 5" xfId="228" xr:uid="{00000000-0005-0000-0000-0000E4010000}"/>
    <cellStyle name="Millares 5 2" xfId="229" xr:uid="{00000000-0005-0000-0000-0000E5010000}"/>
    <cellStyle name="Millares 5 3" xfId="230" xr:uid="{00000000-0005-0000-0000-0000E6010000}"/>
    <cellStyle name="Millares 5 4" xfId="231" xr:uid="{00000000-0005-0000-0000-0000E7010000}"/>
    <cellStyle name="Millares 5 4 2" xfId="2959" xr:uid="{00000000-0005-0000-0000-0000E8010000}"/>
    <cellStyle name="Millares 5 4 2 2" xfId="3119" xr:uid="{00000000-0005-0000-0000-0000E9010000}"/>
    <cellStyle name="Millares 5 4 2 3" xfId="3252" xr:uid="{00000000-0005-0000-0000-0000EA010000}"/>
    <cellStyle name="Millares 5 4 3" xfId="2904" xr:uid="{00000000-0005-0000-0000-0000EB010000}"/>
    <cellStyle name="Millares 5 4 3 2" xfId="3066" xr:uid="{00000000-0005-0000-0000-0000EC010000}"/>
    <cellStyle name="Millares 5 4 4" xfId="3013" xr:uid="{00000000-0005-0000-0000-0000ED010000}"/>
    <cellStyle name="Millares 5 4 5" xfId="3197" xr:uid="{00000000-0005-0000-0000-0000EE010000}"/>
    <cellStyle name="Millares 5 5" xfId="232" xr:uid="{00000000-0005-0000-0000-0000EF010000}"/>
    <cellStyle name="Millares 5 5 2" xfId="2960" xr:uid="{00000000-0005-0000-0000-0000F0010000}"/>
    <cellStyle name="Millares 5 5 2 2" xfId="3120" xr:uid="{00000000-0005-0000-0000-0000F1010000}"/>
    <cellStyle name="Millares 5 5 2 3" xfId="3253" xr:uid="{00000000-0005-0000-0000-0000F2010000}"/>
    <cellStyle name="Millares 5 5 3" xfId="2905" xr:uid="{00000000-0005-0000-0000-0000F3010000}"/>
    <cellStyle name="Millares 5 5 3 2" xfId="3067" xr:uid="{00000000-0005-0000-0000-0000F4010000}"/>
    <cellStyle name="Millares 5 5 4" xfId="3014" xr:uid="{00000000-0005-0000-0000-0000F5010000}"/>
    <cellStyle name="Millares 5 5 5" xfId="3198" xr:uid="{00000000-0005-0000-0000-0000F6010000}"/>
    <cellStyle name="Millares 6" xfId="233" xr:uid="{00000000-0005-0000-0000-0000F7010000}"/>
    <cellStyle name="Millares 6 2" xfId="234" xr:uid="{00000000-0005-0000-0000-0000F8010000}"/>
    <cellStyle name="Millares 6 2 2" xfId="235" xr:uid="{00000000-0005-0000-0000-0000F9010000}"/>
    <cellStyle name="Millares 6 2 2 2" xfId="2963" xr:uid="{00000000-0005-0000-0000-0000FA010000}"/>
    <cellStyle name="Millares 6 2 2 2 2" xfId="3123" xr:uid="{00000000-0005-0000-0000-0000FB010000}"/>
    <cellStyle name="Millares 6 2 2 2 3" xfId="3256" xr:uid="{00000000-0005-0000-0000-0000FC010000}"/>
    <cellStyle name="Millares 6 2 2 3" xfId="2908" xr:uid="{00000000-0005-0000-0000-0000FD010000}"/>
    <cellStyle name="Millares 6 2 2 3 2" xfId="3070" xr:uid="{00000000-0005-0000-0000-0000FE010000}"/>
    <cellStyle name="Millares 6 2 2 4" xfId="3017" xr:uid="{00000000-0005-0000-0000-0000FF010000}"/>
    <cellStyle name="Millares 6 2 2 5" xfId="3201" xr:uid="{00000000-0005-0000-0000-000000020000}"/>
    <cellStyle name="Millares 6 2 3" xfId="2962" xr:uid="{00000000-0005-0000-0000-000001020000}"/>
    <cellStyle name="Millares 6 2 3 2" xfId="3122" xr:uid="{00000000-0005-0000-0000-000002020000}"/>
    <cellStyle name="Millares 6 2 3 3" xfId="3255" xr:uid="{00000000-0005-0000-0000-000003020000}"/>
    <cellStyle name="Millares 6 2 4" xfId="2907" xr:uid="{00000000-0005-0000-0000-000004020000}"/>
    <cellStyle name="Millares 6 2 4 2" xfId="3069" xr:uid="{00000000-0005-0000-0000-000005020000}"/>
    <cellStyle name="Millares 6 2 5" xfId="3016" xr:uid="{00000000-0005-0000-0000-000006020000}"/>
    <cellStyle name="Millares 6 2 6" xfId="3200" xr:uid="{00000000-0005-0000-0000-000007020000}"/>
    <cellStyle name="Millares 6 3" xfId="236" xr:uid="{00000000-0005-0000-0000-000008020000}"/>
    <cellStyle name="Millares 6 3 2" xfId="237" xr:uid="{00000000-0005-0000-0000-000009020000}"/>
    <cellStyle name="Millares 6 3 2 2" xfId="2965" xr:uid="{00000000-0005-0000-0000-00000A020000}"/>
    <cellStyle name="Millares 6 3 2 2 2" xfId="3125" xr:uid="{00000000-0005-0000-0000-00000B020000}"/>
    <cellStyle name="Millares 6 3 2 2 3" xfId="3258" xr:uid="{00000000-0005-0000-0000-00000C020000}"/>
    <cellStyle name="Millares 6 3 2 3" xfId="2910" xr:uid="{00000000-0005-0000-0000-00000D020000}"/>
    <cellStyle name="Millares 6 3 2 3 2" xfId="3072" xr:uid="{00000000-0005-0000-0000-00000E020000}"/>
    <cellStyle name="Millares 6 3 2 4" xfId="3019" xr:uid="{00000000-0005-0000-0000-00000F020000}"/>
    <cellStyle name="Millares 6 3 2 5" xfId="3203" xr:uid="{00000000-0005-0000-0000-000010020000}"/>
    <cellStyle name="Millares 6 3 3" xfId="2964" xr:uid="{00000000-0005-0000-0000-000011020000}"/>
    <cellStyle name="Millares 6 3 3 2" xfId="3124" xr:uid="{00000000-0005-0000-0000-000012020000}"/>
    <cellStyle name="Millares 6 3 3 3" xfId="3257" xr:uid="{00000000-0005-0000-0000-000013020000}"/>
    <cellStyle name="Millares 6 3 4" xfId="2909" xr:uid="{00000000-0005-0000-0000-000014020000}"/>
    <cellStyle name="Millares 6 3 4 2" xfId="3071" xr:uid="{00000000-0005-0000-0000-000015020000}"/>
    <cellStyle name="Millares 6 3 5" xfId="3018" xr:uid="{00000000-0005-0000-0000-000016020000}"/>
    <cellStyle name="Millares 6 3 6" xfId="3202" xr:uid="{00000000-0005-0000-0000-000017020000}"/>
    <cellStyle name="Millares 6 4" xfId="238" xr:uid="{00000000-0005-0000-0000-000018020000}"/>
    <cellStyle name="Millares 6 5" xfId="2961" xr:uid="{00000000-0005-0000-0000-000019020000}"/>
    <cellStyle name="Millares 6 5 2" xfId="3121" xr:uid="{00000000-0005-0000-0000-00001A020000}"/>
    <cellStyle name="Millares 6 5 3" xfId="3254" xr:uid="{00000000-0005-0000-0000-00001B020000}"/>
    <cellStyle name="Millares 6 6" xfId="2906" xr:uid="{00000000-0005-0000-0000-00001C020000}"/>
    <cellStyle name="Millares 6 6 2" xfId="3068" xr:uid="{00000000-0005-0000-0000-00001D020000}"/>
    <cellStyle name="Millares 6 7" xfId="3015" xr:uid="{00000000-0005-0000-0000-00001E020000}"/>
    <cellStyle name="Millares 6 8" xfId="3199" xr:uid="{00000000-0005-0000-0000-00001F020000}"/>
    <cellStyle name="Millares 7" xfId="239" xr:uid="{00000000-0005-0000-0000-000020020000}"/>
    <cellStyle name="Millares 7 2" xfId="240" xr:uid="{00000000-0005-0000-0000-000021020000}"/>
    <cellStyle name="Millares 7 2 2" xfId="2967" xr:uid="{00000000-0005-0000-0000-000022020000}"/>
    <cellStyle name="Millares 7 2 2 2" xfId="3127" xr:uid="{00000000-0005-0000-0000-000023020000}"/>
    <cellStyle name="Millares 7 2 2 3" xfId="3260" xr:uid="{00000000-0005-0000-0000-000024020000}"/>
    <cellStyle name="Millares 7 2 3" xfId="2912" xr:uid="{00000000-0005-0000-0000-000025020000}"/>
    <cellStyle name="Millares 7 2 3 2" xfId="3074" xr:uid="{00000000-0005-0000-0000-000026020000}"/>
    <cellStyle name="Millares 7 2 4" xfId="3021" xr:uid="{00000000-0005-0000-0000-000027020000}"/>
    <cellStyle name="Millares 7 2 5" xfId="3205" xr:uid="{00000000-0005-0000-0000-000028020000}"/>
    <cellStyle name="Millares 7 3" xfId="2966" xr:uid="{00000000-0005-0000-0000-000029020000}"/>
    <cellStyle name="Millares 7 3 2" xfId="3126" xr:uid="{00000000-0005-0000-0000-00002A020000}"/>
    <cellStyle name="Millares 7 3 3" xfId="3259" xr:uid="{00000000-0005-0000-0000-00002B020000}"/>
    <cellStyle name="Millares 7 4" xfId="2911" xr:uid="{00000000-0005-0000-0000-00002C020000}"/>
    <cellStyle name="Millares 7 4 2" xfId="3073" xr:uid="{00000000-0005-0000-0000-00002D020000}"/>
    <cellStyle name="Millares 7 5" xfId="3020" xr:uid="{00000000-0005-0000-0000-00002E020000}"/>
    <cellStyle name="Millares 7 6" xfId="3204" xr:uid="{00000000-0005-0000-0000-00002F020000}"/>
    <cellStyle name="Millares 8" xfId="241" xr:uid="{00000000-0005-0000-0000-000030020000}"/>
    <cellStyle name="Millares 8 2" xfId="242" xr:uid="{00000000-0005-0000-0000-000031020000}"/>
    <cellStyle name="Millares 8 2 2" xfId="2969" xr:uid="{00000000-0005-0000-0000-000032020000}"/>
    <cellStyle name="Millares 8 2 2 2" xfId="3129" xr:uid="{00000000-0005-0000-0000-000033020000}"/>
    <cellStyle name="Millares 8 2 2 3" xfId="3262" xr:uid="{00000000-0005-0000-0000-000034020000}"/>
    <cellStyle name="Millares 8 2 3" xfId="2914" xr:uid="{00000000-0005-0000-0000-000035020000}"/>
    <cellStyle name="Millares 8 2 3 2" xfId="3076" xr:uid="{00000000-0005-0000-0000-000036020000}"/>
    <cellStyle name="Millares 8 2 4" xfId="3023" xr:uid="{00000000-0005-0000-0000-000037020000}"/>
    <cellStyle name="Millares 8 2 5" xfId="3207" xr:uid="{00000000-0005-0000-0000-000038020000}"/>
    <cellStyle name="Millares 8 3" xfId="2968" xr:uid="{00000000-0005-0000-0000-000039020000}"/>
    <cellStyle name="Millares 8 3 2" xfId="3128" xr:uid="{00000000-0005-0000-0000-00003A020000}"/>
    <cellStyle name="Millares 8 3 3" xfId="3261" xr:uid="{00000000-0005-0000-0000-00003B020000}"/>
    <cellStyle name="Millares 8 4" xfId="2913" xr:uid="{00000000-0005-0000-0000-00003C020000}"/>
    <cellStyle name="Millares 8 4 2" xfId="3075" xr:uid="{00000000-0005-0000-0000-00003D020000}"/>
    <cellStyle name="Millares 8 5" xfId="3022" xr:uid="{00000000-0005-0000-0000-00003E020000}"/>
    <cellStyle name="Millares 8 6" xfId="3206" xr:uid="{00000000-0005-0000-0000-00003F020000}"/>
    <cellStyle name="Millares 9" xfId="243" xr:uid="{00000000-0005-0000-0000-000040020000}"/>
    <cellStyle name="Millares 9 2" xfId="244" xr:uid="{00000000-0005-0000-0000-000041020000}"/>
    <cellStyle name="Millares 9 2 2" xfId="2971" xr:uid="{00000000-0005-0000-0000-000042020000}"/>
    <cellStyle name="Millares 9 2 2 2" xfId="3131" xr:uid="{00000000-0005-0000-0000-000043020000}"/>
    <cellStyle name="Millares 9 2 2 3" xfId="3264" xr:uid="{00000000-0005-0000-0000-000044020000}"/>
    <cellStyle name="Millares 9 2 3" xfId="2916" xr:uid="{00000000-0005-0000-0000-000045020000}"/>
    <cellStyle name="Millares 9 2 3 2" xfId="3078" xr:uid="{00000000-0005-0000-0000-000046020000}"/>
    <cellStyle name="Millares 9 2 4" xfId="3025" xr:uid="{00000000-0005-0000-0000-000047020000}"/>
    <cellStyle name="Millares 9 2 5" xfId="3209" xr:uid="{00000000-0005-0000-0000-000048020000}"/>
    <cellStyle name="Millares 9 3" xfId="2970" xr:uid="{00000000-0005-0000-0000-000049020000}"/>
    <cellStyle name="Millares 9 3 2" xfId="3130" xr:uid="{00000000-0005-0000-0000-00004A020000}"/>
    <cellStyle name="Millares 9 3 3" xfId="3263" xr:uid="{00000000-0005-0000-0000-00004B020000}"/>
    <cellStyle name="Millares 9 4" xfId="2915" xr:uid="{00000000-0005-0000-0000-00004C020000}"/>
    <cellStyle name="Millares 9 4 2" xfId="3077" xr:uid="{00000000-0005-0000-0000-00004D020000}"/>
    <cellStyle name="Millares 9 5" xfId="3024" xr:uid="{00000000-0005-0000-0000-00004E020000}"/>
    <cellStyle name="Millares 9 6" xfId="3208" xr:uid="{00000000-0005-0000-0000-00004F020000}"/>
    <cellStyle name="Moneda [0]" xfId="2864" builtinId="7"/>
    <cellStyle name="Moneda [0] 10" xfId="3031" xr:uid="{00000000-0005-0000-0000-000052020000}"/>
    <cellStyle name="Moneda [0] 10 2" xfId="3268" xr:uid="{00000000-0005-0000-0000-000053020000}"/>
    <cellStyle name="Moneda [0] 11" xfId="3219" xr:uid="{00000000-0005-0000-0000-000054020000}"/>
    <cellStyle name="Moneda [0] 2" xfId="245" xr:uid="{00000000-0005-0000-0000-000055020000}"/>
    <cellStyle name="Moneda [0] 2 2" xfId="246" xr:uid="{00000000-0005-0000-0000-000056020000}"/>
    <cellStyle name="Moneda [0] 2 2 2" xfId="247" xr:uid="{00000000-0005-0000-0000-000057020000}"/>
    <cellStyle name="Moneda [0] 2 2 2 2" xfId="248" xr:uid="{00000000-0005-0000-0000-000058020000}"/>
    <cellStyle name="Moneda [0] 2 2 3" xfId="249" xr:uid="{00000000-0005-0000-0000-000059020000}"/>
    <cellStyle name="Moneda [0] 2 2 4" xfId="250" xr:uid="{00000000-0005-0000-0000-00005A020000}"/>
    <cellStyle name="Moneda [0] 2 3" xfId="251" xr:uid="{00000000-0005-0000-0000-00005B020000}"/>
    <cellStyle name="Moneda [0] 2 3 2" xfId="252" xr:uid="{00000000-0005-0000-0000-00005C020000}"/>
    <cellStyle name="Moneda [0] 2 4" xfId="253" xr:uid="{00000000-0005-0000-0000-00005D020000}"/>
    <cellStyle name="Moneda [0] 2 5" xfId="254" xr:uid="{00000000-0005-0000-0000-00005E020000}"/>
    <cellStyle name="Moneda [0] 3" xfId="255" xr:uid="{00000000-0005-0000-0000-00005F020000}"/>
    <cellStyle name="Moneda [0] 3 10" xfId="3026" xr:uid="{00000000-0005-0000-0000-000060020000}"/>
    <cellStyle name="Moneda [0] 3 11" xfId="3210" xr:uid="{00000000-0005-0000-0000-000061020000}"/>
    <cellStyle name="Moneda [0] 3 2" xfId="256" xr:uid="{00000000-0005-0000-0000-000062020000}"/>
    <cellStyle name="Moneda [0] 3 2 2" xfId="257" xr:uid="{00000000-0005-0000-0000-000063020000}"/>
    <cellStyle name="Moneda [0] 3 2 2 2" xfId="258" xr:uid="{00000000-0005-0000-0000-000064020000}"/>
    <cellStyle name="Moneda [0] 3 2 3" xfId="259" xr:uid="{00000000-0005-0000-0000-000065020000}"/>
    <cellStyle name="Moneda [0] 3 2 3 2" xfId="260" xr:uid="{00000000-0005-0000-0000-000066020000}"/>
    <cellStyle name="Moneda [0] 3 2 4" xfId="261" xr:uid="{00000000-0005-0000-0000-000067020000}"/>
    <cellStyle name="Moneda [0] 3 2 4 2" xfId="262" xr:uid="{00000000-0005-0000-0000-000068020000}"/>
    <cellStyle name="Moneda [0] 3 2 5" xfId="263" xr:uid="{00000000-0005-0000-0000-000069020000}"/>
    <cellStyle name="Moneda [0] 3 3" xfId="264" xr:uid="{00000000-0005-0000-0000-00006A020000}"/>
    <cellStyle name="Moneda [0] 3 3 2" xfId="265" xr:uid="{00000000-0005-0000-0000-00006B020000}"/>
    <cellStyle name="Moneda [0] 3 4" xfId="266" xr:uid="{00000000-0005-0000-0000-00006C020000}"/>
    <cellStyle name="Moneda [0] 3 4 2" xfId="267" xr:uid="{00000000-0005-0000-0000-00006D020000}"/>
    <cellStyle name="Moneda [0] 3 5" xfId="268" xr:uid="{00000000-0005-0000-0000-00006E020000}"/>
    <cellStyle name="Moneda [0] 3 5 2" xfId="269" xr:uid="{00000000-0005-0000-0000-00006F020000}"/>
    <cellStyle name="Moneda [0] 3 6" xfId="270" xr:uid="{00000000-0005-0000-0000-000070020000}"/>
    <cellStyle name="Moneda [0] 3 7" xfId="271" xr:uid="{00000000-0005-0000-0000-000071020000}"/>
    <cellStyle name="Moneda [0] 3 8" xfId="2972" xr:uid="{00000000-0005-0000-0000-000072020000}"/>
    <cellStyle name="Moneda [0] 3 8 2" xfId="3132" xr:uid="{00000000-0005-0000-0000-000073020000}"/>
    <cellStyle name="Moneda [0] 3 8 3" xfId="3265" xr:uid="{00000000-0005-0000-0000-000074020000}"/>
    <cellStyle name="Moneda [0] 3 9" xfId="2917" xr:uid="{00000000-0005-0000-0000-000075020000}"/>
    <cellStyle name="Moneda [0] 3 9 2" xfId="3079" xr:uid="{00000000-0005-0000-0000-000076020000}"/>
    <cellStyle name="Moneda [0] 4" xfId="272" xr:uid="{00000000-0005-0000-0000-000077020000}"/>
    <cellStyle name="Moneda [0] 4 2" xfId="273" xr:uid="{00000000-0005-0000-0000-000078020000}"/>
    <cellStyle name="Moneda [0] 4 2 2" xfId="274" xr:uid="{00000000-0005-0000-0000-000079020000}"/>
    <cellStyle name="Moneda [0] 4 3" xfId="275" xr:uid="{00000000-0005-0000-0000-00007A020000}"/>
    <cellStyle name="Moneda [0] 4 3 2" xfId="276" xr:uid="{00000000-0005-0000-0000-00007B020000}"/>
    <cellStyle name="Moneda [0] 4 4" xfId="277" xr:uid="{00000000-0005-0000-0000-00007C020000}"/>
    <cellStyle name="Moneda [0] 4 4 2" xfId="278" xr:uid="{00000000-0005-0000-0000-00007D020000}"/>
    <cellStyle name="Moneda [0] 4 5" xfId="279" xr:uid="{00000000-0005-0000-0000-00007E020000}"/>
    <cellStyle name="Moneda [0] 5" xfId="280" xr:uid="{00000000-0005-0000-0000-00007F020000}"/>
    <cellStyle name="Moneda [0] 5 2" xfId="281" xr:uid="{00000000-0005-0000-0000-000080020000}"/>
    <cellStyle name="Moneda [0] 5 2 2" xfId="282" xr:uid="{00000000-0005-0000-0000-000081020000}"/>
    <cellStyle name="Moneda [0] 5 3" xfId="283" xr:uid="{00000000-0005-0000-0000-000082020000}"/>
    <cellStyle name="Moneda [0] 5 3 2" xfId="284" xr:uid="{00000000-0005-0000-0000-000083020000}"/>
    <cellStyle name="Moneda [0] 5 4" xfId="285" xr:uid="{00000000-0005-0000-0000-000084020000}"/>
    <cellStyle name="Moneda [0] 5 4 2" xfId="286" xr:uid="{00000000-0005-0000-0000-000085020000}"/>
    <cellStyle name="Moneda [0] 5 5" xfId="287" xr:uid="{00000000-0005-0000-0000-000086020000}"/>
    <cellStyle name="Moneda [0] 6" xfId="288" xr:uid="{00000000-0005-0000-0000-000087020000}"/>
    <cellStyle name="Moneda [0] 6 2" xfId="289" xr:uid="{00000000-0005-0000-0000-000088020000}"/>
    <cellStyle name="Moneda [0] 7" xfId="290" xr:uid="{00000000-0005-0000-0000-000089020000}"/>
    <cellStyle name="Moneda [0] 7 2" xfId="291" xr:uid="{00000000-0005-0000-0000-00008A020000}"/>
    <cellStyle name="Moneda [0] 8" xfId="292" xr:uid="{00000000-0005-0000-0000-00008B020000}"/>
    <cellStyle name="Moneda [0] 8 2" xfId="293" xr:uid="{00000000-0005-0000-0000-00008C020000}"/>
    <cellStyle name="Moneda [0] 9" xfId="294" xr:uid="{00000000-0005-0000-0000-00008D020000}"/>
    <cellStyle name="Moneda [0] 9 2" xfId="295" xr:uid="{00000000-0005-0000-0000-00008E020000}"/>
    <cellStyle name="Moneda 10" xfId="296" xr:uid="{00000000-0005-0000-0000-00008F020000}"/>
    <cellStyle name="Moneda 10 10" xfId="297" xr:uid="{00000000-0005-0000-0000-000090020000}"/>
    <cellStyle name="Moneda 10 11" xfId="298" xr:uid="{00000000-0005-0000-0000-000091020000}"/>
    <cellStyle name="Moneda 10 2" xfId="299" xr:uid="{00000000-0005-0000-0000-000092020000}"/>
    <cellStyle name="Moneda 10 2 2" xfId="300" xr:uid="{00000000-0005-0000-0000-000093020000}"/>
    <cellStyle name="Moneda 10 2 2 2" xfId="301" xr:uid="{00000000-0005-0000-0000-000094020000}"/>
    <cellStyle name="Moneda 10 2 2 2 2" xfId="302" xr:uid="{00000000-0005-0000-0000-000095020000}"/>
    <cellStyle name="Moneda 10 2 2 2 2 2" xfId="303" xr:uid="{00000000-0005-0000-0000-000096020000}"/>
    <cellStyle name="Moneda 10 2 2 2 3" xfId="304" xr:uid="{00000000-0005-0000-0000-000097020000}"/>
    <cellStyle name="Moneda 10 2 2 2 3 2" xfId="305" xr:uid="{00000000-0005-0000-0000-000098020000}"/>
    <cellStyle name="Moneda 10 2 2 2 4" xfId="306" xr:uid="{00000000-0005-0000-0000-000099020000}"/>
    <cellStyle name="Moneda 10 2 2 2 4 2" xfId="307" xr:uid="{00000000-0005-0000-0000-00009A020000}"/>
    <cellStyle name="Moneda 10 2 2 2 5" xfId="308" xr:uid="{00000000-0005-0000-0000-00009B020000}"/>
    <cellStyle name="Moneda 10 2 2 3" xfId="309" xr:uid="{00000000-0005-0000-0000-00009C020000}"/>
    <cellStyle name="Moneda 10 2 2 3 2" xfId="310" xr:uid="{00000000-0005-0000-0000-00009D020000}"/>
    <cellStyle name="Moneda 10 2 2 4" xfId="311" xr:uid="{00000000-0005-0000-0000-00009E020000}"/>
    <cellStyle name="Moneda 10 2 2 4 2" xfId="312" xr:uid="{00000000-0005-0000-0000-00009F020000}"/>
    <cellStyle name="Moneda 10 2 2 5" xfId="313" xr:uid="{00000000-0005-0000-0000-0000A0020000}"/>
    <cellStyle name="Moneda 10 2 2 5 2" xfId="314" xr:uid="{00000000-0005-0000-0000-0000A1020000}"/>
    <cellStyle name="Moneda 10 2 2 6" xfId="315" xr:uid="{00000000-0005-0000-0000-0000A2020000}"/>
    <cellStyle name="Moneda 10 2 3" xfId="316" xr:uid="{00000000-0005-0000-0000-0000A3020000}"/>
    <cellStyle name="Moneda 10 2 3 2" xfId="317" xr:uid="{00000000-0005-0000-0000-0000A4020000}"/>
    <cellStyle name="Moneda 10 2 3 2 2" xfId="318" xr:uid="{00000000-0005-0000-0000-0000A5020000}"/>
    <cellStyle name="Moneda 10 2 3 3" xfId="319" xr:uid="{00000000-0005-0000-0000-0000A6020000}"/>
    <cellStyle name="Moneda 10 2 3 3 2" xfId="320" xr:uid="{00000000-0005-0000-0000-0000A7020000}"/>
    <cellStyle name="Moneda 10 2 3 4" xfId="321" xr:uid="{00000000-0005-0000-0000-0000A8020000}"/>
    <cellStyle name="Moneda 10 2 3 4 2" xfId="322" xr:uid="{00000000-0005-0000-0000-0000A9020000}"/>
    <cellStyle name="Moneda 10 2 3 5" xfId="323" xr:uid="{00000000-0005-0000-0000-0000AA020000}"/>
    <cellStyle name="Moneda 10 2 4" xfId="324" xr:uid="{00000000-0005-0000-0000-0000AB020000}"/>
    <cellStyle name="Moneda 10 2 4 2" xfId="325" xr:uid="{00000000-0005-0000-0000-0000AC020000}"/>
    <cellStyle name="Moneda 10 2 5" xfId="326" xr:uid="{00000000-0005-0000-0000-0000AD020000}"/>
    <cellStyle name="Moneda 10 2 5 2" xfId="327" xr:uid="{00000000-0005-0000-0000-0000AE020000}"/>
    <cellStyle name="Moneda 10 2 6" xfId="328" xr:uid="{00000000-0005-0000-0000-0000AF020000}"/>
    <cellStyle name="Moneda 10 2 6 2" xfId="329" xr:uid="{00000000-0005-0000-0000-0000B0020000}"/>
    <cellStyle name="Moneda 10 2 7" xfId="330" xr:uid="{00000000-0005-0000-0000-0000B1020000}"/>
    <cellStyle name="Moneda 10 2 8" xfId="331" xr:uid="{00000000-0005-0000-0000-0000B2020000}"/>
    <cellStyle name="Moneda 10 3" xfId="332" xr:uid="{00000000-0005-0000-0000-0000B3020000}"/>
    <cellStyle name="Moneda 10 3 2" xfId="333" xr:uid="{00000000-0005-0000-0000-0000B4020000}"/>
    <cellStyle name="Moneda 10 3 2 2" xfId="334" xr:uid="{00000000-0005-0000-0000-0000B5020000}"/>
    <cellStyle name="Moneda 10 3 2 2 2" xfId="335" xr:uid="{00000000-0005-0000-0000-0000B6020000}"/>
    <cellStyle name="Moneda 10 3 2 2 2 2" xfId="336" xr:uid="{00000000-0005-0000-0000-0000B7020000}"/>
    <cellStyle name="Moneda 10 3 2 2 3" xfId="337" xr:uid="{00000000-0005-0000-0000-0000B8020000}"/>
    <cellStyle name="Moneda 10 3 2 2 3 2" xfId="338" xr:uid="{00000000-0005-0000-0000-0000B9020000}"/>
    <cellStyle name="Moneda 10 3 2 2 4" xfId="339" xr:uid="{00000000-0005-0000-0000-0000BA020000}"/>
    <cellStyle name="Moneda 10 3 2 2 4 2" xfId="340" xr:uid="{00000000-0005-0000-0000-0000BB020000}"/>
    <cellStyle name="Moneda 10 3 2 2 5" xfId="341" xr:uid="{00000000-0005-0000-0000-0000BC020000}"/>
    <cellStyle name="Moneda 10 3 2 3" xfId="342" xr:uid="{00000000-0005-0000-0000-0000BD020000}"/>
    <cellStyle name="Moneda 10 3 2 3 2" xfId="343" xr:uid="{00000000-0005-0000-0000-0000BE020000}"/>
    <cellStyle name="Moneda 10 3 2 4" xfId="344" xr:uid="{00000000-0005-0000-0000-0000BF020000}"/>
    <cellStyle name="Moneda 10 3 2 4 2" xfId="345" xr:uid="{00000000-0005-0000-0000-0000C0020000}"/>
    <cellStyle name="Moneda 10 3 2 5" xfId="346" xr:uid="{00000000-0005-0000-0000-0000C1020000}"/>
    <cellStyle name="Moneda 10 3 2 5 2" xfId="347" xr:uid="{00000000-0005-0000-0000-0000C2020000}"/>
    <cellStyle name="Moneda 10 3 2 6" xfId="348" xr:uid="{00000000-0005-0000-0000-0000C3020000}"/>
    <cellStyle name="Moneda 10 3 3" xfId="349" xr:uid="{00000000-0005-0000-0000-0000C4020000}"/>
    <cellStyle name="Moneda 10 3 3 2" xfId="350" xr:uid="{00000000-0005-0000-0000-0000C5020000}"/>
    <cellStyle name="Moneda 10 3 3 2 2" xfId="351" xr:uid="{00000000-0005-0000-0000-0000C6020000}"/>
    <cellStyle name="Moneda 10 3 3 3" xfId="352" xr:uid="{00000000-0005-0000-0000-0000C7020000}"/>
    <cellStyle name="Moneda 10 3 3 3 2" xfId="353" xr:uid="{00000000-0005-0000-0000-0000C8020000}"/>
    <cellStyle name="Moneda 10 3 3 4" xfId="354" xr:uid="{00000000-0005-0000-0000-0000C9020000}"/>
    <cellStyle name="Moneda 10 3 3 4 2" xfId="355" xr:uid="{00000000-0005-0000-0000-0000CA020000}"/>
    <cellStyle name="Moneda 10 3 3 5" xfId="356" xr:uid="{00000000-0005-0000-0000-0000CB020000}"/>
    <cellStyle name="Moneda 10 3 4" xfId="357" xr:uid="{00000000-0005-0000-0000-0000CC020000}"/>
    <cellStyle name="Moneda 10 3 4 2" xfId="358" xr:uid="{00000000-0005-0000-0000-0000CD020000}"/>
    <cellStyle name="Moneda 10 3 5" xfId="359" xr:uid="{00000000-0005-0000-0000-0000CE020000}"/>
    <cellStyle name="Moneda 10 3 5 2" xfId="360" xr:uid="{00000000-0005-0000-0000-0000CF020000}"/>
    <cellStyle name="Moneda 10 3 6" xfId="361" xr:uid="{00000000-0005-0000-0000-0000D0020000}"/>
    <cellStyle name="Moneda 10 3 6 2" xfId="362" xr:uid="{00000000-0005-0000-0000-0000D1020000}"/>
    <cellStyle name="Moneda 10 3 7" xfId="363" xr:uid="{00000000-0005-0000-0000-0000D2020000}"/>
    <cellStyle name="Moneda 10 4" xfId="364" xr:uid="{00000000-0005-0000-0000-0000D3020000}"/>
    <cellStyle name="Moneda 10 4 2" xfId="365" xr:uid="{00000000-0005-0000-0000-0000D4020000}"/>
    <cellStyle name="Moneda 10 4 2 2" xfId="366" xr:uid="{00000000-0005-0000-0000-0000D5020000}"/>
    <cellStyle name="Moneda 10 4 2 2 2" xfId="367" xr:uid="{00000000-0005-0000-0000-0000D6020000}"/>
    <cellStyle name="Moneda 10 4 2 2 2 2" xfId="368" xr:uid="{00000000-0005-0000-0000-0000D7020000}"/>
    <cellStyle name="Moneda 10 4 2 2 3" xfId="369" xr:uid="{00000000-0005-0000-0000-0000D8020000}"/>
    <cellStyle name="Moneda 10 4 2 2 3 2" xfId="370" xr:uid="{00000000-0005-0000-0000-0000D9020000}"/>
    <cellStyle name="Moneda 10 4 2 2 4" xfId="371" xr:uid="{00000000-0005-0000-0000-0000DA020000}"/>
    <cellStyle name="Moneda 10 4 2 2 4 2" xfId="372" xr:uid="{00000000-0005-0000-0000-0000DB020000}"/>
    <cellStyle name="Moneda 10 4 2 2 5" xfId="373" xr:uid="{00000000-0005-0000-0000-0000DC020000}"/>
    <cellStyle name="Moneda 10 4 2 3" xfId="374" xr:uid="{00000000-0005-0000-0000-0000DD020000}"/>
    <cellStyle name="Moneda 10 4 2 3 2" xfId="375" xr:uid="{00000000-0005-0000-0000-0000DE020000}"/>
    <cellStyle name="Moneda 10 4 2 4" xfId="376" xr:uid="{00000000-0005-0000-0000-0000DF020000}"/>
    <cellStyle name="Moneda 10 4 2 4 2" xfId="377" xr:uid="{00000000-0005-0000-0000-0000E0020000}"/>
    <cellStyle name="Moneda 10 4 2 5" xfId="378" xr:uid="{00000000-0005-0000-0000-0000E1020000}"/>
    <cellStyle name="Moneda 10 4 2 5 2" xfId="379" xr:uid="{00000000-0005-0000-0000-0000E2020000}"/>
    <cellStyle name="Moneda 10 4 2 6" xfId="380" xr:uid="{00000000-0005-0000-0000-0000E3020000}"/>
    <cellStyle name="Moneda 10 4 3" xfId="381" xr:uid="{00000000-0005-0000-0000-0000E4020000}"/>
    <cellStyle name="Moneda 10 4 3 2" xfId="382" xr:uid="{00000000-0005-0000-0000-0000E5020000}"/>
    <cellStyle name="Moneda 10 4 3 2 2" xfId="383" xr:uid="{00000000-0005-0000-0000-0000E6020000}"/>
    <cellStyle name="Moneda 10 4 3 3" xfId="384" xr:uid="{00000000-0005-0000-0000-0000E7020000}"/>
    <cellStyle name="Moneda 10 4 3 3 2" xfId="385" xr:uid="{00000000-0005-0000-0000-0000E8020000}"/>
    <cellStyle name="Moneda 10 4 3 4" xfId="386" xr:uid="{00000000-0005-0000-0000-0000E9020000}"/>
    <cellStyle name="Moneda 10 4 3 4 2" xfId="387" xr:uid="{00000000-0005-0000-0000-0000EA020000}"/>
    <cellStyle name="Moneda 10 4 3 5" xfId="388" xr:uid="{00000000-0005-0000-0000-0000EB020000}"/>
    <cellStyle name="Moneda 10 4 4" xfId="389" xr:uid="{00000000-0005-0000-0000-0000EC020000}"/>
    <cellStyle name="Moneda 10 4 4 2" xfId="390" xr:uid="{00000000-0005-0000-0000-0000ED020000}"/>
    <cellStyle name="Moneda 10 4 5" xfId="391" xr:uid="{00000000-0005-0000-0000-0000EE020000}"/>
    <cellStyle name="Moneda 10 4 5 2" xfId="392" xr:uid="{00000000-0005-0000-0000-0000EF020000}"/>
    <cellStyle name="Moneda 10 4 6" xfId="393" xr:uid="{00000000-0005-0000-0000-0000F0020000}"/>
    <cellStyle name="Moneda 10 4 6 2" xfId="394" xr:uid="{00000000-0005-0000-0000-0000F1020000}"/>
    <cellStyle name="Moneda 10 4 7" xfId="395" xr:uid="{00000000-0005-0000-0000-0000F2020000}"/>
    <cellStyle name="Moneda 10 5" xfId="396" xr:uid="{00000000-0005-0000-0000-0000F3020000}"/>
    <cellStyle name="Moneda 10 5 2" xfId="397" xr:uid="{00000000-0005-0000-0000-0000F4020000}"/>
    <cellStyle name="Moneda 10 5 2 2" xfId="398" xr:uid="{00000000-0005-0000-0000-0000F5020000}"/>
    <cellStyle name="Moneda 10 5 2 2 2" xfId="399" xr:uid="{00000000-0005-0000-0000-0000F6020000}"/>
    <cellStyle name="Moneda 10 5 2 3" xfId="400" xr:uid="{00000000-0005-0000-0000-0000F7020000}"/>
    <cellStyle name="Moneda 10 5 2 3 2" xfId="401" xr:uid="{00000000-0005-0000-0000-0000F8020000}"/>
    <cellStyle name="Moneda 10 5 2 4" xfId="402" xr:uid="{00000000-0005-0000-0000-0000F9020000}"/>
    <cellStyle name="Moneda 10 5 2 4 2" xfId="403" xr:uid="{00000000-0005-0000-0000-0000FA020000}"/>
    <cellStyle name="Moneda 10 5 2 5" xfId="404" xr:uid="{00000000-0005-0000-0000-0000FB020000}"/>
    <cellStyle name="Moneda 10 5 3" xfId="405" xr:uid="{00000000-0005-0000-0000-0000FC020000}"/>
    <cellStyle name="Moneda 10 5 3 2" xfId="406" xr:uid="{00000000-0005-0000-0000-0000FD020000}"/>
    <cellStyle name="Moneda 10 5 4" xfId="407" xr:uid="{00000000-0005-0000-0000-0000FE020000}"/>
    <cellStyle name="Moneda 10 5 4 2" xfId="408" xr:uid="{00000000-0005-0000-0000-0000FF020000}"/>
    <cellStyle name="Moneda 10 5 5" xfId="409" xr:uid="{00000000-0005-0000-0000-000000030000}"/>
    <cellStyle name="Moneda 10 5 5 2" xfId="410" xr:uid="{00000000-0005-0000-0000-000001030000}"/>
    <cellStyle name="Moneda 10 5 6" xfId="411" xr:uid="{00000000-0005-0000-0000-000002030000}"/>
    <cellStyle name="Moneda 10 6" xfId="412" xr:uid="{00000000-0005-0000-0000-000003030000}"/>
    <cellStyle name="Moneda 10 6 2" xfId="413" xr:uid="{00000000-0005-0000-0000-000004030000}"/>
    <cellStyle name="Moneda 10 6 2 2" xfId="414" xr:uid="{00000000-0005-0000-0000-000005030000}"/>
    <cellStyle name="Moneda 10 6 3" xfId="415" xr:uid="{00000000-0005-0000-0000-000006030000}"/>
    <cellStyle name="Moneda 10 6 3 2" xfId="416" xr:uid="{00000000-0005-0000-0000-000007030000}"/>
    <cellStyle name="Moneda 10 6 4" xfId="417" xr:uid="{00000000-0005-0000-0000-000008030000}"/>
    <cellStyle name="Moneda 10 6 4 2" xfId="418" xr:uid="{00000000-0005-0000-0000-000009030000}"/>
    <cellStyle name="Moneda 10 6 5" xfId="419" xr:uid="{00000000-0005-0000-0000-00000A030000}"/>
    <cellStyle name="Moneda 10 7" xfId="420" xr:uid="{00000000-0005-0000-0000-00000B030000}"/>
    <cellStyle name="Moneda 10 7 2" xfId="421" xr:uid="{00000000-0005-0000-0000-00000C030000}"/>
    <cellStyle name="Moneda 10 8" xfId="422" xr:uid="{00000000-0005-0000-0000-00000D030000}"/>
    <cellStyle name="Moneda 10 8 2" xfId="423" xr:uid="{00000000-0005-0000-0000-00000E030000}"/>
    <cellStyle name="Moneda 10 9" xfId="424" xr:uid="{00000000-0005-0000-0000-00000F030000}"/>
    <cellStyle name="Moneda 10 9 2" xfId="425" xr:uid="{00000000-0005-0000-0000-000010030000}"/>
    <cellStyle name="Moneda 11" xfId="426" xr:uid="{00000000-0005-0000-0000-000011030000}"/>
    <cellStyle name="Moneda 11 10" xfId="427" xr:uid="{00000000-0005-0000-0000-000012030000}"/>
    <cellStyle name="Moneda 11 11" xfId="428" xr:uid="{00000000-0005-0000-0000-000013030000}"/>
    <cellStyle name="Moneda 11 2" xfId="429" xr:uid="{00000000-0005-0000-0000-000014030000}"/>
    <cellStyle name="Moneda 11 2 2" xfId="430" xr:uid="{00000000-0005-0000-0000-000015030000}"/>
    <cellStyle name="Moneda 11 2 2 2" xfId="431" xr:uid="{00000000-0005-0000-0000-000016030000}"/>
    <cellStyle name="Moneda 11 2 2 2 2" xfId="432" xr:uid="{00000000-0005-0000-0000-000017030000}"/>
    <cellStyle name="Moneda 11 2 2 2 2 2" xfId="433" xr:uid="{00000000-0005-0000-0000-000018030000}"/>
    <cellStyle name="Moneda 11 2 2 2 3" xfId="434" xr:uid="{00000000-0005-0000-0000-000019030000}"/>
    <cellStyle name="Moneda 11 2 2 2 3 2" xfId="435" xr:uid="{00000000-0005-0000-0000-00001A030000}"/>
    <cellStyle name="Moneda 11 2 2 2 4" xfId="436" xr:uid="{00000000-0005-0000-0000-00001B030000}"/>
    <cellStyle name="Moneda 11 2 2 2 4 2" xfId="437" xr:uid="{00000000-0005-0000-0000-00001C030000}"/>
    <cellStyle name="Moneda 11 2 2 2 5" xfId="438" xr:uid="{00000000-0005-0000-0000-00001D030000}"/>
    <cellStyle name="Moneda 11 2 2 3" xfId="439" xr:uid="{00000000-0005-0000-0000-00001E030000}"/>
    <cellStyle name="Moneda 11 2 2 3 2" xfId="440" xr:uid="{00000000-0005-0000-0000-00001F030000}"/>
    <cellStyle name="Moneda 11 2 2 4" xfId="441" xr:uid="{00000000-0005-0000-0000-000020030000}"/>
    <cellStyle name="Moneda 11 2 2 4 2" xfId="442" xr:uid="{00000000-0005-0000-0000-000021030000}"/>
    <cellStyle name="Moneda 11 2 2 5" xfId="443" xr:uid="{00000000-0005-0000-0000-000022030000}"/>
    <cellStyle name="Moneda 11 2 2 5 2" xfId="444" xr:uid="{00000000-0005-0000-0000-000023030000}"/>
    <cellStyle name="Moneda 11 2 2 6" xfId="445" xr:uid="{00000000-0005-0000-0000-000024030000}"/>
    <cellStyle name="Moneda 11 2 3" xfId="446" xr:uid="{00000000-0005-0000-0000-000025030000}"/>
    <cellStyle name="Moneda 11 2 3 2" xfId="447" xr:uid="{00000000-0005-0000-0000-000026030000}"/>
    <cellStyle name="Moneda 11 2 3 2 2" xfId="448" xr:uid="{00000000-0005-0000-0000-000027030000}"/>
    <cellStyle name="Moneda 11 2 3 3" xfId="449" xr:uid="{00000000-0005-0000-0000-000028030000}"/>
    <cellStyle name="Moneda 11 2 3 3 2" xfId="450" xr:uid="{00000000-0005-0000-0000-000029030000}"/>
    <cellStyle name="Moneda 11 2 3 4" xfId="451" xr:uid="{00000000-0005-0000-0000-00002A030000}"/>
    <cellStyle name="Moneda 11 2 3 4 2" xfId="452" xr:uid="{00000000-0005-0000-0000-00002B030000}"/>
    <cellStyle name="Moneda 11 2 3 5" xfId="453" xr:uid="{00000000-0005-0000-0000-00002C030000}"/>
    <cellStyle name="Moneda 11 2 4" xfId="454" xr:uid="{00000000-0005-0000-0000-00002D030000}"/>
    <cellStyle name="Moneda 11 2 4 2" xfId="455" xr:uid="{00000000-0005-0000-0000-00002E030000}"/>
    <cellStyle name="Moneda 11 2 5" xfId="456" xr:uid="{00000000-0005-0000-0000-00002F030000}"/>
    <cellStyle name="Moneda 11 2 5 2" xfId="457" xr:uid="{00000000-0005-0000-0000-000030030000}"/>
    <cellStyle name="Moneda 11 2 6" xfId="458" xr:uid="{00000000-0005-0000-0000-000031030000}"/>
    <cellStyle name="Moneda 11 2 6 2" xfId="459" xr:uid="{00000000-0005-0000-0000-000032030000}"/>
    <cellStyle name="Moneda 11 2 7" xfId="460" xr:uid="{00000000-0005-0000-0000-000033030000}"/>
    <cellStyle name="Moneda 11 2 8" xfId="461" xr:uid="{00000000-0005-0000-0000-000034030000}"/>
    <cellStyle name="Moneda 11 3" xfId="462" xr:uid="{00000000-0005-0000-0000-000035030000}"/>
    <cellStyle name="Moneda 11 3 2" xfId="463" xr:uid="{00000000-0005-0000-0000-000036030000}"/>
    <cellStyle name="Moneda 11 3 2 2" xfId="464" xr:uid="{00000000-0005-0000-0000-000037030000}"/>
    <cellStyle name="Moneda 11 3 2 2 2" xfId="465" xr:uid="{00000000-0005-0000-0000-000038030000}"/>
    <cellStyle name="Moneda 11 3 2 2 2 2" xfId="466" xr:uid="{00000000-0005-0000-0000-000039030000}"/>
    <cellStyle name="Moneda 11 3 2 2 3" xfId="467" xr:uid="{00000000-0005-0000-0000-00003A030000}"/>
    <cellStyle name="Moneda 11 3 2 2 3 2" xfId="468" xr:uid="{00000000-0005-0000-0000-00003B030000}"/>
    <cellStyle name="Moneda 11 3 2 2 4" xfId="469" xr:uid="{00000000-0005-0000-0000-00003C030000}"/>
    <cellStyle name="Moneda 11 3 2 2 4 2" xfId="470" xr:uid="{00000000-0005-0000-0000-00003D030000}"/>
    <cellStyle name="Moneda 11 3 2 2 5" xfId="471" xr:uid="{00000000-0005-0000-0000-00003E030000}"/>
    <cellStyle name="Moneda 11 3 2 3" xfId="472" xr:uid="{00000000-0005-0000-0000-00003F030000}"/>
    <cellStyle name="Moneda 11 3 2 3 2" xfId="473" xr:uid="{00000000-0005-0000-0000-000040030000}"/>
    <cellStyle name="Moneda 11 3 2 4" xfId="474" xr:uid="{00000000-0005-0000-0000-000041030000}"/>
    <cellStyle name="Moneda 11 3 2 4 2" xfId="475" xr:uid="{00000000-0005-0000-0000-000042030000}"/>
    <cellStyle name="Moneda 11 3 2 5" xfId="476" xr:uid="{00000000-0005-0000-0000-000043030000}"/>
    <cellStyle name="Moneda 11 3 2 5 2" xfId="477" xr:uid="{00000000-0005-0000-0000-000044030000}"/>
    <cellStyle name="Moneda 11 3 2 6" xfId="478" xr:uid="{00000000-0005-0000-0000-000045030000}"/>
    <cellStyle name="Moneda 11 3 3" xfId="479" xr:uid="{00000000-0005-0000-0000-000046030000}"/>
    <cellStyle name="Moneda 11 3 3 2" xfId="480" xr:uid="{00000000-0005-0000-0000-000047030000}"/>
    <cellStyle name="Moneda 11 3 3 2 2" xfId="481" xr:uid="{00000000-0005-0000-0000-000048030000}"/>
    <cellStyle name="Moneda 11 3 3 3" xfId="482" xr:uid="{00000000-0005-0000-0000-000049030000}"/>
    <cellStyle name="Moneda 11 3 3 3 2" xfId="483" xr:uid="{00000000-0005-0000-0000-00004A030000}"/>
    <cellStyle name="Moneda 11 3 3 4" xfId="484" xr:uid="{00000000-0005-0000-0000-00004B030000}"/>
    <cellStyle name="Moneda 11 3 3 4 2" xfId="485" xr:uid="{00000000-0005-0000-0000-00004C030000}"/>
    <cellStyle name="Moneda 11 3 3 5" xfId="486" xr:uid="{00000000-0005-0000-0000-00004D030000}"/>
    <cellStyle name="Moneda 11 3 4" xfId="487" xr:uid="{00000000-0005-0000-0000-00004E030000}"/>
    <cellStyle name="Moneda 11 3 4 2" xfId="488" xr:uid="{00000000-0005-0000-0000-00004F030000}"/>
    <cellStyle name="Moneda 11 3 5" xfId="489" xr:uid="{00000000-0005-0000-0000-000050030000}"/>
    <cellStyle name="Moneda 11 3 5 2" xfId="490" xr:uid="{00000000-0005-0000-0000-000051030000}"/>
    <cellStyle name="Moneda 11 3 6" xfId="491" xr:uid="{00000000-0005-0000-0000-000052030000}"/>
    <cellStyle name="Moneda 11 3 6 2" xfId="492" xr:uid="{00000000-0005-0000-0000-000053030000}"/>
    <cellStyle name="Moneda 11 3 7" xfId="493" xr:uid="{00000000-0005-0000-0000-000054030000}"/>
    <cellStyle name="Moneda 11 4" xfId="494" xr:uid="{00000000-0005-0000-0000-000055030000}"/>
    <cellStyle name="Moneda 11 4 2" xfId="495" xr:uid="{00000000-0005-0000-0000-000056030000}"/>
    <cellStyle name="Moneda 11 4 2 2" xfId="496" xr:uid="{00000000-0005-0000-0000-000057030000}"/>
    <cellStyle name="Moneda 11 4 2 2 2" xfId="497" xr:uid="{00000000-0005-0000-0000-000058030000}"/>
    <cellStyle name="Moneda 11 4 2 2 2 2" xfId="498" xr:uid="{00000000-0005-0000-0000-000059030000}"/>
    <cellStyle name="Moneda 11 4 2 2 3" xfId="499" xr:uid="{00000000-0005-0000-0000-00005A030000}"/>
    <cellStyle name="Moneda 11 4 2 2 3 2" xfId="500" xr:uid="{00000000-0005-0000-0000-00005B030000}"/>
    <cellStyle name="Moneda 11 4 2 2 4" xfId="501" xr:uid="{00000000-0005-0000-0000-00005C030000}"/>
    <cellStyle name="Moneda 11 4 2 2 4 2" xfId="502" xr:uid="{00000000-0005-0000-0000-00005D030000}"/>
    <cellStyle name="Moneda 11 4 2 2 5" xfId="503" xr:uid="{00000000-0005-0000-0000-00005E030000}"/>
    <cellStyle name="Moneda 11 4 2 3" xfId="504" xr:uid="{00000000-0005-0000-0000-00005F030000}"/>
    <cellStyle name="Moneda 11 4 2 3 2" xfId="505" xr:uid="{00000000-0005-0000-0000-000060030000}"/>
    <cellStyle name="Moneda 11 4 2 4" xfId="506" xr:uid="{00000000-0005-0000-0000-000061030000}"/>
    <cellStyle name="Moneda 11 4 2 4 2" xfId="507" xr:uid="{00000000-0005-0000-0000-000062030000}"/>
    <cellStyle name="Moneda 11 4 2 5" xfId="508" xr:uid="{00000000-0005-0000-0000-000063030000}"/>
    <cellStyle name="Moneda 11 4 2 5 2" xfId="509" xr:uid="{00000000-0005-0000-0000-000064030000}"/>
    <cellStyle name="Moneda 11 4 2 6" xfId="510" xr:uid="{00000000-0005-0000-0000-000065030000}"/>
    <cellStyle name="Moneda 11 4 3" xfId="511" xr:uid="{00000000-0005-0000-0000-000066030000}"/>
    <cellStyle name="Moneda 11 4 3 2" xfId="512" xr:uid="{00000000-0005-0000-0000-000067030000}"/>
    <cellStyle name="Moneda 11 4 3 2 2" xfId="513" xr:uid="{00000000-0005-0000-0000-000068030000}"/>
    <cellStyle name="Moneda 11 4 3 3" xfId="514" xr:uid="{00000000-0005-0000-0000-000069030000}"/>
    <cellStyle name="Moneda 11 4 3 3 2" xfId="515" xr:uid="{00000000-0005-0000-0000-00006A030000}"/>
    <cellStyle name="Moneda 11 4 3 4" xfId="516" xr:uid="{00000000-0005-0000-0000-00006B030000}"/>
    <cellStyle name="Moneda 11 4 3 4 2" xfId="517" xr:uid="{00000000-0005-0000-0000-00006C030000}"/>
    <cellStyle name="Moneda 11 4 3 5" xfId="518" xr:uid="{00000000-0005-0000-0000-00006D030000}"/>
    <cellStyle name="Moneda 11 4 4" xfId="519" xr:uid="{00000000-0005-0000-0000-00006E030000}"/>
    <cellStyle name="Moneda 11 4 4 2" xfId="520" xr:uid="{00000000-0005-0000-0000-00006F030000}"/>
    <cellStyle name="Moneda 11 4 5" xfId="521" xr:uid="{00000000-0005-0000-0000-000070030000}"/>
    <cellStyle name="Moneda 11 4 5 2" xfId="522" xr:uid="{00000000-0005-0000-0000-000071030000}"/>
    <cellStyle name="Moneda 11 4 6" xfId="523" xr:uid="{00000000-0005-0000-0000-000072030000}"/>
    <cellStyle name="Moneda 11 4 6 2" xfId="524" xr:uid="{00000000-0005-0000-0000-000073030000}"/>
    <cellStyle name="Moneda 11 4 7" xfId="525" xr:uid="{00000000-0005-0000-0000-000074030000}"/>
    <cellStyle name="Moneda 11 5" xfId="526" xr:uid="{00000000-0005-0000-0000-000075030000}"/>
    <cellStyle name="Moneda 11 5 2" xfId="527" xr:uid="{00000000-0005-0000-0000-000076030000}"/>
    <cellStyle name="Moneda 11 5 2 2" xfId="528" xr:uid="{00000000-0005-0000-0000-000077030000}"/>
    <cellStyle name="Moneda 11 5 2 2 2" xfId="529" xr:uid="{00000000-0005-0000-0000-000078030000}"/>
    <cellStyle name="Moneda 11 5 2 3" xfId="530" xr:uid="{00000000-0005-0000-0000-000079030000}"/>
    <cellStyle name="Moneda 11 5 2 3 2" xfId="531" xr:uid="{00000000-0005-0000-0000-00007A030000}"/>
    <cellStyle name="Moneda 11 5 2 4" xfId="532" xr:uid="{00000000-0005-0000-0000-00007B030000}"/>
    <cellStyle name="Moneda 11 5 2 4 2" xfId="533" xr:uid="{00000000-0005-0000-0000-00007C030000}"/>
    <cellStyle name="Moneda 11 5 2 5" xfId="534" xr:uid="{00000000-0005-0000-0000-00007D030000}"/>
    <cellStyle name="Moneda 11 5 3" xfId="535" xr:uid="{00000000-0005-0000-0000-00007E030000}"/>
    <cellStyle name="Moneda 11 5 3 2" xfId="536" xr:uid="{00000000-0005-0000-0000-00007F030000}"/>
    <cellStyle name="Moneda 11 5 4" xfId="537" xr:uid="{00000000-0005-0000-0000-000080030000}"/>
    <cellStyle name="Moneda 11 5 4 2" xfId="538" xr:uid="{00000000-0005-0000-0000-000081030000}"/>
    <cellStyle name="Moneda 11 5 5" xfId="539" xr:uid="{00000000-0005-0000-0000-000082030000}"/>
    <cellStyle name="Moneda 11 5 5 2" xfId="540" xr:uid="{00000000-0005-0000-0000-000083030000}"/>
    <cellStyle name="Moneda 11 5 6" xfId="541" xr:uid="{00000000-0005-0000-0000-000084030000}"/>
    <cellStyle name="Moneda 11 6" xfId="542" xr:uid="{00000000-0005-0000-0000-000085030000}"/>
    <cellStyle name="Moneda 11 6 2" xfId="543" xr:uid="{00000000-0005-0000-0000-000086030000}"/>
    <cellStyle name="Moneda 11 6 2 2" xfId="544" xr:uid="{00000000-0005-0000-0000-000087030000}"/>
    <cellStyle name="Moneda 11 6 3" xfId="545" xr:uid="{00000000-0005-0000-0000-000088030000}"/>
    <cellStyle name="Moneda 11 6 3 2" xfId="546" xr:uid="{00000000-0005-0000-0000-000089030000}"/>
    <cellStyle name="Moneda 11 6 4" xfId="547" xr:uid="{00000000-0005-0000-0000-00008A030000}"/>
    <cellStyle name="Moneda 11 6 4 2" xfId="548" xr:uid="{00000000-0005-0000-0000-00008B030000}"/>
    <cellStyle name="Moneda 11 6 5" xfId="549" xr:uid="{00000000-0005-0000-0000-00008C030000}"/>
    <cellStyle name="Moneda 11 7" xfId="550" xr:uid="{00000000-0005-0000-0000-00008D030000}"/>
    <cellStyle name="Moneda 11 7 2" xfId="551" xr:uid="{00000000-0005-0000-0000-00008E030000}"/>
    <cellStyle name="Moneda 11 8" xfId="552" xr:uid="{00000000-0005-0000-0000-00008F030000}"/>
    <cellStyle name="Moneda 11 8 2" xfId="553" xr:uid="{00000000-0005-0000-0000-000090030000}"/>
    <cellStyle name="Moneda 11 9" xfId="554" xr:uid="{00000000-0005-0000-0000-000091030000}"/>
    <cellStyle name="Moneda 11 9 2" xfId="555" xr:uid="{00000000-0005-0000-0000-000092030000}"/>
    <cellStyle name="Moneda 12" xfId="556" xr:uid="{00000000-0005-0000-0000-000093030000}"/>
    <cellStyle name="Moneda 12 2" xfId="557" xr:uid="{00000000-0005-0000-0000-000094030000}"/>
    <cellStyle name="Moneda 12 2 2" xfId="558" xr:uid="{00000000-0005-0000-0000-000095030000}"/>
    <cellStyle name="Moneda 12 2 2 2" xfId="559" xr:uid="{00000000-0005-0000-0000-000096030000}"/>
    <cellStyle name="Moneda 12 2 2 2 2" xfId="560" xr:uid="{00000000-0005-0000-0000-000097030000}"/>
    <cellStyle name="Moneda 12 2 2 2 2 2" xfId="561" xr:uid="{00000000-0005-0000-0000-000098030000}"/>
    <cellStyle name="Moneda 12 2 2 2 3" xfId="562" xr:uid="{00000000-0005-0000-0000-000099030000}"/>
    <cellStyle name="Moneda 12 2 2 2 3 2" xfId="563" xr:uid="{00000000-0005-0000-0000-00009A030000}"/>
    <cellStyle name="Moneda 12 2 2 2 4" xfId="564" xr:uid="{00000000-0005-0000-0000-00009B030000}"/>
    <cellStyle name="Moneda 12 2 2 2 4 2" xfId="565" xr:uid="{00000000-0005-0000-0000-00009C030000}"/>
    <cellStyle name="Moneda 12 2 2 2 5" xfId="566" xr:uid="{00000000-0005-0000-0000-00009D030000}"/>
    <cellStyle name="Moneda 12 2 2 3" xfId="567" xr:uid="{00000000-0005-0000-0000-00009E030000}"/>
    <cellStyle name="Moneda 12 2 2 3 2" xfId="568" xr:uid="{00000000-0005-0000-0000-00009F030000}"/>
    <cellStyle name="Moneda 12 2 2 4" xfId="569" xr:uid="{00000000-0005-0000-0000-0000A0030000}"/>
    <cellStyle name="Moneda 12 2 2 4 2" xfId="570" xr:uid="{00000000-0005-0000-0000-0000A1030000}"/>
    <cellStyle name="Moneda 12 2 2 5" xfId="571" xr:uid="{00000000-0005-0000-0000-0000A2030000}"/>
    <cellStyle name="Moneda 12 2 2 5 2" xfId="572" xr:uid="{00000000-0005-0000-0000-0000A3030000}"/>
    <cellStyle name="Moneda 12 2 2 6" xfId="573" xr:uid="{00000000-0005-0000-0000-0000A4030000}"/>
    <cellStyle name="Moneda 12 2 3" xfId="574" xr:uid="{00000000-0005-0000-0000-0000A5030000}"/>
    <cellStyle name="Moneda 12 2 3 2" xfId="575" xr:uid="{00000000-0005-0000-0000-0000A6030000}"/>
    <cellStyle name="Moneda 12 2 3 2 2" xfId="576" xr:uid="{00000000-0005-0000-0000-0000A7030000}"/>
    <cellStyle name="Moneda 12 2 3 3" xfId="577" xr:uid="{00000000-0005-0000-0000-0000A8030000}"/>
    <cellStyle name="Moneda 12 2 3 3 2" xfId="578" xr:uid="{00000000-0005-0000-0000-0000A9030000}"/>
    <cellStyle name="Moneda 12 2 3 4" xfId="579" xr:uid="{00000000-0005-0000-0000-0000AA030000}"/>
    <cellStyle name="Moneda 12 2 3 4 2" xfId="580" xr:uid="{00000000-0005-0000-0000-0000AB030000}"/>
    <cellStyle name="Moneda 12 2 3 5" xfId="581" xr:uid="{00000000-0005-0000-0000-0000AC030000}"/>
    <cellStyle name="Moneda 12 2 4" xfId="582" xr:uid="{00000000-0005-0000-0000-0000AD030000}"/>
    <cellStyle name="Moneda 12 2 4 2" xfId="583" xr:uid="{00000000-0005-0000-0000-0000AE030000}"/>
    <cellStyle name="Moneda 12 2 5" xfId="584" xr:uid="{00000000-0005-0000-0000-0000AF030000}"/>
    <cellStyle name="Moneda 12 2 5 2" xfId="585" xr:uid="{00000000-0005-0000-0000-0000B0030000}"/>
    <cellStyle name="Moneda 12 2 6" xfId="586" xr:uid="{00000000-0005-0000-0000-0000B1030000}"/>
    <cellStyle name="Moneda 12 2 6 2" xfId="587" xr:uid="{00000000-0005-0000-0000-0000B2030000}"/>
    <cellStyle name="Moneda 12 2 7" xfId="588" xr:uid="{00000000-0005-0000-0000-0000B3030000}"/>
    <cellStyle name="Moneda 12 2 8" xfId="589" xr:uid="{00000000-0005-0000-0000-0000B4030000}"/>
    <cellStyle name="Moneda 12 3" xfId="590" xr:uid="{00000000-0005-0000-0000-0000B5030000}"/>
    <cellStyle name="Moneda 12 3 2" xfId="591" xr:uid="{00000000-0005-0000-0000-0000B6030000}"/>
    <cellStyle name="Moneda 12 3 2 2" xfId="592" xr:uid="{00000000-0005-0000-0000-0000B7030000}"/>
    <cellStyle name="Moneda 12 3 2 2 2" xfId="593" xr:uid="{00000000-0005-0000-0000-0000B8030000}"/>
    <cellStyle name="Moneda 12 3 2 3" xfId="594" xr:uid="{00000000-0005-0000-0000-0000B9030000}"/>
    <cellStyle name="Moneda 12 3 2 3 2" xfId="595" xr:uid="{00000000-0005-0000-0000-0000BA030000}"/>
    <cellStyle name="Moneda 12 3 2 4" xfId="596" xr:uid="{00000000-0005-0000-0000-0000BB030000}"/>
    <cellStyle name="Moneda 12 3 2 4 2" xfId="597" xr:uid="{00000000-0005-0000-0000-0000BC030000}"/>
    <cellStyle name="Moneda 12 3 2 5" xfId="598" xr:uid="{00000000-0005-0000-0000-0000BD030000}"/>
    <cellStyle name="Moneda 12 3 3" xfId="599" xr:uid="{00000000-0005-0000-0000-0000BE030000}"/>
    <cellStyle name="Moneda 12 3 3 2" xfId="600" xr:uid="{00000000-0005-0000-0000-0000BF030000}"/>
    <cellStyle name="Moneda 12 3 4" xfId="601" xr:uid="{00000000-0005-0000-0000-0000C0030000}"/>
    <cellStyle name="Moneda 12 3 4 2" xfId="602" xr:uid="{00000000-0005-0000-0000-0000C1030000}"/>
    <cellStyle name="Moneda 12 3 5" xfId="603" xr:uid="{00000000-0005-0000-0000-0000C2030000}"/>
    <cellStyle name="Moneda 12 3 5 2" xfId="604" xr:uid="{00000000-0005-0000-0000-0000C3030000}"/>
    <cellStyle name="Moneda 12 3 6" xfId="605" xr:uid="{00000000-0005-0000-0000-0000C4030000}"/>
    <cellStyle name="Moneda 12 4" xfId="606" xr:uid="{00000000-0005-0000-0000-0000C5030000}"/>
    <cellStyle name="Moneda 12 4 2" xfId="607" xr:uid="{00000000-0005-0000-0000-0000C6030000}"/>
    <cellStyle name="Moneda 12 4 2 2" xfId="608" xr:uid="{00000000-0005-0000-0000-0000C7030000}"/>
    <cellStyle name="Moneda 12 4 3" xfId="609" xr:uid="{00000000-0005-0000-0000-0000C8030000}"/>
    <cellStyle name="Moneda 12 4 3 2" xfId="610" xr:uid="{00000000-0005-0000-0000-0000C9030000}"/>
    <cellStyle name="Moneda 12 4 4" xfId="611" xr:uid="{00000000-0005-0000-0000-0000CA030000}"/>
    <cellStyle name="Moneda 12 4 4 2" xfId="612" xr:uid="{00000000-0005-0000-0000-0000CB030000}"/>
    <cellStyle name="Moneda 12 4 5" xfId="613" xr:uid="{00000000-0005-0000-0000-0000CC030000}"/>
    <cellStyle name="Moneda 12 5" xfId="614" xr:uid="{00000000-0005-0000-0000-0000CD030000}"/>
    <cellStyle name="Moneda 12 5 2" xfId="615" xr:uid="{00000000-0005-0000-0000-0000CE030000}"/>
    <cellStyle name="Moneda 12 6" xfId="616" xr:uid="{00000000-0005-0000-0000-0000CF030000}"/>
    <cellStyle name="Moneda 12 6 2" xfId="617" xr:uid="{00000000-0005-0000-0000-0000D0030000}"/>
    <cellStyle name="Moneda 12 7" xfId="618" xr:uid="{00000000-0005-0000-0000-0000D1030000}"/>
    <cellStyle name="Moneda 12 7 2" xfId="619" xr:uid="{00000000-0005-0000-0000-0000D2030000}"/>
    <cellStyle name="Moneda 12 8" xfId="620" xr:uid="{00000000-0005-0000-0000-0000D3030000}"/>
    <cellStyle name="Moneda 12 9" xfId="621" xr:uid="{00000000-0005-0000-0000-0000D4030000}"/>
    <cellStyle name="Moneda 13" xfId="622" xr:uid="{00000000-0005-0000-0000-0000D5030000}"/>
    <cellStyle name="Moneda 13 10" xfId="623" xr:uid="{00000000-0005-0000-0000-0000D6030000}"/>
    <cellStyle name="Moneda 13 2" xfId="624" xr:uid="{00000000-0005-0000-0000-0000D7030000}"/>
    <cellStyle name="Moneda 13 2 2" xfId="625" xr:uid="{00000000-0005-0000-0000-0000D8030000}"/>
    <cellStyle name="Moneda 13 2 2 2" xfId="626" xr:uid="{00000000-0005-0000-0000-0000D9030000}"/>
    <cellStyle name="Moneda 13 2 2 2 2" xfId="627" xr:uid="{00000000-0005-0000-0000-0000DA030000}"/>
    <cellStyle name="Moneda 13 2 2 2 2 2" xfId="628" xr:uid="{00000000-0005-0000-0000-0000DB030000}"/>
    <cellStyle name="Moneda 13 2 2 2 3" xfId="629" xr:uid="{00000000-0005-0000-0000-0000DC030000}"/>
    <cellStyle name="Moneda 13 2 2 2 3 2" xfId="630" xr:uid="{00000000-0005-0000-0000-0000DD030000}"/>
    <cellStyle name="Moneda 13 2 2 2 4" xfId="631" xr:uid="{00000000-0005-0000-0000-0000DE030000}"/>
    <cellStyle name="Moneda 13 2 2 2 4 2" xfId="632" xr:uid="{00000000-0005-0000-0000-0000DF030000}"/>
    <cellStyle name="Moneda 13 2 2 2 5" xfId="633" xr:uid="{00000000-0005-0000-0000-0000E0030000}"/>
    <cellStyle name="Moneda 13 2 2 3" xfId="634" xr:uid="{00000000-0005-0000-0000-0000E1030000}"/>
    <cellStyle name="Moneda 13 2 2 3 2" xfId="635" xr:uid="{00000000-0005-0000-0000-0000E2030000}"/>
    <cellStyle name="Moneda 13 2 2 4" xfId="636" xr:uid="{00000000-0005-0000-0000-0000E3030000}"/>
    <cellStyle name="Moneda 13 2 2 4 2" xfId="637" xr:uid="{00000000-0005-0000-0000-0000E4030000}"/>
    <cellStyle name="Moneda 13 2 2 5" xfId="638" xr:uid="{00000000-0005-0000-0000-0000E5030000}"/>
    <cellStyle name="Moneda 13 2 2 5 2" xfId="639" xr:uid="{00000000-0005-0000-0000-0000E6030000}"/>
    <cellStyle name="Moneda 13 2 2 6" xfId="640" xr:uid="{00000000-0005-0000-0000-0000E7030000}"/>
    <cellStyle name="Moneda 13 2 3" xfId="641" xr:uid="{00000000-0005-0000-0000-0000E8030000}"/>
    <cellStyle name="Moneda 13 2 3 2" xfId="642" xr:uid="{00000000-0005-0000-0000-0000E9030000}"/>
    <cellStyle name="Moneda 13 2 3 2 2" xfId="643" xr:uid="{00000000-0005-0000-0000-0000EA030000}"/>
    <cellStyle name="Moneda 13 2 3 3" xfId="644" xr:uid="{00000000-0005-0000-0000-0000EB030000}"/>
    <cellStyle name="Moneda 13 2 3 3 2" xfId="645" xr:uid="{00000000-0005-0000-0000-0000EC030000}"/>
    <cellStyle name="Moneda 13 2 3 4" xfId="646" xr:uid="{00000000-0005-0000-0000-0000ED030000}"/>
    <cellStyle name="Moneda 13 2 3 4 2" xfId="647" xr:uid="{00000000-0005-0000-0000-0000EE030000}"/>
    <cellStyle name="Moneda 13 2 3 5" xfId="648" xr:uid="{00000000-0005-0000-0000-0000EF030000}"/>
    <cellStyle name="Moneda 13 2 4" xfId="649" xr:uid="{00000000-0005-0000-0000-0000F0030000}"/>
    <cellStyle name="Moneda 13 2 4 2" xfId="650" xr:uid="{00000000-0005-0000-0000-0000F1030000}"/>
    <cellStyle name="Moneda 13 2 5" xfId="651" xr:uid="{00000000-0005-0000-0000-0000F2030000}"/>
    <cellStyle name="Moneda 13 2 5 2" xfId="652" xr:uid="{00000000-0005-0000-0000-0000F3030000}"/>
    <cellStyle name="Moneda 13 2 6" xfId="653" xr:uid="{00000000-0005-0000-0000-0000F4030000}"/>
    <cellStyle name="Moneda 13 2 6 2" xfId="654" xr:uid="{00000000-0005-0000-0000-0000F5030000}"/>
    <cellStyle name="Moneda 13 2 7" xfId="655" xr:uid="{00000000-0005-0000-0000-0000F6030000}"/>
    <cellStyle name="Moneda 13 2 8" xfId="656" xr:uid="{00000000-0005-0000-0000-0000F7030000}"/>
    <cellStyle name="Moneda 13 3" xfId="657" xr:uid="{00000000-0005-0000-0000-0000F8030000}"/>
    <cellStyle name="Moneda 13 3 2" xfId="658" xr:uid="{00000000-0005-0000-0000-0000F9030000}"/>
    <cellStyle name="Moneda 13 3 2 2" xfId="659" xr:uid="{00000000-0005-0000-0000-0000FA030000}"/>
    <cellStyle name="Moneda 13 3 2 2 2" xfId="660" xr:uid="{00000000-0005-0000-0000-0000FB030000}"/>
    <cellStyle name="Moneda 13 3 2 3" xfId="661" xr:uid="{00000000-0005-0000-0000-0000FC030000}"/>
    <cellStyle name="Moneda 13 3 2 3 2" xfId="662" xr:uid="{00000000-0005-0000-0000-0000FD030000}"/>
    <cellStyle name="Moneda 13 3 2 4" xfId="663" xr:uid="{00000000-0005-0000-0000-0000FE030000}"/>
    <cellStyle name="Moneda 13 3 2 4 2" xfId="664" xr:uid="{00000000-0005-0000-0000-0000FF030000}"/>
    <cellStyle name="Moneda 13 3 2 5" xfId="665" xr:uid="{00000000-0005-0000-0000-000000040000}"/>
    <cellStyle name="Moneda 13 3 3" xfId="666" xr:uid="{00000000-0005-0000-0000-000001040000}"/>
    <cellStyle name="Moneda 13 3 3 2" xfId="667" xr:uid="{00000000-0005-0000-0000-000002040000}"/>
    <cellStyle name="Moneda 13 3 4" xfId="668" xr:uid="{00000000-0005-0000-0000-000003040000}"/>
    <cellStyle name="Moneda 13 3 4 2" xfId="669" xr:uid="{00000000-0005-0000-0000-000004040000}"/>
    <cellStyle name="Moneda 13 3 5" xfId="670" xr:uid="{00000000-0005-0000-0000-000005040000}"/>
    <cellStyle name="Moneda 13 3 5 2" xfId="671" xr:uid="{00000000-0005-0000-0000-000006040000}"/>
    <cellStyle name="Moneda 13 3 6" xfId="672" xr:uid="{00000000-0005-0000-0000-000007040000}"/>
    <cellStyle name="Moneda 13 4" xfId="673" xr:uid="{00000000-0005-0000-0000-000008040000}"/>
    <cellStyle name="Moneda 13 4 2" xfId="674" xr:uid="{00000000-0005-0000-0000-000009040000}"/>
    <cellStyle name="Moneda 13 4 2 2" xfId="675" xr:uid="{00000000-0005-0000-0000-00000A040000}"/>
    <cellStyle name="Moneda 13 4 3" xfId="676" xr:uid="{00000000-0005-0000-0000-00000B040000}"/>
    <cellStyle name="Moneda 13 4 3 2" xfId="677" xr:uid="{00000000-0005-0000-0000-00000C040000}"/>
    <cellStyle name="Moneda 13 4 4" xfId="678" xr:uid="{00000000-0005-0000-0000-00000D040000}"/>
    <cellStyle name="Moneda 13 4 4 2" xfId="679" xr:uid="{00000000-0005-0000-0000-00000E040000}"/>
    <cellStyle name="Moneda 13 4 5" xfId="680" xr:uid="{00000000-0005-0000-0000-00000F040000}"/>
    <cellStyle name="Moneda 13 5" xfId="681" xr:uid="{00000000-0005-0000-0000-000010040000}"/>
    <cellStyle name="Moneda 13 5 2" xfId="682" xr:uid="{00000000-0005-0000-0000-000011040000}"/>
    <cellStyle name="Moneda 13 5 2 2" xfId="683" xr:uid="{00000000-0005-0000-0000-000012040000}"/>
    <cellStyle name="Moneda 13 5 3" xfId="684" xr:uid="{00000000-0005-0000-0000-000013040000}"/>
    <cellStyle name="Moneda 13 5 3 2" xfId="685" xr:uid="{00000000-0005-0000-0000-000014040000}"/>
    <cellStyle name="Moneda 13 5 4" xfId="686" xr:uid="{00000000-0005-0000-0000-000015040000}"/>
    <cellStyle name="Moneda 13 5 4 2" xfId="687" xr:uid="{00000000-0005-0000-0000-000016040000}"/>
    <cellStyle name="Moneda 13 5 5" xfId="688" xr:uid="{00000000-0005-0000-0000-000017040000}"/>
    <cellStyle name="Moneda 13 6" xfId="689" xr:uid="{00000000-0005-0000-0000-000018040000}"/>
    <cellStyle name="Moneda 13 6 2" xfId="690" xr:uid="{00000000-0005-0000-0000-000019040000}"/>
    <cellStyle name="Moneda 13 7" xfId="691" xr:uid="{00000000-0005-0000-0000-00001A040000}"/>
    <cellStyle name="Moneda 13 7 2" xfId="692" xr:uid="{00000000-0005-0000-0000-00001B040000}"/>
    <cellStyle name="Moneda 13 8" xfId="693" xr:uid="{00000000-0005-0000-0000-00001C040000}"/>
    <cellStyle name="Moneda 13 8 2" xfId="694" xr:uid="{00000000-0005-0000-0000-00001D040000}"/>
    <cellStyle name="Moneda 13 9" xfId="695" xr:uid="{00000000-0005-0000-0000-00001E040000}"/>
    <cellStyle name="Moneda 14" xfId="696" xr:uid="{00000000-0005-0000-0000-00001F040000}"/>
    <cellStyle name="Moneda 14 2" xfId="697" xr:uid="{00000000-0005-0000-0000-000020040000}"/>
    <cellStyle name="Moneda 14 2 2" xfId="698" xr:uid="{00000000-0005-0000-0000-000021040000}"/>
    <cellStyle name="Moneda 14 2 2 2" xfId="699" xr:uid="{00000000-0005-0000-0000-000022040000}"/>
    <cellStyle name="Moneda 14 2 2 2 2" xfId="700" xr:uid="{00000000-0005-0000-0000-000023040000}"/>
    <cellStyle name="Moneda 14 2 2 2 2 2" xfId="701" xr:uid="{00000000-0005-0000-0000-000024040000}"/>
    <cellStyle name="Moneda 14 2 2 2 3" xfId="702" xr:uid="{00000000-0005-0000-0000-000025040000}"/>
    <cellStyle name="Moneda 14 2 2 2 3 2" xfId="703" xr:uid="{00000000-0005-0000-0000-000026040000}"/>
    <cellStyle name="Moneda 14 2 2 2 4" xfId="704" xr:uid="{00000000-0005-0000-0000-000027040000}"/>
    <cellStyle name="Moneda 14 2 2 2 4 2" xfId="705" xr:uid="{00000000-0005-0000-0000-000028040000}"/>
    <cellStyle name="Moneda 14 2 2 2 5" xfId="706" xr:uid="{00000000-0005-0000-0000-000029040000}"/>
    <cellStyle name="Moneda 14 2 2 3" xfId="707" xr:uid="{00000000-0005-0000-0000-00002A040000}"/>
    <cellStyle name="Moneda 14 2 2 3 2" xfId="708" xr:uid="{00000000-0005-0000-0000-00002B040000}"/>
    <cellStyle name="Moneda 14 2 2 4" xfId="709" xr:uid="{00000000-0005-0000-0000-00002C040000}"/>
    <cellStyle name="Moneda 14 2 2 4 2" xfId="710" xr:uid="{00000000-0005-0000-0000-00002D040000}"/>
    <cellStyle name="Moneda 14 2 2 5" xfId="711" xr:uid="{00000000-0005-0000-0000-00002E040000}"/>
    <cellStyle name="Moneda 14 2 2 5 2" xfId="712" xr:uid="{00000000-0005-0000-0000-00002F040000}"/>
    <cellStyle name="Moneda 14 2 2 6" xfId="713" xr:uid="{00000000-0005-0000-0000-000030040000}"/>
    <cellStyle name="Moneda 14 2 3" xfId="714" xr:uid="{00000000-0005-0000-0000-000031040000}"/>
    <cellStyle name="Moneda 14 2 3 2" xfId="715" xr:uid="{00000000-0005-0000-0000-000032040000}"/>
    <cellStyle name="Moneda 14 2 3 2 2" xfId="716" xr:uid="{00000000-0005-0000-0000-000033040000}"/>
    <cellStyle name="Moneda 14 2 3 3" xfId="717" xr:uid="{00000000-0005-0000-0000-000034040000}"/>
    <cellStyle name="Moneda 14 2 3 3 2" xfId="718" xr:uid="{00000000-0005-0000-0000-000035040000}"/>
    <cellStyle name="Moneda 14 2 3 4" xfId="719" xr:uid="{00000000-0005-0000-0000-000036040000}"/>
    <cellStyle name="Moneda 14 2 3 4 2" xfId="720" xr:uid="{00000000-0005-0000-0000-000037040000}"/>
    <cellStyle name="Moneda 14 2 3 5" xfId="721" xr:uid="{00000000-0005-0000-0000-000038040000}"/>
    <cellStyle name="Moneda 14 2 4" xfId="722" xr:uid="{00000000-0005-0000-0000-000039040000}"/>
    <cellStyle name="Moneda 14 2 4 2" xfId="723" xr:uid="{00000000-0005-0000-0000-00003A040000}"/>
    <cellStyle name="Moneda 14 2 5" xfId="724" xr:uid="{00000000-0005-0000-0000-00003B040000}"/>
    <cellStyle name="Moneda 14 2 5 2" xfId="725" xr:uid="{00000000-0005-0000-0000-00003C040000}"/>
    <cellStyle name="Moneda 14 2 6" xfId="726" xr:uid="{00000000-0005-0000-0000-00003D040000}"/>
    <cellStyle name="Moneda 14 2 6 2" xfId="727" xr:uid="{00000000-0005-0000-0000-00003E040000}"/>
    <cellStyle name="Moneda 14 2 7" xfId="728" xr:uid="{00000000-0005-0000-0000-00003F040000}"/>
    <cellStyle name="Moneda 14 2 8" xfId="729" xr:uid="{00000000-0005-0000-0000-000040040000}"/>
    <cellStyle name="Moneda 14 3" xfId="730" xr:uid="{00000000-0005-0000-0000-000041040000}"/>
    <cellStyle name="Moneda 14 3 2" xfId="731" xr:uid="{00000000-0005-0000-0000-000042040000}"/>
    <cellStyle name="Moneda 14 3 2 2" xfId="732" xr:uid="{00000000-0005-0000-0000-000043040000}"/>
    <cellStyle name="Moneda 14 3 2 2 2" xfId="733" xr:uid="{00000000-0005-0000-0000-000044040000}"/>
    <cellStyle name="Moneda 14 3 2 3" xfId="734" xr:uid="{00000000-0005-0000-0000-000045040000}"/>
    <cellStyle name="Moneda 14 3 2 3 2" xfId="735" xr:uid="{00000000-0005-0000-0000-000046040000}"/>
    <cellStyle name="Moneda 14 3 2 4" xfId="736" xr:uid="{00000000-0005-0000-0000-000047040000}"/>
    <cellStyle name="Moneda 14 3 2 4 2" xfId="737" xr:uid="{00000000-0005-0000-0000-000048040000}"/>
    <cellStyle name="Moneda 14 3 2 5" xfId="738" xr:uid="{00000000-0005-0000-0000-000049040000}"/>
    <cellStyle name="Moneda 14 3 3" xfId="739" xr:uid="{00000000-0005-0000-0000-00004A040000}"/>
    <cellStyle name="Moneda 14 3 3 2" xfId="740" xr:uid="{00000000-0005-0000-0000-00004B040000}"/>
    <cellStyle name="Moneda 14 3 4" xfId="741" xr:uid="{00000000-0005-0000-0000-00004C040000}"/>
    <cellStyle name="Moneda 14 3 4 2" xfId="742" xr:uid="{00000000-0005-0000-0000-00004D040000}"/>
    <cellStyle name="Moneda 14 3 5" xfId="743" xr:uid="{00000000-0005-0000-0000-00004E040000}"/>
    <cellStyle name="Moneda 14 3 5 2" xfId="744" xr:uid="{00000000-0005-0000-0000-00004F040000}"/>
    <cellStyle name="Moneda 14 3 6" xfId="745" xr:uid="{00000000-0005-0000-0000-000050040000}"/>
    <cellStyle name="Moneda 14 4" xfId="746" xr:uid="{00000000-0005-0000-0000-000051040000}"/>
    <cellStyle name="Moneda 14 4 2" xfId="747" xr:uid="{00000000-0005-0000-0000-000052040000}"/>
    <cellStyle name="Moneda 14 4 2 2" xfId="748" xr:uid="{00000000-0005-0000-0000-000053040000}"/>
    <cellStyle name="Moneda 14 4 3" xfId="749" xr:uid="{00000000-0005-0000-0000-000054040000}"/>
    <cellStyle name="Moneda 14 4 3 2" xfId="750" xr:uid="{00000000-0005-0000-0000-000055040000}"/>
    <cellStyle name="Moneda 14 4 4" xfId="751" xr:uid="{00000000-0005-0000-0000-000056040000}"/>
    <cellStyle name="Moneda 14 4 4 2" xfId="752" xr:uid="{00000000-0005-0000-0000-000057040000}"/>
    <cellStyle name="Moneda 14 4 5" xfId="753" xr:uid="{00000000-0005-0000-0000-000058040000}"/>
    <cellStyle name="Moneda 14 5" xfId="754" xr:uid="{00000000-0005-0000-0000-000059040000}"/>
    <cellStyle name="Moneda 14 5 2" xfId="755" xr:uid="{00000000-0005-0000-0000-00005A040000}"/>
    <cellStyle name="Moneda 14 6" xfId="756" xr:uid="{00000000-0005-0000-0000-00005B040000}"/>
    <cellStyle name="Moneda 14 6 2" xfId="757" xr:uid="{00000000-0005-0000-0000-00005C040000}"/>
    <cellStyle name="Moneda 14 7" xfId="758" xr:uid="{00000000-0005-0000-0000-00005D040000}"/>
    <cellStyle name="Moneda 14 7 2" xfId="759" xr:uid="{00000000-0005-0000-0000-00005E040000}"/>
    <cellStyle name="Moneda 14 8" xfId="760" xr:uid="{00000000-0005-0000-0000-00005F040000}"/>
    <cellStyle name="Moneda 14 9" xfId="761" xr:uid="{00000000-0005-0000-0000-000060040000}"/>
    <cellStyle name="Moneda 15" xfId="762" xr:uid="{00000000-0005-0000-0000-000061040000}"/>
    <cellStyle name="Moneda 15 2" xfId="763" xr:uid="{00000000-0005-0000-0000-000062040000}"/>
    <cellStyle name="Moneda 15 2 2" xfId="764" xr:uid="{00000000-0005-0000-0000-000063040000}"/>
    <cellStyle name="Moneda 15 2 2 2" xfId="765" xr:uid="{00000000-0005-0000-0000-000064040000}"/>
    <cellStyle name="Moneda 15 2 2 2 2" xfId="766" xr:uid="{00000000-0005-0000-0000-000065040000}"/>
    <cellStyle name="Moneda 15 2 2 2 2 2" xfId="767" xr:uid="{00000000-0005-0000-0000-000066040000}"/>
    <cellStyle name="Moneda 15 2 2 2 3" xfId="768" xr:uid="{00000000-0005-0000-0000-000067040000}"/>
    <cellStyle name="Moneda 15 2 2 2 3 2" xfId="769" xr:uid="{00000000-0005-0000-0000-000068040000}"/>
    <cellStyle name="Moneda 15 2 2 2 4" xfId="770" xr:uid="{00000000-0005-0000-0000-000069040000}"/>
    <cellStyle name="Moneda 15 2 2 2 4 2" xfId="771" xr:uid="{00000000-0005-0000-0000-00006A040000}"/>
    <cellStyle name="Moneda 15 2 2 2 5" xfId="772" xr:uid="{00000000-0005-0000-0000-00006B040000}"/>
    <cellStyle name="Moneda 15 2 2 3" xfId="773" xr:uid="{00000000-0005-0000-0000-00006C040000}"/>
    <cellStyle name="Moneda 15 2 2 3 2" xfId="774" xr:uid="{00000000-0005-0000-0000-00006D040000}"/>
    <cellStyle name="Moneda 15 2 2 4" xfId="775" xr:uid="{00000000-0005-0000-0000-00006E040000}"/>
    <cellStyle name="Moneda 15 2 2 4 2" xfId="776" xr:uid="{00000000-0005-0000-0000-00006F040000}"/>
    <cellStyle name="Moneda 15 2 2 5" xfId="777" xr:uid="{00000000-0005-0000-0000-000070040000}"/>
    <cellStyle name="Moneda 15 2 2 5 2" xfId="778" xr:uid="{00000000-0005-0000-0000-000071040000}"/>
    <cellStyle name="Moneda 15 2 2 6" xfId="779" xr:uid="{00000000-0005-0000-0000-000072040000}"/>
    <cellStyle name="Moneda 15 2 3" xfId="780" xr:uid="{00000000-0005-0000-0000-000073040000}"/>
    <cellStyle name="Moneda 15 2 3 2" xfId="781" xr:uid="{00000000-0005-0000-0000-000074040000}"/>
    <cellStyle name="Moneda 15 2 3 2 2" xfId="782" xr:uid="{00000000-0005-0000-0000-000075040000}"/>
    <cellStyle name="Moneda 15 2 3 3" xfId="783" xr:uid="{00000000-0005-0000-0000-000076040000}"/>
    <cellStyle name="Moneda 15 2 3 3 2" xfId="784" xr:uid="{00000000-0005-0000-0000-000077040000}"/>
    <cellStyle name="Moneda 15 2 3 4" xfId="785" xr:uid="{00000000-0005-0000-0000-000078040000}"/>
    <cellStyle name="Moneda 15 2 3 4 2" xfId="786" xr:uid="{00000000-0005-0000-0000-000079040000}"/>
    <cellStyle name="Moneda 15 2 3 5" xfId="787" xr:uid="{00000000-0005-0000-0000-00007A040000}"/>
    <cellStyle name="Moneda 15 2 4" xfId="788" xr:uid="{00000000-0005-0000-0000-00007B040000}"/>
    <cellStyle name="Moneda 15 2 4 2" xfId="789" xr:uid="{00000000-0005-0000-0000-00007C040000}"/>
    <cellStyle name="Moneda 15 2 5" xfId="790" xr:uid="{00000000-0005-0000-0000-00007D040000}"/>
    <cellStyle name="Moneda 15 2 5 2" xfId="791" xr:uid="{00000000-0005-0000-0000-00007E040000}"/>
    <cellStyle name="Moneda 15 2 6" xfId="792" xr:uid="{00000000-0005-0000-0000-00007F040000}"/>
    <cellStyle name="Moneda 15 2 6 2" xfId="793" xr:uid="{00000000-0005-0000-0000-000080040000}"/>
    <cellStyle name="Moneda 15 2 7" xfId="794" xr:uid="{00000000-0005-0000-0000-000081040000}"/>
    <cellStyle name="Moneda 15 2 8" xfId="795" xr:uid="{00000000-0005-0000-0000-000082040000}"/>
    <cellStyle name="Moneda 15 3" xfId="796" xr:uid="{00000000-0005-0000-0000-000083040000}"/>
    <cellStyle name="Moneda 15 3 2" xfId="797" xr:uid="{00000000-0005-0000-0000-000084040000}"/>
    <cellStyle name="Moneda 15 3 2 2" xfId="798" xr:uid="{00000000-0005-0000-0000-000085040000}"/>
    <cellStyle name="Moneda 15 3 2 2 2" xfId="799" xr:uid="{00000000-0005-0000-0000-000086040000}"/>
    <cellStyle name="Moneda 15 3 2 3" xfId="800" xr:uid="{00000000-0005-0000-0000-000087040000}"/>
    <cellStyle name="Moneda 15 3 2 3 2" xfId="801" xr:uid="{00000000-0005-0000-0000-000088040000}"/>
    <cellStyle name="Moneda 15 3 2 4" xfId="802" xr:uid="{00000000-0005-0000-0000-000089040000}"/>
    <cellStyle name="Moneda 15 3 2 4 2" xfId="803" xr:uid="{00000000-0005-0000-0000-00008A040000}"/>
    <cellStyle name="Moneda 15 3 2 5" xfId="804" xr:uid="{00000000-0005-0000-0000-00008B040000}"/>
    <cellStyle name="Moneda 15 3 3" xfId="805" xr:uid="{00000000-0005-0000-0000-00008C040000}"/>
    <cellStyle name="Moneda 15 3 3 2" xfId="806" xr:uid="{00000000-0005-0000-0000-00008D040000}"/>
    <cellStyle name="Moneda 15 3 4" xfId="807" xr:uid="{00000000-0005-0000-0000-00008E040000}"/>
    <cellStyle name="Moneda 15 3 4 2" xfId="808" xr:uid="{00000000-0005-0000-0000-00008F040000}"/>
    <cellStyle name="Moneda 15 3 5" xfId="809" xr:uid="{00000000-0005-0000-0000-000090040000}"/>
    <cellStyle name="Moneda 15 3 5 2" xfId="810" xr:uid="{00000000-0005-0000-0000-000091040000}"/>
    <cellStyle name="Moneda 15 3 6" xfId="811" xr:uid="{00000000-0005-0000-0000-000092040000}"/>
    <cellStyle name="Moneda 15 4" xfId="812" xr:uid="{00000000-0005-0000-0000-000093040000}"/>
    <cellStyle name="Moneda 15 4 2" xfId="813" xr:uid="{00000000-0005-0000-0000-000094040000}"/>
    <cellStyle name="Moneda 15 4 2 2" xfId="814" xr:uid="{00000000-0005-0000-0000-000095040000}"/>
    <cellStyle name="Moneda 15 4 3" xfId="815" xr:uid="{00000000-0005-0000-0000-000096040000}"/>
    <cellStyle name="Moneda 15 4 3 2" xfId="816" xr:uid="{00000000-0005-0000-0000-000097040000}"/>
    <cellStyle name="Moneda 15 4 4" xfId="817" xr:uid="{00000000-0005-0000-0000-000098040000}"/>
    <cellStyle name="Moneda 15 4 4 2" xfId="818" xr:uid="{00000000-0005-0000-0000-000099040000}"/>
    <cellStyle name="Moneda 15 4 5" xfId="819" xr:uid="{00000000-0005-0000-0000-00009A040000}"/>
    <cellStyle name="Moneda 15 5" xfId="820" xr:uid="{00000000-0005-0000-0000-00009B040000}"/>
    <cellStyle name="Moneda 15 5 2" xfId="821" xr:uid="{00000000-0005-0000-0000-00009C040000}"/>
    <cellStyle name="Moneda 15 6" xfId="822" xr:uid="{00000000-0005-0000-0000-00009D040000}"/>
    <cellStyle name="Moneda 15 6 2" xfId="823" xr:uid="{00000000-0005-0000-0000-00009E040000}"/>
    <cellStyle name="Moneda 15 7" xfId="824" xr:uid="{00000000-0005-0000-0000-00009F040000}"/>
    <cellStyle name="Moneda 15 7 2" xfId="825" xr:uid="{00000000-0005-0000-0000-0000A0040000}"/>
    <cellStyle name="Moneda 15 8" xfId="826" xr:uid="{00000000-0005-0000-0000-0000A1040000}"/>
    <cellStyle name="Moneda 15 9" xfId="827" xr:uid="{00000000-0005-0000-0000-0000A2040000}"/>
    <cellStyle name="Moneda 16" xfId="828" xr:uid="{00000000-0005-0000-0000-0000A3040000}"/>
    <cellStyle name="Moneda 16 2" xfId="829" xr:uid="{00000000-0005-0000-0000-0000A4040000}"/>
    <cellStyle name="Moneda 16 2 2" xfId="830" xr:uid="{00000000-0005-0000-0000-0000A5040000}"/>
    <cellStyle name="Moneda 16 2 2 2" xfId="831" xr:uid="{00000000-0005-0000-0000-0000A6040000}"/>
    <cellStyle name="Moneda 16 2 2 2 2" xfId="832" xr:uid="{00000000-0005-0000-0000-0000A7040000}"/>
    <cellStyle name="Moneda 16 2 2 3" xfId="833" xr:uid="{00000000-0005-0000-0000-0000A8040000}"/>
    <cellStyle name="Moneda 16 2 2 3 2" xfId="834" xr:uid="{00000000-0005-0000-0000-0000A9040000}"/>
    <cellStyle name="Moneda 16 2 2 4" xfId="835" xr:uid="{00000000-0005-0000-0000-0000AA040000}"/>
    <cellStyle name="Moneda 16 2 2 4 2" xfId="836" xr:uid="{00000000-0005-0000-0000-0000AB040000}"/>
    <cellStyle name="Moneda 16 2 2 5" xfId="837" xr:uid="{00000000-0005-0000-0000-0000AC040000}"/>
    <cellStyle name="Moneda 16 2 3" xfId="838" xr:uid="{00000000-0005-0000-0000-0000AD040000}"/>
    <cellStyle name="Moneda 16 2 3 2" xfId="839" xr:uid="{00000000-0005-0000-0000-0000AE040000}"/>
    <cellStyle name="Moneda 16 2 4" xfId="840" xr:uid="{00000000-0005-0000-0000-0000AF040000}"/>
    <cellStyle name="Moneda 16 2 4 2" xfId="841" xr:uid="{00000000-0005-0000-0000-0000B0040000}"/>
    <cellStyle name="Moneda 16 2 5" xfId="842" xr:uid="{00000000-0005-0000-0000-0000B1040000}"/>
    <cellStyle name="Moneda 16 2 5 2" xfId="843" xr:uid="{00000000-0005-0000-0000-0000B2040000}"/>
    <cellStyle name="Moneda 16 2 6" xfId="844" xr:uid="{00000000-0005-0000-0000-0000B3040000}"/>
    <cellStyle name="Moneda 16 2 7" xfId="845" xr:uid="{00000000-0005-0000-0000-0000B4040000}"/>
    <cellStyle name="Moneda 16 3" xfId="846" xr:uid="{00000000-0005-0000-0000-0000B5040000}"/>
    <cellStyle name="Moneda 16 3 2" xfId="847" xr:uid="{00000000-0005-0000-0000-0000B6040000}"/>
    <cellStyle name="Moneda 16 3 2 2" xfId="848" xr:uid="{00000000-0005-0000-0000-0000B7040000}"/>
    <cellStyle name="Moneda 16 3 3" xfId="849" xr:uid="{00000000-0005-0000-0000-0000B8040000}"/>
    <cellStyle name="Moneda 16 3 3 2" xfId="850" xr:uid="{00000000-0005-0000-0000-0000B9040000}"/>
    <cellStyle name="Moneda 16 3 4" xfId="851" xr:uid="{00000000-0005-0000-0000-0000BA040000}"/>
    <cellStyle name="Moneda 16 3 4 2" xfId="852" xr:uid="{00000000-0005-0000-0000-0000BB040000}"/>
    <cellStyle name="Moneda 16 3 5" xfId="853" xr:uid="{00000000-0005-0000-0000-0000BC040000}"/>
    <cellStyle name="Moneda 16 4" xfId="854" xr:uid="{00000000-0005-0000-0000-0000BD040000}"/>
    <cellStyle name="Moneda 16 4 2" xfId="855" xr:uid="{00000000-0005-0000-0000-0000BE040000}"/>
    <cellStyle name="Moneda 16 5" xfId="856" xr:uid="{00000000-0005-0000-0000-0000BF040000}"/>
    <cellStyle name="Moneda 16 5 2" xfId="857" xr:uid="{00000000-0005-0000-0000-0000C0040000}"/>
    <cellStyle name="Moneda 16 6" xfId="858" xr:uid="{00000000-0005-0000-0000-0000C1040000}"/>
    <cellStyle name="Moneda 16 6 2" xfId="859" xr:uid="{00000000-0005-0000-0000-0000C2040000}"/>
    <cellStyle name="Moneda 16 7" xfId="860" xr:uid="{00000000-0005-0000-0000-0000C3040000}"/>
    <cellStyle name="Moneda 16 8" xfId="861" xr:uid="{00000000-0005-0000-0000-0000C4040000}"/>
    <cellStyle name="Moneda 17" xfId="862" xr:uid="{00000000-0005-0000-0000-0000C5040000}"/>
    <cellStyle name="Moneda 17 2" xfId="863" xr:uid="{00000000-0005-0000-0000-0000C6040000}"/>
    <cellStyle name="Moneda 17 2 2" xfId="864" xr:uid="{00000000-0005-0000-0000-0000C7040000}"/>
    <cellStyle name="Moneda 17 2 2 2" xfId="865" xr:uid="{00000000-0005-0000-0000-0000C8040000}"/>
    <cellStyle name="Moneda 17 2 2 2 2" xfId="866" xr:uid="{00000000-0005-0000-0000-0000C9040000}"/>
    <cellStyle name="Moneda 17 2 2 3" xfId="867" xr:uid="{00000000-0005-0000-0000-0000CA040000}"/>
    <cellStyle name="Moneda 17 2 2 3 2" xfId="868" xr:uid="{00000000-0005-0000-0000-0000CB040000}"/>
    <cellStyle name="Moneda 17 2 2 4" xfId="869" xr:uid="{00000000-0005-0000-0000-0000CC040000}"/>
    <cellStyle name="Moneda 17 2 2 4 2" xfId="870" xr:uid="{00000000-0005-0000-0000-0000CD040000}"/>
    <cellStyle name="Moneda 17 2 2 5" xfId="871" xr:uid="{00000000-0005-0000-0000-0000CE040000}"/>
    <cellStyle name="Moneda 17 2 3" xfId="872" xr:uid="{00000000-0005-0000-0000-0000CF040000}"/>
    <cellStyle name="Moneda 17 2 3 2" xfId="873" xr:uid="{00000000-0005-0000-0000-0000D0040000}"/>
    <cellStyle name="Moneda 17 2 4" xfId="874" xr:uid="{00000000-0005-0000-0000-0000D1040000}"/>
    <cellStyle name="Moneda 17 2 4 2" xfId="875" xr:uid="{00000000-0005-0000-0000-0000D2040000}"/>
    <cellStyle name="Moneda 17 2 5" xfId="876" xr:uid="{00000000-0005-0000-0000-0000D3040000}"/>
    <cellStyle name="Moneda 17 2 5 2" xfId="877" xr:uid="{00000000-0005-0000-0000-0000D4040000}"/>
    <cellStyle name="Moneda 17 2 6" xfId="878" xr:uid="{00000000-0005-0000-0000-0000D5040000}"/>
    <cellStyle name="Moneda 17 2 7" xfId="879" xr:uid="{00000000-0005-0000-0000-0000D6040000}"/>
    <cellStyle name="Moneda 17 3" xfId="880" xr:uid="{00000000-0005-0000-0000-0000D7040000}"/>
    <cellStyle name="Moneda 17 3 2" xfId="881" xr:uid="{00000000-0005-0000-0000-0000D8040000}"/>
    <cellStyle name="Moneda 17 3 2 2" xfId="882" xr:uid="{00000000-0005-0000-0000-0000D9040000}"/>
    <cellStyle name="Moneda 17 3 3" xfId="883" xr:uid="{00000000-0005-0000-0000-0000DA040000}"/>
    <cellStyle name="Moneda 17 3 3 2" xfId="884" xr:uid="{00000000-0005-0000-0000-0000DB040000}"/>
    <cellStyle name="Moneda 17 3 4" xfId="885" xr:uid="{00000000-0005-0000-0000-0000DC040000}"/>
    <cellStyle name="Moneda 17 3 4 2" xfId="886" xr:uid="{00000000-0005-0000-0000-0000DD040000}"/>
    <cellStyle name="Moneda 17 3 5" xfId="887" xr:uid="{00000000-0005-0000-0000-0000DE040000}"/>
    <cellStyle name="Moneda 17 4" xfId="888" xr:uid="{00000000-0005-0000-0000-0000DF040000}"/>
    <cellStyle name="Moneda 17 4 2" xfId="889" xr:uid="{00000000-0005-0000-0000-0000E0040000}"/>
    <cellStyle name="Moneda 17 5" xfId="890" xr:uid="{00000000-0005-0000-0000-0000E1040000}"/>
    <cellStyle name="Moneda 17 5 2" xfId="891" xr:uid="{00000000-0005-0000-0000-0000E2040000}"/>
    <cellStyle name="Moneda 17 6" xfId="892" xr:uid="{00000000-0005-0000-0000-0000E3040000}"/>
    <cellStyle name="Moneda 17 6 2" xfId="893" xr:uid="{00000000-0005-0000-0000-0000E4040000}"/>
    <cellStyle name="Moneda 17 7" xfId="894" xr:uid="{00000000-0005-0000-0000-0000E5040000}"/>
    <cellStyle name="Moneda 17 8" xfId="895" xr:uid="{00000000-0005-0000-0000-0000E6040000}"/>
    <cellStyle name="Moneda 18" xfId="896" xr:uid="{00000000-0005-0000-0000-0000E7040000}"/>
    <cellStyle name="Moneda 18 2" xfId="897" xr:uid="{00000000-0005-0000-0000-0000E8040000}"/>
    <cellStyle name="Moneda 18 2 2" xfId="898" xr:uid="{00000000-0005-0000-0000-0000E9040000}"/>
    <cellStyle name="Moneda 18 2 2 2" xfId="899" xr:uid="{00000000-0005-0000-0000-0000EA040000}"/>
    <cellStyle name="Moneda 18 2 2 2 2" xfId="900" xr:uid="{00000000-0005-0000-0000-0000EB040000}"/>
    <cellStyle name="Moneda 18 2 2 3" xfId="901" xr:uid="{00000000-0005-0000-0000-0000EC040000}"/>
    <cellStyle name="Moneda 18 2 2 3 2" xfId="902" xr:uid="{00000000-0005-0000-0000-0000ED040000}"/>
    <cellStyle name="Moneda 18 2 2 4" xfId="903" xr:uid="{00000000-0005-0000-0000-0000EE040000}"/>
    <cellStyle name="Moneda 18 2 2 4 2" xfId="904" xr:uid="{00000000-0005-0000-0000-0000EF040000}"/>
    <cellStyle name="Moneda 18 2 2 5" xfId="905" xr:uid="{00000000-0005-0000-0000-0000F0040000}"/>
    <cellStyle name="Moneda 18 2 3" xfId="906" xr:uid="{00000000-0005-0000-0000-0000F1040000}"/>
    <cellStyle name="Moneda 18 2 3 2" xfId="907" xr:uid="{00000000-0005-0000-0000-0000F2040000}"/>
    <cellStyle name="Moneda 18 2 4" xfId="908" xr:uid="{00000000-0005-0000-0000-0000F3040000}"/>
    <cellStyle name="Moneda 18 2 4 2" xfId="909" xr:uid="{00000000-0005-0000-0000-0000F4040000}"/>
    <cellStyle name="Moneda 18 2 5" xfId="910" xr:uid="{00000000-0005-0000-0000-0000F5040000}"/>
    <cellStyle name="Moneda 18 2 5 2" xfId="911" xr:uid="{00000000-0005-0000-0000-0000F6040000}"/>
    <cellStyle name="Moneda 18 2 6" xfId="912" xr:uid="{00000000-0005-0000-0000-0000F7040000}"/>
    <cellStyle name="Moneda 18 2 7" xfId="913" xr:uid="{00000000-0005-0000-0000-0000F8040000}"/>
    <cellStyle name="Moneda 18 3" xfId="914" xr:uid="{00000000-0005-0000-0000-0000F9040000}"/>
    <cellStyle name="Moneda 18 3 2" xfId="915" xr:uid="{00000000-0005-0000-0000-0000FA040000}"/>
    <cellStyle name="Moneda 18 3 2 2" xfId="916" xr:uid="{00000000-0005-0000-0000-0000FB040000}"/>
    <cellStyle name="Moneda 18 3 3" xfId="917" xr:uid="{00000000-0005-0000-0000-0000FC040000}"/>
    <cellStyle name="Moneda 18 3 3 2" xfId="918" xr:uid="{00000000-0005-0000-0000-0000FD040000}"/>
    <cellStyle name="Moneda 18 3 4" xfId="919" xr:uid="{00000000-0005-0000-0000-0000FE040000}"/>
    <cellStyle name="Moneda 18 3 4 2" xfId="920" xr:uid="{00000000-0005-0000-0000-0000FF040000}"/>
    <cellStyle name="Moneda 18 3 5" xfId="921" xr:uid="{00000000-0005-0000-0000-000000050000}"/>
    <cellStyle name="Moneda 18 4" xfId="922" xr:uid="{00000000-0005-0000-0000-000001050000}"/>
    <cellStyle name="Moneda 18 4 2" xfId="923" xr:uid="{00000000-0005-0000-0000-000002050000}"/>
    <cellStyle name="Moneda 18 5" xfId="924" xr:uid="{00000000-0005-0000-0000-000003050000}"/>
    <cellStyle name="Moneda 18 5 2" xfId="925" xr:uid="{00000000-0005-0000-0000-000004050000}"/>
    <cellStyle name="Moneda 18 6" xfId="926" xr:uid="{00000000-0005-0000-0000-000005050000}"/>
    <cellStyle name="Moneda 18 6 2" xfId="927" xr:uid="{00000000-0005-0000-0000-000006050000}"/>
    <cellStyle name="Moneda 18 7" xfId="928" xr:uid="{00000000-0005-0000-0000-000007050000}"/>
    <cellStyle name="Moneda 18 8" xfId="929" xr:uid="{00000000-0005-0000-0000-000008050000}"/>
    <cellStyle name="Moneda 19" xfId="930" xr:uid="{00000000-0005-0000-0000-000009050000}"/>
    <cellStyle name="Moneda 19 2" xfId="931" xr:uid="{00000000-0005-0000-0000-00000A050000}"/>
    <cellStyle name="Moneda 19 2 2" xfId="932" xr:uid="{00000000-0005-0000-0000-00000B050000}"/>
    <cellStyle name="Moneda 19 2 2 2" xfId="933" xr:uid="{00000000-0005-0000-0000-00000C050000}"/>
    <cellStyle name="Moneda 19 2 2 2 2" xfId="934" xr:uid="{00000000-0005-0000-0000-00000D050000}"/>
    <cellStyle name="Moneda 19 2 2 3" xfId="935" xr:uid="{00000000-0005-0000-0000-00000E050000}"/>
    <cellStyle name="Moneda 19 2 2 3 2" xfId="936" xr:uid="{00000000-0005-0000-0000-00000F050000}"/>
    <cellStyle name="Moneda 19 2 2 4" xfId="937" xr:uid="{00000000-0005-0000-0000-000010050000}"/>
    <cellStyle name="Moneda 19 2 2 4 2" xfId="938" xr:uid="{00000000-0005-0000-0000-000011050000}"/>
    <cellStyle name="Moneda 19 2 2 5" xfId="939" xr:uid="{00000000-0005-0000-0000-000012050000}"/>
    <cellStyle name="Moneda 19 2 3" xfId="940" xr:uid="{00000000-0005-0000-0000-000013050000}"/>
    <cellStyle name="Moneda 19 2 3 2" xfId="941" xr:uid="{00000000-0005-0000-0000-000014050000}"/>
    <cellStyle name="Moneda 19 2 4" xfId="942" xr:uid="{00000000-0005-0000-0000-000015050000}"/>
    <cellStyle name="Moneda 19 2 4 2" xfId="943" xr:uid="{00000000-0005-0000-0000-000016050000}"/>
    <cellStyle name="Moneda 19 2 5" xfId="944" xr:uid="{00000000-0005-0000-0000-000017050000}"/>
    <cellStyle name="Moneda 19 2 5 2" xfId="945" xr:uid="{00000000-0005-0000-0000-000018050000}"/>
    <cellStyle name="Moneda 19 2 6" xfId="946" xr:uid="{00000000-0005-0000-0000-000019050000}"/>
    <cellStyle name="Moneda 19 2 7" xfId="947" xr:uid="{00000000-0005-0000-0000-00001A050000}"/>
    <cellStyle name="Moneda 19 3" xfId="948" xr:uid="{00000000-0005-0000-0000-00001B050000}"/>
    <cellStyle name="Moneda 19 3 2" xfId="949" xr:uid="{00000000-0005-0000-0000-00001C050000}"/>
    <cellStyle name="Moneda 19 3 2 2" xfId="950" xr:uid="{00000000-0005-0000-0000-00001D050000}"/>
    <cellStyle name="Moneda 19 3 3" xfId="951" xr:uid="{00000000-0005-0000-0000-00001E050000}"/>
    <cellStyle name="Moneda 19 3 3 2" xfId="952" xr:uid="{00000000-0005-0000-0000-00001F050000}"/>
    <cellStyle name="Moneda 19 3 4" xfId="953" xr:uid="{00000000-0005-0000-0000-000020050000}"/>
    <cellStyle name="Moneda 19 3 4 2" xfId="954" xr:uid="{00000000-0005-0000-0000-000021050000}"/>
    <cellStyle name="Moneda 19 3 5" xfId="955" xr:uid="{00000000-0005-0000-0000-000022050000}"/>
    <cellStyle name="Moneda 19 4" xfId="956" xr:uid="{00000000-0005-0000-0000-000023050000}"/>
    <cellStyle name="Moneda 19 4 2" xfId="957" xr:uid="{00000000-0005-0000-0000-000024050000}"/>
    <cellStyle name="Moneda 19 5" xfId="958" xr:uid="{00000000-0005-0000-0000-000025050000}"/>
    <cellStyle name="Moneda 19 5 2" xfId="959" xr:uid="{00000000-0005-0000-0000-000026050000}"/>
    <cellStyle name="Moneda 19 6" xfId="960" xr:uid="{00000000-0005-0000-0000-000027050000}"/>
    <cellStyle name="Moneda 19 6 2" xfId="961" xr:uid="{00000000-0005-0000-0000-000028050000}"/>
    <cellStyle name="Moneda 19 7" xfId="962" xr:uid="{00000000-0005-0000-0000-000029050000}"/>
    <cellStyle name="Moneda 19 8" xfId="963" xr:uid="{00000000-0005-0000-0000-00002A050000}"/>
    <cellStyle name="Moneda 2" xfId="9" xr:uid="{00000000-0005-0000-0000-00002B050000}"/>
    <cellStyle name="Moneda 2 2" xfId="10" xr:uid="{00000000-0005-0000-0000-00002C050000}"/>
    <cellStyle name="Moneda 2 2 2" xfId="11" xr:uid="{00000000-0005-0000-0000-00002D050000}"/>
    <cellStyle name="Moneda 2 2 3" xfId="964" xr:uid="{00000000-0005-0000-0000-00002E050000}"/>
    <cellStyle name="Moneda 2 2 3 2" xfId="965" xr:uid="{00000000-0005-0000-0000-00002F050000}"/>
    <cellStyle name="Moneda 2 3" xfId="12" xr:uid="{00000000-0005-0000-0000-000030050000}"/>
    <cellStyle name="Moneda 2 3 10" xfId="966" xr:uid="{00000000-0005-0000-0000-000031050000}"/>
    <cellStyle name="Moneda 2 3 10 2" xfId="967" xr:uid="{00000000-0005-0000-0000-000032050000}"/>
    <cellStyle name="Moneda 2 3 10 2 2" xfId="968" xr:uid="{00000000-0005-0000-0000-000033050000}"/>
    <cellStyle name="Moneda 2 3 10 3" xfId="969" xr:uid="{00000000-0005-0000-0000-000034050000}"/>
    <cellStyle name="Moneda 2 3 11" xfId="970" xr:uid="{00000000-0005-0000-0000-000035050000}"/>
    <cellStyle name="Moneda 2 3 11 2" xfId="971" xr:uid="{00000000-0005-0000-0000-000036050000}"/>
    <cellStyle name="Moneda 2 3 11 3" xfId="972" xr:uid="{00000000-0005-0000-0000-000037050000}"/>
    <cellStyle name="Moneda 2 3 12" xfId="973" xr:uid="{00000000-0005-0000-0000-000038050000}"/>
    <cellStyle name="Moneda 2 3 2" xfId="974" xr:uid="{00000000-0005-0000-0000-000039050000}"/>
    <cellStyle name="Moneda 2 3 2 10" xfId="975" xr:uid="{00000000-0005-0000-0000-00003A050000}"/>
    <cellStyle name="Moneda 2 3 2 11" xfId="976" xr:uid="{00000000-0005-0000-0000-00003B050000}"/>
    <cellStyle name="Moneda 2 3 2 2" xfId="977" xr:uid="{00000000-0005-0000-0000-00003C050000}"/>
    <cellStyle name="Moneda 2 3 2 2 2" xfId="978" xr:uid="{00000000-0005-0000-0000-00003D050000}"/>
    <cellStyle name="Moneda 2 3 2 2 2 2" xfId="979" xr:uid="{00000000-0005-0000-0000-00003E050000}"/>
    <cellStyle name="Moneda 2 3 2 2 2 2 2" xfId="980" xr:uid="{00000000-0005-0000-0000-00003F050000}"/>
    <cellStyle name="Moneda 2 3 2 2 2 2 2 2" xfId="981" xr:uid="{00000000-0005-0000-0000-000040050000}"/>
    <cellStyle name="Moneda 2 3 2 2 2 2 2 2 2" xfId="982" xr:uid="{00000000-0005-0000-0000-000041050000}"/>
    <cellStyle name="Moneda 2 3 2 2 2 2 2 3" xfId="983" xr:uid="{00000000-0005-0000-0000-000042050000}"/>
    <cellStyle name="Moneda 2 3 2 2 2 2 3" xfId="984" xr:uid="{00000000-0005-0000-0000-000043050000}"/>
    <cellStyle name="Moneda 2 3 2 2 2 2 3 2" xfId="985" xr:uid="{00000000-0005-0000-0000-000044050000}"/>
    <cellStyle name="Moneda 2 3 2 2 2 2 3 3" xfId="986" xr:uid="{00000000-0005-0000-0000-000045050000}"/>
    <cellStyle name="Moneda 2 3 2 2 2 2 4" xfId="987" xr:uid="{00000000-0005-0000-0000-000046050000}"/>
    <cellStyle name="Moneda 2 3 2 2 2 2 4 2" xfId="988" xr:uid="{00000000-0005-0000-0000-000047050000}"/>
    <cellStyle name="Moneda 2 3 2 2 2 2 5" xfId="989" xr:uid="{00000000-0005-0000-0000-000048050000}"/>
    <cellStyle name="Moneda 2 3 2 2 2 2 6" xfId="990" xr:uid="{00000000-0005-0000-0000-000049050000}"/>
    <cellStyle name="Moneda 2 3 2 2 2 3" xfId="991" xr:uid="{00000000-0005-0000-0000-00004A050000}"/>
    <cellStyle name="Moneda 2 3 2 2 2 3 2" xfId="992" xr:uid="{00000000-0005-0000-0000-00004B050000}"/>
    <cellStyle name="Moneda 2 3 2 2 2 3 2 2" xfId="993" xr:uid="{00000000-0005-0000-0000-00004C050000}"/>
    <cellStyle name="Moneda 2 3 2 2 2 3 3" xfId="994" xr:uid="{00000000-0005-0000-0000-00004D050000}"/>
    <cellStyle name="Moneda 2 3 2 2 2 4" xfId="995" xr:uid="{00000000-0005-0000-0000-00004E050000}"/>
    <cellStyle name="Moneda 2 3 2 2 2 4 2" xfId="996" xr:uid="{00000000-0005-0000-0000-00004F050000}"/>
    <cellStyle name="Moneda 2 3 2 2 2 4 3" xfId="997" xr:uid="{00000000-0005-0000-0000-000050050000}"/>
    <cellStyle name="Moneda 2 3 2 2 2 5" xfId="998" xr:uid="{00000000-0005-0000-0000-000051050000}"/>
    <cellStyle name="Moneda 2 3 2 2 2 5 2" xfId="999" xr:uid="{00000000-0005-0000-0000-000052050000}"/>
    <cellStyle name="Moneda 2 3 2 2 2 6" xfId="1000" xr:uid="{00000000-0005-0000-0000-000053050000}"/>
    <cellStyle name="Moneda 2 3 2 2 2 7" xfId="1001" xr:uid="{00000000-0005-0000-0000-000054050000}"/>
    <cellStyle name="Moneda 2 3 2 2 3" xfId="1002" xr:uid="{00000000-0005-0000-0000-000055050000}"/>
    <cellStyle name="Moneda 2 3 2 2 3 2" xfId="1003" xr:uid="{00000000-0005-0000-0000-000056050000}"/>
    <cellStyle name="Moneda 2 3 2 2 3 2 2" xfId="1004" xr:uid="{00000000-0005-0000-0000-000057050000}"/>
    <cellStyle name="Moneda 2 3 2 2 3 2 2 2" xfId="1005" xr:uid="{00000000-0005-0000-0000-000058050000}"/>
    <cellStyle name="Moneda 2 3 2 2 3 2 2 3" xfId="1006" xr:uid="{00000000-0005-0000-0000-000059050000}"/>
    <cellStyle name="Moneda 2 3 2 2 3 2 3" xfId="1007" xr:uid="{00000000-0005-0000-0000-00005A050000}"/>
    <cellStyle name="Moneda 2 3 2 2 3 2 4" xfId="1008" xr:uid="{00000000-0005-0000-0000-00005B050000}"/>
    <cellStyle name="Moneda 2 3 2 2 3 3" xfId="1009" xr:uid="{00000000-0005-0000-0000-00005C050000}"/>
    <cellStyle name="Moneda 2 3 2 2 3 3 2" xfId="1010" xr:uid="{00000000-0005-0000-0000-00005D050000}"/>
    <cellStyle name="Moneda 2 3 2 2 3 3 2 2" xfId="1011" xr:uid="{00000000-0005-0000-0000-00005E050000}"/>
    <cellStyle name="Moneda 2 3 2 2 3 3 3" xfId="1012" xr:uid="{00000000-0005-0000-0000-00005F050000}"/>
    <cellStyle name="Moneda 2 3 2 2 3 4" xfId="1013" xr:uid="{00000000-0005-0000-0000-000060050000}"/>
    <cellStyle name="Moneda 2 3 2 2 3 4 2" xfId="1014" xr:uid="{00000000-0005-0000-0000-000061050000}"/>
    <cellStyle name="Moneda 2 3 2 2 3 4 3" xfId="1015" xr:uid="{00000000-0005-0000-0000-000062050000}"/>
    <cellStyle name="Moneda 2 3 2 2 3 5" xfId="1016" xr:uid="{00000000-0005-0000-0000-000063050000}"/>
    <cellStyle name="Moneda 2 3 2 2 3 6" xfId="1017" xr:uid="{00000000-0005-0000-0000-000064050000}"/>
    <cellStyle name="Moneda 2 3 2 2 4" xfId="1018" xr:uid="{00000000-0005-0000-0000-000065050000}"/>
    <cellStyle name="Moneda 2 3 2 2 4 2" xfId="1019" xr:uid="{00000000-0005-0000-0000-000066050000}"/>
    <cellStyle name="Moneda 2 3 2 2 4 2 2" xfId="1020" xr:uid="{00000000-0005-0000-0000-000067050000}"/>
    <cellStyle name="Moneda 2 3 2 2 4 2 2 2" xfId="1021" xr:uid="{00000000-0005-0000-0000-000068050000}"/>
    <cellStyle name="Moneda 2 3 2 2 4 2 3" xfId="1022" xr:uid="{00000000-0005-0000-0000-000069050000}"/>
    <cellStyle name="Moneda 2 3 2 2 4 2 4" xfId="1023" xr:uid="{00000000-0005-0000-0000-00006A050000}"/>
    <cellStyle name="Moneda 2 3 2 2 4 3" xfId="1024" xr:uid="{00000000-0005-0000-0000-00006B050000}"/>
    <cellStyle name="Moneda 2 3 2 2 4 3 2" xfId="1025" xr:uid="{00000000-0005-0000-0000-00006C050000}"/>
    <cellStyle name="Moneda 2 3 2 2 4 4" xfId="1026" xr:uid="{00000000-0005-0000-0000-00006D050000}"/>
    <cellStyle name="Moneda 2 3 2 2 4 5" xfId="1027" xr:uid="{00000000-0005-0000-0000-00006E050000}"/>
    <cellStyle name="Moneda 2 3 2 2 5" xfId="1028" xr:uid="{00000000-0005-0000-0000-00006F050000}"/>
    <cellStyle name="Moneda 2 3 2 2 5 2" xfId="1029" xr:uid="{00000000-0005-0000-0000-000070050000}"/>
    <cellStyle name="Moneda 2 3 2 2 5 2 2" xfId="1030" xr:uid="{00000000-0005-0000-0000-000071050000}"/>
    <cellStyle name="Moneda 2 3 2 2 5 2 3" xfId="1031" xr:uid="{00000000-0005-0000-0000-000072050000}"/>
    <cellStyle name="Moneda 2 3 2 2 5 3" xfId="1032" xr:uid="{00000000-0005-0000-0000-000073050000}"/>
    <cellStyle name="Moneda 2 3 2 2 5 4" xfId="1033" xr:uid="{00000000-0005-0000-0000-000074050000}"/>
    <cellStyle name="Moneda 2 3 2 2 6" xfId="1034" xr:uid="{00000000-0005-0000-0000-000075050000}"/>
    <cellStyle name="Moneda 2 3 2 2 6 2" xfId="1035" xr:uid="{00000000-0005-0000-0000-000076050000}"/>
    <cellStyle name="Moneda 2 3 2 2 6 2 2" xfId="1036" xr:uid="{00000000-0005-0000-0000-000077050000}"/>
    <cellStyle name="Moneda 2 3 2 2 6 3" xfId="1037" xr:uid="{00000000-0005-0000-0000-000078050000}"/>
    <cellStyle name="Moneda 2 3 2 2 7" xfId="1038" xr:uid="{00000000-0005-0000-0000-000079050000}"/>
    <cellStyle name="Moneda 2 3 2 2 7 2" xfId="1039" xr:uid="{00000000-0005-0000-0000-00007A050000}"/>
    <cellStyle name="Moneda 2 3 2 2 8" xfId="1040" xr:uid="{00000000-0005-0000-0000-00007B050000}"/>
    <cellStyle name="Moneda 2 3 2 3" xfId="1041" xr:uid="{00000000-0005-0000-0000-00007C050000}"/>
    <cellStyle name="Moneda 2 3 2 3 2" xfId="1042" xr:uid="{00000000-0005-0000-0000-00007D050000}"/>
    <cellStyle name="Moneda 2 3 2 3 2 2" xfId="1043" xr:uid="{00000000-0005-0000-0000-00007E050000}"/>
    <cellStyle name="Moneda 2 3 2 3 2 2 2" xfId="1044" xr:uid="{00000000-0005-0000-0000-00007F050000}"/>
    <cellStyle name="Moneda 2 3 2 3 2 2 2 2" xfId="1045" xr:uid="{00000000-0005-0000-0000-000080050000}"/>
    <cellStyle name="Moneda 2 3 2 3 2 2 2 3" xfId="1046" xr:uid="{00000000-0005-0000-0000-000081050000}"/>
    <cellStyle name="Moneda 2 3 2 3 2 2 3" xfId="1047" xr:uid="{00000000-0005-0000-0000-000082050000}"/>
    <cellStyle name="Moneda 2 3 2 3 2 2 3 2" xfId="1048" xr:uid="{00000000-0005-0000-0000-000083050000}"/>
    <cellStyle name="Moneda 2 3 2 3 2 2 4" xfId="1049" xr:uid="{00000000-0005-0000-0000-000084050000}"/>
    <cellStyle name="Moneda 2 3 2 3 2 2 4 2" xfId="1050" xr:uid="{00000000-0005-0000-0000-000085050000}"/>
    <cellStyle name="Moneda 2 3 2 3 2 2 5" xfId="1051" xr:uid="{00000000-0005-0000-0000-000086050000}"/>
    <cellStyle name="Moneda 2 3 2 3 2 2 6" xfId="1052" xr:uid="{00000000-0005-0000-0000-000087050000}"/>
    <cellStyle name="Moneda 2 3 2 3 2 3" xfId="1053" xr:uid="{00000000-0005-0000-0000-000088050000}"/>
    <cellStyle name="Moneda 2 3 2 3 2 3 2" xfId="1054" xr:uid="{00000000-0005-0000-0000-000089050000}"/>
    <cellStyle name="Moneda 2 3 2 3 2 3 3" xfId="1055" xr:uid="{00000000-0005-0000-0000-00008A050000}"/>
    <cellStyle name="Moneda 2 3 2 3 2 4" xfId="1056" xr:uid="{00000000-0005-0000-0000-00008B050000}"/>
    <cellStyle name="Moneda 2 3 2 3 2 4 2" xfId="1057" xr:uid="{00000000-0005-0000-0000-00008C050000}"/>
    <cellStyle name="Moneda 2 3 2 3 2 5" xfId="1058" xr:uid="{00000000-0005-0000-0000-00008D050000}"/>
    <cellStyle name="Moneda 2 3 2 3 2 5 2" xfId="1059" xr:uid="{00000000-0005-0000-0000-00008E050000}"/>
    <cellStyle name="Moneda 2 3 2 3 2 6" xfId="1060" xr:uid="{00000000-0005-0000-0000-00008F050000}"/>
    <cellStyle name="Moneda 2 3 2 3 2 7" xfId="1061" xr:uid="{00000000-0005-0000-0000-000090050000}"/>
    <cellStyle name="Moneda 2 3 2 3 3" xfId="1062" xr:uid="{00000000-0005-0000-0000-000091050000}"/>
    <cellStyle name="Moneda 2 3 2 3 3 2" xfId="1063" xr:uid="{00000000-0005-0000-0000-000092050000}"/>
    <cellStyle name="Moneda 2 3 2 3 3 2 2" xfId="1064" xr:uid="{00000000-0005-0000-0000-000093050000}"/>
    <cellStyle name="Moneda 2 3 2 3 3 2 3" xfId="1065" xr:uid="{00000000-0005-0000-0000-000094050000}"/>
    <cellStyle name="Moneda 2 3 2 3 3 3" xfId="1066" xr:uid="{00000000-0005-0000-0000-000095050000}"/>
    <cellStyle name="Moneda 2 3 2 3 3 3 2" xfId="1067" xr:uid="{00000000-0005-0000-0000-000096050000}"/>
    <cellStyle name="Moneda 2 3 2 3 3 4" xfId="1068" xr:uid="{00000000-0005-0000-0000-000097050000}"/>
    <cellStyle name="Moneda 2 3 2 3 3 4 2" xfId="1069" xr:uid="{00000000-0005-0000-0000-000098050000}"/>
    <cellStyle name="Moneda 2 3 2 3 3 5" xfId="1070" xr:uid="{00000000-0005-0000-0000-000099050000}"/>
    <cellStyle name="Moneda 2 3 2 3 3 6" xfId="1071" xr:uid="{00000000-0005-0000-0000-00009A050000}"/>
    <cellStyle name="Moneda 2 3 2 3 4" xfId="1072" xr:uid="{00000000-0005-0000-0000-00009B050000}"/>
    <cellStyle name="Moneda 2 3 2 3 4 2" xfId="1073" xr:uid="{00000000-0005-0000-0000-00009C050000}"/>
    <cellStyle name="Moneda 2 3 2 3 4 3" xfId="1074" xr:uid="{00000000-0005-0000-0000-00009D050000}"/>
    <cellStyle name="Moneda 2 3 2 3 5" xfId="1075" xr:uid="{00000000-0005-0000-0000-00009E050000}"/>
    <cellStyle name="Moneda 2 3 2 3 5 2" xfId="1076" xr:uid="{00000000-0005-0000-0000-00009F050000}"/>
    <cellStyle name="Moneda 2 3 2 3 6" xfId="1077" xr:uid="{00000000-0005-0000-0000-0000A0050000}"/>
    <cellStyle name="Moneda 2 3 2 3 6 2" xfId="1078" xr:uid="{00000000-0005-0000-0000-0000A1050000}"/>
    <cellStyle name="Moneda 2 3 2 3 7" xfId="1079" xr:uid="{00000000-0005-0000-0000-0000A2050000}"/>
    <cellStyle name="Moneda 2 3 2 3 8" xfId="1080" xr:uid="{00000000-0005-0000-0000-0000A3050000}"/>
    <cellStyle name="Moneda 2 3 2 4" xfId="1081" xr:uid="{00000000-0005-0000-0000-0000A4050000}"/>
    <cellStyle name="Moneda 2 3 2 4 2" xfId="1082" xr:uid="{00000000-0005-0000-0000-0000A5050000}"/>
    <cellStyle name="Moneda 2 3 2 4 2 2" xfId="1083" xr:uid="{00000000-0005-0000-0000-0000A6050000}"/>
    <cellStyle name="Moneda 2 3 2 4 2 2 2" xfId="1084" xr:uid="{00000000-0005-0000-0000-0000A7050000}"/>
    <cellStyle name="Moneda 2 3 2 4 2 2 2 2" xfId="1085" xr:uid="{00000000-0005-0000-0000-0000A8050000}"/>
    <cellStyle name="Moneda 2 3 2 4 2 2 2 3" xfId="1086" xr:uid="{00000000-0005-0000-0000-0000A9050000}"/>
    <cellStyle name="Moneda 2 3 2 4 2 2 3" xfId="1087" xr:uid="{00000000-0005-0000-0000-0000AA050000}"/>
    <cellStyle name="Moneda 2 3 2 4 2 2 3 2" xfId="1088" xr:uid="{00000000-0005-0000-0000-0000AB050000}"/>
    <cellStyle name="Moneda 2 3 2 4 2 2 4" xfId="1089" xr:uid="{00000000-0005-0000-0000-0000AC050000}"/>
    <cellStyle name="Moneda 2 3 2 4 2 2 4 2" xfId="1090" xr:uid="{00000000-0005-0000-0000-0000AD050000}"/>
    <cellStyle name="Moneda 2 3 2 4 2 2 5" xfId="1091" xr:uid="{00000000-0005-0000-0000-0000AE050000}"/>
    <cellStyle name="Moneda 2 3 2 4 2 2 6" xfId="1092" xr:uid="{00000000-0005-0000-0000-0000AF050000}"/>
    <cellStyle name="Moneda 2 3 2 4 2 3" xfId="1093" xr:uid="{00000000-0005-0000-0000-0000B0050000}"/>
    <cellStyle name="Moneda 2 3 2 4 2 3 2" xfId="1094" xr:uid="{00000000-0005-0000-0000-0000B1050000}"/>
    <cellStyle name="Moneda 2 3 2 4 2 3 3" xfId="1095" xr:uid="{00000000-0005-0000-0000-0000B2050000}"/>
    <cellStyle name="Moneda 2 3 2 4 2 4" xfId="1096" xr:uid="{00000000-0005-0000-0000-0000B3050000}"/>
    <cellStyle name="Moneda 2 3 2 4 2 4 2" xfId="1097" xr:uid="{00000000-0005-0000-0000-0000B4050000}"/>
    <cellStyle name="Moneda 2 3 2 4 2 5" xfId="1098" xr:uid="{00000000-0005-0000-0000-0000B5050000}"/>
    <cellStyle name="Moneda 2 3 2 4 2 5 2" xfId="1099" xr:uid="{00000000-0005-0000-0000-0000B6050000}"/>
    <cellStyle name="Moneda 2 3 2 4 2 6" xfId="1100" xr:uid="{00000000-0005-0000-0000-0000B7050000}"/>
    <cellStyle name="Moneda 2 3 2 4 2 7" xfId="1101" xr:uid="{00000000-0005-0000-0000-0000B8050000}"/>
    <cellStyle name="Moneda 2 3 2 4 3" xfId="1102" xr:uid="{00000000-0005-0000-0000-0000B9050000}"/>
    <cellStyle name="Moneda 2 3 2 4 3 2" xfId="1103" xr:uid="{00000000-0005-0000-0000-0000BA050000}"/>
    <cellStyle name="Moneda 2 3 2 4 3 2 2" xfId="1104" xr:uid="{00000000-0005-0000-0000-0000BB050000}"/>
    <cellStyle name="Moneda 2 3 2 4 3 2 3" xfId="1105" xr:uid="{00000000-0005-0000-0000-0000BC050000}"/>
    <cellStyle name="Moneda 2 3 2 4 3 3" xfId="1106" xr:uid="{00000000-0005-0000-0000-0000BD050000}"/>
    <cellStyle name="Moneda 2 3 2 4 3 3 2" xfId="1107" xr:uid="{00000000-0005-0000-0000-0000BE050000}"/>
    <cellStyle name="Moneda 2 3 2 4 3 4" xfId="1108" xr:uid="{00000000-0005-0000-0000-0000BF050000}"/>
    <cellStyle name="Moneda 2 3 2 4 3 4 2" xfId="1109" xr:uid="{00000000-0005-0000-0000-0000C0050000}"/>
    <cellStyle name="Moneda 2 3 2 4 3 5" xfId="1110" xr:uid="{00000000-0005-0000-0000-0000C1050000}"/>
    <cellStyle name="Moneda 2 3 2 4 3 6" xfId="1111" xr:uid="{00000000-0005-0000-0000-0000C2050000}"/>
    <cellStyle name="Moneda 2 3 2 4 4" xfId="1112" xr:uid="{00000000-0005-0000-0000-0000C3050000}"/>
    <cellStyle name="Moneda 2 3 2 4 4 2" xfId="1113" xr:uid="{00000000-0005-0000-0000-0000C4050000}"/>
    <cellStyle name="Moneda 2 3 2 4 4 3" xfId="1114" xr:uid="{00000000-0005-0000-0000-0000C5050000}"/>
    <cellStyle name="Moneda 2 3 2 4 5" xfId="1115" xr:uid="{00000000-0005-0000-0000-0000C6050000}"/>
    <cellStyle name="Moneda 2 3 2 4 5 2" xfId="1116" xr:uid="{00000000-0005-0000-0000-0000C7050000}"/>
    <cellStyle name="Moneda 2 3 2 4 6" xfId="1117" xr:uid="{00000000-0005-0000-0000-0000C8050000}"/>
    <cellStyle name="Moneda 2 3 2 4 6 2" xfId="1118" xr:uid="{00000000-0005-0000-0000-0000C9050000}"/>
    <cellStyle name="Moneda 2 3 2 4 7" xfId="1119" xr:uid="{00000000-0005-0000-0000-0000CA050000}"/>
    <cellStyle name="Moneda 2 3 2 4 8" xfId="1120" xr:uid="{00000000-0005-0000-0000-0000CB050000}"/>
    <cellStyle name="Moneda 2 3 2 5" xfId="1121" xr:uid="{00000000-0005-0000-0000-0000CC050000}"/>
    <cellStyle name="Moneda 2 3 2 5 2" xfId="1122" xr:uid="{00000000-0005-0000-0000-0000CD050000}"/>
    <cellStyle name="Moneda 2 3 2 5 2 2" xfId="1123" xr:uid="{00000000-0005-0000-0000-0000CE050000}"/>
    <cellStyle name="Moneda 2 3 2 5 2 2 2" xfId="1124" xr:uid="{00000000-0005-0000-0000-0000CF050000}"/>
    <cellStyle name="Moneda 2 3 2 5 2 2 2 2" xfId="1125" xr:uid="{00000000-0005-0000-0000-0000D0050000}"/>
    <cellStyle name="Moneda 2 3 2 5 2 2 3" xfId="1126" xr:uid="{00000000-0005-0000-0000-0000D1050000}"/>
    <cellStyle name="Moneda 2 3 2 5 2 3" xfId="1127" xr:uid="{00000000-0005-0000-0000-0000D2050000}"/>
    <cellStyle name="Moneda 2 3 2 5 2 3 2" xfId="1128" xr:uid="{00000000-0005-0000-0000-0000D3050000}"/>
    <cellStyle name="Moneda 2 3 2 5 2 3 3" xfId="1129" xr:uid="{00000000-0005-0000-0000-0000D4050000}"/>
    <cellStyle name="Moneda 2 3 2 5 2 4" xfId="1130" xr:uid="{00000000-0005-0000-0000-0000D5050000}"/>
    <cellStyle name="Moneda 2 3 2 5 2 4 2" xfId="1131" xr:uid="{00000000-0005-0000-0000-0000D6050000}"/>
    <cellStyle name="Moneda 2 3 2 5 2 5" xfId="1132" xr:uid="{00000000-0005-0000-0000-0000D7050000}"/>
    <cellStyle name="Moneda 2 3 2 5 2 6" xfId="1133" xr:uid="{00000000-0005-0000-0000-0000D8050000}"/>
    <cellStyle name="Moneda 2 3 2 5 3" xfId="1134" xr:uid="{00000000-0005-0000-0000-0000D9050000}"/>
    <cellStyle name="Moneda 2 3 2 5 3 2" xfId="1135" xr:uid="{00000000-0005-0000-0000-0000DA050000}"/>
    <cellStyle name="Moneda 2 3 2 5 3 2 2" xfId="1136" xr:uid="{00000000-0005-0000-0000-0000DB050000}"/>
    <cellStyle name="Moneda 2 3 2 5 3 3" xfId="1137" xr:uid="{00000000-0005-0000-0000-0000DC050000}"/>
    <cellStyle name="Moneda 2 3 2 5 4" xfId="1138" xr:uid="{00000000-0005-0000-0000-0000DD050000}"/>
    <cellStyle name="Moneda 2 3 2 5 4 2" xfId="1139" xr:uid="{00000000-0005-0000-0000-0000DE050000}"/>
    <cellStyle name="Moneda 2 3 2 5 4 3" xfId="1140" xr:uid="{00000000-0005-0000-0000-0000DF050000}"/>
    <cellStyle name="Moneda 2 3 2 5 5" xfId="1141" xr:uid="{00000000-0005-0000-0000-0000E0050000}"/>
    <cellStyle name="Moneda 2 3 2 5 5 2" xfId="1142" xr:uid="{00000000-0005-0000-0000-0000E1050000}"/>
    <cellStyle name="Moneda 2 3 2 5 6" xfId="1143" xr:uid="{00000000-0005-0000-0000-0000E2050000}"/>
    <cellStyle name="Moneda 2 3 2 5 7" xfId="1144" xr:uid="{00000000-0005-0000-0000-0000E3050000}"/>
    <cellStyle name="Moneda 2 3 2 6" xfId="1145" xr:uid="{00000000-0005-0000-0000-0000E4050000}"/>
    <cellStyle name="Moneda 2 3 2 6 2" xfId="1146" xr:uid="{00000000-0005-0000-0000-0000E5050000}"/>
    <cellStyle name="Moneda 2 3 2 6 2 2" xfId="1147" xr:uid="{00000000-0005-0000-0000-0000E6050000}"/>
    <cellStyle name="Moneda 2 3 2 6 2 2 2" xfId="1148" xr:uid="{00000000-0005-0000-0000-0000E7050000}"/>
    <cellStyle name="Moneda 2 3 2 6 2 3" xfId="1149" xr:uid="{00000000-0005-0000-0000-0000E8050000}"/>
    <cellStyle name="Moneda 2 3 2 6 3" xfId="1150" xr:uid="{00000000-0005-0000-0000-0000E9050000}"/>
    <cellStyle name="Moneda 2 3 2 6 3 2" xfId="1151" xr:uid="{00000000-0005-0000-0000-0000EA050000}"/>
    <cellStyle name="Moneda 2 3 2 6 3 3" xfId="1152" xr:uid="{00000000-0005-0000-0000-0000EB050000}"/>
    <cellStyle name="Moneda 2 3 2 6 4" xfId="1153" xr:uid="{00000000-0005-0000-0000-0000EC050000}"/>
    <cellStyle name="Moneda 2 3 2 6 4 2" xfId="1154" xr:uid="{00000000-0005-0000-0000-0000ED050000}"/>
    <cellStyle name="Moneda 2 3 2 6 5" xfId="1155" xr:uid="{00000000-0005-0000-0000-0000EE050000}"/>
    <cellStyle name="Moneda 2 3 2 6 6" xfId="1156" xr:uid="{00000000-0005-0000-0000-0000EF050000}"/>
    <cellStyle name="Moneda 2 3 2 7" xfId="1157" xr:uid="{00000000-0005-0000-0000-0000F0050000}"/>
    <cellStyle name="Moneda 2 3 2 7 2" xfId="1158" xr:uid="{00000000-0005-0000-0000-0000F1050000}"/>
    <cellStyle name="Moneda 2 3 2 7 2 2" xfId="1159" xr:uid="{00000000-0005-0000-0000-0000F2050000}"/>
    <cellStyle name="Moneda 2 3 2 7 3" xfId="1160" xr:uid="{00000000-0005-0000-0000-0000F3050000}"/>
    <cellStyle name="Moneda 2 3 2 8" xfId="1161" xr:uid="{00000000-0005-0000-0000-0000F4050000}"/>
    <cellStyle name="Moneda 2 3 2 8 2" xfId="1162" xr:uid="{00000000-0005-0000-0000-0000F5050000}"/>
    <cellStyle name="Moneda 2 3 2 8 3" xfId="1163" xr:uid="{00000000-0005-0000-0000-0000F6050000}"/>
    <cellStyle name="Moneda 2 3 2 9" xfId="1164" xr:uid="{00000000-0005-0000-0000-0000F7050000}"/>
    <cellStyle name="Moneda 2 3 2 9 2" xfId="1165" xr:uid="{00000000-0005-0000-0000-0000F8050000}"/>
    <cellStyle name="Moneda 2 3 3" xfId="1166" xr:uid="{00000000-0005-0000-0000-0000F9050000}"/>
    <cellStyle name="Moneda 2 3 3 2" xfId="1167" xr:uid="{00000000-0005-0000-0000-0000FA050000}"/>
    <cellStyle name="Moneda 2 3 3 2 2" xfId="1168" xr:uid="{00000000-0005-0000-0000-0000FB050000}"/>
    <cellStyle name="Moneda 2 3 3 2 2 2" xfId="1169" xr:uid="{00000000-0005-0000-0000-0000FC050000}"/>
    <cellStyle name="Moneda 2 3 3 2 2 2 2" xfId="1170" xr:uid="{00000000-0005-0000-0000-0000FD050000}"/>
    <cellStyle name="Moneda 2 3 3 2 2 2 2 2" xfId="1171" xr:uid="{00000000-0005-0000-0000-0000FE050000}"/>
    <cellStyle name="Moneda 2 3 3 2 2 2 3" xfId="1172" xr:uid="{00000000-0005-0000-0000-0000FF050000}"/>
    <cellStyle name="Moneda 2 3 3 2 2 3" xfId="1173" xr:uid="{00000000-0005-0000-0000-000000060000}"/>
    <cellStyle name="Moneda 2 3 3 2 2 3 2" xfId="1174" xr:uid="{00000000-0005-0000-0000-000001060000}"/>
    <cellStyle name="Moneda 2 3 3 2 2 3 3" xfId="1175" xr:uid="{00000000-0005-0000-0000-000002060000}"/>
    <cellStyle name="Moneda 2 3 3 2 2 4" xfId="1176" xr:uid="{00000000-0005-0000-0000-000003060000}"/>
    <cellStyle name="Moneda 2 3 3 2 2 4 2" xfId="1177" xr:uid="{00000000-0005-0000-0000-000004060000}"/>
    <cellStyle name="Moneda 2 3 3 2 2 5" xfId="1178" xr:uid="{00000000-0005-0000-0000-000005060000}"/>
    <cellStyle name="Moneda 2 3 3 2 2 6" xfId="1179" xr:uid="{00000000-0005-0000-0000-000006060000}"/>
    <cellStyle name="Moneda 2 3 3 2 3" xfId="1180" xr:uid="{00000000-0005-0000-0000-000007060000}"/>
    <cellStyle name="Moneda 2 3 3 2 3 2" xfId="1181" xr:uid="{00000000-0005-0000-0000-000008060000}"/>
    <cellStyle name="Moneda 2 3 3 2 3 2 2" xfId="1182" xr:uid="{00000000-0005-0000-0000-000009060000}"/>
    <cellStyle name="Moneda 2 3 3 2 3 3" xfId="1183" xr:uid="{00000000-0005-0000-0000-00000A060000}"/>
    <cellStyle name="Moneda 2 3 3 2 4" xfId="1184" xr:uid="{00000000-0005-0000-0000-00000B060000}"/>
    <cellStyle name="Moneda 2 3 3 2 4 2" xfId="1185" xr:uid="{00000000-0005-0000-0000-00000C060000}"/>
    <cellStyle name="Moneda 2 3 3 2 4 3" xfId="1186" xr:uid="{00000000-0005-0000-0000-00000D060000}"/>
    <cellStyle name="Moneda 2 3 3 2 5" xfId="1187" xr:uid="{00000000-0005-0000-0000-00000E060000}"/>
    <cellStyle name="Moneda 2 3 3 2 5 2" xfId="1188" xr:uid="{00000000-0005-0000-0000-00000F060000}"/>
    <cellStyle name="Moneda 2 3 3 2 6" xfId="1189" xr:uid="{00000000-0005-0000-0000-000010060000}"/>
    <cellStyle name="Moneda 2 3 3 2 7" xfId="1190" xr:uid="{00000000-0005-0000-0000-000011060000}"/>
    <cellStyle name="Moneda 2 3 3 3" xfId="1191" xr:uid="{00000000-0005-0000-0000-000012060000}"/>
    <cellStyle name="Moneda 2 3 3 3 2" xfId="1192" xr:uid="{00000000-0005-0000-0000-000013060000}"/>
    <cellStyle name="Moneda 2 3 3 3 2 2" xfId="1193" xr:uid="{00000000-0005-0000-0000-000014060000}"/>
    <cellStyle name="Moneda 2 3 3 3 2 2 2" xfId="1194" xr:uid="{00000000-0005-0000-0000-000015060000}"/>
    <cellStyle name="Moneda 2 3 3 3 2 2 3" xfId="1195" xr:uid="{00000000-0005-0000-0000-000016060000}"/>
    <cellStyle name="Moneda 2 3 3 3 2 3" xfId="1196" xr:uid="{00000000-0005-0000-0000-000017060000}"/>
    <cellStyle name="Moneda 2 3 3 3 2 4" xfId="1197" xr:uid="{00000000-0005-0000-0000-000018060000}"/>
    <cellStyle name="Moneda 2 3 3 3 3" xfId="1198" xr:uid="{00000000-0005-0000-0000-000019060000}"/>
    <cellStyle name="Moneda 2 3 3 3 3 2" xfId="1199" xr:uid="{00000000-0005-0000-0000-00001A060000}"/>
    <cellStyle name="Moneda 2 3 3 3 3 2 2" xfId="1200" xr:uid="{00000000-0005-0000-0000-00001B060000}"/>
    <cellStyle name="Moneda 2 3 3 3 3 3" xfId="1201" xr:uid="{00000000-0005-0000-0000-00001C060000}"/>
    <cellStyle name="Moneda 2 3 3 3 4" xfId="1202" xr:uid="{00000000-0005-0000-0000-00001D060000}"/>
    <cellStyle name="Moneda 2 3 3 3 4 2" xfId="1203" xr:uid="{00000000-0005-0000-0000-00001E060000}"/>
    <cellStyle name="Moneda 2 3 3 3 4 3" xfId="1204" xr:uid="{00000000-0005-0000-0000-00001F060000}"/>
    <cellStyle name="Moneda 2 3 3 3 5" xfId="1205" xr:uid="{00000000-0005-0000-0000-000020060000}"/>
    <cellStyle name="Moneda 2 3 3 3 6" xfId="1206" xr:uid="{00000000-0005-0000-0000-000021060000}"/>
    <cellStyle name="Moneda 2 3 3 4" xfId="1207" xr:uid="{00000000-0005-0000-0000-000022060000}"/>
    <cellStyle name="Moneda 2 3 3 4 2" xfId="1208" xr:uid="{00000000-0005-0000-0000-000023060000}"/>
    <cellStyle name="Moneda 2 3 3 4 2 2" xfId="1209" xr:uid="{00000000-0005-0000-0000-000024060000}"/>
    <cellStyle name="Moneda 2 3 3 4 2 2 2" xfId="1210" xr:uid="{00000000-0005-0000-0000-000025060000}"/>
    <cellStyle name="Moneda 2 3 3 4 2 3" xfId="1211" xr:uid="{00000000-0005-0000-0000-000026060000}"/>
    <cellStyle name="Moneda 2 3 3 4 2 4" xfId="1212" xr:uid="{00000000-0005-0000-0000-000027060000}"/>
    <cellStyle name="Moneda 2 3 3 4 3" xfId="1213" xr:uid="{00000000-0005-0000-0000-000028060000}"/>
    <cellStyle name="Moneda 2 3 3 4 3 2" xfId="1214" xr:uid="{00000000-0005-0000-0000-000029060000}"/>
    <cellStyle name="Moneda 2 3 3 4 4" xfId="1215" xr:uid="{00000000-0005-0000-0000-00002A060000}"/>
    <cellStyle name="Moneda 2 3 3 4 5" xfId="1216" xr:uid="{00000000-0005-0000-0000-00002B060000}"/>
    <cellStyle name="Moneda 2 3 3 5" xfId="1217" xr:uid="{00000000-0005-0000-0000-00002C060000}"/>
    <cellStyle name="Moneda 2 3 3 5 2" xfId="1218" xr:uid="{00000000-0005-0000-0000-00002D060000}"/>
    <cellStyle name="Moneda 2 3 3 5 2 2" xfId="1219" xr:uid="{00000000-0005-0000-0000-00002E060000}"/>
    <cellStyle name="Moneda 2 3 3 5 2 3" xfId="1220" xr:uid="{00000000-0005-0000-0000-00002F060000}"/>
    <cellStyle name="Moneda 2 3 3 5 3" xfId="1221" xr:uid="{00000000-0005-0000-0000-000030060000}"/>
    <cellStyle name="Moneda 2 3 3 5 4" xfId="1222" xr:uid="{00000000-0005-0000-0000-000031060000}"/>
    <cellStyle name="Moneda 2 3 3 6" xfId="1223" xr:uid="{00000000-0005-0000-0000-000032060000}"/>
    <cellStyle name="Moneda 2 3 3 6 2" xfId="1224" xr:uid="{00000000-0005-0000-0000-000033060000}"/>
    <cellStyle name="Moneda 2 3 3 6 2 2" xfId="1225" xr:uid="{00000000-0005-0000-0000-000034060000}"/>
    <cellStyle name="Moneda 2 3 3 6 3" xfId="1226" xr:uid="{00000000-0005-0000-0000-000035060000}"/>
    <cellStyle name="Moneda 2 3 3 7" xfId="1227" xr:uid="{00000000-0005-0000-0000-000036060000}"/>
    <cellStyle name="Moneda 2 3 3 7 2" xfId="1228" xr:uid="{00000000-0005-0000-0000-000037060000}"/>
    <cellStyle name="Moneda 2 3 3 8" xfId="1229" xr:uid="{00000000-0005-0000-0000-000038060000}"/>
    <cellStyle name="Moneda 2 3 4" xfId="1230" xr:uid="{00000000-0005-0000-0000-000039060000}"/>
    <cellStyle name="Moneda 2 3 4 2" xfId="1231" xr:uid="{00000000-0005-0000-0000-00003A060000}"/>
    <cellStyle name="Moneda 2 3 4 2 2" xfId="1232" xr:uid="{00000000-0005-0000-0000-00003B060000}"/>
    <cellStyle name="Moneda 2 3 4 2 2 2" xfId="1233" xr:uid="{00000000-0005-0000-0000-00003C060000}"/>
    <cellStyle name="Moneda 2 3 4 2 2 2 2" xfId="1234" xr:uid="{00000000-0005-0000-0000-00003D060000}"/>
    <cellStyle name="Moneda 2 3 4 2 2 2 2 2" xfId="1235" xr:uid="{00000000-0005-0000-0000-00003E060000}"/>
    <cellStyle name="Moneda 2 3 4 2 2 2 3" xfId="1236" xr:uid="{00000000-0005-0000-0000-00003F060000}"/>
    <cellStyle name="Moneda 2 3 4 2 2 3" xfId="1237" xr:uid="{00000000-0005-0000-0000-000040060000}"/>
    <cellStyle name="Moneda 2 3 4 2 2 3 2" xfId="1238" xr:uid="{00000000-0005-0000-0000-000041060000}"/>
    <cellStyle name="Moneda 2 3 4 2 2 3 3" xfId="1239" xr:uid="{00000000-0005-0000-0000-000042060000}"/>
    <cellStyle name="Moneda 2 3 4 2 2 4" xfId="1240" xr:uid="{00000000-0005-0000-0000-000043060000}"/>
    <cellStyle name="Moneda 2 3 4 2 2 4 2" xfId="1241" xr:uid="{00000000-0005-0000-0000-000044060000}"/>
    <cellStyle name="Moneda 2 3 4 2 2 5" xfId="1242" xr:uid="{00000000-0005-0000-0000-000045060000}"/>
    <cellStyle name="Moneda 2 3 4 2 2 6" xfId="1243" xr:uid="{00000000-0005-0000-0000-000046060000}"/>
    <cellStyle name="Moneda 2 3 4 2 3" xfId="1244" xr:uid="{00000000-0005-0000-0000-000047060000}"/>
    <cellStyle name="Moneda 2 3 4 2 3 2" xfId="1245" xr:uid="{00000000-0005-0000-0000-000048060000}"/>
    <cellStyle name="Moneda 2 3 4 2 3 2 2" xfId="1246" xr:uid="{00000000-0005-0000-0000-000049060000}"/>
    <cellStyle name="Moneda 2 3 4 2 3 3" xfId="1247" xr:uid="{00000000-0005-0000-0000-00004A060000}"/>
    <cellStyle name="Moneda 2 3 4 2 4" xfId="1248" xr:uid="{00000000-0005-0000-0000-00004B060000}"/>
    <cellStyle name="Moneda 2 3 4 2 4 2" xfId="1249" xr:uid="{00000000-0005-0000-0000-00004C060000}"/>
    <cellStyle name="Moneda 2 3 4 2 4 3" xfId="1250" xr:uid="{00000000-0005-0000-0000-00004D060000}"/>
    <cellStyle name="Moneda 2 3 4 2 5" xfId="1251" xr:uid="{00000000-0005-0000-0000-00004E060000}"/>
    <cellStyle name="Moneda 2 3 4 2 5 2" xfId="1252" xr:uid="{00000000-0005-0000-0000-00004F060000}"/>
    <cellStyle name="Moneda 2 3 4 2 6" xfId="1253" xr:uid="{00000000-0005-0000-0000-000050060000}"/>
    <cellStyle name="Moneda 2 3 4 2 7" xfId="1254" xr:uid="{00000000-0005-0000-0000-000051060000}"/>
    <cellStyle name="Moneda 2 3 4 3" xfId="1255" xr:uid="{00000000-0005-0000-0000-000052060000}"/>
    <cellStyle name="Moneda 2 3 4 3 2" xfId="1256" xr:uid="{00000000-0005-0000-0000-000053060000}"/>
    <cellStyle name="Moneda 2 3 4 3 2 2" xfId="1257" xr:uid="{00000000-0005-0000-0000-000054060000}"/>
    <cellStyle name="Moneda 2 3 4 3 2 2 2" xfId="1258" xr:uid="{00000000-0005-0000-0000-000055060000}"/>
    <cellStyle name="Moneda 2 3 4 3 2 2 3" xfId="1259" xr:uid="{00000000-0005-0000-0000-000056060000}"/>
    <cellStyle name="Moneda 2 3 4 3 2 3" xfId="1260" xr:uid="{00000000-0005-0000-0000-000057060000}"/>
    <cellStyle name="Moneda 2 3 4 3 2 4" xfId="1261" xr:uid="{00000000-0005-0000-0000-000058060000}"/>
    <cellStyle name="Moneda 2 3 4 3 3" xfId="1262" xr:uid="{00000000-0005-0000-0000-000059060000}"/>
    <cellStyle name="Moneda 2 3 4 3 3 2" xfId="1263" xr:uid="{00000000-0005-0000-0000-00005A060000}"/>
    <cellStyle name="Moneda 2 3 4 3 3 2 2" xfId="1264" xr:uid="{00000000-0005-0000-0000-00005B060000}"/>
    <cellStyle name="Moneda 2 3 4 3 3 3" xfId="1265" xr:uid="{00000000-0005-0000-0000-00005C060000}"/>
    <cellStyle name="Moneda 2 3 4 3 4" xfId="1266" xr:uid="{00000000-0005-0000-0000-00005D060000}"/>
    <cellStyle name="Moneda 2 3 4 3 4 2" xfId="1267" xr:uid="{00000000-0005-0000-0000-00005E060000}"/>
    <cellStyle name="Moneda 2 3 4 3 4 3" xfId="1268" xr:uid="{00000000-0005-0000-0000-00005F060000}"/>
    <cellStyle name="Moneda 2 3 4 3 5" xfId="1269" xr:uid="{00000000-0005-0000-0000-000060060000}"/>
    <cellStyle name="Moneda 2 3 4 3 6" xfId="1270" xr:uid="{00000000-0005-0000-0000-000061060000}"/>
    <cellStyle name="Moneda 2 3 4 4" xfId="1271" xr:uid="{00000000-0005-0000-0000-000062060000}"/>
    <cellStyle name="Moneda 2 3 4 4 2" xfId="1272" xr:uid="{00000000-0005-0000-0000-000063060000}"/>
    <cellStyle name="Moneda 2 3 4 4 2 2" xfId="1273" xr:uid="{00000000-0005-0000-0000-000064060000}"/>
    <cellStyle name="Moneda 2 3 4 4 2 2 2" xfId="1274" xr:uid="{00000000-0005-0000-0000-000065060000}"/>
    <cellStyle name="Moneda 2 3 4 4 2 3" xfId="1275" xr:uid="{00000000-0005-0000-0000-000066060000}"/>
    <cellStyle name="Moneda 2 3 4 4 2 4" xfId="1276" xr:uid="{00000000-0005-0000-0000-000067060000}"/>
    <cellStyle name="Moneda 2 3 4 4 3" xfId="1277" xr:uid="{00000000-0005-0000-0000-000068060000}"/>
    <cellStyle name="Moneda 2 3 4 4 3 2" xfId="1278" xr:uid="{00000000-0005-0000-0000-000069060000}"/>
    <cellStyle name="Moneda 2 3 4 4 4" xfId="1279" xr:uid="{00000000-0005-0000-0000-00006A060000}"/>
    <cellStyle name="Moneda 2 3 4 4 5" xfId="1280" xr:uid="{00000000-0005-0000-0000-00006B060000}"/>
    <cellStyle name="Moneda 2 3 4 5" xfId="1281" xr:uid="{00000000-0005-0000-0000-00006C060000}"/>
    <cellStyle name="Moneda 2 3 4 5 2" xfId="1282" xr:uid="{00000000-0005-0000-0000-00006D060000}"/>
    <cellStyle name="Moneda 2 3 4 5 2 2" xfId="1283" xr:uid="{00000000-0005-0000-0000-00006E060000}"/>
    <cellStyle name="Moneda 2 3 4 5 2 3" xfId="1284" xr:uid="{00000000-0005-0000-0000-00006F060000}"/>
    <cellStyle name="Moneda 2 3 4 5 3" xfId="1285" xr:uid="{00000000-0005-0000-0000-000070060000}"/>
    <cellStyle name="Moneda 2 3 4 5 4" xfId="1286" xr:uid="{00000000-0005-0000-0000-000071060000}"/>
    <cellStyle name="Moneda 2 3 4 6" xfId="1287" xr:uid="{00000000-0005-0000-0000-000072060000}"/>
    <cellStyle name="Moneda 2 3 4 6 2" xfId="1288" xr:uid="{00000000-0005-0000-0000-000073060000}"/>
    <cellStyle name="Moneda 2 3 4 6 2 2" xfId="1289" xr:uid="{00000000-0005-0000-0000-000074060000}"/>
    <cellStyle name="Moneda 2 3 4 6 3" xfId="1290" xr:uid="{00000000-0005-0000-0000-000075060000}"/>
    <cellStyle name="Moneda 2 3 4 7" xfId="1291" xr:uid="{00000000-0005-0000-0000-000076060000}"/>
    <cellStyle name="Moneda 2 3 4 7 2" xfId="1292" xr:uid="{00000000-0005-0000-0000-000077060000}"/>
    <cellStyle name="Moneda 2 3 4 8" xfId="1293" xr:uid="{00000000-0005-0000-0000-000078060000}"/>
    <cellStyle name="Moneda 2 3 5" xfId="1294" xr:uid="{00000000-0005-0000-0000-000079060000}"/>
    <cellStyle name="Moneda 2 3 5 2" xfId="1295" xr:uid="{00000000-0005-0000-0000-00007A060000}"/>
    <cellStyle name="Moneda 2 3 5 2 2" xfId="1296" xr:uid="{00000000-0005-0000-0000-00007B060000}"/>
    <cellStyle name="Moneda 2 3 5 2 2 2" xfId="1297" xr:uid="{00000000-0005-0000-0000-00007C060000}"/>
    <cellStyle name="Moneda 2 3 5 2 2 2 2" xfId="1298" xr:uid="{00000000-0005-0000-0000-00007D060000}"/>
    <cellStyle name="Moneda 2 3 5 2 2 2 3" xfId="1299" xr:uid="{00000000-0005-0000-0000-00007E060000}"/>
    <cellStyle name="Moneda 2 3 5 2 2 3" xfId="1300" xr:uid="{00000000-0005-0000-0000-00007F060000}"/>
    <cellStyle name="Moneda 2 3 5 2 2 3 2" xfId="1301" xr:uid="{00000000-0005-0000-0000-000080060000}"/>
    <cellStyle name="Moneda 2 3 5 2 2 4" xfId="1302" xr:uid="{00000000-0005-0000-0000-000081060000}"/>
    <cellStyle name="Moneda 2 3 5 2 2 4 2" xfId="1303" xr:uid="{00000000-0005-0000-0000-000082060000}"/>
    <cellStyle name="Moneda 2 3 5 2 2 5" xfId="1304" xr:uid="{00000000-0005-0000-0000-000083060000}"/>
    <cellStyle name="Moneda 2 3 5 2 2 6" xfId="1305" xr:uid="{00000000-0005-0000-0000-000084060000}"/>
    <cellStyle name="Moneda 2 3 5 2 3" xfId="1306" xr:uid="{00000000-0005-0000-0000-000085060000}"/>
    <cellStyle name="Moneda 2 3 5 2 3 2" xfId="1307" xr:uid="{00000000-0005-0000-0000-000086060000}"/>
    <cellStyle name="Moneda 2 3 5 2 3 3" xfId="1308" xr:uid="{00000000-0005-0000-0000-000087060000}"/>
    <cellStyle name="Moneda 2 3 5 2 4" xfId="1309" xr:uid="{00000000-0005-0000-0000-000088060000}"/>
    <cellStyle name="Moneda 2 3 5 2 4 2" xfId="1310" xr:uid="{00000000-0005-0000-0000-000089060000}"/>
    <cellStyle name="Moneda 2 3 5 2 5" xfId="1311" xr:uid="{00000000-0005-0000-0000-00008A060000}"/>
    <cellStyle name="Moneda 2 3 5 2 5 2" xfId="1312" xr:uid="{00000000-0005-0000-0000-00008B060000}"/>
    <cellStyle name="Moneda 2 3 5 2 6" xfId="1313" xr:uid="{00000000-0005-0000-0000-00008C060000}"/>
    <cellStyle name="Moneda 2 3 5 2 7" xfId="1314" xr:uid="{00000000-0005-0000-0000-00008D060000}"/>
    <cellStyle name="Moneda 2 3 5 3" xfId="1315" xr:uid="{00000000-0005-0000-0000-00008E060000}"/>
    <cellStyle name="Moneda 2 3 5 3 2" xfId="1316" xr:uid="{00000000-0005-0000-0000-00008F060000}"/>
    <cellStyle name="Moneda 2 3 5 3 2 2" xfId="1317" xr:uid="{00000000-0005-0000-0000-000090060000}"/>
    <cellStyle name="Moneda 2 3 5 3 2 3" xfId="1318" xr:uid="{00000000-0005-0000-0000-000091060000}"/>
    <cellStyle name="Moneda 2 3 5 3 3" xfId="1319" xr:uid="{00000000-0005-0000-0000-000092060000}"/>
    <cellStyle name="Moneda 2 3 5 3 3 2" xfId="1320" xr:uid="{00000000-0005-0000-0000-000093060000}"/>
    <cellStyle name="Moneda 2 3 5 3 4" xfId="1321" xr:uid="{00000000-0005-0000-0000-000094060000}"/>
    <cellStyle name="Moneda 2 3 5 3 4 2" xfId="1322" xr:uid="{00000000-0005-0000-0000-000095060000}"/>
    <cellStyle name="Moneda 2 3 5 3 5" xfId="1323" xr:uid="{00000000-0005-0000-0000-000096060000}"/>
    <cellStyle name="Moneda 2 3 5 3 6" xfId="1324" xr:uid="{00000000-0005-0000-0000-000097060000}"/>
    <cellStyle name="Moneda 2 3 5 4" xfId="1325" xr:uid="{00000000-0005-0000-0000-000098060000}"/>
    <cellStyle name="Moneda 2 3 5 4 2" xfId="1326" xr:uid="{00000000-0005-0000-0000-000099060000}"/>
    <cellStyle name="Moneda 2 3 5 4 3" xfId="1327" xr:uid="{00000000-0005-0000-0000-00009A060000}"/>
    <cellStyle name="Moneda 2 3 5 5" xfId="1328" xr:uid="{00000000-0005-0000-0000-00009B060000}"/>
    <cellStyle name="Moneda 2 3 5 5 2" xfId="1329" xr:uid="{00000000-0005-0000-0000-00009C060000}"/>
    <cellStyle name="Moneda 2 3 5 6" xfId="1330" xr:uid="{00000000-0005-0000-0000-00009D060000}"/>
    <cellStyle name="Moneda 2 3 5 6 2" xfId="1331" xr:uid="{00000000-0005-0000-0000-00009E060000}"/>
    <cellStyle name="Moneda 2 3 5 7" xfId="1332" xr:uid="{00000000-0005-0000-0000-00009F060000}"/>
    <cellStyle name="Moneda 2 3 5 8" xfId="1333" xr:uid="{00000000-0005-0000-0000-0000A0060000}"/>
    <cellStyle name="Moneda 2 3 6" xfId="1334" xr:uid="{00000000-0005-0000-0000-0000A1060000}"/>
    <cellStyle name="Moneda 2 3 6 2" xfId="1335" xr:uid="{00000000-0005-0000-0000-0000A2060000}"/>
    <cellStyle name="Moneda 2 3 6 2 2" xfId="1336" xr:uid="{00000000-0005-0000-0000-0000A3060000}"/>
    <cellStyle name="Moneda 2 3 6 2 2 2" xfId="1337" xr:uid="{00000000-0005-0000-0000-0000A4060000}"/>
    <cellStyle name="Moneda 2 3 6 2 2 2 2" xfId="1338" xr:uid="{00000000-0005-0000-0000-0000A5060000}"/>
    <cellStyle name="Moneda 2 3 6 2 2 3" xfId="1339" xr:uid="{00000000-0005-0000-0000-0000A6060000}"/>
    <cellStyle name="Moneda 2 3 6 2 3" xfId="1340" xr:uid="{00000000-0005-0000-0000-0000A7060000}"/>
    <cellStyle name="Moneda 2 3 6 2 3 2" xfId="1341" xr:uid="{00000000-0005-0000-0000-0000A8060000}"/>
    <cellStyle name="Moneda 2 3 6 2 3 3" xfId="1342" xr:uid="{00000000-0005-0000-0000-0000A9060000}"/>
    <cellStyle name="Moneda 2 3 6 2 4" xfId="1343" xr:uid="{00000000-0005-0000-0000-0000AA060000}"/>
    <cellStyle name="Moneda 2 3 6 2 4 2" xfId="1344" xr:uid="{00000000-0005-0000-0000-0000AB060000}"/>
    <cellStyle name="Moneda 2 3 6 2 5" xfId="1345" xr:uid="{00000000-0005-0000-0000-0000AC060000}"/>
    <cellStyle name="Moneda 2 3 6 2 6" xfId="1346" xr:uid="{00000000-0005-0000-0000-0000AD060000}"/>
    <cellStyle name="Moneda 2 3 6 3" xfId="1347" xr:uid="{00000000-0005-0000-0000-0000AE060000}"/>
    <cellStyle name="Moneda 2 3 6 3 2" xfId="1348" xr:uid="{00000000-0005-0000-0000-0000AF060000}"/>
    <cellStyle name="Moneda 2 3 6 3 2 2" xfId="1349" xr:uid="{00000000-0005-0000-0000-0000B0060000}"/>
    <cellStyle name="Moneda 2 3 6 3 3" xfId="1350" xr:uid="{00000000-0005-0000-0000-0000B1060000}"/>
    <cellStyle name="Moneda 2 3 6 4" xfId="1351" xr:uid="{00000000-0005-0000-0000-0000B2060000}"/>
    <cellStyle name="Moneda 2 3 6 4 2" xfId="1352" xr:uid="{00000000-0005-0000-0000-0000B3060000}"/>
    <cellStyle name="Moneda 2 3 6 4 3" xfId="1353" xr:uid="{00000000-0005-0000-0000-0000B4060000}"/>
    <cellStyle name="Moneda 2 3 6 5" xfId="1354" xr:uid="{00000000-0005-0000-0000-0000B5060000}"/>
    <cellStyle name="Moneda 2 3 6 5 2" xfId="1355" xr:uid="{00000000-0005-0000-0000-0000B6060000}"/>
    <cellStyle name="Moneda 2 3 6 6" xfId="1356" xr:uid="{00000000-0005-0000-0000-0000B7060000}"/>
    <cellStyle name="Moneda 2 3 6 7" xfId="1357" xr:uid="{00000000-0005-0000-0000-0000B8060000}"/>
    <cellStyle name="Moneda 2 3 7" xfId="1358" xr:uid="{00000000-0005-0000-0000-0000B9060000}"/>
    <cellStyle name="Moneda 2 3 7 2" xfId="1359" xr:uid="{00000000-0005-0000-0000-0000BA060000}"/>
    <cellStyle name="Moneda 2 3 7 2 2" xfId="1360" xr:uid="{00000000-0005-0000-0000-0000BB060000}"/>
    <cellStyle name="Moneda 2 3 7 2 2 2" xfId="1361" xr:uid="{00000000-0005-0000-0000-0000BC060000}"/>
    <cellStyle name="Moneda 2 3 7 2 2 3" xfId="1362" xr:uid="{00000000-0005-0000-0000-0000BD060000}"/>
    <cellStyle name="Moneda 2 3 7 2 3" xfId="1363" xr:uid="{00000000-0005-0000-0000-0000BE060000}"/>
    <cellStyle name="Moneda 2 3 7 2 4" xfId="1364" xr:uid="{00000000-0005-0000-0000-0000BF060000}"/>
    <cellStyle name="Moneda 2 3 7 3" xfId="1365" xr:uid="{00000000-0005-0000-0000-0000C0060000}"/>
    <cellStyle name="Moneda 2 3 7 3 2" xfId="1366" xr:uid="{00000000-0005-0000-0000-0000C1060000}"/>
    <cellStyle name="Moneda 2 3 7 3 2 2" xfId="1367" xr:uid="{00000000-0005-0000-0000-0000C2060000}"/>
    <cellStyle name="Moneda 2 3 7 3 3" xfId="1368" xr:uid="{00000000-0005-0000-0000-0000C3060000}"/>
    <cellStyle name="Moneda 2 3 7 4" xfId="1369" xr:uid="{00000000-0005-0000-0000-0000C4060000}"/>
    <cellStyle name="Moneda 2 3 7 4 2" xfId="1370" xr:uid="{00000000-0005-0000-0000-0000C5060000}"/>
    <cellStyle name="Moneda 2 3 7 4 3" xfId="1371" xr:uid="{00000000-0005-0000-0000-0000C6060000}"/>
    <cellStyle name="Moneda 2 3 7 5" xfId="1372" xr:uid="{00000000-0005-0000-0000-0000C7060000}"/>
    <cellStyle name="Moneda 2 3 7 6" xfId="1373" xr:uid="{00000000-0005-0000-0000-0000C8060000}"/>
    <cellStyle name="Moneda 2 3 8" xfId="1374" xr:uid="{00000000-0005-0000-0000-0000C9060000}"/>
    <cellStyle name="Moneda 2 3 8 2" xfId="1375" xr:uid="{00000000-0005-0000-0000-0000CA060000}"/>
    <cellStyle name="Moneda 2 3 8 2 2" xfId="1376" xr:uid="{00000000-0005-0000-0000-0000CB060000}"/>
    <cellStyle name="Moneda 2 3 8 2 3" xfId="1377" xr:uid="{00000000-0005-0000-0000-0000CC060000}"/>
    <cellStyle name="Moneda 2 3 8 3" xfId="1378" xr:uid="{00000000-0005-0000-0000-0000CD060000}"/>
    <cellStyle name="Moneda 2 3 8 4" xfId="1379" xr:uid="{00000000-0005-0000-0000-0000CE060000}"/>
    <cellStyle name="Moneda 2 3 9" xfId="1380" xr:uid="{00000000-0005-0000-0000-0000CF060000}"/>
    <cellStyle name="Moneda 2 3 9 2" xfId="1381" xr:uid="{00000000-0005-0000-0000-0000D0060000}"/>
    <cellStyle name="Moneda 2 3 9 2 2" xfId="1382" xr:uid="{00000000-0005-0000-0000-0000D1060000}"/>
    <cellStyle name="Moneda 2 3 9 3" xfId="1383" xr:uid="{00000000-0005-0000-0000-0000D2060000}"/>
    <cellStyle name="Moneda 2 4" xfId="1384" xr:uid="{00000000-0005-0000-0000-0000D3060000}"/>
    <cellStyle name="Moneda 2 4 2" xfId="1385" xr:uid="{00000000-0005-0000-0000-0000D4060000}"/>
    <cellStyle name="Moneda 2 5" xfId="1386" xr:uid="{00000000-0005-0000-0000-0000D5060000}"/>
    <cellStyle name="Moneda 2 5 2" xfId="1387" xr:uid="{00000000-0005-0000-0000-0000D6060000}"/>
    <cellStyle name="Moneda 2 5 2 2" xfId="1388" xr:uid="{00000000-0005-0000-0000-0000D7060000}"/>
    <cellStyle name="Moneda 2 5 3" xfId="1389" xr:uid="{00000000-0005-0000-0000-0000D8060000}"/>
    <cellStyle name="Moneda 2 5 3 2" xfId="1390" xr:uid="{00000000-0005-0000-0000-0000D9060000}"/>
    <cellStyle name="Moneda 2 5 4" xfId="1391" xr:uid="{00000000-0005-0000-0000-0000DA060000}"/>
    <cellStyle name="Moneda 2 5 4 2" xfId="1392" xr:uid="{00000000-0005-0000-0000-0000DB060000}"/>
    <cellStyle name="Moneda 2 5 5" xfId="1393" xr:uid="{00000000-0005-0000-0000-0000DC060000}"/>
    <cellStyle name="Moneda 2 6" xfId="1394" xr:uid="{00000000-0005-0000-0000-0000DD060000}"/>
    <cellStyle name="Moneda 20" xfId="1395" xr:uid="{00000000-0005-0000-0000-0000DE060000}"/>
    <cellStyle name="Moneda 20 2" xfId="1396" xr:uid="{00000000-0005-0000-0000-0000DF060000}"/>
    <cellStyle name="Moneda 20 2 2" xfId="1397" xr:uid="{00000000-0005-0000-0000-0000E0060000}"/>
    <cellStyle name="Moneda 20 2 2 2" xfId="1398" xr:uid="{00000000-0005-0000-0000-0000E1060000}"/>
    <cellStyle name="Moneda 20 2 2 2 2" xfId="1399" xr:uid="{00000000-0005-0000-0000-0000E2060000}"/>
    <cellStyle name="Moneda 20 2 2 3" xfId="1400" xr:uid="{00000000-0005-0000-0000-0000E3060000}"/>
    <cellStyle name="Moneda 20 2 2 3 2" xfId="1401" xr:uid="{00000000-0005-0000-0000-0000E4060000}"/>
    <cellStyle name="Moneda 20 2 2 4" xfId="1402" xr:uid="{00000000-0005-0000-0000-0000E5060000}"/>
    <cellStyle name="Moneda 20 2 2 4 2" xfId="1403" xr:uid="{00000000-0005-0000-0000-0000E6060000}"/>
    <cellStyle name="Moneda 20 2 2 5" xfId="1404" xr:uid="{00000000-0005-0000-0000-0000E7060000}"/>
    <cellStyle name="Moneda 20 2 3" xfId="1405" xr:uid="{00000000-0005-0000-0000-0000E8060000}"/>
    <cellStyle name="Moneda 20 2 3 2" xfId="1406" xr:uid="{00000000-0005-0000-0000-0000E9060000}"/>
    <cellStyle name="Moneda 20 2 4" xfId="1407" xr:uid="{00000000-0005-0000-0000-0000EA060000}"/>
    <cellStyle name="Moneda 20 2 4 2" xfId="1408" xr:uid="{00000000-0005-0000-0000-0000EB060000}"/>
    <cellStyle name="Moneda 20 2 5" xfId="1409" xr:uid="{00000000-0005-0000-0000-0000EC060000}"/>
    <cellStyle name="Moneda 20 2 5 2" xfId="1410" xr:uid="{00000000-0005-0000-0000-0000ED060000}"/>
    <cellStyle name="Moneda 20 2 6" xfId="1411" xr:uid="{00000000-0005-0000-0000-0000EE060000}"/>
    <cellStyle name="Moneda 20 2 7" xfId="1412" xr:uid="{00000000-0005-0000-0000-0000EF060000}"/>
    <cellStyle name="Moneda 20 3" xfId="1413" xr:uid="{00000000-0005-0000-0000-0000F0060000}"/>
    <cellStyle name="Moneda 20 3 2" xfId="1414" xr:uid="{00000000-0005-0000-0000-0000F1060000}"/>
    <cellStyle name="Moneda 20 3 2 2" xfId="1415" xr:uid="{00000000-0005-0000-0000-0000F2060000}"/>
    <cellStyle name="Moneda 20 3 3" xfId="1416" xr:uid="{00000000-0005-0000-0000-0000F3060000}"/>
    <cellStyle name="Moneda 20 3 3 2" xfId="1417" xr:uid="{00000000-0005-0000-0000-0000F4060000}"/>
    <cellStyle name="Moneda 20 3 4" xfId="1418" xr:uid="{00000000-0005-0000-0000-0000F5060000}"/>
    <cellStyle name="Moneda 20 3 4 2" xfId="1419" xr:uid="{00000000-0005-0000-0000-0000F6060000}"/>
    <cellStyle name="Moneda 20 3 5" xfId="1420" xr:uid="{00000000-0005-0000-0000-0000F7060000}"/>
    <cellStyle name="Moneda 20 4" xfId="1421" xr:uid="{00000000-0005-0000-0000-0000F8060000}"/>
    <cellStyle name="Moneda 20 4 2" xfId="1422" xr:uid="{00000000-0005-0000-0000-0000F9060000}"/>
    <cellStyle name="Moneda 20 5" xfId="1423" xr:uid="{00000000-0005-0000-0000-0000FA060000}"/>
    <cellStyle name="Moneda 20 5 2" xfId="1424" xr:uid="{00000000-0005-0000-0000-0000FB060000}"/>
    <cellStyle name="Moneda 20 6" xfId="1425" xr:uid="{00000000-0005-0000-0000-0000FC060000}"/>
    <cellStyle name="Moneda 20 6 2" xfId="1426" xr:uid="{00000000-0005-0000-0000-0000FD060000}"/>
    <cellStyle name="Moneda 20 7" xfId="1427" xr:uid="{00000000-0005-0000-0000-0000FE060000}"/>
    <cellStyle name="Moneda 20 8" xfId="1428" xr:uid="{00000000-0005-0000-0000-0000FF060000}"/>
    <cellStyle name="Moneda 21" xfId="1429" xr:uid="{00000000-0005-0000-0000-000000070000}"/>
    <cellStyle name="Moneda 21 2" xfId="1430" xr:uid="{00000000-0005-0000-0000-000001070000}"/>
    <cellStyle name="Moneda 21 2 2" xfId="1431" xr:uid="{00000000-0005-0000-0000-000002070000}"/>
    <cellStyle name="Moneda 21 2 2 2" xfId="1432" xr:uid="{00000000-0005-0000-0000-000003070000}"/>
    <cellStyle name="Moneda 21 2 2 2 2" xfId="1433" xr:uid="{00000000-0005-0000-0000-000004070000}"/>
    <cellStyle name="Moneda 21 2 2 3" xfId="1434" xr:uid="{00000000-0005-0000-0000-000005070000}"/>
    <cellStyle name="Moneda 21 2 2 3 2" xfId="1435" xr:uid="{00000000-0005-0000-0000-000006070000}"/>
    <cellStyle name="Moneda 21 2 2 4" xfId="1436" xr:uid="{00000000-0005-0000-0000-000007070000}"/>
    <cellStyle name="Moneda 21 2 2 4 2" xfId="1437" xr:uid="{00000000-0005-0000-0000-000008070000}"/>
    <cellStyle name="Moneda 21 2 2 5" xfId="1438" xr:uid="{00000000-0005-0000-0000-000009070000}"/>
    <cellStyle name="Moneda 21 2 3" xfId="1439" xr:uid="{00000000-0005-0000-0000-00000A070000}"/>
    <cellStyle name="Moneda 21 2 3 2" xfId="1440" xr:uid="{00000000-0005-0000-0000-00000B070000}"/>
    <cellStyle name="Moneda 21 2 4" xfId="1441" xr:uid="{00000000-0005-0000-0000-00000C070000}"/>
    <cellStyle name="Moneda 21 2 4 2" xfId="1442" xr:uid="{00000000-0005-0000-0000-00000D070000}"/>
    <cellStyle name="Moneda 21 2 5" xfId="1443" xr:uid="{00000000-0005-0000-0000-00000E070000}"/>
    <cellStyle name="Moneda 21 2 5 2" xfId="1444" xr:uid="{00000000-0005-0000-0000-00000F070000}"/>
    <cellStyle name="Moneda 21 2 6" xfId="1445" xr:uid="{00000000-0005-0000-0000-000010070000}"/>
    <cellStyle name="Moneda 21 2 7" xfId="1446" xr:uid="{00000000-0005-0000-0000-000011070000}"/>
    <cellStyle name="Moneda 21 3" xfId="1447" xr:uid="{00000000-0005-0000-0000-000012070000}"/>
    <cellStyle name="Moneda 21 3 2" xfId="1448" xr:uid="{00000000-0005-0000-0000-000013070000}"/>
    <cellStyle name="Moneda 21 3 2 2" xfId="1449" xr:uid="{00000000-0005-0000-0000-000014070000}"/>
    <cellStyle name="Moneda 21 3 3" xfId="1450" xr:uid="{00000000-0005-0000-0000-000015070000}"/>
    <cellStyle name="Moneda 21 3 3 2" xfId="1451" xr:uid="{00000000-0005-0000-0000-000016070000}"/>
    <cellStyle name="Moneda 21 3 4" xfId="1452" xr:uid="{00000000-0005-0000-0000-000017070000}"/>
    <cellStyle name="Moneda 21 3 4 2" xfId="1453" xr:uid="{00000000-0005-0000-0000-000018070000}"/>
    <cellStyle name="Moneda 21 3 5" xfId="1454" xr:uid="{00000000-0005-0000-0000-000019070000}"/>
    <cellStyle name="Moneda 21 4" xfId="1455" xr:uid="{00000000-0005-0000-0000-00001A070000}"/>
    <cellStyle name="Moneda 21 4 2" xfId="1456" xr:uid="{00000000-0005-0000-0000-00001B070000}"/>
    <cellStyle name="Moneda 21 5" xfId="1457" xr:uid="{00000000-0005-0000-0000-00001C070000}"/>
    <cellStyle name="Moneda 21 5 2" xfId="1458" xr:uid="{00000000-0005-0000-0000-00001D070000}"/>
    <cellStyle name="Moneda 21 6" xfId="1459" xr:uid="{00000000-0005-0000-0000-00001E070000}"/>
    <cellStyle name="Moneda 21 6 2" xfId="1460" xr:uid="{00000000-0005-0000-0000-00001F070000}"/>
    <cellStyle name="Moneda 21 7" xfId="1461" xr:uid="{00000000-0005-0000-0000-000020070000}"/>
    <cellStyle name="Moneda 21 8" xfId="1462" xr:uid="{00000000-0005-0000-0000-000021070000}"/>
    <cellStyle name="Moneda 22" xfId="1463" xr:uid="{00000000-0005-0000-0000-000022070000}"/>
    <cellStyle name="Moneda 22 2" xfId="1464" xr:uid="{00000000-0005-0000-0000-000023070000}"/>
    <cellStyle name="Moneda 22 2 2" xfId="1465" xr:uid="{00000000-0005-0000-0000-000024070000}"/>
    <cellStyle name="Moneda 22 2 2 2" xfId="1466" xr:uid="{00000000-0005-0000-0000-000025070000}"/>
    <cellStyle name="Moneda 22 2 2 2 2" xfId="1467" xr:uid="{00000000-0005-0000-0000-000026070000}"/>
    <cellStyle name="Moneda 22 2 2 3" xfId="1468" xr:uid="{00000000-0005-0000-0000-000027070000}"/>
    <cellStyle name="Moneda 22 2 2 3 2" xfId="1469" xr:uid="{00000000-0005-0000-0000-000028070000}"/>
    <cellStyle name="Moneda 22 2 2 4" xfId="1470" xr:uid="{00000000-0005-0000-0000-000029070000}"/>
    <cellStyle name="Moneda 22 2 2 4 2" xfId="1471" xr:uid="{00000000-0005-0000-0000-00002A070000}"/>
    <cellStyle name="Moneda 22 2 2 5" xfId="1472" xr:uid="{00000000-0005-0000-0000-00002B070000}"/>
    <cellStyle name="Moneda 22 2 3" xfId="1473" xr:uid="{00000000-0005-0000-0000-00002C070000}"/>
    <cellStyle name="Moneda 22 2 3 2" xfId="1474" xr:uid="{00000000-0005-0000-0000-00002D070000}"/>
    <cellStyle name="Moneda 22 2 4" xfId="1475" xr:uid="{00000000-0005-0000-0000-00002E070000}"/>
    <cellStyle name="Moneda 22 2 4 2" xfId="1476" xr:uid="{00000000-0005-0000-0000-00002F070000}"/>
    <cellStyle name="Moneda 22 2 5" xfId="1477" xr:uid="{00000000-0005-0000-0000-000030070000}"/>
    <cellStyle name="Moneda 22 2 5 2" xfId="1478" xr:uid="{00000000-0005-0000-0000-000031070000}"/>
    <cellStyle name="Moneda 22 2 6" xfId="1479" xr:uid="{00000000-0005-0000-0000-000032070000}"/>
    <cellStyle name="Moneda 22 3" xfId="1480" xr:uid="{00000000-0005-0000-0000-000033070000}"/>
    <cellStyle name="Moneda 22 3 2" xfId="1481" xr:uid="{00000000-0005-0000-0000-000034070000}"/>
    <cellStyle name="Moneda 22 3 2 2" xfId="1482" xr:uid="{00000000-0005-0000-0000-000035070000}"/>
    <cellStyle name="Moneda 22 3 3" xfId="1483" xr:uid="{00000000-0005-0000-0000-000036070000}"/>
    <cellStyle name="Moneda 22 3 3 2" xfId="1484" xr:uid="{00000000-0005-0000-0000-000037070000}"/>
    <cellStyle name="Moneda 22 3 4" xfId="1485" xr:uid="{00000000-0005-0000-0000-000038070000}"/>
    <cellStyle name="Moneda 22 3 4 2" xfId="1486" xr:uid="{00000000-0005-0000-0000-000039070000}"/>
    <cellStyle name="Moneda 22 3 5" xfId="1487" xr:uid="{00000000-0005-0000-0000-00003A070000}"/>
    <cellStyle name="Moneda 22 4" xfId="1488" xr:uid="{00000000-0005-0000-0000-00003B070000}"/>
    <cellStyle name="Moneda 22 4 2" xfId="1489" xr:uid="{00000000-0005-0000-0000-00003C070000}"/>
    <cellStyle name="Moneda 22 5" xfId="1490" xr:uid="{00000000-0005-0000-0000-00003D070000}"/>
    <cellStyle name="Moneda 22 5 2" xfId="1491" xr:uid="{00000000-0005-0000-0000-00003E070000}"/>
    <cellStyle name="Moneda 22 6" xfId="1492" xr:uid="{00000000-0005-0000-0000-00003F070000}"/>
    <cellStyle name="Moneda 22 6 2" xfId="1493" xr:uid="{00000000-0005-0000-0000-000040070000}"/>
    <cellStyle name="Moneda 22 7" xfId="1494" xr:uid="{00000000-0005-0000-0000-000041070000}"/>
    <cellStyle name="Moneda 22 8" xfId="1495" xr:uid="{00000000-0005-0000-0000-000042070000}"/>
    <cellStyle name="Moneda 23" xfId="1496" xr:uid="{00000000-0005-0000-0000-000043070000}"/>
    <cellStyle name="Moneda 23 2" xfId="1497" xr:uid="{00000000-0005-0000-0000-000044070000}"/>
    <cellStyle name="Moneda 23 2 2" xfId="1498" xr:uid="{00000000-0005-0000-0000-000045070000}"/>
    <cellStyle name="Moneda 23 2 2 2" xfId="1499" xr:uid="{00000000-0005-0000-0000-000046070000}"/>
    <cellStyle name="Moneda 23 2 3" xfId="1500" xr:uid="{00000000-0005-0000-0000-000047070000}"/>
    <cellStyle name="Moneda 23 2 3 2" xfId="1501" xr:uid="{00000000-0005-0000-0000-000048070000}"/>
    <cellStyle name="Moneda 23 2 4" xfId="1502" xr:uid="{00000000-0005-0000-0000-000049070000}"/>
    <cellStyle name="Moneda 23 2 4 2" xfId="1503" xr:uid="{00000000-0005-0000-0000-00004A070000}"/>
    <cellStyle name="Moneda 23 2 5" xfId="1504" xr:uid="{00000000-0005-0000-0000-00004B070000}"/>
    <cellStyle name="Moneda 23 3" xfId="1505" xr:uid="{00000000-0005-0000-0000-00004C070000}"/>
    <cellStyle name="Moneda 23 3 2" xfId="1506" xr:uid="{00000000-0005-0000-0000-00004D070000}"/>
    <cellStyle name="Moneda 23 4" xfId="1507" xr:uid="{00000000-0005-0000-0000-00004E070000}"/>
    <cellStyle name="Moneda 23 4 2" xfId="1508" xr:uid="{00000000-0005-0000-0000-00004F070000}"/>
    <cellStyle name="Moneda 23 5" xfId="1509" xr:uid="{00000000-0005-0000-0000-000050070000}"/>
    <cellStyle name="Moneda 23 5 2" xfId="1510" xr:uid="{00000000-0005-0000-0000-000051070000}"/>
    <cellStyle name="Moneda 23 6" xfId="1511" xr:uid="{00000000-0005-0000-0000-000052070000}"/>
    <cellStyle name="Moneda 23 7" xfId="1512" xr:uid="{00000000-0005-0000-0000-000053070000}"/>
    <cellStyle name="Moneda 24" xfId="1513" xr:uid="{00000000-0005-0000-0000-000054070000}"/>
    <cellStyle name="Moneda 24 2" xfId="1514" xr:uid="{00000000-0005-0000-0000-000055070000}"/>
    <cellStyle name="Moneda 24 2 2" xfId="1515" xr:uid="{00000000-0005-0000-0000-000056070000}"/>
    <cellStyle name="Moneda 24 2 2 2" xfId="1516" xr:uid="{00000000-0005-0000-0000-000057070000}"/>
    <cellStyle name="Moneda 24 2 3" xfId="1517" xr:uid="{00000000-0005-0000-0000-000058070000}"/>
    <cellStyle name="Moneda 24 2 3 2" xfId="1518" xr:uid="{00000000-0005-0000-0000-000059070000}"/>
    <cellStyle name="Moneda 24 2 4" xfId="1519" xr:uid="{00000000-0005-0000-0000-00005A070000}"/>
    <cellStyle name="Moneda 24 2 4 2" xfId="1520" xr:uid="{00000000-0005-0000-0000-00005B070000}"/>
    <cellStyle name="Moneda 24 2 5" xfId="1521" xr:uid="{00000000-0005-0000-0000-00005C070000}"/>
    <cellStyle name="Moneda 24 3" xfId="1522" xr:uid="{00000000-0005-0000-0000-00005D070000}"/>
    <cellStyle name="Moneda 24 3 2" xfId="1523" xr:uid="{00000000-0005-0000-0000-00005E070000}"/>
    <cellStyle name="Moneda 24 4" xfId="1524" xr:uid="{00000000-0005-0000-0000-00005F070000}"/>
    <cellStyle name="Moneda 24 4 2" xfId="1525" xr:uid="{00000000-0005-0000-0000-000060070000}"/>
    <cellStyle name="Moneda 24 5" xfId="1526" xr:uid="{00000000-0005-0000-0000-000061070000}"/>
    <cellStyle name="Moneda 24 5 2" xfId="1527" xr:uid="{00000000-0005-0000-0000-000062070000}"/>
    <cellStyle name="Moneda 24 6" xfId="1528" xr:uid="{00000000-0005-0000-0000-000063070000}"/>
    <cellStyle name="Moneda 24 7" xfId="1529" xr:uid="{00000000-0005-0000-0000-000064070000}"/>
    <cellStyle name="Moneda 25" xfId="1530" xr:uid="{00000000-0005-0000-0000-000065070000}"/>
    <cellStyle name="Moneda 25 2" xfId="1531" xr:uid="{00000000-0005-0000-0000-000066070000}"/>
    <cellStyle name="Moneda 25 2 2" xfId="1532" xr:uid="{00000000-0005-0000-0000-000067070000}"/>
    <cellStyle name="Moneda 25 3" xfId="1533" xr:uid="{00000000-0005-0000-0000-000068070000}"/>
    <cellStyle name="Moneda 25 3 2" xfId="1534" xr:uid="{00000000-0005-0000-0000-000069070000}"/>
    <cellStyle name="Moneda 25 4" xfId="1535" xr:uid="{00000000-0005-0000-0000-00006A070000}"/>
    <cellStyle name="Moneda 25 4 2" xfId="1536" xr:uid="{00000000-0005-0000-0000-00006B070000}"/>
    <cellStyle name="Moneda 25 5" xfId="1537" xr:uid="{00000000-0005-0000-0000-00006C070000}"/>
    <cellStyle name="Moneda 26" xfId="1538" xr:uid="{00000000-0005-0000-0000-00006D070000}"/>
    <cellStyle name="Moneda 26 2" xfId="1539" xr:uid="{00000000-0005-0000-0000-00006E070000}"/>
    <cellStyle name="Moneda 26 2 2" xfId="1540" xr:uid="{00000000-0005-0000-0000-00006F070000}"/>
    <cellStyle name="Moneda 26 3" xfId="1541" xr:uid="{00000000-0005-0000-0000-000070070000}"/>
    <cellStyle name="Moneda 26 3 2" xfId="1542" xr:uid="{00000000-0005-0000-0000-000071070000}"/>
    <cellStyle name="Moneda 26 4" xfId="1543" xr:uid="{00000000-0005-0000-0000-000072070000}"/>
    <cellStyle name="Moneda 26 4 2" xfId="1544" xr:uid="{00000000-0005-0000-0000-000073070000}"/>
    <cellStyle name="Moneda 26 5" xfId="1545" xr:uid="{00000000-0005-0000-0000-000074070000}"/>
    <cellStyle name="Moneda 27" xfId="1546" xr:uid="{00000000-0005-0000-0000-000075070000}"/>
    <cellStyle name="Moneda 27 2" xfId="1547" xr:uid="{00000000-0005-0000-0000-000076070000}"/>
    <cellStyle name="Moneda 27 2 2" xfId="1548" xr:uid="{00000000-0005-0000-0000-000077070000}"/>
    <cellStyle name="Moneda 27 3" xfId="1549" xr:uid="{00000000-0005-0000-0000-000078070000}"/>
    <cellStyle name="Moneda 27 3 2" xfId="1550" xr:uid="{00000000-0005-0000-0000-000079070000}"/>
    <cellStyle name="Moneda 27 4" xfId="1551" xr:uid="{00000000-0005-0000-0000-00007A070000}"/>
    <cellStyle name="Moneda 27 4 2" xfId="1552" xr:uid="{00000000-0005-0000-0000-00007B070000}"/>
    <cellStyle name="Moneda 27 5" xfId="1553" xr:uid="{00000000-0005-0000-0000-00007C070000}"/>
    <cellStyle name="Moneda 28" xfId="1554" xr:uid="{00000000-0005-0000-0000-00007D070000}"/>
    <cellStyle name="Moneda 28 2" xfId="1555" xr:uid="{00000000-0005-0000-0000-00007E070000}"/>
    <cellStyle name="Moneda 28 2 2" xfId="1556" xr:uid="{00000000-0005-0000-0000-00007F070000}"/>
    <cellStyle name="Moneda 28 3" xfId="1557" xr:uid="{00000000-0005-0000-0000-000080070000}"/>
    <cellStyle name="Moneda 28 3 2" xfId="1558" xr:uid="{00000000-0005-0000-0000-000081070000}"/>
    <cellStyle name="Moneda 28 4" xfId="1559" xr:uid="{00000000-0005-0000-0000-000082070000}"/>
    <cellStyle name="Moneda 28 4 2" xfId="1560" xr:uid="{00000000-0005-0000-0000-000083070000}"/>
    <cellStyle name="Moneda 28 5" xfId="1561" xr:uid="{00000000-0005-0000-0000-000084070000}"/>
    <cellStyle name="Moneda 29" xfId="1562" xr:uid="{00000000-0005-0000-0000-000085070000}"/>
    <cellStyle name="Moneda 29 2" xfId="1563" xr:uid="{00000000-0005-0000-0000-000086070000}"/>
    <cellStyle name="Moneda 29 2 2" xfId="1564" xr:uid="{00000000-0005-0000-0000-000087070000}"/>
    <cellStyle name="Moneda 29 3" xfId="1565" xr:uid="{00000000-0005-0000-0000-000088070000}"/>
    <cellStyle name="Moneda 29 3 2" xfId="1566" xr:uid="{00000000-0005-0000-0000-000089070000}"/>
    <cellStyle name="Moneda 29 4" xfId="1567" xr:uid="{00000000-0005-0000-0000-00008A070000}"/>
    <cellStyle name="Moneda 29 4 2" xfId="1568" xr:uid="{00000000-0005-0000-0000-00008B070000}"/>
    <cellStyle name="Moneda 29 5" xfId="1569" xr:uid="{00000000-0005-0000-0000-00008C070000}"/>
    <cellStyle name="Moneda 3" xfId="13" xr:uid="{00000000-0005-0000-0000-00008D070000}"/>
    <cellStyle name="Moneda 3 10" xfId="1570" xr:uid="{00000000-0005-0000-0000-00008E070000}"/>
    <cellStyle name="Moneda 3 10 2" xfId="1571" xr:uid="{00000000-0005-0000-0000-00008F070000}"/>
    <cellStyle name="Moneda 3 10 2 2" xfId="1572" xr:uid="{00000000-0005-0000-0000-000090070000}"/>
    <cellStyle name="Moneda 3 10 3" xfId="1573" xr:uid="{00000000-0005-0000-0000-000091070000}"/>
    <cellStyle name="Moneda 3 10 3 2" xfId="1574" xr:uid="{00000000-0005-0000-0000-000092070000}"/>
    <cellStyle name="Moneda 3 10 4" xfId="1575" xr:uid="{00000000-0005-0000-0000-000093070000}"/>
    <cellStyle name="Moneda 3 10 4 2" xfId="1576" xr:uid="{00000000-0005-0000-0000-000094070000}"/>
    <cellStyle name="Moneda 3 10 5" xfId="1577" xr:uid="{00000000-0005-0000-0000-000095070000}"/>
    <cellStyle name="Moneda 3 11" xfId="1578" xr:uid="{00000000-0005-0000-0000-000096070000}"/>
    <cellStyle name="Moneda 3 11 2" xfId="1579" xr:uid="{00000000-0005-0000-0000-000097070000}"/>
    <cellStyle name="Moneda 3 12" xfId="1580" xr:uid="{00000000-0005-0000-0000-000098070000}"/>
    <cellStyle name="Moneda 3 12 2" xfId="1581" xr:uid="{00000000-0005-0000-0000-000099070000}"/>
    <cellStyle name="Moneda 3 13" xfId="1582" xr:uid="{00000000-0005-0000-0000-00009A070000}"/>
    <cellStyle name="Moneda 3 13 2" xfId="1583" xr:uid="{00000000-0005-0000-0000-00009B070000}"/>
    <cellStyle name="Moneda 3 14" xfId="1584" xr:uid="{00000000-0005-0000-0000-00009C070000}"/>
    <cellStyle name="Moneda 3 14 2" xfId="1585" xr:uid="{00000000-0005-0000-0000-00009D070000}"/>
    <cellStyle name="Moneda 3 15" xfId="1586" xr:uid="{00000000-0005-0000-0000-00009E070000}"/>
    <cellStyle name="Moneda 3 15 2" xfId="1587" xr:uid="{00000000-0005-0000-0000-00009F070000}"/>
    <cellStyle name="Moneda 3 15 3" xfId="1588" xr:uid="{00000000-0005-0000-0000-0000A0070000}"/>
    <cellStyle name="Moneda 3 15 4" xfId="2973" xr:uid="{00000000-0005-0000-0000-0000A1070000}"/>
    <cellStyle name="Moneda 3 15 4 2" xfId="3133" xr:uid="{00000000-0005-0000-0000-0000A2070000}"/>
    <cellStyle name="Moneda 3 15 4 3" xfId="3266" xr:uid="{00000000-0005-0000-0000-0000A3070000}"/>
    <cellStyle name="Moneda 3 15 5" xfId="2918" xr:uid="{00000000-0005-0000-0000-0000A4070000}"/>
    <cellStyle name="Moneda 3 15 5 2" xfId="3080" xr:uid="{00000000-0005-0000-0000-0000A5070000}"/>
    <cellStyle name="Moneda 3 15 6" xfId="3027" xr:uid="{00000000-0005-0000-0000-0000A6070000}"/>
    <cellStyle name="Moneda 3 15 7" xfId="3211" xr:uid="{00000000-0005-0000-0000-0000A7070000}"/>
    <cellStyle name="Moneda 3 16" xfId="1589" xr:uid="{00000000-0005-0000-0000-0000A8070000}"/>
    <cellStyle name="Moneda 3 2" xfId="1590" xr:uid="{00000000-0005-0000-0000-0000A9070000}"/>
    <cellStyle name="Moneda 3 2 10" xfId="1591" xr:uid="{00000000-0005-0000-0000-0000AA070000}"/>
    <cellStyle name="Moneda 3 2 10 2" xfId="1592" xr:uid="{00000000-0005-0000-0000-0000AB070000}"/>
    <cellStyle name="Moneda 3 2 11" xfId="1593" xr:uid="{00000000-0005-0000-0000-0000AC070000}"/>
    <cellStyle name="Moneda 3 2 2" xfId="1594" xr:uid="{00000000-0005-0000-0000-0000AD070000}"/>
    <cellStyle name="Moneda 3 2 2 2" xfId="1595" xr:uid="{00000000-0005-0000-0000-0000AE070000}"/>
    <cellStyle name="Moneda 3 2 2 2 2" xfId="1596" xr:uid="{00000000-0005-0000-0000-0000AF070000}"/>
    <cellStyle name="Moneda 3 2 2 2 2 2" xfId="1597" xr:uid="{00000000-0005-0000-0000-0000B0070000}"/>
    <cellStyle name="Moneda 3 2 2 2 2 2 2" xfId="1598" xr:uid="{00000000-0005-0000-0000-0000B1070000}"/>
    <cellStyle name="Moneda 3 2 2 2 2 3" xfId="1599" xr:uid="{00000000-0005-0000-0000-0000B2070000}"/>
    <cellStyle name="Moneda 3 2 2 2 2 3 2" xfId="1600" xr:uid="{00000000-0005-0000-0000-0000B3070000}"/>
    <cellStyle name="Moneda 3 2 2 2 2 4" xfId="1601" xr:uid="{00000000-0005-0000-0000-0000B4070000}"/>
    <cellStyle name="Moneda 3 2 2 2 2 4 2" xfId="1602" xr:uid="{00000000-0005-0000-0000-0000B5070000}"/>
    <cellStyle name="Moneda 3 2 2 2 2 5" xfId="1603" xr:uid="{00000000-0005-0000-0000-0000B6070000}"/>
    <cellStyle name="Moneda 3 2 2 2 3" xfId="1604" xr:uid="{00000000-0005-0000-0000-0000B7070000}"/>
    <cellStyle name="Moneda 3 2 2 2 3 2" xfId="1605" xr:uid="{00000000-0005-0000-0000-0000B8070000}"/>
    <cellStyle name="Moneda 3 2 2 2 4" xfId="1606" xr:uid="{00000000-0005-0000-0000-0000B9070000}"/>
    <cellStyle name="Moneda 3 2 2 2 4 2" xfId="1607" xr:uid="{00000000-0005-0000-0000-0000BA070000}"/>
    <cellStyle name="Moneda 3 2 2 2 5" xfId="1608" xr:uid="{00000000-0005-0000-0000-0000BB070000}"/>
    <cellStyle name="Moneda 3 2 2 2 5 2" xfId="1609" xr:uid="{00000000-0005-0000-0000-0000BC070000}"/>
    <cellStyle name="Moneda 3 2 2 2 6" xfId="1610" xr:uid="{00000000-0005-0000-0000-0000BD070000}"/>
    <cellStyle name="Moneda 3 2 2 3" xfId="1611" xr:uid="{00000000-0005-0000-0000-0000BE070000}"/>
    <cellStyle name="Moneda 3 2 2 3 2" xfId="1612" xr:uid="{00000000-0005-0000-0000-0000BF070000}"/>
    <cellStyle name="Moneda 3 2 2 3 2 2" xfId="1613" xr:uid="{00000000-0005-0000-0000-0000C0070000}"/>
    <cellStyle name="Moneda 3 2 2 3 2 2 2" xfId="1614" xr:uid="{00000000-0005-0000-0000-0000C1070000}"/>
    <cellStyle name="Moneda 3 2 2 3 2 3" xfId="1615" xr:uid="{00000000-0005-0000-0000-0000C2070000}"/>
    <cellStyle name="Moneda 3 2 2 3 3" xfId="1616" xr:uid="{00000000-0005-0000-0000-0000C3070000}"/>
    <cellStyle name="Moneda 3 2 2 3 3 2" xfId="1617" xr:uid="{00000000-0005-0000-0000-0000C4070000}"/>
    <cellStyle name="Moneda 3 2 2 3 4" xfId="1618" xr:uid="{00000000-0005-0000-0000-0000C5070000}"/>
    <cellStyle name="Moneda 3 2 2 3 4 2" xfId="1619" xr:uid="{00000000-0005-0000-0000-0000C6070000}"/>
    <cellStyle name="Moneda 3 2 2 3 5" xfId="1620" xr:uid="{00000000-0005-0000-0000-0000C7070000}"/>
    <cellStyle name="Moneda 3 2 2 4" xfId="1621" xr:uid="{00000000-0005-0000-0000-0000C8070000}"/>
    <cellStyle name="Moneda 3 2 2 4 2" xfId="1622" xr:uid="{00000000-0005-0000-0000-0000C9070000}"/>
    <cellStyle name="Moneda 3 2 2 4 2 2" xfId="1623" xr:uid="{00000000-0005-0000-0000-0000CA070000}"/>
    <cellStyle name="Moneda 3 2 2 4 2 2 2" xfId="1624" xr:uid="{00000000-0005-0000-0000-0000CB070000}"/>
    <cellStyle name="Moneda 3 2 2 4 2 3" xfId="1625" xr:uid="{00000000-0005-0000-0000-0000CC070000}"/>
    <cellStyle name="Moneda 3 2 2 4 3" xfId="1626" xr:uid="{00000000-0005-0000-0000-0000CD070000}"/>
    <cellStyle name="Moneda 3 2 2 4 3 2" xfId="1627" xr:uid="{00000000-0005-0000-0000-0000CE070000}"/>
    <cellStyle name="Moneda 3 2 2 4 4" xfId="1628" xr:uid="{00000000-0005-0000-0000-0000CF070000}"/>
    <cellStyle name="Moneda 3 2 2 5" xfId="1629" xr:uid="{00000000-0005-0000-0000-0000D0070000}"/>
    <cellStyle name="Moneda 3 2 2 5 2" xfId="1630" xr:uid="{00000000-0005-0000-0000-0000D1070000}"/>
    <cellStyle name="Moneda 3 2 2 5 2 2" xfId="1631" xr:uid="{00000000-0005-0000-0000-0000D2070000}"/>
    <cellStyle name="Moneda 3 2 2 5 3" xfId="1632" xr:uid="{00000000-0005-0000-0000-0000D3070000}"/>
    <cellStyle name="Moneda 3 2 2 6" xfId="1633" xr:uid="{00000000-0005-0000-0000-0000D4070000}"/>
    <cellStyle name="Moneda 3 2 2 6 2" xfId="1634" xr:uid="{00000000-0005-0000-0000-0000D5070000}"/>
    <cellStyle name="Moneda 3 2 2 7" xfId="1635" xr:uid="{00000000-0005-0000-0000-0000D6070000}"/>
    <cellStyle name="Moneda 3 2 3" xfId="1636" xr:uid="{00000000-0005-0000-0000-0000D7070000}"/>
    <cellStyle name="Moneda 3 2 3 2" xfId="1637" xr:uid="{00000000-0005-0000-0000-0000D8070000}"/>
    <cellStyle name="Moneda 3 2 3 2 2" xfId="1638" xr:uid="{00000000-0005-0000-0000-0000D9070000}"/>
    <cellStyle name="Moneda 3 2 3 2 2 2" xfId="1639" xr:uid="{00000000-0005-0000-0000-0000DA070000}"/>
    <cellStyle name="Moneda 3 2 3 2 2 2 2" xfId="1640" xr:uid="{00000000-0005-0000-0000-0000DB070000}"/>
    <cellStyle name="Moneda 3 2 3 2 2 3" xfId="1641" xr:uid="{00000000-0005-0000-0000-0000DC070000}"/>
    <cellStyle name="Moneda 3 2 3 2 2 3 2" xfId="1642" xr:uid="{00000000-0005-0000-0000-0000DD070000}"/>
    <cellStyle name="Moneda 3 2 3 2 2 4" xfId="1643" xr:uid="{00000000-0005-0000-0000-0000DE070000}"/>
    <cellStyle name="Moneda 3 2 3 2 2 4 2" xfId="1644" xr:uid="{00000000-0005-0000-0000-0000DF070000}"/>
    <cellStyle name="Moneda 3 2 3 2 2 5" xfId="1645" xr:uid="{00000000-0005-0000-0000-0000E0070000}"/>
    <cellStyle name="Moneda 3 2 3 2 3" xfId="1646" xr:uid="{00000000-0005-0000-0000-0000E1070000}"/>
    <cellStyle name="Moneda 3 2 3 2 3 2" xfId="1647" xr:uid="{00000000-0005-0000-0000-0000E2070000}"/>
    <cellStyle name="Moneda 3 2 3 2 4" xfId="1648" xr:uid="{00000000-0005-0000-0000-0000E3070000}"/>
    <cellStyle name="Moneda 3 2 3 2 4 2" xfId="1649" xr:uid="{00000000-0005-0000-0000-0000E4070000}"/>
    <cellStyle name="Moneda 3 2 3 2 5" xfId="1650" xr:uid="{00000000-0005-0000-0000-0000E5070000}"/>
    <cellStyle name="Moneda 3 2 3 2 5 2" xfId="1651" xr:uid="{00000000-0005-0000-0000-0000E6070000}"/>
    <cellStyle name="Moneda 3 2 3 2 6" xfId="1652" xr:uid="{00000000-0005-0000-0000-0000E7070000}"/>
    <cellStyle name="Moneda 3 2 3 3" xfId="1653" xr:uid="{00000000-0005-0000-0000-0000E8070000}"/>
    <cellStyle name="Moneda 3 2 3 3 2" xfId="1654" xr:uid="{00000000-0005-0000-0000-0000E9070000}"/>
    <cellStyle name="Moneda 3 2 3 3 2 2" xfId="1655" xr:uid="{00000000-0005-0000-0000-0000EA070000}"/>
    <cellStyle name="Moneda 3 2 3 3 3" xfId="1656" xr:uid="{00000000-0005-0000-0000-0000EB070000}"/>
    <cellStyle name="Moneda 3 2 3 3 3 2" xfId="1657" xr:uid="{00000000-0005-0000-0000-0000EC070000}"/>
    <cellStyle name="Moneda 3 2 3 3 4" xfId="1658" xr:uid="{00000000-0005-0000-0000-0000ED070000}"/>
    <cellStyle name="Moneda 3 2 3 3 4 2" xfId="1659" xr:uid="{00000000-0005-0000-0000-0000EE070000}"/>
    <cellStyle name="Moneda 3 2 3 3 5" xfId="1660" xr:uid="{00000000-0005-0000-0000-0000EF070000}"/>
    <cellStyle name="Moneda 3 2 3 4" xfId="1661" xr:uid="{00000000-0005-0000-0000-0000F0070000}"/>
    <cellStyle name="Moneda 3 2 3 4 2" xfId="1662" xr:uid="{00000000-0005-0000-0000-0000F1070000}"/>
    <cellStyle name="Moneda 3 2 3 5" xfId="1663" xr:uid="{00000000-0005-0000-0000-0000F2070000}"/>
    <cellStyle name="Moneda 3 2 3 5 2" xfId="1664" xr:uid="{00000000-0005-0000-0000-0000F3070000}"/>
    <cellStyle name="Moneda 3 2 3 6" xfId="1665" xr:uid="{00000000-0005-0000-0000-0000F4070000}"/>
    <cellStyle name="Moneda 3 2 3 6 2" xfId="1666" xr:uid="{00000000-0005-0000-0000-0000F5070000}"/>
    <cellStyle name="Moneda 3 2 3 7" xfId="1667" xr:uid="{00000000-0005-0000-0000-0000F6070000}"/>
    <cellStyle name="Moneda 3 2 4" xfId="1668" xr:uid="{00000000-0005-0000-0000-0000F7070000}"/>
    <cellStyle name="Moneda 3 2 4 2" xfId="1669" xr:uid="{00000000-0005-0000-0000-0000F8070000}"/>
    <cellStyle name="Moneda 3 2 4 2 2" xfId="1670" xr:uid="{00000000-0005-0000-0000-0000F9070000}"/>
    <cellStyle name="Moneda 3 2 4 2 2 2" xfId="1671" xr:uid="{00000000-0005-0000-0000-0000FA070000}"/>
    <cellStyle name="Moneda 3 2 4 2 2 2 2" xfId="1672" xr:uid="{00000000-0005-0000-0000-0000FB070000}"/>
    <cellStyle name="Moneda 3 2 4 2 2 3" xfId="1673" xr:uid="{00000000-0005-0000-0000-0000FC070000}"/>
    <cellStyle name="Moneda 3 2 4 2 2 3 2" xfId="1674" xr:uid="{00000000-0005-0000-0000-0000FD070000}"/>
    <cellStyle name="Moneda 3 2 4 2 2 4" xfId="1675" xr:uid="{00000000-0005-0000-0000-0000FE070000}"/>
    <cellStyle name="Moneda 3 2 4 2 2 4 2" xfId="1676" xr:uid="{00000000-0005-0000-0000-0000FF070000}"/>
    <cellStyle name="Moneda 3 2 4 2 2 5" xfId="1677" xr:uid="{00000000-0005-0000-0000-000000080000}"/>
    <cellStyle name="Moneda 3 2 4 2 3" xfId="1678" xr:uid="{00000000-0005-0000-0000-000001080000}"/>
    <cellStyle name="Moneda 3 2 4 2 3 2" xfId="1679" xr:uid="{00000000-0005-0000-0000-000002080000}"/>
    <cellStyle name="Moneda 3 2 4 2 4" xfId="1680" xr:uid="{00000000-0005-0000-0000-000003080000}"/>
    <cellStyle name="Moneda 3 2 4 2 4 2" xfId="1681" xr:uid="{00000000-0005-0000-0000-000004080000}"/>
    <cellStyle name="Moneda 3 2 4 2 5" xfId="1682" xr:uid="{00000000-0005-0000-0000-000005080000}"/>
    <cellStyle name="Moneda 3 2 4 2 5 2" xfId="1683" xr:uid="{00000000-0005-0000-0000-000006080000}"/>
    <cellStyle name="Moneda 3 2 4 2 6" xfId="1684" xr:uid="{00000000-0005-0000-0000-000007080000}"/>
    <cellStyle name="Moneda 3 2 4 3" xfId="1685" xr:uid="{00000000-0005-0000-0000-000008080000}"/>
    <cellStyle name="Moneda 3 2 4 3 2" xfId="1686" xr:uid="{00000000-0005-0000-0000-000009080000}"/>
    <cellStyle name="Moneda 3 2 4 3 2 2" xfId="1687" xr:uid="{00000000-0005-0000-0000-00000A080000}"/>
    <cellStyle name="Moneda 3 2 4 3 3" xfId="1688" xr:uid="{00000000-0005-0000-0000-00000B080000}"/>
    <cellStyle name="Moneda 3 2 4 3 3 2" xfId="1689" xr:uid="{00000000-0005-0000-0000-00000C080000}"/>
    <cellStyle name="Moneda 3 2 4 3 4" xfId="1690" xr:uid="{00000000-0005-0000-0000-00000D080000}"/>
    <cellStyle name="Moneda 3 2 4 3 4 2" xfId="1691" xr:uid="{00000000-0005-0000-0000-00000E080000}"/>
    <cellStyle name="Moneda 3 2 4 3 5" xfId="1692" xr:uid="{00000000-0005-0000-0000-00000F080000}"/>
    <cellStyle name="Moneda 3 2 4 4" xfId="1693" xr:uid="{00000000-0005-0000-0000-000010080000}"/>
    <cellStyle name="Moneda 3 2 4 4 2" xfId="1694" xr:uid="{00000000-0005-0000-0000-000011080000}"/>
    <cellStyle name="Moneda 3 2 4 5" xfId="1695" xr:uid="{00000000-0005-0000-0000-000012080000}"/>
    <cellStyle name="Moneda 3 2 4 5 2" xfId="1696" xr:uid="{00000000-0005-0000-0000-000013080000}"/>
    <cellStyle name="Moneda 3 2 4 6" xfId="1697" xr:uid="{00000000-0005-0000-0000-000014080000}"/>
    <cellStyle name="Moneda 3 2 4 6 2" xfId="1698" xr:uid="{00000000-0005-0000-0000-000015080000}"/>
    <cellStyle name="Moneda 3 2 4 7" xfId="1699" xr:uid="{00000000-0005-0000-0000-000016080000}"/>
    <cellStyle name="Moneda 3 2 5" xfId="1700" xr:uid="{00000000-0005-0000-0000-000017080000}"/>
    <cellStyle name="Moneda 3 2 5 2" xfId="1701" xr:uid="{00000000-0005-0000-0000-000018080000}"/>
    <cellStyle name="Moneda 3 2 5 2 2" xfId="1702" xr:uid="{00000000-0005-0000-0000-000019080000}"/>
    <cellStyle name="Moneda 3 2 5 2 2 2" xfId="1703" xr:uid="{00000000-0005-0000-0000-00001A080000}"/>
    <cellStyle name="Moneda 3 2 5 2 3" xfId="1704" xr:uid="{00000000-0005-0000-0000-00001B080000}"/>
    <cellStyle name="Moneda 3 2 5 2 3 2" xfId="1705" xr:uid="{00000000-0005-0000-0000-00001C080000}"/>
    <cellStyle name="Moneda 3 2 5 2 4" xfId="1706" xr:uid="{00000000-0005-0000-0000-00001D080000}"/>
    <cellStyle name="Moneda 3 2 5 2 4 2" xfId="1707" xr:uid="{00000000-0005-0000-0000-00001E080000}"/>
    <cellStyle name="Moneda 3 2 5 2 5" xfId="1708" xr:uid="{00000000-0005-0000-0000-00001F080000}"/>
    <cellStyle name="Moneda 3 2 5 3" xfId="1709" xr:uid="{00000000-0005-0000-0000-000020080000}"/>
    <cellStyle name="Moneda 3 2 5 3 2" xfId="1710" xr:uid="{00000000-0005-0000-0000-000021080000}"/>
    <cellStyle name="Moneda 3 2 5 4" xfId="1711" xr:uid="{00000000-0005-0000-0000-000022080000}"/>
    <cellStyle name="Moneda 3 2 5 4 2" xfId="1712" xr:uid="{00000000-0005-0000-0000-000023080000}"/>
    <cellStyle name="Moneda 3 2 5 5" xfId="1713" xr:uid="{00000000-0005-0000-0000-000024080000}"/>
    <cellStyle name="Moneda 3 2 5 5 2" xfId="1714" xr:uid="{00000000-0005-0000-0000-000025080000}"/>
    <cellStyle name="Moneda 3 2 5 6" xfId="1715" xr:uid="{00000000-0005-0000-0000-000026080000}"/>
    <cellStyle name="Moneda 3 2 6" xfId="1716" xr:uid="{00000000-0005-0000-0000-000027080000}"/>
    <cellStyle name="Moneda 3 2 6 2" xfId="1717" xr:uid="{00000000-0005-0000-0000-000028080000}"/>
    <cellStyle name="Moneda 3 2 6 2 2" xfId="1718" xr:uid="{00000000-0005-0000-0000-000029080000}"/>
    <cellStyle name="Moneda 3 2 6 2 3" xfId="1719" xr:uid="{00000000-0005-0000-0000-00002A080000}"/>
    <cellStyle name="Moneda 3 2 6 3" xfId="1720" xr:uid="{00000000-0005-0000-0000-00002B080000}"/>
    <cellStyle name="Moneda 3 2 6 4" xfId="1721" xr:uid="{00000000-0005-0000-0000-00002C080000}"/>
    <cellStyle name="Moneda 3 2 7" xfId="1722" xr:uid="{00000000-0005-0000-0000-00002D080000}"/>
    <cellStyle name="Moneda 3 2 7 2" xfId="1723" xr:uid="{00000000-0005-0000-0000-00002E080000}"/>
    <cellStyle name="Moneda 3 2 7 2 2" xfId="1724" xr:uid="{00000000-0005-0000-0000-00002F080000}"/>
    <cellStyle name="Moneda 3 2 7 3" xfId="1725" xr:uid="{00000000-0005-0000-0000-000030080000}"/>
    <cellStyle name="Moneda 3 2 7 3 2" xfId="1726" xr:uid="{00000000-0005-0000-0000-000031080000}"/>
    <cellStyle name="Moneda 3 2 7 4" xfId="1727" xr:uid="{00000000-0005-0000-0000-000032080000}"/>
    <cellStyle name="Moneda 3 2 7 4 2" xfId="1728" xr:uid="{00000000-0005-0000-0000-000033080000}"/>
    <cellStyle name="Moneda 3 2 7 5" xfId="1729" xr:uid="{00000000-0005-0000-0000-000034080000}"/>
    <cellStyle name="Moneda 3 2 8" xfId="1730" xr:uid="{00000000-0005-0000-0000-000035080000}"/>
    <cellStyle name="Moneda 3 2 8 2" xfId="1731" xr:uid="{00000000-0005-0000-0000-000036080000}"/>
    <cellStyle name="Moneda 3 2 8 3" xfId="1732" xr:uid="{00000000-0005-0000-0000-000037080000}"/>
    <cellStyle name="Moneda 3 2 9" xfId="1733" xr:uid="{00000000-0005-0000-0000-000038080000}"/>
    <cellStyle name="Moneda 3 2 9 2" xfId="1734" xr:uid="{00000000-0005-0000-0000-000039080000}"/>
    <cellStyle name="Moneda 3 3" xfId="1735" xr:uid="{00000000-0005-0000-0000-00003A080000}"/>
    <cellStyle name="Moneda 3 3 2" xfId="1736" xr:uid="{00000000-0005-0000-0000-00003B080000}"/>
    <cellStyle name="Moneda 3 3 2 2" xfId="1737" xr:uid="{00000000-0005-0000-0000-00003C080000}"/>
    <cellStyle name="Moneda 3 3 2 2 2" xfId="1738" xr:uid="{00000000-0005-0000-0000-00003D080000}"/>
    <cellStyle name="Moneda 3 3 2 2 2 2" xfId="1739" xr:uid="{00000000-0005-0000-0000-00003E080000}"/>
    <cellStyle name="Moneda 3 3 2 2 3" xfId="1740" xr:uid="{00000000-0005-0000-0000-00003F080000}"/>
    <cellStyle name="Moneda 3 3 2 2 3 2" xfId="1741" xr:uid="{00000000-0005-0000-0000-000040080000}"/>
    <cellStyle name="Moneda 3 3 2 2 4" xfId="1742" xr:uid="{00000000-0005-0000-0000-000041080000}"/>
    <cellStyle name="Moneda 3 3 2 2 4 2" xfId="1743" xr:uid="{00000000-0005-0000-0000-000042080000}"/>
    <cellStyle name="Moneda 3 3 2 2 5" xfId="1744" xr:uid="{00000000-0005-0000-0000-000043080000}"/>
    <cellStyle name="Moneda 3 3 2 3" xfId="1745" xr:uid="{00000000-0005-0000-0000-000044080000}"/>
    <cellStyle name="Moneda 3 3 2 3 2" xfId="1746" xr:uid="{00000000-0005-0000-0000-000045080000}"/>
    <cellStyle name="Moneda 3 3 2 4" xfId="1747" xr:uid="{00000000-0005-0000-0000-000046080000}"/>
    <cellStyle name="Moneda 3 3 2 4 2" xfId="1748" xr:uid="{00000000-0005-0000-0000-000047080000}"/>
    <cellStyle name="Moneda 3 3 2 5" xfId="1749" xr:uid="{00000000-0005-0000-0000-000048080000}"/>
    <cellStyle name="Moneda 3 3 2 5 2" xfId="1750" xr:uid="{00000000-0005-0000-0000-000049080000}"/>
    <cellStyle name="Moneda 3 3 2 6" xfId="1751" xr:uid="{00000000-0005-0000-0000-00004A080000}"/>
    <cellStyle name="Moneda 3 3 2 7" xfId="1752" xr:uid="{00000000-0005-0000-0000-00004B080000}"/>
    <cellStyle name="Moneda 3 3 3" xfId="1753" xr:uid="{00000000-0005-0000-0000-00004C080000}"/>
    <cellStyle name="Moneda 3 3 3 2" xfId="1754" xr:uid="{00000000-0005-0000-0000-00004D080000}"/>
    <cellStyle name="Moneda 3 3 3 2 2" xfId="1755" xr:uid="{00000000-0005-0000-0000-00004E080000}"/>
    <cellStyle name="Moneda 3 3 3 3" xfId="1756" xr:uid="{00000000-0005-0000-0000-00004F080000}"/>
    <cellStyle name="Moneda 3 3 3 3 2" xfId="1757" xr:uid="{00000000-0005-0000-0000-000050080000}"/>
    <cellStyle name="Moneda 3 3 3 4" xfId="1758" xr:uid="{00000000-0005-0000-0000-000051080000}"/>
    <cellStyle name="Moneda 3 3 3 4 2" xfId="1759" xr:uid="{00000000-0005-0000-0000-000052080000}"/>
    <cellStyle name="Moneda 3 3 3 5" xfId="1760" xr:uid="{00000000-0005-0000-0000-000053080000}"/>
    <cellStyle name="Moneda 3 3 4" xfId="1761" xr:uid="{00000000-0005-0000-0000-000054080000}"/>
    <cellStyle name="Moneda 3 3 4 2" xfId="1762" xr:uid="{00000000-0005-0000-0000-000055080000}"/>
    <cellStyle name="Moneda 3 3 5" xfId="1763" xr:uid="{00000000-0005-0000-0000-000056080000}"/>
    <cellStyle name="Moneda 3 3 5 2" xfId="1764" xr:uid="{00000000-0005-0000-0000-000057080000}"/>
    <cellStyle name="Moneda 3 3 6" xfId="1765" xr:uid="{00000000-0005-0000-0000-000058080000}"/>
    <cellStyle name="Moneda 3 3 6 2" xfId="1766" xr:uid="{00000000-0005-0000-0000-000059080000}"/>
    <cellStyle name="Moneda 3 3 7" xfId="1767" xr:uid="{00000000-0005-0000-0000-00005A080000}"/>
    <cellStyle name="Moneda 3 3 8" xfId="1768" xr:uid="{00000000-0005-0000-0000-00005B080000}"/>
    <cellStyle name="Moneda 3 4" xfId="1769" xr:uid="{00000000-0005-0000-0000-00005C080000}"/>
    <cellStyle name="Moneda 3 4 2" xfId="1770" xr:uid="{00000000-0005-0000-0000-00005D080000}"/>
    <cellStyle name="Moneda 3 4 2 2" xfId="1771" xr:uid="{00000000-0005-0000-0000-00005E080000}"/>
    <cellStyle name="Moneda 3 4 2 2 2" xfId="1772" xr:uid="{00000000-0005-0000-0000-00005F080000}"/>
    <cellStyle name="Moneda 3 4 2 2 2 2" xfId="1773" xr:uid="{00000000-0005-0000-0000-000060080000}"/>
    <cellStyle name="Moneda 3 4 2 2 3" xfId="1774" xr:uid="{00000000-0005-0000-0000-000061080000}"/>
    <cellStyle name="Moneda 3 4 2 2 3 2" xfId="1775" xr:uid="{00000000-0005-0000-0000-000062080000}"/>
    <cellStyle name="Moneda 3 4 2 2 4" xfId="1776" xr:uid="{00000000-0005-0000-0000-000063080000}"/>
    <cellStyle name="Moneda 3 4 2 2 4 2" xfId="1777" xr:uid="{00000000-0005-0000-0000-000064080000}"/>
    <cellStyle name="Moneda 3 4 2 2 5" xfId="1778" xr:uid="{00000000-0005-0000-0000-000065080000}"/>
    <cellStyle name="Moneda 3 4 2 3" xfId="1779" xr:uid="{00000000-0005-0000-0000-000066080000}"/>
    <cellStyle name="Moneda 3 4 2 3 2" xfId="1780" xr:uid="{00000000-0005-0000-0000-000067080000}"/>
    <cellStyle name="Moneda 3 4 2 4" xfId="1781" xr:uid="{00000000-0005-0000-0000-000068080000}"/>
    <cellStyle name="Moneda 3 4 2 4 2" xfId="1782" xr:uid="{00000000-0005-0000-0000-000069080000}"/>
    <cellStyle name="Moneda 3 4 2 5" xfId="1783" xr:uid="{00000000-0005-0000-0000-00006A080000}"/>
    <cellStyle name="Moneda 3 4 2 5 2" xfId="1784" xr:uid="{00000000-0005-0000-0000-00006B080000}"/>
    <cellStyle name="Moneda 3 4 2 6" xfId="1785" xr:uid="{00000000-0005-0000-0000-00006C080000}"/>
    <cellStyle name="Moneda 3 4 3" xfId="1786" xr:uid="{00000000-0005-0000-0000-00006D080000}"/>
    <cellStyle name="Moneda 3 4 3 2" xfId="1787" xr:uid="{00000000-0005-0000-0000-00006E080000}"/>
    <cellStyle name="Moneda 3 4 3 2 2" xfId="1788" xr:uid="{00000000-0005-0000-0000-00006F080000}"/>
    <cellStyle name="Moneda 3 4 3 3" xfId="1789" xr:uid="{00000000-0005-0000-0000-000070080000}"/>
    <cellStyle name="Moneda 3 4 3 3 2" xfId="1790" xr:uid="{00000000-0005-0000-0000-000071080000}"/>
    <cellStyle name="Moneda 3 4 3 4" xfId="1791" xr:uid="{00000000-0005-0000-0000-000072080000}"/>
    <cellStyle name="Moneda 3 4 3 4 2" xfId="1792" xr:uid="{00000000-0005-0000-0000-000073080000}"/>
    <cellStyle name="Moneda 3 4 3 5" xfId="1793" xr:uid="{00000000-0005-0000-0000-000074080000}"/>
    <cellStyle name="Moneda 3 4 4" xfId="1794" xr:uid="{00000000-0005-0000-0000-000075080000}"/>
    <cellStyle name="Moneda 3 4 4 2" xfId="1795" xr:uid="{00000000-0005-0000-0000-000076080000}"/>
    <cellStyle name="Moneda 3 4 5" xfId="1796" xr:uid="{00000000-0005-0000-0000-000077080000}"/>
    <cellStyle name="Moneda 3 4 5 2" xfId="1797" xr:uid="{00000000-0005-0000-0000-000078080000}"/>
    <cellStyle name="Moneda 3 4 6" xfId="1798" xr:uid="{00000000-0005-0000-0000-000079080000}"/>
    <cellStyle name="Moneda 3 4 6 2" xfId="1799" xr:uid="{00000000-0005-0000-0000-00007A080000}"/>
    <cellStyle name="Moneda 3 4 7" xfId="1800" xr:uid="{00000000-0005-0000-0000-00007B080000}"/>
    <cellStyle name="Moneda 3 5" xfId="1801" xr:uid="{00000000-0005-0000-0000-00007C080000}"/>
    <cellStyle name="Moneda 3 5 10" xfId="2919" xr:uid="{00000000-0005-0000-0000-00007D080000}"/>
    <cellStyle name="Moneda 3 5 10 2" xfId="3081" xr:uid="{00000000-0005-0000-0000-00007E080000}"/>
    <cellStyle name="Moneda 3 5 11" xfId="3028" xr:uid="{00000000-0005-0000-0000-00007F080000}"/>
    <cellStyle name="Moneda 3 5 12" xfId="3212" xr:uid="{00000000-0005-0000-0000-000080080000}"/>
    <cellStyle name="Moneda 3 5 2" xfId="1802" xr:uid="{00000000-0005-0000-0000-000081080000}"/>
    <cellStyle name="Moneda 3 5 2 2" xfId="1803" xr:uid="{00000000-0005-0000-0000-000082080000}"/>
    <cellStyle name="Moneda 3 5 2 2 2" xfId="1804" xr:uid="{00000000-0005-0000-0000-000083080000}"/>
    <cellStyle name="Moneda 3 5 2 2 2 2" xfId="1805" xr:uid="{00000000-0005-0000-0000-000084080000}"/>
    <cellStyle name="Moneda 3 5 2 2 3" xfId="1806" xr:uid="{00000000-0005-0000-0000-000085080000}"/>
    <cellStyle name="Moneda 3 5 2 2 3 2" xfId="1807" xr:uid="{00000000-0005-0000-0000-000086080000}"/>
    <cellStyle name="Moneda 3 5 2 2 4" xfId="1808" xr:uid="{00000000-0005-0000-0000-000087080000}"/>
    <cellStyle name="Moneda 3 5 2 2 4 2" xfId="1809" xr:uid="{00000000-0005-0000-0000-000088080000}"/>
    <cellStyle name="Moneda 3 5 2 2 5" xfId="1810" xr:uid="{00000000-0005-0000-0000-000089080000}"/>
    <cellStyle name="Moneda 3 5 2 3" xfId="1811" xr:uid="{00000000-0005-0000-0000-00008A080000}"/>
    <cellStyle name="Moneda 3 5 2 3 2" xfId="1812" xr:uid="{00000000-0005-0000-0000-00008B080000}"/>
    <cellStyle name="Moneda 3 5 2 4" xfId="1813" xr:uid="{00000000-0005-0000-0000-00008C080000}"/>
    <cellStyle name="Moneda 3 5 2 4 2" xfId="1814" xr:uid="{00000000-0005-0000-0000-00008D080000}"/>
    <cellStyle name="Moneda 3 5 2 5" xfId="1815" xr:uid="{00000000-0005-0000-0000-00008E080000}"/>
    <cellStyle name="Moneda 3 5 2 5 2" xfId="1816" xr:uid="{00000000-0005-0000-0000-00008F080000}"/>
    <cellStyle name="Moneda 3 5 2 6" xfId="1817" xr:uid="{00000000-0005-0000-0000-000090080000}"/>
    <cellStyle name="Moneda 3 5 3" xfId="1818" xr:uid="{00000000-0005-0000-0000-000091080000}"/>
    <cellStyle name="Moneda 3 5 3 2" xfId="1819" xr:uid="{00000000-0005-0000-0000-000092080000}"/>
    <cellStyle name="Moneda 3 5 3 2 2" xfId="1820" xr:uid="{00000000-0005-0000-0000-000093080000}"/>
    <cellStyle name="Moneda 3 5 3 3" xfId="1821" xr:uid="{00000000-0005-0000-0000-000094080000}"/>
    <cellStyle name="Moneda 3 5 3 3 2" xfId="1822" xr:uid="{00000000-0005-0000-0000-000095080000}"/>
    <cellStyle name="Moneda 3 5 3 4" xfId="1823" xr:uid="{00000000-0005-0000-0000-000096080000}"/>
    <cellStyle name="Moneda 3 5 3 4 2" xfId="1824" xr:uid="{00000000-0005-0000-0000-000097080000}"/>
    <cellStyle name="Moneda 3 5 3 5" xfId="1825" xr:uid="{00000000-0005-0000-0000-000098080000}"/>
    <cellStyle name="Moneda 3 5 4" xfId="1826" xr:uid="{00000000-0005-0000-0000-000099080000}"/>
    <cellStyle name="Moneda 3 5 4 2" xfId="1827" xr:uid="{00000000-0005-0000-0000-00009A080000}"/>
    <cellStyle name="Moneda 3 5 5" xfId="1828" xr:uid="{00000000-0005-0000-0000-00009B080000}"/>
    <cellStyle name="Moneda 3 5 5 2" xfId="1829" xr:uid="{00000000-0005-0000-0000-00009C080000}"/>
    <cellStyle name="Moneda 3 5 6" xfId="1830" xr:uid="{00000000-0005-0000-0000-00009D080000}"/>
    <cellStyle name="Moneda 3 5 6 2" xfId="1831" xr:uid="{00000000-0005-0000-0000-00009E080000}"/>
    <cellStyle name="Moneda 3 5 7" xfId="1832" xr:uid="{00000000-0005-0000-0000-00009F080000}"/>
    <cellStyle name="Moneda 3 5 8" xfId="1833" xr:uid="{00000000-0005-0000-0000-0000A0080000}"/>
    <cellStyle name="Moneda 3 5 9" xfId="2974" xr:uid="{00000000-0005-0000-0000-0000A1080000}"/>
    <cellStyle name="Moneda 3 5 9 2" xfId="3134" xr:uid="{00000000-0005-0000-0000-0000A2080000}"/>
    <cellStyle name="Moneda 3 5 9 3" xfId="3267" xr:uid="{00000000-0005-0000-0000-0000A3080000}"/>
    <cellStyle name="Moneda 3 6" xfId="1834" xr:uid="{00000000-0005-0000-0000-0000A4080000}"/>
    <cellStyle name="Moneda 3 6 2" xfId="1835" xr:uid="{00000000-0005-0000-0000-0000A5080000}"/>
    <cellStyle name="Moneda 3 6 2 2" xfId="1836" xr:uid="{00000000-0005-0000-0000-0000A6080000}"/>
    <cellStyle name="Moneda 3 6 2 2 2" xfId="1837" xr:uid="{00000000-0005-0000-0000-0000A7080000}"/>
    <cellStyle name="Moneda 3 6 2 3" xfId="1838" xr:uid="{00000000-0005-0000-0000-0000A8080000}"/>
    <cellStyle name="Moneda 3 6 3" xfId="1839" xr:uid="{00000000-0005-0000-0000-0000A9080000}"/>
    <cellStyle name="Moneda 3 7" xfId="1840" xr:uid="{00000000-0005-0000-0000-0000AA080000}"/>
    <cellStyle name="Moneda 3 7 2" xfId="1841" xr:uid="{00000000-0005-0000-0000-0000AB080000}"/>
    <cellStyle name="Moneda 3 7 2 2" xfId="1842" xr:uid="{00000000-0005-0000-0000-0000AC080000}"/>
    <cellStyle name="Moneda 3 7 3" xfId="1843" xr:uid="{00000000-0005-0000-0000-0000AD080000}"/>
    <cellStyle name="Moneda 3 8" xfId="1844" xr:uid="{00000000-0005-0000-0000-0000AE080000}"/>
    <cellStyle name="Moneda 3 8 2" xfId="1845" xr:uid="{00000000-0005-0000-0000-0000AF080000}"/>
    <cellStyle name="Moneda 3 8 2 2" xfId="1846" xr:uid="{00000000-0005-0000-0000-0000B0080000}"/>
    <cellStyle name="Moneda 3 8 2 2 2" xfId="1847" xr:uid="{00000000-0005-0000-0000-0000B1080000}"/>
    <cellStyle name="Moneda 3 8 2 3" xfId="1848" xr:uid="{00000000-0005-0000-0000-0000B2080000}"/>
    <cellStyle name="Moneda 3 8 2 3 2" xfId="1849" xr:uid="{00000000-0005-0000-0000-0000B3080000}"/>
    <cellStyle name="Moneda 3 8 2 4" xfId="1850" xr:uid="{00000000-0005-0000-0000-0000B4080000}"/>
    <cellStyle name="Moneda 3 8 2 4 2" xfId="1851" xr:uid="{00000000-0005-0000-0000-0000B5080000}"/>
    <cellStyle name="Moneda 3 8 2 5" xfId="1852" xr:uid="{00000000-0005-0000-0000-0000B6080000}"/>
    <cellStyle name="Moneda 3 8 3" xfId="1853" xr:uid="{00000000-0005-0000-0000-0000B7080000}"/>
    <cellStyle name="Moneda 3 8 3 2" xfId="1854" xr:uid="{00000000-0005-0000-0000-0000B8080000}"/>
    <cellStyle name="Moneda 3 8 4" xfId="1855" xr:uid="{00000000-0005-0000-0000-0000B9080000}"/>
    <cellStyle name="Moneda 3 8 4 2" xfId="1856" xr:uid="{00000000-0005-0000-0000-0000BA080000}"/>
    <cellStyle name="Moneda 3 8 5" xfId="1857" xr:uid="{00000000-0005-0000-0000-0000BB080000}"/>
    <cellStyle name="Moneda 3 8 5 2" xfId="1858" xr:uid="{00000000-0005-0000-0000-0000BC080000}"/>
    <cellStyle name="Moneda 3 8 6" xfId="1859" xr:uid="{00000000-0005-0000-0000-0000BD080000}"/>
    <cellStyle name="Moneda 3 9" xfId="1860" xr:uid="{00000000-0005-0000-0000-0000BE080000}"/>
    <cellStyle name="Moneda 3 9 2" xfId="1861" xr:uid="{00000000-0005-0000-0000-0000BF080000}"/>
    <cellStyle name="Moneda 30" xfId="1862" xr:uid="{00000000-0005-0000-0000-0000C0080000}"/>
    <cellStyle name="Moneda 30 2" xfId="1863" xr:uid="{00000000-0005-0000-0000-0000C1080000}"/>
    <cellStyle name="Moneda 30 2 2" xfId="1864" xr:uid="{00000000-0005-0000-0000-0000C2080000}"/>
    <cellStyle name="Moneda 30 3" xfId="1865" xr:uid="{00000000-0005-0000-0000-0000C3080000}"/>
    <cellStyle name="Moneda 30 3 2" xfId="1866" xr:uid="{00000000-0005-0000-0000-0000C4080000}"/>
    <cellStyle name="Moneda 30 4" xfId="1867" xr:uid="{00000000-0005-0000-0000-0000C5080000}"/>
    <cellStyle name="Moneda 30 4 2" xfId="1868" xr:uid="{00000000-0005-0000-0000-0000C6080000}"/>
    <cellStyle name="Moneda 30 5" xfId="1869" xr:uid="{00000000-0005-0000-0000-0000C7080000}"/>
    <cellStyle name="Moneda 31" xfId="1870" xr:uid="{00000000-0005-0000-0000-0000C8080000}"/>
    <cellStyle name="Moneda 31 2" xfId="1871" xr:uid="{00000000-0005-0000-0000-0000C9080000}"/>
    <cellStyle name="Moneda 32" xfId="1872" xr:uid="{00000000-0005-0000-0000-0000CA080000}"/>
    <cellStyle name="Moneda 32 2" xfId="1873" xr:uid="{00000000-0005-0000-0000-0000CB080000}"/>
    <cellStyle name="Moneda 33" xfId="1874" xr:uid="{00000000-0005-0000-0000-0000CC080000}"/>
    <cellStyle name="Moneda 33 2" xfId="1875" xr:uid="{00000000-0005-0000-0000-0000CD080000}"/>
    <cellStyle name="Moneda 34" xfId="1876" xr:uid="{00000000-0005-0000-0000-0000CE080000}"/>
    <cellStyle name="Moneda 34 2" xfId="1877" xr:uid="{00000000-0005-0000-0000-0000CF080000}"/>
    <cellStyle name="Moneda 35" xfId="1878" xr:uid="{00000000-0005-0000-0000-0000D0080000}"/>
    <cellStyle name="Moneda 35 2" xfId="1879" xr:uid="{00000000-0005-0000-0000-0000D1080000}"/>
    <cellStyle name="Moneda 36" xfId="1880" xr:uid="{00000000-0005-0000-0000-0000D2080000}"/>
    <cellStyle name="Moneda 36 2" xfId="1881" xr:uid="{00000000-0005-0000-0000-0000D3080000}"/>
    <cellStyle name="Moneda 37" xfId="1882" xr:uid="{00000000-0005-0000-0000-0000D4080000}"/>
    <cellStyle name="Moneda 37 2" xfId="1883" xr:uid="{00000000-0005-0000-0000-0000D5080000}"/>
    <cellStyle name="Moneda 38" xfId="1884" xr:uid="{00000000-0005-0000-0000-0000D6080000}"/>
    <cellStyle name="Moneda 38 2" xfId="1885" xr:uid="{00000000-0005-0000-0000-0000D7080000}"/>
    <cellStyle name="Moneda 39" xfId="1886" xr:uid="{00000000-0005-0000-0000-0000D8080000}"/>
    <cellStyle name="Moneda 39 2" xfId="1887" xr:uid="{00000000-0005-0000-0000-0000D9080000}"/>
    <cellStyle name="Moneda 4" xfId="14" xr:uid="{00000000-0005-0000-0000-0000DA080000}"/>
    <cellStyle name="Moneda 4 2" xfId="1888" xr:uid="{00000000-0005-0000-0000-0000DB080000}"/>
    <cellStyle name="Moneda 4 3" xfId="1889" xr:uid="{00000000-0005-0000-0000-0000DC080000}"/>
    <cellStyle name="Moneda 4 4" xfId="1890" xr:uid="{00000000-0005-0000-0000-0000DD080000}"/>
    <cellStyle name="Moneda 40" xfId="1891" xr:uid="{00000000-0005-0000-0000-0000DE080000}"/>
    <cellStyle name="Moneda 40 2" xfId="1892" xr:uid="{00000000-0005-0000-0000-0000DF080000}"/>
    <cellStyle name="Moneda 41" xfId="1893" xr:uid="{00000000-0005-0000-0000-0000E0080000}"/>
    <cellStyle name="Moneda 41 2" xfId="1894" xr:uid="{00000000-0005-0000-0000-0000E1080000}"/>
    <cellStyle name="Moneda 42" xfId="1895" xr:uid="{00000000-0005-0000-0000-0000E2080000}"/>
    <cellStyle name="Moneda 42 2" xfId="1896" xr:uid="{00000000-0005-0000-0000-0000E3080000}"/>
    <cellStyle name="Moneda 43" xfId="1897" xr:uid="{00000000-0005-0000-0000-0000E4080000}"/>
    <cellStyle name="Moneda 43 2" xfId="1898" xr:uid="{00000000-0005-0000-0000-0000E5080000}"/>
    <cellStyle name="Moneda 44" xfId="1899" xr:uid="{00000000-0005-0000-0000-0000E6080000}"/>
    <cellStyle name="Moneda 44 2" xfId="1900" xr:uid="{00000000-0005-0000-0000-0000E7080000}"/>
    <cellStyle name="Moneda 45" xfId="1901" xr:uid="{00000000-0005-0000-0000-0000E8080000}"/>
    <cellStyle name="Moneda 45 2" xfId="1902" xr:uid="{00000000-0005-0000-0000-0000E9080000}"/>
    <cellStyle name="Moneda 46" xfId="1903" xr:uid="{00000000-0005-0000-0000-0000EA080000}"/>
    <cellStyle name="Moneda 46 2" xfId="1904" xr:uid="{00000000-0005-0000-0000-0000EB080000}"/>
    <cellStyle name="Moneda 47" xfId="1905" xr:uid="{00000000-0005-0000-0000-0000EC080000}"/>
    <cellStyle name="Moneda 47 2" xfId="1906" xr:uid="{00000000-0005-0000-0000-0000ED080000}"/>
    <cellStyle name="Moneda 48" xfId="1907" xr:uid="{00000000-0005-0000-0000-0000EE080000}"/>
    <cellStyle name="Moneda 48 2" xfId="1908" xr:uid="{00000000-0005-0000-0000-0000EF080000}"/>
    <cellStyle name="Moneda 49" xfId="1909" xr:uid="{00000000-0005-0000-0000-0000F0080000}"/>
    <cellStyle name="Moneda 5" xfId="1910" xr:uid="{00000000-0005-0000-0000-0000F1080000}"/>
    <cellStyle name="Moneda 5 2" xfId="1911" xr:uid="{00000000-0005-0000-0000-0000F2080000}"/>
    <cellStyle name="Moneda 5 3" xfId="1912" xr:uid="{00000000-0005-0000-0000-0000F3080000}"/>
    <cellStyle name="Moneda 5 4" xfId="1913" xr:uid="{00000000-0005-0000-0000-0000F4080000}"/>
    <cellStyle name="Moneda 5 5" xfId="1914" xr:uid="{00000000-0005-0000-0000-0000F5080000}"/>
    <cellStyle name="Moneda 50" xfId="1915" xr:uid="{00000000-0005-0000-0000-0000F6080000}"/>
    <cellStyle name="Moneda 51" xfId="1916" xr:uid="{00000000-0005-0000-0000-0000F7080000}"/>
    <cellStyle name="Moneda 52" xfId="1917" xr:uid="{00000000-0005-0000-0000-0000F8080000}"/>
    <cellStyle name="Moneda 53" xfId="2981" xr:uid="{00000000-0005-0000-0000-0000F9080000}"/>
    <cellStyle name="Moneda 54" xfId="3162" xr:uid="{00000000-0005-0000-0000-0000FA080000}"/>
    <cellStyle name="Moneda 55" xfId="3218" xr:uid="{00000000-0005-0000-0000-0000FB080000}"/>
    <cellStyle name="Moneda 56" xfId="3270" xr:uid="{00000000-0005-0000-0000-0000FC080000}"/>
    <cellStyle name="Moneda 57" xfId="3216" xr:uid="{00000000-0005-0000-0000-0000FD080000}"/>
    <cellStyle name="Moneda 58" xfId="3164" xr:uid="{00000000-0005-0000-0000-0000FE080000}"/>
    <cellStyle name="Moneda 59" xfId="3214" xr:uid="{00000000-0005-0000-0000-0000FF080000}"/>
    <cellStyle name="Moneda 6" xfId="1918" xr:uid="{00000000-0005-0000-0000-000000090000}"/>
    <cellStyle name="Moneda 6 10" xfId="1919" xr:uid="{00000000-0005-0000-0000-000001090000}"/>
    <cellStyle name="Moneda 6 10 2" xfId="1920" xr:uid="{00000000-0005-0000-0000-000002090000}"/>
    <cellStyle name="Moneda 6 11" xfId="1921" xr:uid="{00000000-0005-0000-0000-000003090000}"/>
    <cellStyle name="Moneda 6 11 2" xfId="1922" xr:uid="{00000000-0005-0000-0000-000004090000}"/>
    <cellStyle name="Moneda 6 12" xfId="1923" xr:uid="{00000000-0005-0000-0000-000005090000}"/>
    <cellStyle name="Moneda 6 2" xfId="1924" xr:uid="{00000000-0005-0000-0000-000006090000}"/>
    <cellStyle name="Moneda 6 2 10" xfId="1925" xr:uid="{00000000-0005-0000-0000-000007090000}"/>
    <cellStyle name="Moneda 6 2 11" xfId="1926" xr:uid="{00000000-0005-0000-0000-000008090000}"/>
    <cellStyle name="Moneda 6 2 2" xfId="1927" xr:uid="{00000000-0005-0000-0000-000009090000}"/>
    <cellStyle name="Moneda 6 2 2 2" xfId="1928" xr:uid="{00000000-0005-0000-0000-00000A090000}"/>
    <cellStyle name="Moneda 6 2 2 2 2" xfId="1929" xr:uid="{00000000-0005-0000-0000-00000B090000}"/>
    <cellStyle name="Moneda 6 2 2 2 2 2" xfId="1930" xr:uid="{00000000-0005-0000-0000-00000C090000}"/>
    <cellStyle name="Moneda 6 2 2 2 2 2 2" xfId="1931" xr:uid="{00000000-0005-0000-0000-00000D090000}"/>
    <cellStyle name="Moneda 6 2 2 2 2 3" xfId="1932" xr:uid="{00000000-0005-0000-0000-00000E090000}"/>
    <cellStyle name="Moneda 6 2 2 2 2 3 2" xfId="1933" xr:uid="{00000000-0005-0000-0000-00000F090000}"/>
    <cellStyle name="Moneda 6 2 2 2 2 4" xfId="1934" xr:uid="{00000000-0005-0000-0000-000010090000}"/>
    <cellStyle name="Moneda 6 2 2 2 2 4 2" xfId="1935" xr:uid="{00000000-0005-0000-0000-000011090000}"/>
    <cellStyle name="Moneda 6 2 2 2 2 5" xfId="1936" xr:uid="{00000000-0005-0000-0000-000012090000}"/>
    <cellStyle name="Moneda 6 2 2 2 3" xfId="1937" xr:uid="{00000000-0005-0000-0000-000013090000}"/>
    <cellStyle name="Moneda 6 2 2 2 3 2" xfId="1938" xr:uid="{00000000-0005-0000-0000-000014090000}"/>
    <cellStyle name="Moneda 6 2 2 2 4" xfId="1939" xr:uid="{00000000-0005-0000-0000-000015090000}"/>
    <cellStyle name="Moneda 6 2 2 2 4 2" xfId="1940" xr:uid="{00000000-0005-0000-0000-000016090000}"/>
    <cellStyle name="Moneda 6 2 2 2 5" xfId="1941" xr:uid="{00000000-0005-0000-0000-000017090000}"/>
    <cellStyle name="Moneda 6 2 2 2 5 2" xfId="1942" xr:uid="{00000000-0005-0000-0000-000018090000}"/>
    <cellStyle name="Moneda 6 2 2 2 6" xfId="1943" xr:uid="{00000000-0005-0000-0000-000019090000}"/>
    <cellStyle name="Moneda 6 2 2 3" xfId="1944" xr:uid="{00000000-0005-0000-0000-00001A090000}"/>
    <cellStyle name="Moneda 6 2 2 3 2" xfId="1945" xr:uid="{00000000-0005-0000-0000-00001B090000}"/>
    <cellStyle name="Moneda 6 2 2 3 2 2" xfId="1946" xr:uid="{00000000-0005-0000-0000-00001C090000}"/>
    <cellStyle name="Moneda 6 2 2 3 3" xfId="1947" xr:uid="{00000000-0005-0000-0000-00001D090000}"/>
    <cellStyle name="Moneda 6 2 2 3 3 2" xfId="1948" xr:uid="{00000000-0005-0000-0000-00001E090000}"/>
    <cellStyle name="Moneda 6 2 2 3 4" xfId="1949" xr:uid="{00000000-0005-0000-0000-00001F090000}"/>
    <cellStyle name="Moneda 6 2 2 3 4 2" xfId="1950" xr:uid="{00000000-0005-0000-0000-000020090000}"/>
    <cellStyle name="Moneda 6 2 2 3 5" xfId="1951" xr:uid="{00000000-0005-0000-0000-000021090000}"/>
    <cellStyle name="Moneda 6 2 2 4" xfId="1952" xr:uid="{00000000-0005-0000-0000-000022090000}"/>
    <cellStyle name="Moneda 6 2 2 4 2" xfId="1953" xr:uid="{00000000-0005-0000-0000-000023090000}"/>
    <cellStyle name="Moneda 6 2 2 5" xfId="1954" xr:uid="{00000000-0005-0000-0000-000024090000}"/>
    <cellStyle name="Moneda 6 2 2 5 2" xfId="1955" xr:uid="{00000000-0005-0000-0000-000025090000}"/>
    <cellStyle name="Moneda 6 2 2 6" xfId="1956" xr:uid="{00000000-0005-0000-0000-000026090000}"/>
    <cellStyle name="Moneda 6 2 2 6 2" xfId="1957" xr:uid="{00000000-0005-0000-0000-000027090000}"/>
    <cellStyle name="Moneda 6 2 2 7" xfId="1958" xr:uid="{00000000-0005-0000-0000-000028090000}"/>
    <cellStyle name="Moneda 6 2 3" xfId="1959" xr:uid="{00000000-0005-0000-0000-000029090000}"/>
    <cellStyle name="Moneda 6 2 3 2" xfId="1960" xr:uid="{00000000-0005-0000-0000-00002A090000}"/>
    <cellStyle name="Moneda 6 2 3 2 2" xfId="1961" xr:uid="{00000000-0005-0000-0000-00002B090000}"/>
    <cellStyle name="Moneda 6 2 3 2 2 2" xfId="1962" xr:uid="{00000000-0005-0000-0000-00002C090000}"/>
    <cellStyle name="Moneda 6 2 3 2 2 2 2" xfId="1963" xr:uid="{00000000-0005-0000-0000-00002D090000}"/>
    <cellStyle name="Moneda 6 2 3 2 2 3" xfId="1964" xr:uid="{00000000-0005-0000-0000-00002E090000}"/>
    <cellStyle name="Moneda 6 2 3 2 2 3 2" xfId="1965" xr:uid="{00000000-0005-0000-0000-00002F090000}"/>
    <cellStyle name="Moneda 6 2 3 2 2 4" xfId="1966" xr:uid="{00000000-0005-0000-0000-000030090000}"/>
    <cellStyle name="Moneda 6 2 3 2 2 4 2" xfId="1967" xr:uid="{00000000-0005-0000-0000-000031090000}"/>
    <cellStyle name="Moneda 6 2 3 2 2 5" xfId="1968" xr:uid="{00000000-0005-0000-0000-000032090000}"/>
    <cellStyle name="Moneda 6 2 3 2 3" xfId="1969" xr:uid="{00000000-0005-0000-0000-000033090000}"/>
    <cellStyle name="Moneda 6 2 3 2 3 2" xfId="1970" xr:uid="{00000000-0005-0000-0000-000034090000}"/>
    <cellStyle name="Moneda 6 2 3 2 4" xfId="1971" xr:uid="{00000000-0005-0000-0000-000035090000}"/>
    <cellStyle name="Moneda 6 2 3 2 4 2" xfId="1972" xr:uid="{00000000-0005-0000-0000-000036090000}"/>
    <cellStyle name="Moneda 6 2 3 2 5" xfId="1973" xr:uid="{00000000-0005-0000-0000-000037090000}"/>
    <cellStyle name="Moneda 6 2 3 2 5 2" xfId="1974" xr:uid="{00000000-0005-0000-0000-000038090000}"/>
    <cellStyle name="Moneda 6 2 3 2 6" xfId="1975" xr:uid="{00000000-0005-0000-0000-000039090000}"/>
    <cellStyle name="Moneda 6 2 3 3" xfId="1976" xr:uid="{00000000-0005-0000-0000-00003A090000}"/>
    <cellStyle name="Moneda 6 2 3 3 2" xfId="1977" xr:uid="{00000000-0005-0000-0000-00003B090000}"/>
    <cellStyle name="Moneda 6 2 3 3 2 2" xfId="1978" xr:uid="{00000000-0005-0000-0000-00003C090000}"/>
    <cellStyle name="Moneda 6 2 3 3 3" xfId="1979" xr:uid="{00000000-0005-0000-0000-00003D090000}"/>
    <cellStyle name="Moneda 6 2 3 3 3 2" xfId="1980" xr:uid="{00000000-0005-0000-0000-00003E090000}"/>
    <cellStyle name="Moneda 6 2 3 3 4" xfId="1981" xr:uid="{00000000-0005-0000-0000-00003F090000}"/>
    <cellStyle name="Moneda 6 2 3 3 4 2" xfId="1982" xr:uid="{00000000-0005-0000-0000-000040090000}"/>
    <cellStyle name="Moneda 6 2 3 3 5" xfId="1983" xr:uid="{00000000-0005-0000-0000-000041090000}"/>
    <cellStyle name="Moneda 6 2 3 4" xfId="1984" xr:uid="{00000000-0005-0000-0000-000042090000}"/>
    <cellStyle name="Moneda 6 2 3 4 2" xfId="1985" xr:uid="{00000000-0005-0000-0000-000043090000}"/>
    <cellStyle name="Moneda 6 2 3 5" xfId="1986" xr:uid="{00000000-0005-0000-0000-000044090000}"/>
    <cellStyle name="Moneda 6 2 3 5 2" xfId="1987" xr:uid="{00000000-0005-0000-0000-000045090000}"/>
    <cellStyle name="Moneda 6 2 3 6" xfId="1988" xr:uid="{00000000-0005-0000-0000-000046090000}"/>
    <cellStyle name="Moneda 6 2 3 6 2" xfId="1989" xr:uid="{00000000-0005-0000-0000-000047090000}"/>
    <cellStyle name="Moneda 6 2 3 7" xfId="1990" xr:uid="{00000000-0005-0000-0000-000048090000}"/>
    <cellStyle name="Moneda 6 2 4" xfId="1991" xr:uid="{00000000-0005-0000-0000-000049090000}"/>
    <cellStyle name="Moneda 6 2 4 2" xfId="1992" xr:uid="{00000000-0005-0000-0000-00004A090000}"/>
    <cellStyle name="Moneda 6 2 4 2 2" xfId="1993" xr:uid="{00000000-0005-0000-0000-00004B090000}"/>
    <cellStyle name="Moneda 6 2 4 2 2 2" xfId="1994" xr:uid="{00000000-0005-0000-0000-00004C090000}"/>
    <cellStyle name="Moneda 6 2 4 2 2 2 2" xfId="1995" xr:uid="{00000000-0005-0000-0000-00004D090000}"/>
    <cellStyle name="Moneda 6 2 4 2 2 3" xfId="1996" xr:uid="{00000000-0005-0000-0000-00004E090000}"/>
    <cellStyle name="Moneda 6 2 4 2 2 3 2" xfId="1997" xr:uid="{00000000-0005-0000-0000-00004F090000}"/>
    <cellStyle name="Moneda 6 2 4 2 2 4" xfId="1998" xr:uid="{00000000-0005-0000-0000-000050090000}"/>
    <cellStyle name="Moneda 6 2 4 2 2 4 2" xfId="1999" xr:uid="{00000000-0005-0000-0000-000051090000}"/>
    <cellStyle name="Moneda 6 2 4 2 2 5" xfId="2000" xr:uid="{00000000-0005-0000-0000-000052090000}"/>
    <cellStyle name="Moneda 6 2 4 2 3" xfId="2001" xr:uid="{00000000-0005-0000-0000-000053090000}"/>
    <cellStyle name="Moneda 6 2 4 2 3 2" xfId="2002" xr:uid="{00000000-0005-0000-0000-000054090000}"/>
    <cellStyle name="Moneda 6 2 4 2 4" xfId="2003" xr:uid="{00000000-0005-0000-0000-000055090000}"/>
    <cellStyle name="Moneda 6 2 4 2 4 2" xfId="2004" xr:uid="{00000000-0005-0000-0000-000056090000}"/>
    <cellStyle name="Moneda 6 2 4 2 5" xfId="2005" xr:uid="{00000000-0005-0000-0000-000057090000}"/>
    <cellStyle name="Moneda 6 2 4 2 5 2" xfId="2006" xr:uid="{00000000-0005-0000-0000-000058090000}"/>
    <cellStyle name="Moneda 6 2 4 2 6" xfId="2007" xr:uid="{00000000-0005-0000-0000-000059090000}"/>
    <cellStyle name="Moneda 6 2 4 3" xfId="2008" xr:uid="{00000000-0005-0000-0000-00005A090000}"/>
    <cellStyle name="Moneda 6 2 4 3 2" xfId="2009" xr:uid="{00000000-0005-0000-0000-00005B090000}"/>
    <cellStyle name="Moneda 6 2 4 3 2 2" xfId="2010" xr:uid="{00000000-0005-0000-0000-00005C090000}"/>
    <cellStyle name="Moneda 6 2 4 3 3" xfId="2011" xr:uid="{00000000-0005-0000-0000-00005D090000}"/>
    <cellStyle name="Moneda 6 2 4 3 3 2" xfId="2012" xr:uid="{00000000-0005-0000-0000-00005E090000}"/>
    <cellStyle name="Moneda 6 2 4 3 4" xfId="2013" xr:uid="{00000000-0005-0000-0000-00005F090000}"/>
    <cellStyle name="Moneda 6 2 4 3 4 2" xfId="2014" xr:uid="{00000000-0005-0000-0000-000060090000}"/>
    <cellStyle name="Moneda 6 2 4 3 5" xfId="2015" xr:uid="{00000000-0005-0000-0000-000061090000}"/>
    <cellStyle name="Moneda 6 2 4 4" xfId="2016" xr:uid="{00000000-0005-0000-0000-000062090000}"/>
    <cellStyle name="Moneda 6 2 4 4 2" xfId="2017" xr:uid="{00000000-0005-0000-0000-000063090000}"/>
    <cellStyle name="Moneda 6 2 4 5" xfId="2018" xr:uid="{00000000-0005-0000-0000-000064090000}"/>
    <cellStyle name="Moneda 6 2 4 5 2" xfId="2019" xr:uid="{00000000-0005-0000-0000-000065090000}"/>
    <cellStyle name="Moneda 6 2 4 6" xfId="2020" xr:uid="{00000000-0005-0000-0000-000066090000}"/>
    <cellStyle name="Moneda 6 2 4 6 2" xfId="2021" xr:uid="{00000000-0005-0000-0000-000067090000}"/>
    <cellStyle name="Moneda 6 2 4 7" xfId="2022" xr:uid="{00000000-0005-0000-0000-000068090000}"/>
    <cellStyle name="Moneda 6 2 5" xfId="2023" xr:uid="{00000000-0005-0000-0000-000069090000}"/>
    <cellStyle name="Moneda 6 2 5 2" xfId="2024" xr:uid="{00000000-0005-0000-0000-00006A090000}"/>
    <cellStyle name="Moneda 6 2 5 2 2" xfId="2025" xr:uid="{00000000-0005-0000-0000-00006B090000}"/>
    <cellStyle name="Moneda 6 2 5 2 2 2" xfId="2026" xr:uid="{00000000-0005-0000-0000-00006C090000}"/>
    <cellStyle name="Moneda 6 2 5 2 3" xfId="2027" xr:uid="{00000000-0005-0000-0000-00006D090000}"/>
    <cellStyle name="Moneda 6 2 5 2 3 2" xfId="2028" xr:uid="{00000000-0005-0000-0000-00006E090000}"/>
    <cellStyle name="Moneda 6 2 5 2 4" xfId="2029" xr:uid="{00000000-0005-0000-0000-00006F090000}"/>
    <cellStyle name="Moneda 6 2 5 2 4 2" xfId="2030" xr:uid="{00000000-0005-0000-0000-000070090000}"/>
    <cellStyle name="Moneda 6 2 5 2 5" xfId="2031" xr:uid="{00000000-0005-0000-0000-000071090000}"/>
    <cellStyle name="Moneda 6 2 5 3" xfId="2032" xr:uid="{00000000-0005-0000-0000-000072090000}"/>
    <cellStyle name="Moneda 6 2 5 3 2" xfId="2033" xr:uid="{00000000-0005-0000-0000-000073090000}"/>
    <cellStyle name="Moneda 6 2 5 4" xfId="2034" xr:uid="{00000000-0005-0000-0000-000074090000}"/>
    <cellStyle name="Moneda 6 2 5 4 2" xfId="2035" xr:uid="{00000000-0005-0000-0000-000075090000}"/>
    <cellStyle name="Moneda 6 2 5 5" xfId="2036" xr:uid="{00000000-0005-0000-0000-000076090000}"/>
    <cellStyle name="Moneda 6 2 5 5 2" xfId="2037" xr:uid="{00000000-0005-0000-0000-000077090000}"/>
    <cellStyle name="Moneda 6 2 5 6" xfId="2038" xr:uid="{00000000-0005-0000-0000-000078090000}"/>
    <cellStyle name="Moneda 6 2 6" xfId="2039" xr:uid="{00000000-0005-0000-0000-000079090000}"/>
    <cellStyle name="Moneda 6 2 6 2" xfId="2040" xr:uid="{00000000-0005-0000-0000-00007A090000}"/>
    <cellStyle name="Moneda 6 2 6 2 2" xfId="2041" xr:uid="{00000000-0005-0000-0000-00007B090000}"/>
    <cellStyle name="Moneda 6 2 6 3" xfId="2042" xr:uid="{00000000-0005-0000-0000-00007C090000}"/>
    <cellStyle name="Moneda 6 2 6 3 2" xfId="2043" xr:uid="{00000000-0005-0000-0000-00007D090000}"/>
    <cellStyle name="Moneda 6 2 6 4" xfId="2044" xr:uid="{00000000-0005-0000-0000-00007E090000}"/>
    <cellStyle name="Moneda 6 2 6 4 2" xfId="2045" xr:uid="{00000000-0005-0000-0000-00007F090000}"/>
    <cellStyle name="Moneda 6 2 6 5" xfId="2046" xr:uid="{00000000-0005-0000-0000-000080090000}"/>
    <cellStyle name="Moneda 6 2 7" xfId="2047" xr:uid="{00000000-0005-0000-0000-000081090000}"/>
    <cellStyle name="Moneda 6 2 7 2" xfId="2048" xr:uid="{00000000-0005-0000-0000-000082090000}"/>
    <cellStyle name="Moneda 6 2 8" xfId="2049" xr:uid="{00000000-0005-0000-0000-000083090000}"/>
    <cellStyle name="Moneda 6 2 8 2" xfId="2050" xr:uid="{00000000-0005-0000-0000-000084090000}"/>
    <cellStyle name="Moneda 6 2 9" xfId="2051" xr:uid="{00000000-0005-0000-0000-000085090000}"/>
    <cellStyle name="Moneda 6 2 9 2" xfId="2052" xr:uid="{00000000-0005-0000-0000-000086090000}"/>
    <cellStyle name="Moneda 6 3" xfId="2053" xr:uid="{00000000-0005-0000-0000-000087090000}"/>
    <cellStyle name="Moneda 6 3 2" xfId="2054" xr:uid="{00000000-0005-0000-0000-000088090000}"/>
    <cellStyle name="Moneda 6 3 2 2" xfId="2055" xr:uid="{00000000-0005-0000-0000-000089090000}"/>
    <cellStyle name="Moneda 6 3 2 2 2" xfId="2056" xr:uid="{00000000-0005-0000-0000-00008A090000}"/>
    <cellStyle name="Moneda 6 3 2 2 2 2" xfId="2057" xr:uid="{00000000-0005-0000-0000-00008B090000}"/>
    <cellStyle name="Moneda 6 3 2 2 3" xfId="2058" xr:uid="{00000000-0005-0000-0000-00008C090000}"/>
    <cellStyle name="Moneda 6 3 2 2 3 2" xfId="2059" xr:uid="{00000000-0005-0000-0000-00008D090000}"/>
    <cellStyle name="Moneda 6 3 2 2 4" xfId="2060" xr:uid="{00000000-0005-0000-0000-00008E090000}"/>
    <cellStyle name="Moneda 6 3 2 2 4 2" xfId="2061" xr:uid="{00000000-0005-0000-0000-00008F090000}"/>
    <cellStyle name="Moneda 6 3 2 2 5" xfId="2062" xr:uid="{00000000-0005-0000-0000-000090090000}"/>
    <cellStyle name="Moneda 6 3 2 3" xfId="2063" xr:uid="{00000000-0005-0000-0000-000091090000}"/>
    <cellStyle name="Moneda 6 3 2 3 2" xfId="2064" xr:uid="{00000000-0005-0000-0000-000092090000}"/>
    <cellStyle name="Moneda 6 3 2 4" xfId="2065" xr:uid="{00000000-0005-0000-0000-000093090000}"/>
    <cellStyle name="Moneda 6 3 2 4 2" xfId="2066" xr:uid="{00000000-0005-0000-0000-000094090000}"/>
    <cellStyle name="Moneda 6 3 2 5" xfId="2067" xr:uid="{00000000-0005-0000-0000-000095090000}"/>
    <cellStyle name="Moneda 6 3 2 5 2" xfId="2068" xr:uid="{00000000-0005-0000-0000-000096090000}"/>
    <cellStyle name="Moneda 6 3 2 6" xfId="2069" xr:uid="{00000000-0005-0000-0000-000097090000}"/>
    <cellStyle name="Moneda 6 3 3" xfId="2070" xr:uid="{00000000-0005-0000-0000-000098090000}"/>
    <cellStyle name="Moneda 6 3 3 2" xfId="2071" xr:uid="{00000000-0005-0000-0000-000099090000}"/>
    <cellStyle name="Moneda 6 3 3 2 2" xfId="2072" xr:uid="{00000000-0005-0000-0000-00009A090000}"/>
    <cellStyle name="Moneda 6 3 3 3" xfId="2073" xr:uid="{00000000-0005-0000-0000-00009B090000}"/>
    <cellStyle name="Moneda 6 3 3 3 2" xfId="2074" xr:uid="{00000000-0005-0000-0000-00009C090000}"/>
    <cellStyle name="Moneda 6 3 3 4" xfId="2075" xr:uid="{00000000-0005-0000-0000-00009D090000}"/>
    <cellStyle name="Moneda 6 3 3 4 2" xfId="2076" xr:uid="{00000000-0005-0000-0000-00009E090000}"/>
    <cellStyle name="Moneda 6 3 3 5" xfId="2077" xr:uid="{00000000-0005-0000-0000-00009F090000}"/>
    <cellStyle name="Moneda 6 3 4" xfId="2078" xr:uid="{00000000-0005-0000-0000-0000A0090000}"/>
    <cellStyle name="Moneda 6 3 4 2" xfId="2079" xr:uid="{00000000-0005-0000-0000-0000A1090000}"/>
    <cellStyle name="Moneda 6 3 5" xfId="2080" xr:uid="{00000000-0005-0000-0000-0000A2090000}"/>
    <cellStyle name="Moneda 6 3 5 2" xfId="2081" xr:uid="{00000000-0005-0000-0000-0000A3090000}"/>
    <cellStyle name="Moneda 6 3 6" xfId="2082" xr:uid="{00000000-0005-0000-0000-0000A4090000}"/>
    <cellStyle name="Moneda 6 3 6 2" xfId="2083" xr:uid="{00000000-0005-0000-0000-0000A5090000}"/>
    <cellStyle name="Moneda 6 3 7" xfId="2084" xr:uid="{00000000-0005-0000-0000-0000A6090000}"/>
    <cellStyle name="Moneda 6 4" xfId="2085" xr:uid="{00000000-0005-0000-0000-0000A7090000}"/>
    <cellStyle name="Moneda 6 4 2" xfId="2086" xr:uid="{00000000-0005-0000-0000-0000A8090000}"/>
    <cellStyle name="Moneda 6 4 2 2" xfId="2087" xr:uid="{00000000-0005-0000-0000-0000A9090000}"/>
    <cellStyle name="Moneda 6 4 2 2 2" xfId="2088" xr:uid="{00000000-0005-0000-0000-0000AA090000}"/>
    <cellStyle name="Moneda 6 4 2 2 2 2" xfId="2089" xr:uid="{00000000-0005-0000-0000-0000AB090000}"/>
    <cellStyle name="Moneda 6 4 2 2 3" xfId="2090" xr:uid="{00000000-0005-0000-0000-0000AC090000}"/>
    <cellStyle name="Moneda 6 4 2 2 3 2" xfId="2091" xr:uid="{00000000-0005-0000-0000-0000AD090000}"/>
    <cellStyle name="Moneda 6 4 2 2 4" xfId="2092" xr:uid="{00000000-0005-0000-0000-0000AE090000}"/>
    <cellStyle name="Moneda 6 4 2 2 4 2" xfId="2093" xr:uid="{00000000-0005-0000-0000-0000AF090000}"/>
    <cellStyle name="Moneda 6 4 2 2 5" xfId="2094" xr:uid="{00000000-0005-0000-0000-0000B0090000}"/>
    <cellStyle name="Moneda 6 4 2 3" xfId="2095" xr:uid="{00000000-0005-0000-0000-0000B1090000}"/>
    <cellStyle name="Moneda 6 4 2 3 2" xfId="2096" xr:uid="{00000000-0005-0000-0000-0000B2090000}"/>
    <cellStyle name="Moneda 6 4 2 4" xfId="2097" xr:uid="{00000000-0005-0000-0000-0000B3090000}"/>
    <cellStyle name="Moneda 6 4 2 4 2" xfId="2098" xr:uid="{00000000-0005-0000-0000-0000B4090000}"/>
    <cellStyle name="Moneda 6 4 2 5" xfId="2099" xr:uid="{00000000-0005-0000-0000-0000B5090000}"/>
    <cellStyle name="Moneda 6 4 2 5 2" xfId="2100" xr:uid="{00000000-0005-0000-0000-0000B6090000}"/>
    <cellStyle name="Moneda 6 4 2 6" xfId="2101" xr:uid="{00000000-0005-0000-0000-0000B7090000}"/>
    <cellStyle name="Moneda 6 4 3" xfId="2102" xr:uid="{00000000-0005-0000-0000-0000B8090000}"/>
    <cellStyle name="Moneda 6 4 3 2" xfId="2103" xr:uid="{00000000-0005-0000-0000-0000B9090000}"/>
    <cellStyle name="Moneda 6 4 3 2 2" xfId="2104" xr:uid="{00000000-0005-0000-0000-0000BA090000}"/>
    <cellStyle name="Moneda 6 4 3 3" xfId="2105" xr:uid="{00000000-0005-0000-0000-0000BB090000}"/>
    <cellStyle name="Moneda 6 4 3 3 2" xfId="2106" xr:uid="{00000000-0005-0000-0000-0000BC090000}"/>
    <cellStyle name="Moneda 6 4 3 4" xfId="2107" xr:uid="{00000000-0005-0000-0000-0000BD090000}"/>
    <cellStyle name="Moneda 6 4 3 4 2" xfId="2108" xr:uid="{00000000-0005-0000-0000-0000BE090000}"/>
    <cellStyle name="Moneda 6 4 3 5" xfId="2109" xr:uid="{00000000-0005-0000-0000-0000BF090000}"/>
    <cellStyle name="Moneda 6 4 4" xfId="2110" xr:uid="{00000000-0005-0000-0000-0000C0090000}"/>
    <cellStyle name="Moneda 6 4 4 2" xfId="2111" xr:uid="{00000000-0005-0000-0000-0000C1090000}"/>
    <cellStyle name="Moneda 6 4 5" xfId="2112" xr:uid="{00000000-0005-0000-0000-0000C2090000}"/>
    <cellStyle name="Moneda 6 4 5 2" xfId="2113" xr:uid="{00000000-0005-0000-0000-0000C3090000}"/>
    <cellStyle name="Moneda 6 4 6" xfId="2114" xr:uid="{00000000-0005-0000-0000-0000C4090000}"/>
    <cellStyle name="Moneda 6 4 6 2" xfId="2115" xr:uid="{00000000-0005-0000-0000-0000C5090000}"/>
    <cellStyle name="Moneda 6 4 7" xfId="2116" xr:uid="{00000000-0005-0000-0000-0000C6090000}"/>
    <cellStyle name="Moneda 6 5" xfId="2117" xr:uid="{00000000-0005-0000-0000-0000C7090000}"/>
    <cellStyle name="Moneda 6 5 2" xfId="2118" xr:uid="{00000000-0005-0000-0000-0000C8090000}"/>
    <cellStyle name="Moneda 6 5 2 2" xfId="2119" xr:uid="{00000000-0005-0000-0000-0000C9090000}"/>
    <cellStyle name="Moneda 6 5 2 2 2" xfId="2120" xr:uid="{00000000-0005-0000-0000-0000CA090000}"/>
    <cellStyle name="Moneda 6 5 2 2 2 2" xfId="2121" xr:uid="{00000000-0005-0000-0000-0000CB090000}"/>
    <cellStyle name="Moneda 6 5 2 2 3" xfId="2122" xr:uid="{00000000-0005-0000-0000-0000CC090000}"/>
    <cellStyle name="Moneda 6 5 2 2 3 2" xfId="2123" xr:uid="{00000000-0005-0000-0000-0000CD090000}"/>
    <cellStyle name="Moneda 6 5 2 2 4" xfId="2124" xr:uid="{00000000-0005-0000-0000-0000CE090000}"/>
    <cellStyle name="Moneda 6 5 2 2 4 2" xfId="2125" xr:uid="{00000000-0005-0000-0000-0000CF090000}"/>
    <cellStyle name="Moneda 6 5 2 2 5" xfId="2126" xr:uid="{00000000-0005-0000-0000-0000D0090000}"/>
    <cellStyle name="Moneda 6 5 2 3" xfId="2127" xr:uid="{00000000-0005-0000-0000-0000D1090000}"/>
    <cellStyle name="Moneda 6 5 2 3 2" xfId="2128" xr:uid="{00000000-0005-0000-0000-0000D2090000}"/>
    <cellStyle name="Moneda 6 5 2 4" xfId="2129" xr:uid="{00000000-0005-0000-0000-0000D3090000}"/>
    <cellStyle name="Moneda 6 5 2 4 2" xfId="2130" xr:uid="{00000000-0005-0000-0000-0000D4090000}"/>
    <cellStyle name="Moneda 6 5 2 5" xfId="2131" xr:uid="{00000000-0005-0000-0000-0000D5090000}"/>
    <cellStyle name="Moneda 6 5 2 5 2" xfId="2132" xr:uid="{00000000-0005-0000-0000-0000D6090000}"/>
    <cellStyle name="Moneda 6 5 2 6" xfId="2133" xr:uid="{00000000-0005-0000-0000-0000D7090000}"/>
    <cellStyle name="Moneda 6 5 3" xfId="2134" xr:uid="{00000000-0005-0000-0000-0000D8090000}"/>
    <cellStyle name="Moneda 6 5 3 2" xfId="2135" xr:uid="{00000000-0005-0000-0000-0000D9090000}"/>
    <cellStyle name="Moneda 6 5 3 2 2" xfId="2136" xr:uid="{00000000-0005-0000-0000-0000DA090000}"/>
    <cellStyle name="Moneda 6 5 3 3" xfId="2137" xr:uid="{00000000-0005-0000-0000-0000DB090000}"/>
    <cellStyle name="Moneda 6 5 3 3 2" xfId="2138" xr:uid="{00000000-0005-0000-0000-0000DC090000}"/>
    <cellStyle name="Moneda 6 5 3 4" xfId="2139" xr:uid="{00000000-0005-0000-0000-0000DD090000}"/>
    <cellStyle name="Moneda 6 5 3 4 2" xfId="2140" xr:uid="{00000000-0005-0000-0000-0000DE090000}"/>
    <cellStyle name="Moneda 6 5 3 5" xfId="2141" xr:uid="{00000000-0005-0000-0000-0000DF090000}"/>
    <cellStyle name="Moneda 6 5 4" xfId="2142" xr:uid="{00000000-0005-0000-0000-0000E0090000}"/>
    <cellStyle name="Moneda 6 5 4 2" xfId="2143" xr:uid="{00000000-0005-0000-0000-0000E1090000}"/>
    <cellStyle name="Moneda 6 5 5" xfId="2144" xr:uid="{00000000-0005-0000-0000-0000E2090000}"/>
    <cellStyle name="Moneda 6 5 5 2" xfId="2145" xr:uid="{00000000-0005-0000-0000-0000E3090000}"/>
    <cellStyle name="Moneda 6 5 6" xfId="2146" xr:uid="{00000000-0005-0000-0000-0000E4090000}"/>
    <cellStyle name="Moneda 6 5 6 2" xfId="2147" xr:uid="{00000000-0005-0000-0000-0000E5090000}"/>
    <cellStyle name="Moneda 6 5 7" xfId="2148" xr:uid="{00000000-0005-0000-0000-0000E6090000}"/>
    <cellStyle name="Moneda 6 6" xfId="2149" xr:uid="{00000000-0005-0000-0000-0000E7090000}"/>
    <cellStyle name="Moneda 6 6 2" xfId="2150" xr:uid="{00000000-0005-0000-0000-0000E8090000}"/>
    <cellStyle name="Moneda 6 6 2 2" xfId="2151" xr:uid="{00000000-0005-0000-0000-0000E9090000}"/>
    <cellStyle name="Moneda 6 6 2 2 2" xfId="2152" xr:uid="{00000000-0005-0000-0000-0000EA090000}"/>
    <cellStyle name="Moneda 6 6 2 3" xfId="2153" xr:uid="{00000000-0005-0000-0000-0000EB090000}"/>
    <cellStyle name="Moneda 6 6 2 3 2" xfId="2154" xr:uid="{00000000-0005-0000-0000-0000EC090000}"/>
    <cellStyle name="Moneda 6 6 2 4" xfId="2155" xr:uid="{00000000-0005-0000-0000-0000ED090000}"/>
    <cellStyle name="Moneda 6 6 2 4 2" xfId="2156" xr:uid="{00000000-0005-0000-0000-0000EE090000}"/>
    <cellStyle name="Moneda 6 6 2 5" xfId="2157" xr:uid="{00000000-0005-0000-0000-0000EF090000}"/>
    <cellStyle name="Moneda 6 6 3" xfId="2158" xr:uid="{00000000-0005-0000-0000-0000F0090000}"/>
    <cellStyle name="Moneda 6 6 3 2" xfId="2159" xr:uid="{00000000-0005-0000-0000-0000F1090000}"/>
    <cellStyle name="Moneda 6 6 4" xfId="2160" xr:uid="{00000000-0005-0000-0000-0000F2090000}"/>
    <cellStyle name="Moneda 6 6 4 2" xfId="2161" xr:uid="{00000000-0005-0000-0000-0000F3090000}"/>
    <cellStyle name="Moneda 6 6 5" xfId="2162" xr:uid="{00000000-0005-0000-0000-0000F4090000}"/>
    <cellStyle name="Moneda 6 6 5 2" xfId="2163" xr:uid="{00000000-0005-0000-0000-0000F5090000}"/>
    <cellStyle name="Moneda 6 6 6" xfId="2164" xr:uid="{00000000-0005-0000-0000-0000F6090000}"/>
    <cellStyle name="Moneda 6 7" xfId="2165" xr:uid="{00000000-0005-0000-0000-0000F7090000}"/>
    <cellStyle name="Moneda 6 7 2" xfId="2166" xr:uid="{00000000-0005-0000-0000-0000F8090000}"/>
    <cellStyle name="Moneda 6 7 2 2" xfId="2167" xr:uid="{00000000-0005-0000-0000-0000F9090000}"/>
    <cellStyle name="Moneda 6 7 3" xfId="2168" xr:uid="{00000000-0005-0000-0000-0000FA090000}"/>
    <cellStyle name="Moneda 6 7 3 2" xfId="2169" xr:uid="{00000000-0005-0000-0000-0000FB090000}"/>
    <cellStyle name="Moneda 6 7 4" xfId="2170" xr:uid="{00000000-0005-0000-0000-0000FC090000}"/>
    <cellStyle name="Moneda 6 7 4 2" xfId="2171" xr:uid="{00000000-0005-0000-0000-0000FD090000}"/>
    <cellStyle name="Moneda 6 7 5" xfId="2172" xr:uid="{00000000-0005-0000-0000-0000FE090000}"/>
    <cellStyle name="Moneda 6 8" xfId="2173" xr:uid="{00000000-0005-0000-0000-0000FF090000}"/>
    <cellStyle name="Moneda 6 8 2" xfId="2174" xr:uid="{00000000-0005-0000-0000-0000000A0000}"/>
    <cellStyle name="Moneda 6 9" xfId="2175" xr:uid="{00000000-0005-0000-0000-0000010A0000}"/>
    <cellStyle name="Moneda 6 9 2" xfId="2176" xr:uid="{00000000-0005-0000-0000-0000020A0000}"/>
    <cellStyle name="Moneda 60" xfId="3272" xr:uid="{0C426D4F-F997-4B15-9175-4746BF30DF43}"/>
    <cellStyle name="Moneda 7" xfId="2177" xr:uid="{00000000-0005-0000-0000-0000030A0000}"/>
    <cellStyle name="Moneda 7 10" xfId="2178" xr:uid="{00000000-0005-0000-0000-0000040A0000}"/>
    <cellStyle name="Moneda 7 10 2" xfId="2179" xr:uid="{00000000-0005-0000-0000-0000050A0000}"/>
    <cellStyle name="Moneda 7 11" xfId="2180" xr:uid="{00000000-0005-0000-0000-0000060A0000}"/>
    <cellStyle name="Moneda 7 12" xfId="2181" xr:uid="{00000000-0005-0000-0000-0000070A0000}"/>
    <cellStyle name="Moneda 7 2" xfId="2182" xr:uid="{00000000-0005-0000-0000-0000080A0000}"/>
    <cellStyle name="Moneda 7 2 10" xfId="2183" xr:uid="{00000000-0005-0000-0000-0000090A0000}"/>
    <cellStyle name="Moneda 7 2 11" xfId="2184" xr:uid="{00000000-0005-0000-0000-00000A0A0000}"/>
    <cellStyle name="Moneda 7 2 2" xfId="2185" xr:uid="{00000000-0005-0000-0000-00000B0A0000}"/>
    <cellStyle name="Moneda 7 2 2 2" xfId="2186" xr:uid="{00000000-0005-0000-0000-00000C0A0000}"/>
    <cellStyle name="Moneda 7 2 2 2 2" xfId="2187" xr:uid="{00000000-0005-0000-0000-00000D0A0000}"/>
    <cellStyle name="Moneda 7 2 2 2 2 2" xfId="2188" xr:uid="{00000000-0005-0000-0000-00000E0A0000}"/>
    <cellStyle name="Moneda 7 2 2 2 2 2 2" xfId="2189" xr:uid="{00000000-0005-0000-0000-00000F0A0000}"/>
    <cellStyle name="Moneda 7 2 2 2 2 3" xfId="2190" xr:uid="{00000000-0005-0000-0000-0000100A0000}"/>
    <cellStyle name="Moneda 7 2 2 2 2 3 2" xfId="2191" xr:uid="{00000000-0005-0000-0000-0000110A0000}"/>
    <cellStyle name="Moneda 7 2 2 2 2 4" xfId="2192" xr:uid="{00000000-0005-0000-0000-0000120A0000}"/>
    <cellStyle name="Moneda 7 2 2 2 2 4 2" xfId="2193" xr:uid="{00000000-0005-0000-0000-0000130A0000}"/>
    <cellStyle name="Moneda 7 2 2 2 2 5" xfId="2194" xr:uid="{00000000-0005-0000-0000-0000140A0000}"/>
    <cellStyle name="Moneda 7 2 2 2 3" xfId="2195" xr:uid="{00000000-0005-0000-0000-0000150A0000}"/>
    <cellStyle name="Moneda 7 2 2 2 3 2" xfId="2196" xr:uid="{00000000-0005-0000-0000-0000160A0000}"/>
    <cellStyle name="Moneda 7 2 2 2 4" xfId="2197" xr:uid="{00000000-0005-0000-0000-0000170A0000}"/>
    <cellStyle name="Moneda 7 2 2 2 4 2" xfId="2198" xr:uid="{00000000-0005-0000-0000-0000180A0000}"/>
    <cellStyle name="Moneda 7 2 2 2 5" xfId="2199" xr:uid="{00000000-0005-0000-0000-0000190A0000}"/>
    <cellStyle name="Moneda 7 2 2 2 5 2" xfId="2200" xr:uid="{00000000-0005-0000-0000-00001A0A0000}"/>
    <cellStyle name="Moneda 7 2 2 2 6" xfId="2201" xr:uid="{00000000-0005-0000-0000-00001B0A0000}"/>
    <cellStyle name="Moneda 7 2 2 3" xfId="2202" xr:uid="{00000000-0005-0000-0000-00001C0A0000}"/>
    <cellStyle name="Moneda 7 2 2 3 2" xfId="2203" xr:uid="{00000000-0005-0000-0000-00001D0A0000}"/>
    <cellStyle name="Moneda 7 2 2 3 2 2" xfId="2204" xr:uid="{00000000-0005-0000-0000-00001E0A0000}"/>
    <cellStyle name="Moneda 7 2 2 3 3" xfId="2205" xr:uid="{00000000-0005-0000-0000-00001F0A0000}"/>
    <cellStyle name="Moneda 7 2 2 3 3 2" xfId="2206" xr:uid="{00000000-0005-0000-0000-0000200A0000}"/>
    <cellStyle name="Moneda 7 2 2 3 4" xfId="2207" xr:uid="{00000000-0005-0000-0000-0000210A0000}"/>
    <cellStyle name="Moneda 7 2 2 3 4 2" xfId="2208" xr:uid="{00000000-0005-0000-0000-0000220A0000}"/>
    <cellStyle name="Moneda 7 2 2 3 5" xfId="2209" xr:uid="{00000000-0005-0000-0000-0000230A0000}"/>
    <cellStyle name="Moneda 7 2 2 4" xfId="2210" xr:uid="{00000000-0005-0000-0000-0000240A0000}"/>
    <cellStyle name="Moneda 7 2 2 4 2" xfId="2211" xr:uid="{00000000-0005-0000-0000-0000250A0000}"/>
    <cellStyle name="Moneda 7 2 2 5" xfId="2212" xr:uid="{00000000-0005-0000-0000-0000260A0000}"/>
    <cellStyle name="Moneda 7 2 2 5 2" xfId="2213" xr:uid="{00000000-0005-0000-0000-0000270A0000}"/>
    <cellStyle name="Moneda 7 2 2 6" xfId="2214" xr:uid="{00000000-0005-0000-0000-0000280A0000}"/>
    <cellStyle name="Moneda 7 2 2 6 2" xfId="2215" xr:uid="{00000000-0005-0000-0000-0000290A0000}"/>
    <cellStyle name="Moneda 7 2 2 7" xfId="2216" xr:uid="{00000000-0005-0000-0000-00002A0A0000}"/>
    <cellStyle name="Moneda 7 2 3" xfId="2217" xr:uid="{00000000-0005-0000-0000-00002B0A0000}"/>
    <cellStyle name="Moneda 7 2 3 2" xfId="2218" xr:uid="{00000000-0005-0000-0000-00002C0A0000}"/>
    <cellStyle name="Moneda 7 2 3 2 2" xfId="2219" xr:uid="{00000000-0005-0000-0000-00002D0A0000}"/>
    <cellStyle name="Moneda 7 2 3 2 2 2" xfId="2220" xr:uid="{00000000-0005-0000-0000-00002E0A0000}"/>
    <cellStyle name="Moneda 7 2 3 2 2 2 2" xfId="2221" xr:uid="{00000000-0005-0000-0000-00002F0A0000}"/>
    <cellStyle name="Moneda 7 2 3 2 2 3" xfId="2222" xr:uid="{00000000-0005-0000-0000-0000300A0000}"/>
    <cellStyle name="Moneda 7 2 3 2 2 3 2" xfId="2223" xr:uid="{00000000-0005-0000-0000-0000310A0000}"/>
    <cellStyle name="Moneda 7 2 3 2 2 4" xfId="2224" xr:uid="{00000000-0005-0000-0000-0000320A0000}"/>
    <cellStyle name="Moneda 7 2 3 2 2 4 2" xfId="2225" xr:uid="{00000000-0005-0000-0000-0000330A0000}"/>
    <cellStyle name="Moneda 7 2 3 2 2 5" xfId="2226" xr:uid="{00000000-0005-0000-0000-0000340A0000}"/>
    <cellStyle name="Moneda 7 2 3 2 3" xfId="2227" xr:uid="{00000000-0005-0000-0000-0000350A0000}"/>
    <cellStyle name="Moneda 7 2 3 2 3 2" xfId="2228" xr:uid="{00000000-0005-0000-0000-0000360A0000}"/>
    <cellStyle name="Moneda 7 2 3 2 4" xfId="2229" xr:uid="{00000000-0005-0000-0000-0000370A0000}"/>
    <cellStyle name="Moneda 7 2 3 2 4 2" xfId="2230" xr:uid="{00000000-0005-0000-0000-0000380A0000}"/>
    <cellStyle name="Moneda 7 2 3 2 5" xfId="2231" xr:uid="{00000000-0005-0000-0000-0000390A0000}"/>
    <cellStyle name="Moneda 7 2 3 2 5 2" xfId="2232" xr:uid="{00000000-0005-0000-0000-00003A0A0000}"/>
    <cellStyle name="Moneda 7 2 3 2 6" xfId="2233" xr:uid="{00000000-0005-0000-0000-00003B0A0000}"/>
    <cellStyle name="Moneda 7 2 3 3" xfId="2234" xr:uid="{00000000-0005-0000-0000-00003C0A0000}"/>
    <cellStyle name="Moneda 7 2 3 3 2" xfId="2235" xr:uid="{00000000-0005-0000-0000-00003D0A0000}"/>
    <cellStyle name="Moneda 7 2 3 3 2 2" xfId="2236" xr:uid="{00000000-0005-0000-0000-00003E0A0000}"/>
    <cellStyle name="Moneda 7 2 3 3 3" xfId="2237" xr:uid="{00000000-0005-0000-0000-00003F0A0000}"/>
    <cellStyle name="Moneda 7 2 3 3 3 2" xfId="2238" xr:uid="{00000000-0005-0000-0000-0000400A0000}"/>
    <cellStyle name="Moneda 7 2 3 3 4" xfId="2239" xr:uid="{00000000-0005-0000-0000-0000410A0000}"/>
    <cellStyle name="Moneda 7 2 3 3 4 2" xfId="2240" xr:uid="{00000000-0005-0000-0000-0000420A0000}"/>
    <cellStyle name="Moneda 7 2 3 3 5" xfId="2241" xr:uid="{00000000-0005-0000-0000-0000430A0000}"/>
    <cellStyle name="Moneda 7 2 3 4" xfId="2242" xr:uid="{00000000-0005-0000-0000-0000440A0000}"/>
    <cellStyle name="Moneda 7 2 3 4 2" xfId="2243" xr:uid="{00000000-0005-0000-0000-0000450A0000}"/>
    <cellStyle name="Moneda 7 2 3 5" xfId="2244" xr:uid="{00000000-0005-0000-0000-0000460A0000}"/>
    <cellStyle name="Moneda 7 2 3 5 2" xfId="2245" xr:uid="{00000000-0005-0000-0000-0000470A0000}"/>
    <cellStyle name="Moneda 7 2 3 6" xfId="2246" xr:uid="{00000000-0005-0000-0000-0000480A0000}"/>
    <cellStyle name="Moneda 7 2 3 6 2" xfId="2247" xr:uid="{00000000-0005-0000-0000-0000490A0000}"/>
    <cellStyle name="Moneda 7 2 3 7" xfId="2248" xr:uid="{00000000-0005-0000-0000-00004A0A0000}"/>
    <cellStyle name="Moneda 7 2 4" xfId="2249" xr:uid="{00000000-0005-0000-0000-00004B0A0000}"/>
    <cellStyle name="Moneda 7 2 4 2" xfId="2250" xr:uid="{00000000-0005-0000-0000-00004C0A0000}"/>
    <cellStyle name="Moneda 7 2 4 2 2" xfId="2251" xr:uid="{00000000-0005-0000-0000-00004D0A0000}"/>
    <cellStyle name="Moneda 7 2 4 2 2 2" xfId="2252" xr:uid="{00000000-0005-0000-0000-00004E0A0000}"/>
    <cellStyle name="Moneda 7 2 4 2 2 2 2" xfId="2253" xr:uid="{00000000-0005-0000-0000-00004F0A0000}"/>
    <cellStyle name="Moneda 7 2 4 2 2 3" xfId="2254" xr:uid="{00000000-0005-0000-0000-0000500A0000}"/>
    <cellStyle name="Moneda 7 2 4 2 2 3 2" xfId="2255" xr:uid="{00000000-0005-0000-0000-0000510A0000}"/>
    <cellStyle name="Moneda 7 2 4 2 2 4" xfId="2256" xr:uid="{00000000-0005-0000-0000-0000520A0000}"/>
    <cellStyle name="Moneda 7 2 4 2 2 4 2" xfId="2257" xr:uid="{00000000-0005-0000-0000-0000530A0000}"/>
    <cellStyle name="Moneda 7 2 4 2 2 5" xfId="2258" xr:uid="{00000000-0005-0000-0000-0000540A0000}"/>
    <cellStyle name="Moneda 7 2 4 2 3" xfId="2259" xr:uid="{00000000-0005-0000-0000-0000550A0000}"/>
    <cellStyle name="Moneda 7 2 4 2 3 2" xfId="2260" xr:uid="{00000000-0005-0000-0000-0000560A0000}"/>
    <cellStyle name="Moneda 7 2 4 2 4" xfId="2261" xr:uid="{00000000-0005-0000-0000-0000570A0000}"/>
    <cellStyle name="Moneda 7 2 4 2 4 2" xfId="2262" xr:uid="{00000000-0005-0000-0000-0000580A0000}"/>
    <cellStyle name="Moneda 7 2 4 2 5" xfId="2263" xr:uid="{00000000-0005-0000-0000-0000590A0000}"/>
    <cellStyle name="Moneda 7 2 4 2 5 2" xfId="2264" xr:uid="{00000000-0005-0000-0000-00005A0A0000}"/>
    <cellStyle name="Moneda 7 2 4 2 6" xfId="2265" xr:uid="{00000000-0005-0000-0000-00005B0A0000}"/>
    <cellStyle name="Moneda 7 2 4 3" xfId="2266" xr:uid="{00000000-0005-0000-0000-00005C0A0000}"/>
    <cellStyle name="Moneda 7 2 4 3 2" xfId="2267" xr:uid="{00000000-0005-0000-0000-00005D0A0000}"/>
    <cellStyle name="Moneda 7 2 4 3 2 2" xfId="2268" xr:uid="{00000000-0005-0000-0000-00005E0A0000}"/>
    <cellStyle name="Moneda 7 2 4 3 3" xfId="2269" xr:uid="{00000000-0005-0000-0000-00005F0A0000}"/>
    <cellStyle name="Moneda 7 2 4 3 3 2" xfId="2270" xr:uid="{00000000-0005-0000-0000-0000600A0000}"/>
    <cellStyle name="Moneda 7 2 4 3 4" xfId="2271" xr:uid="{00000000-0005-0000-0000-0000610A0000}"/>
    <cellStyle name="Moneda 7 2 4 3 4 2" xfId="2272" xr:uid="{00000000-0005-0000-0000-0000620A0000}"/>
    <cellStyle name="Moneda 7 2 4 3 5" xfId="2273" xr:uid="{00000000-0005-0000-0000-0000630A0000}"/>
    <cellStyle name="Moneda 7 2 4 4" xfId="2274" xr:uid="{00000000-0005-0000-0000-0000640A0000}"/>
    <cellStyle name="Moneda 7 2 4 4 2" xfId="2275" xr:uid="{00000000-0005-0000-0000-0000650A0000}"/>
    <cellStyle name="Moneda 7 2 4 5" xfId="2276" xr:uid="{00000000-0005-0000-0000-0000660A0000}"/>
    <cellStyle name="Moneda 7 2 4 5 2" xfId="2277" xr:uid="{00000000-0005-0000-0000-0000670A0000}"/>
    <cellStyle name="Moneda 7 2 4 6" xfId="2278" xr:uid="{00000000-0005-0000-0000-0000680A0000}"/>
    <cellStyle name="Moneda 7 2 4 6 2" xfId="2279" xr:uid="{00000000-0005-0000-0000-0000690A0000}"/>
    <cellStyle name="Moneda 7 2 4 7" xfId="2280" xr:uid="{00000000-0005-0000-0000-00006A0A0000}"/>
    <cellStyle name="Moneda 7 2 5" xfId="2281" xr:uid="{00000000-0005-0000-0000-00006B0A0000}"/>
    <cellStyle name="Moneda 7 2 5 2" xfId="2282" xr:uid="{00000000-0005-0000-0000-00006C0A0000}"/>
    <cellStyle name="Moneda 7 2 5 2 2" xfId="2283" xr:uid="{00000000-0005-0000-0000-00006D0A0000}"/>
    <cellStyle name="Moneda 7 2 5 2 2 2" xfId="2284" xr:uid="{00000000-0005-0000-0000-00006E0A0000}"/>
    <cellStyle name="Moneda 7 2 5 2 3" xfId="2285" xr:uid="{00000000-0005-0000-0000-00006F0A0000}"/>
    <cellStyle name="Moneda 7 2 5 2 3 2" xfId="2286" xr:uid="{00000000-0005-0000-0000-0000700A0000}"/>
    <cellStyle name="Moneda 7 2 5 2 4" xfId="2287" xr:uid="{00000000-0005-0000-0000-0000710A0000}"/>
    <cellStyle name="Moneda 7 2 5 2 4 2" xfId="2288" xr:uid="{00000000-0005-0000-0000-0000720A0000}"/>
    <cellStyle name="Moneda 7 2 5 2 5" xfId="2289" xr:uid="{00000000-0005-0000-0000-0000730A0000}"/>
    <cellStyle name="Moneda 7 2 5 3" xfId="2290" xr:uid="{00000000-0005-0000-0000-0000740A0000}"/>
    <cellStyle name="Moneda 7 2 5 3 2" xfId="2291" xr:uid="{00000000-0005-0000-0000-0000750A0000}"/>
    <cellStyle name="Moneda 7 2 5 4" xfId="2292" xr:uid="{00000000-0005-0000-0000-0000760A0000}"/>
    <cellStyle name="Moneda 7 2 5 4 2" xfId="2293" xr:uid="{00000000-0005-0000-0000-0000770A0000}"/>
    <cellStyle name="Moneda 7 2 5 5" xfId="2294" xr:uid="{00000000-0005-0000-0000-0000780A0000}"/>
    <cellStyle name="Moneda 7 2 5 5 2" xfId="2295" xr:uid="{00000000-0005-0000-0000-0000790A0000}"/>
    <cellStyle name="Moneda 7 2 5 6" xfId="2296" xr:uid="{00000000-0005-0000-0000-00007A0A0000}"/>
    <cellStyle name="Moneda 7 2 6" xfId="2297" xr:uid="{00000000-0005-0000-0000-00007B0A0000}"/>
    <cellStyle name="Moneda 7 2 6 2" xfId="2298" xr:uid="{00000000-0005-0000-0000-00007C0A0000}"/>
    <cellStyle name="Moneda 7 2 6 2 2" xfId="2299" xr:uid="{00000000-0005-0000-0000-00007D0A0000}"/>
    <cellStyle name="Moneda 7 2 6 3" xfId="2300" xr:uid="{00000000-0005-0000-0000-00007E0A0000}"/>
    <cellStyle name="Moneda 7 2 6 3 2" xfId="2301" xr:uid="{00000000-0005-0000-0000-00007F0A0000}"/>
    <cellStyle name="Moneda 7 2 6 4" xfId="2302" xr:uid="{00000000-0005-0000-0000-0000800A0000}"/>
    <cellStyle name="Moneda 7 2 6 4 2" xfId="2303" xr:uid="{00000000-0005-0000-0000-0000810A0000}"/>
    <cellStyle name="Moneda 7 2 6 5" xfId="2304" xr:uid="{00000000-0005-0000-0000-0000820A0000}"/>
    <cellStyle name="Moneda 7 2 7" xfId="2305" xr:uid="{00000000-0005-0000-0000-0000830A0000}"/>
    <cellStyle name="Moneda 7 2 7 2" xfId="2306" xr:uid="{00000000-0005-0000-0000-0000840A0000}"/>
    <cellStyle name="Moneda 7 2 8" xfId="2307" xr:uid="{00000000-0005-0000-0000-0000850A0000}"/>
    <cellStyle name="Moneda 7 2 8 2" xfId="2308" xr:uid="{00000000-0005-0000-0000-0000860A0000}"/>
    <cellStyle name="Moneda 7 2 9" xfId="2309" xr:uid="{00000000-0005-0000-0000-0000870A0000}"/>
    <cellStyle name="Moneda 7 2 9 2" xfId="2310" xr:uid="{00000000-0005-0000-0000-0000880A0000}"/>
    <cellStyle name="Moneda 7 3" xfId="2311" xr:uid="{00000000-0005-0000-0000-0000890A0000}"/>
    <cellStyle name="Moneda 7 3 2" xfId="2312" xr:uid="{00000000-0005-0000-0000-00008A0A0000}"/>
    <cellStyle name="Moneda 7 3 2 2" xfId="2313" xr:uid="{00000000-0005-0000-0000-00008B0A0000}"/>
    <cellStyle name="Moneda 7 3 2 2 2" xfId="2314" xr:uid="{00000000-0005-0000-0000-00008C0A0000}"/>
    <cellStyle name="Moneda 7 3 2 2 2 2" xfId="2315" xr:uid="{00000000-0005-0000-0000-00008D0A0000}"/>
    <cellStyle name="Moneda 7 3 2 2 3" xfId="2316" xr:uid="{00000000-0005-0000-0000-00008E0A0000}"/>
    <cellStyle name="Moneda 7 3 2 2 3 2" xfId="2317" xr:uid="{00000000-0005-0000-0000-00008F0A0000}"/>
    <cellStyle name="Moneda 7 3 2 2 4" xfId="2318" xr:uid="{00000000-0005-0000-0000-0000900A0000}"/>
    <cellStyle name="Moneda 7 3 2 2 4 2" xfId="2319" xr:uid="{00000000-0005-0000-0000-0000910A0000}"/>
    <cellStyle name="Moneda 7 3 2 2 5" xfId="2320" xr:uid="{00000000-0005-0000-0000-0000920A0000}"/>
    <cellStyle name="Moneda 7 3 2 3" xfId="2321" xr:uid="{00000000-0005-0000-0000-0000930A0000}"/>
    <cellStyle name="Moneda 7 3 2 3 2" xfId="2322" xr:uid="{00000000-0005-0000-0000-0000940A0000}"/>
    <cellStyle name="Moneda 7 3 2 4" xfId="2323" xr:uid="{00000000-0005-0000-0000-0000950A0000}"/>
    <cellStyle name="Moneda 7 3 2 4 2" xfId="2324" xr:uid="{00000000-0005-0000-0000-0000960A0000}"/>
    <cellStyle name="Moneda 7 3 2 5" xfId="2325" xr:uid="{00000000-0005-0000-0000-0000970A0000}"/>
    <cellStyle name="Moneda 7 3 2 5 2" xfId="2326" xr:uid="{00000000-0005-0000-0000-0000980A0000}"/>
    <cellStyle name="Moneda 7 3 2 6" xfId="2327" xr:uid="{00000000-0005-0000-0000-0000990A0000}"/>
    <cellStyle name="Moneda 7 3 3" xfId="2328" xr:uid="{00000000-0005-0000-0000-00009A0A0000}"/>
    <cellStyle name="Moneda 7 3 3 2" xfId="2329" xr:uid="{00000000-0005-0000-0000-00009B0A0000}"/>
    <cellStyle name="Moneda 7 3 3 2 2" xfId="2330" xr:uid="{00000000-0005-0000-0000-00009C0A0000}"/>
    <cellStyle name="Moneda 7 3 3 3" xfId="2331" xr:uid="{00000000-0005-0000-0000-00009D0A0000}"/>
    <cellStyle name="Moneda 7 3 3 3 2" xfId="2332" xr:uid="{00000000-0005-0000-0000-00009E0A0000}"/>
    <cellStyle name="Moneda 7 3 3 4" xfId="2333" xr:uid="{00000000-0005-0000-0000-00009F0A0000}"/>
    <cellStyle name="Moneda 7 3 3 4 2" xfId="2334" xr:uid="{00000000-0005-0000-0000-0000A00A0000}"/>
    <cellStyle name="Moneda 7 3 3 5" xfId="2335" xr:uid="{00000000-0005-0000-0000-0000A10A0000}"/>
    <cellStyle name="Moneda 7 3 4" xfId="2336" xr:uid="{00000000-0005-0000-0000-0000A20A0000}"/>
    <cellStyle name="Moneda 7 3 4 2" xfId="2337" xr:uid="{00000000-0005-0000-0000-0000A30A0000}"/>
    <cellStyle name="Moneda 7 3 5" xfId="2338" xr:uid="{00000000-0005-0000-0000-0000A40A0000}"/>
    <cellStyle name="Moneda 7 3 5 2" xfId="2339" xr:uid="{00000000-0005-0000-0000-0000A50A0000}"/>
    <cellStyle name="Moneda 7 3 6" xfId="2340" xr:uid="{00000000-0005-0000-0000-0000A60A0000}"/>
    <cellStyle name="Moneda 7 3 6 2" xfId="2341" xr:uid="{00000000-0005-0000-0000-0000A70A0000}"/>
    <cellStyle name="Moneda 7 3 7" xfId="2342" xr:uid="{00000000-0005-0000-0000-0000A80A0000}"/>
    <cellStyle name="Moneda 7 4" xfId="2343" xr:uid="{00000000-0005-0000-0000-0000A90A0000}"/>
    <cellStyle name="Moneda 7 4 2" xfId="2344" xr:uid="{00000000-0005-0000-0000-0000AA0A0000}"/>
    <cellStyle name="Moneda 7 4 2 2" xfId="2345" xr:uid="{00000000-0005-0000-0000-0000AB0A0000}"/>
    <cellStyle name="Moneda 7 4 2 2 2" xfId="2346" xr:uid="{00000000-0005-0000-0000-0000AC0A0000}"/>
    <cellStyle name="Moneda 7 4 2 2 2 2" xfId="2347" xr:uid="{00000000-0005-0000-0000-0000AD0A0000}"/>
    <cellStyle name="Moneda 7 4 2 2 3" xfId="2348" xr:uid="{00000000-0005-0000-0000-0000AE0A0000}"/>
    <cellStyle name="Moneda 7 4 2 2 3 2" xfId="2349" xr:uid="{00000000-0005-0000-0000-0000AF0A0000}"/>
    <cellStyle name="Moneda 7 4 2 2 4" xfId="2350" xr:uid="{00000000-0005-0000-0000-0000B00A0000}"/>
    <cellStyle name="Moneda 7 4 2 2 4 2" xfId="2351" xr:uid="{00000000-0005-0000-0000-0000B10A0000}"/>
    <cellStyle name="Moneda 7 4 2 2 5" xfId="2352" xr:uid="{00000000-0005-0000-0000-0000B20A0000}"/>
    <cellStyle name="Moneda 7 4 2 3" xfId="2353" xr:uid="{00000000-0005-0000-0000-0000B30A0000}"/>
    <cellStyle name="Moneda 7 4 2 3 2" xfId="2354" xr:uid="{00000000-0005-0000-0000-0000B40A0000}"/>
    <cellStyle name="Moneda 7 4 2 4" xfId="2355" xr:uid="{00000000-0005-0000-0000-0000B50A0000}"/>
    <cellStyle name="Moneda 7 4 2 4 2" xfId="2356" xr:uid="{00000000-0005-0000-0000-0000B60A0000}"/>
    <cellStyle name="Moneda 7 4 2 5" xfId="2357" xr:uid="{00000000-0005-0000-0000-0000B70A0000}"/>
    <cellStyle name="Moneda 7 4 2 5 2" xfId="2358" xr:uid="{00000000-0005-0000-0000-0000B80A0000}"/>
    <cellStyle name="Moneda 7 4 2 6" xfId="2359" xr:uid="{00000000-0005-0000-0000-0000B90A0000}"/>
    <cellStyle name="Moneda 7 4 3" xfId="2360" xr:uid="{00000000-0005-0000-0000-0000BA0A0000}"/>
    <cellStyle name="Moneda 7 4 3 2" xfId="2361" xr:uid="{00000000-0005-0000-0000-0000BB0A0000}"/>
    <cellStyle name="Moneda 7 4 3 2 2" xfId="2362" xr:uid="{00000000-0005-0000-0000-0000BC0A0000}"/>
    <cellStyle name="Moneda 7 4 3 3" xfId="2363" xr:uid="{00000000-0005-0000-0000-0000BD0A0000}"/>
    <cellStyle name="Moneda 7 4 3 3 2" xfId="2364" xr:uid="{00000000-0005-0000-0000-0000BE0A0000}"/>
    <cellStyle name="Moneda 7 4 3 4" xfId="2365" xr:uid="{00000000-0005-0000-0000-0000BF0A0000}"/>
    <cellStyle name="Moneda 7 4 3 4 2" xfId="2366" xr:uid="{00000000-0005-0000-0000-0000C00A0000}"/>
    <cellStyle name="Moneda 7 4 3 5" xfId="2367" xr:uid="{00000000-0005-0000-0000-0000C10A0000}"/>
    <cellStyle name="Moneda 7 4 4" xfId="2368" xr:uid="{00000000-0005-0000-0000-0000C20A0000}"/>
    <cellStyle name="Moneda 7 4 4 2" xfId="2369" xr:uid="{00000000-0005-0000-0000-0000C30A0000}"/>
    <cellStyle name="Moneda 7 4 5" xfId="2370" xr:uid="{00000000-0005-0000-0000-0000C40A0000}"/>
    <cellStyle name="Moneda 7 4 5 2" xfId="2371" xr:uid="{00000000-0005-0000-0000-0000C50A0000}"/>
    <cellStyle name="Moneda 7 4 6" xfId="2372" xr:uid="{00000000-0005-0000-0000-0000C60A0000}"/>
    <cellStyle name="Moneda 7 4 6 2" xfId="2373" xr:uid="{00000000-0005-0000-0000-0000C70A0000}"/>
    <cellStyle name="Moneda 7 4 7" xfId="2374" xr:uid="{00000000-0005-0000-0000-0000C80A0000}"/>
    <cellStyle name="Moneda 7 5" xfId="2375" xr:uid="{00000000-0005-0000-0000-0000C90A0000}"/>
    <cellStyle name="Moneda 7 5 2" xfId="2376" xr:uid="{00000000-0005-0000-0000-0000CA0A0000}"/>
    <cellStyle name="Moneda 7 5 2 2" xfId="2377" xr:uid="{00000000-0005-0000-0000-0000CB0A0000}"/>
    <cellStyle name="Moneda 7 5 2 2 2" xfId="2378" xr:uid="{00000000-0005-0000-0000-0000CC0A0000}"/>
    <cellStyle name="Moneda 7 5 2 2 2 2" xfId="2379" xr:uid="{00000000-0005-0000-0000-0000CD0A0000}"/>
    <cellStyle name="Moneda 7 5 2 2 3" xfId="2380" xr:uid="{00000000-0005-0000-0000-0000CE0A0000}"/>
    <cellStyle name="Moneda 7 5 2 2 3 2" xfId="2381" xr:uid="{00000000-0005-0000-0000-0000CF0A0000}"/>
    <cellStyle name="Moneda 7 5 2 2 4" xfId="2382" xr:uid="{00000000-0005-0000-0000-0000D00A0000}"/>
    <cellStyle name="Moneda 7 5 2 2 4 2" xfId="2383" xr:uid="{00000000-0005-0000-0000-0000D10A0000}"/>
    <cellStyle name="Moneda 7 5 2 2 5" xfId="2384" xr:uid="{00000000-0005-0000-0000-0000D20A0000}"/>
    <cellStyle name="Moneda 7 5 2 3" xfId="2385" xr:uid="{00000000-0005-0000-0000-0000D30A0000}"/>
    <cellStyle name="Moneda 7 5 2 3 2" xfId="2386" xr:uid="{00000000-0005-0000-0000-0000D40A0000}"/>
    <cellStyle name="Moneda 7 5 2 4" xfId="2387" xr:uid="{00000000-0005-0000-0000-0000D50A0000}"/>
    <cellStyle name="Moneda 7 5 2 4 2" xfId="2388" xr:uid="{00000000-0005-0000-0000-0000D60A0000}"/>
    <cellStyle name="Moneda 7 5 2 5" xfId="2389" xr:uid="{00000000-0005-0000-0000-0000D70A0000}"/>
    <cellStyle name="Moneda 7 5 2 5 2" xfId="2390" xr:uid="{00000000-0005-0000-0000-0000D80A0000}"/>
    <cellStyle name="Moneda 7 5 2 6" xfId="2391" xr:uid="{00000000-0005-0000-0000-0000D90A0000}"/>
    <cellStyle name="Moneda 7 5 3" xfId="2392" xr:uid="{00000000-0005-0000-0000-0000DA0A0000}"/>
    <cellStyle name="Moneda 7 5 3 2" xfId="2393" xr:uid="{00000000-0005-0000-0000-0000DB0A0000}"/>
    <cellStyle name="Moneda 7 5 3 2 2" xfId="2394" xr:uid="{00000000-0005-0000-0000-0000DC0A0000}"/>
    <cellStyle name="Moneda 7 5 3 3" xfId="2395" xr:uid="{00000000-0005-0000-0000-0000DD0A0000}"/>
    <cellStyle name="Moneda 7 5 3 3 2" xfId="2396" xr:uid="{00000000-0005-0000-0000-0000DE0A0000}"/>
    <cellStyle name="Moneda 7 5 3 4" xfId="2397" xr:uid="{00000000-0005-0000-0000-0000DF0A0000}"/>
    <cellStyle name="Moneda 7 5 3 4 2" xfId="2398" xr:uid="{00000000-0005-0000-0000-0000E00A0000}"/>
    <cellStyle name="Moneda 7 5 3 5" xfId="2399" xr:uid="{00000000-0005-0000-0000-0000E10A0000}"/>
    <cellStyle name="Moneda 7 5 4" xfId="2400" xr:uid="{00000000-0005-0000-0000-0000E20A0000}"/>
    <cellStyle name="Moneda 7 5 4 2" xfId="2401" xr:uid="{00000000-0005-0000-0000-0000E30A0000}"/>
    <cellStyle name="Moneda 7 5 5" xfId="2402" xr:uid="{00000000-0005-0000-0000-0000E40A0000}"/>
    <cellStyle name="Moneda 7 5 5 2" xfId="2403" xr:uid="{00000000-0005-0000-0000-0000E50A0000}"/>
    <cellStyle name="Moneda 7 5 6" xfId="2404" xr:uid="{00000000-0005-0000-0000-0000E60A0000}"/>
    <cellStyle name="Moneda 7 5 6 2" xfId="2405" xr:uid="{00000000-0005-0000-0000-0000E70A0000}"/>
    <cellStyle name="Moneda 7 5 7" xfId="2406" xr:uid="{00000000-0005-0000-0000-0000E80A0000}"/>
    <cellStyle name="Moneda 7 6" xfId="2407" xr:uid="{00000000-0005-0000-0000-0000E90A0000}"/>
    <cellStyle name="Moneda 7 6 2" xfId="2408" xr:uid="{00000000-0005-0000-0000-0000EA0A0000}"/>
    <cellStyle name="Moneda 7 6 2 2" xfId="2409" xr:uid="{00000000-0005-0000-0000-0000EB0A0000}"/>
    <cellStyle name="Moneda 7 6 2 2 2" xfId="2410" xr:uid="{00000000-0005-0000-0000-0000EC0A0000}"/>
    <cellStyle name="Moneda 7 6 2 3" xfId="2411" xr:uid="{00000000-0005-0000-0000-0000ED0A0000}"/>
    <cellStyle name="Moneda 7 6 2 3 2" xfId="2412" xr:uid="{00000000-0005-0000-0000-0000EE0A0000}"/>
    <cellStyle name="Moneda 7 6 2 4" xfId="2413" xr:uid="{00000000-0005-0000-0000-0000EF0A0000}"/>
    <cellStyle name="Moneda 7 6 2 4 2" xfId="2414" xr:uid="{00000000-0005-0000-0000-0000F00A0000}"/>
    <cellStyle name="Moneda 7 6 2 5" xfId="2415" xr:uid="{00000000-0005-0000-0000-0000F10A0000}"/>
    <cellStyle name="Moneda 7 6 3" xfId="2416" xr:uid="{00000000-0005-0000-0000-0000F20A0000}"/>
    <cellStyle name="Moneda 7 6 3 2" xfId="2417" xr:uid="{00000000-0005-0000-0000-0000F30A0000}"/>
    <cellStyle name="Moneda 7 6 4" xfId="2418" xr:uid="{00000000-0005-0000-0000-0000F40A0000}"/>
    <cellStyle name="Moneda 7 6 4 2" xfId="2419" xr:uid="{00000000-0005-0000-0000-0000F50A0000}"/>
    <cellStyle name="Moneda 7 6 5" xfId="2420" xr:uid="{00000000-0005-0000-0000-0000F60A0000}"/>
    <cellStyle name="Moneda 7 6 5 2" xfId="2421" xr:uid="{00000000-0005-0000-0000-0000F70A0000}"/>
    <cellStyle name="Moneda 7 6 6" xfId="2422" xr:uid="{00000000-0005-0000-0000-0000F80A0000}"/>
    <cellStyle name="Moneda 7 7" xfId="2423" xr:uid="{00000000-0005-0000-0000-0000F90A0000}"/>
    <cellStyle name="Moneda 7 7 2" xfId="2424" xr:uid="{00000000-0005-0000-0000-0000FA0A0000}"/>
    <cellStyle name="Moneda 7 7 2 2" xfId="2425" xr:uid="{00000000-0005-0000-0000-0000FB0A0000}"/>
    <cellStyle name="Moneda 7 7 3" xfId="2426" xr:uid="{00000000-0005-0000-0000-0000FC0A0000}"/>
    <cellStyle name="Moneda 7 7 3 2" xfId="2427" xr:uid="{00000000-0005-0000-0000-0000FD0A0000}"/>
    <cellStyle name="Moneda 7 7 4" xfId="2428" xr:uid="{00000000-0005-0000-0000-0000FE0A0000}"/>
    <cellStyle name="Moneda 7 7 4 2" xfId="2429" xr:uid="{00000000-0005-0000-0000-0000FF0A0000}"/>
    <cellStyle name="Moneda 7 7 5" xfId="2430" xr:uid="{00000000-0005-0000-0000-0000000B0000}"/>
    <cellStyle name="Moneda 7 8" xfId="2431" xr:uid="{00000000-0005-0000-0000-0000010B0000}"/>
    <cellStyle name="Moneda 7 8 2" xfId="2432" xr:uid="{00000000-0005-0000-0000-0000020B0000}"/>
    <cellStyle name="Moneda 7 9" xfId="2433" xr:uid="{00000000-0005-0000-0000-0000030B0000}"/>
    <cellStyle name="Moneda 7 9 2" xfId="2434" xr:uid="{00000000-0005-0000-0000-0000040B0000}"/>
    <cellStyle name="Moneda 8" xfId="2435" xr:uid="{00000000-0005-0000-0000-0000050B0000}"/>
    <cellStyle name="Moneda 8 10" xfId="2436" xr:uid="{00000000-0005-0000-0000-0000060B0000}"/>
    <cellStyle name="Moneda 8 10 2" xfId="2437" xr:uid="{00000000-0005-0000-0000-0000070B0000}"/>
    <cellStyle name="Moneda 8 11" xfId="2438" xr:uid="{00000000-0005-0000-0000-0000080B0000}"/>
    <cellStyle name="Moneda 8 11 2" xfId="2439" xr:uid="{00000000-0005-0000-0000-0000090B0000}"/>
    <cellStyle name="Moneda 8 12" xfId="2440" xr:uid="{00000000-0005-0000-0000-00000A0B0000}"/>
    <cellStyle name="Moneda 8 13" xfId="2441" xr:uid="{00000000-0005-0000-0000-00000B0B0000}"/>
    <cellStyle name="Moneda 8 2" xfId="2442" xr:uid="{00000000-0005-0000-0000-00000C0B0000}"/>
    <cellStyle name="Moneda 8 2 10" xfId="2443" xr:uid="{00000000-0005-0000-0000-00000D0B0000}"/>
    <cellStyle name="Moneda 8 2 11" xfId="2444" xr:uid="{00000000-0005-0000-0000-00000E0B0000}"/>
    <cellStyle name="Moneda 8 2 2" xfId="2445" xr:uid="{00000000-0005-0000-0000-00000F0B0000}"/>
    <cellStyle name="Moneda 8 2 2 2" xfId="2446" xr:uid="{00000000-0005-0000-0000-0000100B0000}"/>
    <cellStyle name="Moneda 8 2 2 2 2" xfId="2447" xr:uid="{00000000-0005-0000-0000-0000110B0000}"/>
    <cellStyle name="Moneda 8 2 2 2 2 2" xfId="2448" xr:uid="{00000000-0005-0000-0000-0000120B0000}"/>
    <cellStyle name="Moneda 8 2 2 2 2 2 2" xfId="2449" xr:uid="{00000000-0005-0000-0000-0000130B0000}"/>
    <cellStyle name="Moneda 8 2 2 2 2 3" xfId="2450" xr:uid="{00000000-0005-0000-0000-0000140B0000}"/>
    <cellStyle name="Moneda 8 2 2 2 2 3 2" xfId="2451" xr:uid="{00000000-0005-0000-0000-0000150B0000}"/>
    <cellStyle name="Moneda 8 2 2 2 2 4" xfId="2452" xr:uid="{00000000-0005-0000-0000-0000160B0000}"/>
    <cellStyle name="Moneda 8 2 2 2 2 4 2" xfId="2453" xr:uid="{00000000-0005-0000-0000-0000170B0000}"/>
    <cellStyle name="Moneda 8 2 2 2 2 5" xfId="2454" xr:uid="{00000000-0005-0000-0000-0000180B0000}"/>
    <cellStyle name="Moneda 8 2 2 2 3" xfId="2455" xr:uid="{00000000-0005-0000-0000-0000190B0000}"/>
    <cellStyle name="Moneda 8 2 2 2 3 2" xfId="2456" xr:uid="{00000000-0005-0000-0000-00001A0B0000}"/>
    <cellStyle name="Moneda 8 2 2 2 4" xfId="2457" xr:uid="{00000000-0005-0000-0000-00001B0B0000}"/>
    <cellStyle name="Moneda 8 2 2 2 4 2" xfId="2458" xr:uid="{00000000-0005-0000-0000-00001C0B0000}"/>
    <cellStyle name="Moneda 8 2 2 2 5" xfId="2459" xr:uid="{00000000-0005-0000-0000-00001D0B0000}"/>
    <cellStyle name="Moneda 8 2 2 2 5 2" xfId="2460" xr:uid="{00000000-0005-0000-0000-00001E0B0000}"/>
    <cellStyle name="Moneda 8 2 2 2 6" xfId="2461" xr:uid="{00000000-0005-0000-0000-00001F0B0000}"/>
    <cellStyle name="Moneda 8 2 2 3" xfId="2462" xr:uid="{00000000-0005-0000-0000-0000200B0000}"/>
    <cellStyle name="Moneda 8 2 2 3 2" xfId="2463" xr:uid="{00000000-0005-0000-0000-0000210B0000}"/>
    <cellStyle name="Moneda 8 2 2 3 2 2" xfId="2464" xr:uid="{00000000-0005-0000-0000-0000220B0000}"/>
    <cellStyle name="Moneda 8 2 2 3 3" xfId="2465" xr:uid="{00000000-0005-0000-0000-0000230B0000}"/>
    <cellStyle name="Moneda 8 2 2 3 3 2" xfId="2466" xr:uid="{00000000-0005-0000-0000-0000240B0000}"/>
    <cellStyle name="Moneda 8 2 2 3 4" xfId="2467" xr:uid="{00000000-0005-0000-0000-0000250B0000}"/>
    <cellStyle name="Moneda 8 2 2 3 4 2" xfId="2468" xr:uid="{00000000-0005-0000-0000-0000260B0000}"/>
    <cellStyle name="Moneda 8 2 2 3 5" xfId="2469" xr:uid="{00000000-0005-0000-0000-0000270B0000}"/>
    <cellStyle name="Moneda 8 2 2 4" xfId="2470" xr:uid="{00000000-0005-0000-0000-0000280B0000}"/>
    <cellStyle name="Moneda 8 2 2 4 2" xfId="2471" xr:uid="{00000000-0005-0000-0000-0000290B0000}"/>
    <cellStyle name="Moneda 8 2 2 5" xfId="2472" xr:uid="{00000000-0005-0000-0000-00002A0B0000}"/>
    <cellStyle name="Moneda 8 2 2 5 2" xfId="2473" xr:uid="{00000000-0005-0000-0000-00002B0B0000}"/>
    <cellStyle name="Moneda 8 2 2 6" xfId="2474" xr:uid="{00000000-0005-0000-0000-00002C0B0000}"/>
    <cellStyle name="Moneda 8 2 2 6 2" xfId="2475" xr:uid="{00000000-0005-0000-0000-00002D0B0000}"/>
    <cellStyle name="Moneda 8 2 2 7" xfId="2476" xr:uid="{00000000-0005-0000-0000-00002E0B0000}"/>
    <cellStyle name="Moneda 8 2 3" xfId="2477" xr:uid="{00000000-0005-0000-0000-00002F0B0000}"/>
    <cellStyle name="Moneda 8 2 3 2" xfId="2478" xr:uid="{00000000-0005-0000-0000-0000300B0000}"/>
    <cellStyle name="Moneda 8 2 3 2 2" xfId="2479" xr:uid="{00000000-0005-0000-0000-0000310B0000}"/>
    <cellStyle name="Moneda 8 2 3 2 2 2" xfId="2480" xr:uid="{00000000-0005-0000-0000-0000320B0000}"/>
    <cellStyle name="Moneda 8 2 3 2 2 2 2" xfId="2481" xr:uid="{00000000-0005-0000-0000-0000330B0000}"/>
    <cellStyle name="Moneda 8 2 3 2 2 3" xfId="2482" xr:uid="{00000000-0005-0000-0000-0000340B0000}"/>
    <cellStyle name="Moneda 8 2 3 2 2 3 2" xfId="2483" xr:uid="{00000000-0005-0000-0000-0000350B0000}"/>
    <cellStyle name="Moneda 8 2 3 2 2 4" xfId="2484" xr:uid="{00000000-0005-0000-0000-0000360B0000}"/>
    <cellStyle name="Moneda 8 2 3 2 2 4 2" xfId="2485" xr:uid="{00000000-0005-0000-0000-0000370B0000}"/>
    <cellStyle name="Moneda 8 2 3 2 2 5" xfId="2486" xr:uid="{00000000-0005-0000-0000-0000380B0000}"/>
    <cellStyle name="Moneda 8 2 3 2 3" xfId="2487" xr:uid="{00000000-0005-0000-0000-0000390B0000}"/>
    <cellStyle name="Moneda 8 2 3 2 3 2" xfId="2488" xr:uid="{00000000-0005-0000-0000-00003A0B0000}"/>
    <cellStyle name="Moneda 8 2 3 2 4" xfId="2489" xr:uid="{00000000-0005-0000-0000-00003B0B0000}"/>
    <cellStyle name="Moneda 8 2 3 2 4 2" xfId="2490" xr:uid="{00000000-0005-0000-0000-00003C0B0000}"/>
    <cellStyle name="Moneda 8 2 3 2 5" xfId="2491" xr:uid="{00000000-0005-0000-0000-00003D0B0000}"/>
    <cellStyle name="Moneda 8 2 3 2 5 2" xfId="2492" xr:uid="{00000000-0005-0000-0000-00003E0B0000}"/>
    <cellStyle name="Moneda 8 2 3 2 6" xfId="2493" xr:uid="{00000000-0005-0000-0000-00003F0B0000}"/>
    <cellStyle name="Moneda 8 2 3 3" xfId="2494" xr:uid="{00000000-0005-0000-0000-0000400B0000}"/>
    <cellStyle name="Moneda 8 2 3 3 2" xfId="2495" xr:uid="{00000000-0005-0000-0000-0000410B0000}"/>
    <cellStyle name="Moneda 8 2 3 3 2 2" xfId="2496" xr:uid="{00000000-0005-0000-0000-0000420B0000}"/>
    <cellStyle name="Moneda 8 2 3 3 3" xfId="2497" xr:uid="{00000000-0005-0000-0000-0000430B0000}"/>
    <cellStyle name="Moneda 8 2 3 3 3 2" xfId="2498" xr:uid="{00000000-0005-0000-0000-0000440B0000}"/>
    <cellStyle name="Moneda 8 2 3 3 4" xfId="2499" xr:uid="{00000000-0005-0000-0000-0000450B0000}"/>
    <cellStyle name="Moneda 8 2 3 3 4 2" xfId="2500" xr:uid="{00000000-0005-0000-0000-0000460B0000}"/>
    <cellStyle name="Moneda 8 2 3 3 5" xfId="2501" xr:uid="{00000000-0005-0000-0000-0000470B0000}"/>
    <cellStyle name="Moneda 8 2 3 4" xfId="2502" xr:uid="{00000000-0005-0000-0000-0000480B0000}"/>
    <cellStyle name="Moneda 8 2 3 4 2" xfId="2503" xr:uid="{00000000-0005-0000-0000-0000490B0000}"/>
    <cellStyle name="Moneda 8 2 3 5" xfId="2504" xr:uid="{00000000-0005-0000-0000-00004A0B0000}"/>
    <cellStyle name="Moneda 8 2 3 5 2" xfId="2505" xr:uid="{00000000-0005-0000-0000-00004B0B0000}"/>
    <cellStyle name="Moneda 8 2 3 6" xfId="2506" xr:uid="{00000000-0005-0000-0000-00004C0B0000}"/>
    <cellStyle name="Moneda 8 2 3 6 2" xfId="2507" xr:uid="{00000000-0005-0000-0000-00004D0B0000}"/>
    <cellStyle name="Moneda 8 2 3 7" xfId="2508" xr:uid="{00000000-0005-0000-0000-00004E0B0000}"/>
    <cellStyle name="Moneda 8 2 4" xfId="2509" xr:uid="{00000000-0005-0000-0000-00004F0B0000}"/>
    <cellStyle name="Moneda 8 2 4 2" xfId="2510" xr:uid="{00000000-0005-0000-0000-0000500B0000}"/>
    <cellStyle name="Moneda 8 2 4 2 2" xfId="2511" xr:uid="{00000000-0005-0000-0000-0000510B0000}"/>
    <cellStyle name="Moneda 8 2 4 2 2 2" xfId="2512" xr:uid="{00000000-0005-0000-0000-0000520B0000}"/>
    <cellStyle name="Moneda 8 2 4 2 2 2 2" xfId="2513" xr:uid="{00000000-0005-0000-0000-0000530B0000}"/>
    <cellStyle name="Moneda 8 2 4 2 2 3" xfId="2514" xr:uid="{00000000-0005-0000-0000-0000540B0000}"/>
    <cellStyle name="Moneda 8 2 4 2 2 3 2" xfId="2515" xr:uid="{00000000-0005-0000-0000-0000550B0000}"/>
    <cellStyle name="Moneda 8 2 4 2 2 4" xfId="2516" xr:uid="{00000000-0005-0000-0000-0000560B0000}"/>
    <cellStyle name="Moneda 8 2 4 2 2 4 2" xfId="2517" xr:uid="{00000000-0005-0000-0000-0000570B0000}"/>
    <cellStyle name="Moneda 8 2 4 2 2 5" xfId="2518" xr:uid="{00000000-0005-0000-0000-0000580B0000}"/>
    <cellStyle name="Moneda 8 2 4 2 3" xfId="2519" xr:uid="{00000000-0005-0000-0000-0000590B0000}"/>
    <cellStyle name="Moneda 8 2 4 2 3 2" xfId="2520" xr:uid="{00000000-0005-0000-0000-00005A0B0000}"/>
    <cellStyle name="Moneda 8 2 4 2 4" xfId="2521" xr:uid="{00000000-0005-0000-0000-00005B0B0000}"/>
    <cellStyle name="Moneda 8 2 4 2 4 2" xfId="2522" xr:uid="{00000000-0005-0000-0000-00005C0B0000}"/>
    <cellStyle name="Moneda 8 2 4 2 5" xfId="2523" xr:uid="{00000000-0005-0000-0000-00005D0B0000}"/>
    <cellStyle name="Moneda 8 2 4 2 5 2" xfId="2524" xr:uid="{00000000-0005-0000-0000-00005E0B0000}"/>
    <cellStyle name="Moneda 8 2 4 2 6" xfId="2525" xr:uid="{00000000-0005-0000-0000-00005F0B0000}"/>
    <cellStyle name="Moneda 8 2 4 3" xfId="2526" xr:uid="{00000000-0005-0000-0000-0000600B0000}"/>
    <cellStyle name="Moneda 8 2 4 3 2" xfId="2527" xr:uid="{00000000-0005-0000-0000-0000610B0000}"/>
    <cellStyle name="Moneda 8 2 4 3 2 2" xfId="2528" xr:uid="{00000000-0005-0000-0000-0000620B0000}"/>
    <cellStyle name="Moneda 8 2 4 3 3" xfId="2529" xr:uid="{00000000-0005-0000-0000-0000630B0000}"/>
    <cellStyle name="Moneda 8 2 4 3 3 2" xfId="2530" xr:uid="{00000000-0005-0000-0000-0000640B0000}"/>
    <cellStyle name="Moneda 8 2 4 3 4" xfId="2531" xr:uid="{00000000-0005-0000-0000-0000650B0000}"/>
    <cellStyle name="Moneda 8 2 4 3 4 2" xfId="2532" xr:uid="{00000000-0005-0000-0000-0000660B0000}"/>
    <cellStyle name="Moneda 8 2 4 3 5" xfId="2533" xr:uid="{00000000-0005-0000-0000-0000670B0000}"/>
    <cellStyle name="Moneda 8 2 4 4" xfId="2534" xr:uid="{00000000-0005-0000-0000-0000680B0000}"/>
    <cellStyle name="Moneda 8 2 4 4 2" xfId="2535" xr:uid="{00000000-0005-0000-0000-0000690B0000}"/>
    <cellStyle name="Moneda 8 2 4 5" xfId="2536" xr:uid="{00000000-0005-0000-0000-00006A0B0000}"/>
    <cellStyle name="Moneda 8 2 4 5 2" xfId="2537" xr:uid="{00000000-0005-0000-0000-00006B0B0000}"/>
    <cellStyle name="Moneda 8 2 4 6" xfId="2538" xr:uid="{00000000-0005-0000-0000-00006C0B0000}"/>
    <cellStyle name="Moneda 8 2 4 6 2" xfId="2539" xr:uid="{00000000-0005-0000-0000-00006D0B0000}"/>
    <cellStyle name="Moneda 8 2 4 7" xfId="2540" xr:uid="{00000000-0005-0000-0000-00006E0B0000}"/>
    <cellStyle name="Moneda 8 2 5" xfId="2541" xr:uid="{00000000-0005-0000-0000-00006F0B0000}"/>
    <cellStyle name="Moneda 8 2 5 2" xfId="2542" xr:uid="{00000000-0005-0000-0000-0000700B0000}"/>
    <cellStyle name="Moneda 8 2 5 2 2" xfId="2543" xr:uid="{00000000-0005-0000-0000-0000710B0000}"/>
    <cellStyle name="Moneda 8 2 5 2 2 2" xfId="2544" xr:uid="{00000000-0005-0000-0000-0000720B0000}"/>
    <cellStyle name="Moneda 8 2 5 2 3" xfId="2545" xr:uid="{00000000-0005-0000-0000-0000730B0000}"/>
    <cellStyle name="Moneda 8 2 5 2 3 2" xfId="2546" xr:uid="{00000000-0005-0000-0000-0000740B0000}"/>
    <cellStyle name="Moneda 8 2 5 2 4" xfId="2547" xr:uid="{00000000-0005-0000-0000-0000750B0000}"/>
    <cellStyle name="Moneda 8 2 5 2 4 2" xfId="2548" xr:uid="{00000000-0005-0000-0000-0000760B0000}"/>
    <cellStyle name="Moneda 8 2 5 2 5" xfId="2549" xr:uid="{00000000-0005-0000-0000-0000770B0000}"/>
    <cellStyle name="Moneda 8 2 5 3" xfId="2550" xr:uid="{00000000-0005-0000-0000-0000780B0000}"/>
    <cellStyle name="Moneda 8 2 5 3 2" xfId="2551" xr:uid="{00000000-0005-0000-0000-0000790B0000}"/>
    <cellStyle name="Moneda 8 2 5 4" xfId="2552" xr:uid="{00000000-0005-0000-0000-00007A0B0000}"/>
    <cellStyle name="Moneda 8 2 5 4 2" xfId="2553" xr:uid="{00000000-0005-0000-0000-00007B0B0000}"/>
    <cellStyle name="Moneda 8 2 5 5" xfId="2554" xr:uid="{00000000-0005-0000-0000-00007C0B0000}"/>
    <cellStyle name="Moneda 8 2 5 5 2" xfId="2555" xr:uid="{00000000-0005-0000-0000-00007D0B0000}"/>
    <cellStyle name="Moneda 8 2 5 6" xfId="2556" xr:uid="{00000000-0005-0000-0000-00007E0B0000}"/>
    <cellStyle name="Moneda 8 2 6" xfId="2557" xr:uid="{00000000-0005-0000-0000-00007F0B0000}"/>
    <cellStyle name="Moneda 8 2 6 2" xfId="2558" xr:uid="{00000000-0005-0000-0000-0000800B0000}"/>
    <cellStyle name="Moneda 8 2 6 2 2" xfId="2559" xr:uid="{00000000-0005-0000-0000-0000810B0000}"/>
    <cellStyle name="Moneda 8 2 6 3" xfId="2560" xr:uid="{00000000-0005-0000-0000-0000820B0000}"/>
    <cellStyle name="Moneda 8 2 6 3 2" xfId="2561" xr:uid="{00000000-0005-0000-0000-0000830B0000}"/>
    <cellStyle name="Moneda 8 2 6 4" xfId="2562" xr:uid="{00000000-0005-0000-0000-0000840B0000}"/>
    <cellStyle name="Moneda 8 2 6 4 2" xfId="2563" xr:uid="{00000000-0005-0000-0000-0000850B0000}"/>
    <cellStyle name="Moneda 8 2 6 5" xfId="2564" xr:uid="{00000000-0005-0000-0000-0000860B0000}"/>
    <cellStyle name="Moneda 8 2 7" xfId="2565" xr:uid="{00000000-0005-0000-0000-0000870B0000}"/>
    <cellStyle name="Moneda 8 2 7 2" xfId="2566" xr:uid="{00000000-0005-0000-0000-0000880B0000}"/>
    <cellStyle name="Moneda 8 2 8" xfId="2567" xr:uid="{00000000-0005-0000-0000-0000890B0000}"/>
    <cellStyle name="Moneda 8 2 8 2" xfId="2568" xr:uid="{00000000-0005-0000-0000-00008A0B0000}"/>
    <cellStyle name="Moneda 8 2 9" xfId="2569" xr:uid="{00000000-0005-0000-0000-00008B0B0000}"/>
    <cellStyle name="Moneda 8 2 9 2" xfId="2570" xr:uid="{00000000-0005-0000-0000-00008C0B0000}"/>
    <cellStyle name="Moneda 8 3" xfId="2571" xr:uid="{00000000-0005-0000-0000-00008D0B0000}"/>
    <cellStyle name="Moneda 8 3 2" xfId="2572" xr:uid="{00000000-0005-0000-0000-00008E0B0000}"/>
    <cellStyle name="Moneda 8 3 2 2" xfId="2573" xr:uid="{00000000-0005-0000-0000-00008F0B0000}"/>
    <cellStyle name="Moneda 8 3 2 2 2" xfId="2574" xr:uid="{00000000-0005-0000-0000-0000900B0000}"/>
    <cellStyle name="Moneda 8 3 2 2 2 2" xfId="2575" xr:uid="{00000000-0005-0000-0000-0000910B0000}"/>
    <cellStyle name="Moneda 8 3 2 2 3" xfId="2576" xr:uid="{00000000-0005-0000-0000-0000920B0000}"/>
    <cellStyle name="Moneda 8 3 2 2 3 2" xfId="2577" xr:uid="{00000000-0005-0000-0000-0000930B0000}"/>
    <cellStyle name="Moneda 8 3 2 2 4" xfId="2578" xr:uid="{00000000-0005-0000-0000-0000940B0000}"/>
    <cellStyle name="Moneda 8 3 2 2 4 2" xfId="2579" xr:uid="{00000000-0005-0000-0000-0000950B0000}"/>
    <cellStyle name="Moneda 8 3 2 2 5" xfId="2580" xr:uid="{00000000-0005-0000-0000-0000960B0000}"/>
    <cellStyle name="Moneda 8 3 2 3" xfId="2581" xr:uid="{00000000-0005-0000-0000-0000970B0000}"/>
    <cellStyle name="Moneda 8 3 2 3 2" xfId="2582" xr:uid="{00000000-0005-0000-0000-0000980B0000}"/>
    <cellStyle name="Moneda 8 3 2 4" xfId="2583" xr:uid="{00000000-0005-0000-0000-0000990B0000}"/>
    <cellStyle name="Moneda 8 3 2 4 2" xfId="2584" xr:uid="{00000000-0005-0000-0000-00009A0B0000}"/>
    <cellStyle name="Moneda 8 3 2 5" xfId="2585" xr:uid="{00000000-0005-0000-0000-00009B0B0000}"/>
    <cellStyle name="Moneda 8 3 2 5 2" xfId="2586" xr:uid="{00000000-0005-0000-0000-00009C0B0000}"/>
    <cellStyle name="Moneda 8 3 2 6" xfId="2587" xr:uid="{00000000-0005-0000-0000-00009D0B0000}"/>
    <cellStyle name="Moneda 8 3 3" xfId="2588" xr:uid="{00000000-0005-0000-0000-00009E0B0000}"/>
    <cellStyle name="Moneda 8 3 3 2" xfId="2589" xr:uid="{00000000-0005-0000-0000-00009F0B0000}"/>
    <cellStyle name="Moneda 8 3 3 2 2" xfId="2590" xr:uid="{00000000-0005-0000-0000-0000A00B0000}"/>
    <cellStyle name="Moneda 8 3 3 3" xfId="2591" xr:uid="{00000000-0005-0000-0000-0000A10B0000}"/>
    <cellStyle name="Moneda 8 3 3 3 2" xfId="2592" xr:uid="{00000000-0005-0000-0000-0000A20B0000}"/>
    <cellStyle name="Moneda 8 3 3 4" xfId="2593" xr:uid="{00000000-0005-0000-0000-0000A30B0000}"/>
    <cellStyle name="Moneda 8 3 3 4 2" xfId="2594" xr:uid="{00000000-0005-0000-0000-0000A40B0000}"/>
    <cellStyle name="Moneda 8 3 3 5" xfId="2595" xr:uid="{00000000-0005-0000-0000-0000A50B0000}"/>
    <cellStyle name="Moneda 8 3 4" xfId="2596" xr:uid="{00000000-0005-0000-0000-0000A60B0000}"/>
    <cellStyle name="Moneda 8 3 4 2" xfId="2597" xr:uid="{00000000-0005-0000-0000-0000A70B0000}"/>
    <cellStyle name="Moneda 8 3 5" xfId="2598" xr:uid="{00000000-0005-0000-0000-0000A80B0000}"/>
    <cellStyle name="Moneda 8 3 5 2" xfId="2599" xr:uid="{00000000-0005-0000-0000-0000A90B0000}"/>
    <cellStyle name="Moneda 8 3 6" xfId="2600" xr:uid="{00000000-0005-0000-0000-0000AA0B0000}"/>
    <cellStyle name="Moneda 8 3 6 2" xfId="2601" xr:uid="{00000000-0005-0000-0000-0000AB0B0000}"/>
    <cellStyle name="Moneda 8 3 7" xfId="2602" xr:uid="{00000000-0005-0000-0000-0000AC0B0000}"/>
    <cellStyle name="Moneda 8 4" xfId="2603" xr:uid="{00000000-0005-0000-0000-0000AD0B0000}"/>
    <cellStyle name="Moneda 8 4 2" xfId="2604" xr:uid="{00000000-0005-0000-0000-0000AE0B0000}"/>
    <cellStyle name="Moneda 8 4 2 2" xfId="2605" xr:uid="{00000000-0005-0000-0000-0000AF0B0000}"/>
    <cellStyle name="Moneda 8 4 2 2 2" xfId="2606" xr:uid="{00000000-0005-0000-0000-0000B00B0000}"/>
    <cellStyle name="Moneda 8 4 2 2 2 2" xfId="2607" xr:uid="{00000000-0005-0000-0000-0000B10B0000}"/>
    <cellStyle name="Moneda 8 4 2 2 3" xfId="2608" xr:uid="{00000000-0005-0000-0000-0000B20B0000}"/>
    <cellStyle name="Moneda 8 4 2 2 3 2" xfId="2609" xr:uid="{00000000-0005-0000-0000-0000B30B0000}"/>
    <cellStyle name="Moneda 8 4 2 2 4" xfId="2610" xr:uid="{00000000-0005-0000-0000-0000B40B0000}"/>
    <cellStyle name="Moneda 8 4 2 2 4 2" xfId="2611" xr:uid="{00000000-0005-0000-0000-0000B50B0000}"/>
    <cellStyle name="Moneda 8 4 2 2 5" xfId="2612" xr:uid="{00000000-0005-0000-0000-0000B60B0000}"/>
    <cellStyle name="Moneda 8 4 2 3" xfId="2613" xr:uid="{00000000-0005-0000-0000-0000B70B0000}"/>
    <cellStyle name="Moneda 8 4 2 3 2" xfId="2614" xr:uid="{00000000-0005-0000-0000-0000B80B0000}"/>
    <cellStyle name="Moneda 8 4 2 4" xfId="2615" xr:uid="{00000000-0005-0000-0000-0000B90B0000}"/>
    <cellStyle name="Moneda 8 4 2 4 2" xfId="2616" xr:uid="{00000000-0005-0000-0000-0000BA0B0000}"/>
    <cellStyle name="Moneda 8 4 2 5" xfId="2617" xr:uid="{00000000-0005-0000-0000-0000BB0B0000}"/>
    <cellStyle name="Moneda 8 4 2 5 2" xfId="2618" xr:uid="{00000000-0005-0000-0000-0000BC0B0000}"/>
    <cellStyle name="Moneda 8 4 2 6" xfId="2619" xr:uid="{00000000-0005-0000-0000-0000BD0B0000}"/>
    <cellStyle name="Moneda 8 4 3" xfId="2620" xr:uid="{00000000-0005-0000-0000-0000BE0B0000}"/>
    <cellStyle name="Moneda 8 4 3 2" xfId="2621" xr:uid="{00000000-0005-0000-0000-0000BF0B0000}"/>
    <cellStyle name="Moneda 8 4 3 2 2" xfId="2622" xr:uid="{00000000-0005-0000-0000-0000C00B0000}"/>
    <cellStyle name="Moneda 8 4 3 3" xfId="2623" xr:uid="{00000000-0005-0000-0000-0000C10B0000}"/>
    <cellStyle name="Moneda 8 4 3 3 2" xfId="2624" xr:uid="{00000000-0005-0000-0000-0000C20B0000}"/>
    <cellStyle name="Moneda 8 4 3 4" xfId="2625" xr:uid="{00000000-0005-0000-0000-0000C30B0000}"/>
    <cellStyle name="Moneda 8 4 3 4 2" xfId="2626" xr:uid="{00000000-0005-0000-0000-0000C40B0000}"/>
    <cellStyle name="Moneda 8 4 3 5" xfId="2627" xr:uid="{00000000-0005-0000-0000-0000C50B0000}"/>
    <cellStyle name="Moneda 8 4 4" xfId="2628" xr:uid="{00000000-0005-0000-0000-0000C60B0000}"/>
    <cellStyle name="Moneda 8 4 4 2" xfId="2629" xr:uid="{00000000-0005-0000-0000-0000C70B0000}"/>
    <cellStyle name="Moneda 8 4 5" xfId="2630" xr:uid="{00000000-0005-0000-0000-0000C80B0000}"/>
    <cellStyle name="Moneda 8 4 5 2" xfId="2631" xr:uid="{00000000-0005-0000-0000-0000C90B0000}"/>
    <cellStyle name="Moneda 8 4 6" xfId="2632" xr:uid="{00000000-0005-0000-0000-0000CA0B0000}"/>
    <cellStyle name="Moneda 8 4 6 2" xfId="2633" xr:uid="{00000000-0005-0000-0000-0000CB0B0000}"/>
    <cellStyle name="Moneda 8 4 7" xfId="2634" xr:uid="{00000000-0005-0000-0000-0000CC0B0000}"/>
    <cellStyle name="Moneda 8 5" xfId="2635" xr:uid="{00000000-0005-0000-0000-0000CD0B0000}"/>
    <cellStyle name="Moneda 8 5 2" xfId="2636" xr:uid="{00000000-0005-0000-0000-0000CE0B0000}"/>
    <cellStyle name="Moneda 8 5 2 2" xfId="2637" xr:uid="{00000000-0005-0000-0000-0000CF0B0000}"/>
    <cellStyle name="Moneda 8 5 2 2 2" xfId="2638" xr:uid="{00000000-0005-0000-0000-0000D00B0000}"/>
    <cellStyle name="Moneda 8 5 2 2 2 2" xfId="2639" xr:uid="{00000000-0005-0000-0000-0000D10B0000}"/>
    <cellStyle name="Moneda 8 5 2 2 3" xfId="2640" xr:uid="{00000000-0005-0000-0000-0000D20B0000}"/>
    <cellStyle name="Moneda 8 5 2 2 3 2" xfId="2641" xr:uid="{00000000-0005-0000-0000-0000D30B0000}"/>
    <cellStyle name="Moneda 8 5 2 2 4" xfId="2642" xr:uid="{00000000-0005-0000-0000-0000D40B0000}"/>
    <cellStyle name="Moneda 8 5 2 2 4 2" xfId="2643" xr:uid="{00000000-0005-0000-0000-0000D50B0000}"/>
    <cellStyle name="Moneda 8 5 2 2 5" xfId="2644" xr:uid="{00000000-0005-0000-0000-0000D60B0000}"/>
    <cellStyle name="Moneda 8 5 2 3" xfId="2645" xr:uid="{00000000-0005-0000-0000-0000D70B0000}"/>
    <cellStyle name="Moneda 8 5 2 3 2" xfId="2646" xr:uid="{00000000-0005-0000-0000-0000D80B0000}"/>
    <cellStyle name="Moneda 8 5 2 4" xfId="2647" xr:uid="{00000000-0005-0000-0000-0000D90B0000}"/>
    <cellStyle name="Moneda 8 5 2 4 2" xfId="2648" xr:uid="{00000000-0005-0000-0000-0000DA0B0000}"/>
    <cellStyle name="Moneda 8 5 2 5" xfId="2649" xr:uid="{00000000-0005-0000-0000-0000DB0B0000}"/>
    <cellStyle name="Moneda 8 5 2 5 2" xfId="2650" xr:uid="{00000000-0005-0000-0000-0000DC0B0000}"/>
    <cellStyle name="Moneda 8 5 2 6" xfId="2651" xr:uid="{00000000-0005-0000-0000-0000DD0B0000}"/>
    <cellStyle name="Moneda 8 5 3" xfId="2652" xr:uid="{00000000-0005-0000-0000-0000DE0B0000}"/>
    <cellStyle name="Moneda 8 5 3 2" xfId="2653" xr:uid="{00000000-0005-0000-0000-0000DF0B0000}"/>
    <cellStyle name="Moneda 8 5 3 2 2" xfId="2654" xr:uid="{00000000-0005-0000-0000-0000E00B0000}"/>
    <cellStyle name="Moneda 8 5 3 3" xfId="2655" xr:uid="{00000000-0005-0000-0000-0000E10B0000}"/>
    <cellStyle name="Moneda 8 5 3 3 2" xfId="2656" xr:uid="{00000000-0005-0000-0000-0000E20B0000}"/>
    <cellStyle name="Moneda 8 5 3 4" xfId="2657" xr:uid="{00000000-0005-0000-0000-0000E30B0000}"/>
    <cellStyle name="Moneda 8 5 3 4 2" xfId="2658" xr:uid="{00000000-0005-0000-0000-0000E40B0000}"/>
    <cellStyle name="Moneda 8 5 3 5" xfId="2659" xr:uid="{00000000-0005-0000-0000-0000E50B0000}"/>
    <cellStyle name="Moneda 8 5 4" xfId="2660" xr:uid="{00000000-0005-0000-0000-0000E60B0000}"/>
    <cellStyle name="Moneda 8 5 4 2" xfId="2661" xr:uid="{00000000-0005-0000-0000-0000E70B0000}"/>
    <cellStyle name="Moneda 8 5 5" xfId="2662" xr:uid="{00000000-0005-0000-0000-0000E80B0000}"/>
    <cellStyle name="Moneda 8 5 5 2" xfId="2663" xr:uid="{00000000-0005-0000-0000-0000E90B0000}"/>
    <cellStyle name="Moneda 8 5 6" xfId="2664" xr:uid="{00000000-0005-0000-0000-0000EA0B0000}"/>
    <cellStyle name="Moneda 8 5 6 2" xfId="2665" xr:uid="{00000000-0005-0000-0000-0000EB0B0000}"/>
    <cellStyle name="Moneda 8 5 7" xfId="2666" xr:uid="{00000000-0005-0000-0000-0000EC0B0000}"/>
    <cellStyle name="Moneda 8 6" xfId="2667" xr:uid="{00000000-0005-0000-0000-0000ED0B0000}"/>
    <cellStyle name="Moneda 8 6 2" xfId="2668" xr:uid="{00000000-0005-0000-0000-0000EE0B0000}"/>
    <cellStyle name="Moneda 8 6 2 2" xfId="2669" xr:uid="{00000000-0005-0000-0000-0000EF0B0000}"/>
    <cellStyle name="Moneda 8 6 2 2 2" xfId="2670" xr:uid="{00000000-0005-0000-0000-0000F00B0000}"/>
    <cellStyle name="Moneda 8 6 2 3" xfId="2671" xr:uid="{00000000-0005-0000-0000-0000F10B0000}"/>
    <cellStyle name="Moneda 8 6 2 3 2" xfId="2672" xr:uid="{00000000-0005-0000-0000-0000F20B0000}"/>
    <cellStyle name="Moneda 8 6 2 4" xfId="2673" xr:uid="{00000000-0005-0000-0000-0000F30B0000}"/>
    <cellStyle name="Moneda 8 6 2 4 2" xfId="2674" xr:uid="{00000000-0005-0000-0000-0000F40B0000}"/>
    <cellStyle name="Moneda 8 6 2 5" xfId="2675" xr:uid="{00000000-0005-0000-0000-0000F50B0000}"/>
    <cellStyle name="Moneda 8 6 3" xfId="2676" xr:uid="{00000000-0005-0000-0000-0000F60B0000}"/>
    <cellStyle name="Moneda 8 6 3 2" xfId="2677" xr:uid="{00000000-0005-0000-0000-0000F70B0000}"/>
    <cellStyle name="Moneda 8 6 4" xfId="2678" xr:uid="{00000000-0005-0000-0000-0000F80B0000}"/>
    <cellStyle name="Moneda 8 6 4 2" xfId="2679" xr:uid="{00000000-0005-0000-0000-0000F90B0000}"/>
    <cellStyle name="Moneda 8 6 5" xfId="2680" xr:uid="{00000000-0005-0000-0000-0000FA0B0000}"/>
    <cellStyle name="Moneda 8 6 5 2" xfId="2681" xr:uid="{00000000-0005-0000-0000-0000FB0B0000}"/>
    <cellStyle name="Moneda 8 6 6" xfId="2682" xr:uid="{00000000-0005-0000-0000-0000FC0B0000}"/>
    <cellStyle name="Moneda 8 7" xfId="2683" xr:uid="{00000000-0005-0000-0000-0000FD0B0000}"/>
    <cellStyle name="Moneda 8 7 2" xfId="2684" xr:uid="{00000000-0005-0000-0000-0000FE0B0000}"/>
    <cellStyle name="Moneda 8 7 2 2" xfId="2685" xr:uid="{00000000-0005-0000-0000-0000FF0B0000}"/>
    <cellStyle name="Moneda 8 7 3" xfId="2686" xr:uid="{00000000-0005-0000-0000-0000000C0000}"/>
    <cellStyle name="Moneda 8 7 3 2" xfId="2687" xr:uid="{00000000-0005-0000-0000-0000010C0000}"/>
    <cellStyle name="Moneda 8 7 4" xfId="2688" xr:uid="{00000000-0005-0000-0000-0000020C0000}"/>
    <cellStyle name="Moneda 8 7 4 2" xfId="2689" xr:uid="{00000000-0005-0000-0000-0000030C0000}"/>
    <cellStyle name="Moneda 8 7 5" xfId="2690" xr:uid="{00000000-0005-0000-0000-0000040C0000}"/>
    <cellStyle name="Moneda 8 8" xfId="2691" xr:uid="{00000000-0005-0000-0000-0000050C0000}"/>
    <cellStyle name="Moneda 8 8 2" xfId="2692" xr:uid="{00000000-0005-0000-0000-0000060C0000}"/>
    <cellStyle name="Moneda 8 8 2 2" xfId="2693" xr:uid="{00000000-0005-0000-0000-0000070C0000}"/>
    <cellStyle name="Moneda 8 8 3" xfId="2694" xr:uid="{00000000-0005-0000-0000-0000080C0000}"/>
    <cellStyle name="Moneda 8 8 3 2" xfId="2695" xr:uid="{00000000-0005-0000-0000-0000090C0000}"/>
    <cellStyle name="Moneda 8 8 4" xfId="2696" xr:uid="{00000000-0005-0000-0000-00000A0C0000}"/>
    <cellStyle name="Moneda 8 8 4 2" xfId="2697" xr:uid="{00000000-0005-0000-0000-00000B0C0000}"/>
    <cellStyle name="Moneda 8 8 5" xfId="2698" xr:uid="{00000000-0005-0000-0000-00000C0C0000}"/>
    <cellStyle name="Moneda 8 9" xfId="2699" xr:uid="{00000000-0005-0000-0000-00000D0C0000}"/>
    <cellStyle name="Moneda 8 9 2" xfId="2700" xr:uid="{00000000-0005-0000-0000-00000E0C0000}"/>
    <cellStyle name="Moneda 9" xfId="2701" xr:uid="{00000000-0005-0000-0000-00000F0C0000}"/>
    <cellStyle name="Moneda 9 10" xfId="2702" xr:uid="{00000000-0005-0000-0000-0000100C0000}"/>
    <cellStyle name="Moneda 9 11" xfId="2703" xr:uid="{00000000-0005-0000-0000-0000110C0000}"/>
    <cellStyle name="Moneda 9 2" xfId="2704" xr:uid="{00000000-0005-0000-0000-0000120C0000}"/>
    <cellStyle name="Moneda 9 2 2" xfId="2705" xr:uid="{00000000-0005-0000-0000-0000130C0000}"/>
    <cellStyle name="Moneda 9 2 2 2" xfId="2706" xr:uid="{00000000-0005-0000-0000-0000140C0000}"/>
    <cellStyle name="Moneda 9 2 2 2 2" xfId="2707" xr:uid="{00000000-0005-0000-0000-0000150C0000}"/>
    <cellStyle name="Moneda 9 2 2 2 2 2" xfId="2708" xr:uid="{00000000-0005-0000-0000-0000160C0000}"/>
    <cellStyle name="Moneda 9 2 2 2 3" xfId="2709" xr:uid="{00000000-0005-0000-0000-0000170C0000}"/>
    <cellStyle name="Moneda 9 2 2 2 3 2" xfId="2710" xr:uid="{00000000-0005-0000-0000-0000180C0000}"/>
    <cellStyle name="Moneda 9 2 2 2 4" xfId="2711" xr:uid="{00000000-0005-0000-0000-0000190C0000}"/>
    <cellStyle name="Moneda 9 2 2 2 4 2" xfId="2712" xr:uid="{00000000-0005-0000-0000-00001A0C0000}"/>
    <cellStyle name="Moneda 9 2 2 2 5" xfId="2713" xr:uid="{00000000-0005-0000-0000-00001B0C0000}"/>
    <cellStyle name="Moneda 9 2 2 3" xfId="2714" xr:uid="{00000000-0005-0000-0000-00001C0C0000}"/>
    <cellStyle name="Moneda 9 2 2 3 2" xfId="2715" xr:uid="{00000000-0005-0000-0000-00001D0C0000}"/>
    <cellStyle name="Moneda 9 2 2 4" xfId="2716" xr:uid="{00000000-0005-0000-0000-00001E0C0000}"/>
    <cellStyle name="Moneda 9 2 2 4 2" xfId="2717" xr:uid="{00000000-0005-0000-0000-00001F0C0000}"/>
    <cellStyle name="Moneda 9 2 2 5" xfId="2718" xr:uid="{00000000-0005-0000-0000-0000200C0000}"/>
    <cellStyle name="Moneda 9 2 2 5 2" xfId="2719" xr:uid="{00000000-0005-0000-0000-0000210C0000}"/>
    <cellStyle name="Moneda 9 2 2 6" xfId="2720" xr:uid="{00000000-0005-0000-0000-0000220C0000}"/>
    <cellStyle name="Moneda 9 2 3" xfId="2721" xr:uid="{00000000-0005-0000-0000-0000230C0000}"/>
    <cellStyle name="Moneda 9 2 3 2" xfId="2722" xr:uid="{00000000-0005-0000-0000-0000240C0000}"/>
    <cellStyle name="Moneda 9 2 3 2 2" xfId="2723" xr:uid="{00000000-0005-0000-0000-0000250C0000}"/>
    <cellStyle name="Moneda 9 2 3 3" xfId="2724" xr:uid="{00000000-0005-0000-0000-0000260C0000}"/>
    <cellStyle name="Moneda 9 2 3 3 2" xfId="2725" xr:uid="{00000000-0005-0000-0000-0000270C0000}"/>
    <cellStyle name="Moneda 9 2 3 4" xfId="2726" xr:uid="{00000000-0005-0000-0000-0000280C0000}"/>
    <cellStyle name="Moneda 9 2 3 4 2" xfId="2727" xr:uid="{00000000-0005-0000-0000-0000290C0000}"/>
    <cellStyle name="Moneda 9 2 3 5" xfId="2728" xr:uid="{00000000-0005-0000-0000-00002A0C0000}"/>
    <cellStyle name="Moneda 9 2 4" xfId="2729" xr:uid="{00000000-0005-0000-0000-00002B0C0000}"/>
    <cellStyle name="Moneda 9 2 4 2" xfId="2730" xr:uid="{00000000-0005-0000-0000-00002C0C0000}"/>
    <cellStyle name="Moneda 9 2 5" xfId="2731" xr:uid="{00000000-0005-0000-0000-00002D0C0000}"/>
    <cellStyle name="Moneda 9 2 5 2" xfId="2732" xr:uid="{00000000-0005-0000-0000-00002E0C0000}"/>
    <cellStyle name="Moneda 9 2 6" xfId="2733" xr:uid="{00000000-0005-0000-0000-00002F0C0000}"/>
    <cellStyle name="Moneda 9 2 6 2" xfId="2734" xr:uid="{00000000-0005-0000-0000-0000300C0000}"/>
    <cellStyle name="Moneda 9 2 7" xfId="2735" xr:uid="{00000000-0005-0000-0000-0000310C0000}"/>
    <cellStyle name="Moneda 9 2 8" xfId="2736" xr:uid="{00000000-0005-0000-0000-0000320C0000}"/>
    <cellStyle name="Moneda 9 3" xfId="2737" xr:uid="{00000000-0005-0000-0000-0000330C0000}"/>
    <cellStyle name="Moneda 9 3 2" xfId="2738" xr:uid="{00000000-0005-0000-0000-0000340C0000}"/>
    <cellStyle name="Moneda 9 3 2 2" xfId="2739" xr:uid="{00000000-0005-0000-0000-0000350C0000}"/>
    <cellStyle name="Moneda 9 3 2 2 2" xfId="2740" xr:uid="{00000000-0005-0000-0000-0000360C0000}"/>
    <cellStyle name="Moneda 9 3 2 2 2 2" xfId="2741" xr:uid="{00000000-0005-0000-0000-0000370C0000}"/>
    <cellStyle name="Moneda 9 3 2 2 3" xfId="2742" xr:uid="{00000000-0005-0000-0000-0000380C0000}"/>
    <cellStyle name="Moneda 9 3 2 2 3 2" xfId="2743" xr:uid="{00000000-0005-0000-0000-0000390C0000}"/>
    <cellStyle name="Moneda 9 3 2 2 4" xfId="2744" xr:uid="{00000000-0005-0000-0000-00003A0C0000}"/>
    <cellStyle name="Moneda 9 3 2 2 4 2" xfId="2745" xr:uid="{00000000-0005-0000-0000-00003B0C0000}"/>
    <cellStyle name="Moneda 9 3 2 2 5" xfId="2746" xr:uid="{00000000-0005-0000-0000-00003C0C0000}"/>
    <cellStyle name="Moneda 9 3 2 3" xfId="2747" xr:uid="{00000000-0005-0000-0000-00003D0C0000}"/>
    <cellStyle name="Moneda 9 3 2 3 2" xfId="2748" xr:uid="{00000000-0005-0000-0000-00003E0C0000}"/>
    <cellStyle name="Moneda 9 3 2 4" xfId="2749" xr:uid="{00000000-0005-0000-0000-00003F0C0000}"/>
    <cellStyle name="Moneda 9 3 2 4 2" xfId="2750" xr:uid="{00000000-0005-0000-0000-0000400C0000}"/>
    <cellStyle name="Moneda 9 3 2 5" xfId="2751" xr:uid="{00000000-0005-0000-0000-0000410C0000}"/>
    <cellStyle name="Moneda 9 3 2 5 2" xfId="2752" xr:uid="{00000000-0005-0000-0000-0000420C0000}"/>
    <cellStyle name="Moneda 9 3 2 6" xfId="2753" xr:uid="{00000000-0005-0000-0000-0000430C0000}"/>
    <cellStyle name="Moneda 9 3 3" xfId="2754" xr:uid="{00000000-0005-0000-0000-0000440C0000}"/>
    <cellStyle name="Moneda 9 3 3 2" xfId="2755" xr:uid="{00000000-0005-0000-0000-0000450C0000}"/>
    <cellStyle name="Moneda 9 3 3 2 2" xfId="2756" xr:uid="{00000000-0005-0000-0000-0000460C0000}"/>
    <cellStyle name="Moneda 9 3 3 3" xfId="2757" xr:uid="{00000000-0005-0000-0000-0000470C0000}"/>
    <cellStyle name="Moneda 9 3 3 3 2" xfId="2758" xr:uid="{00000000-0005-0000-0000-0000480C0000}"/>
    <cellStyle name="Moneda 9 3 3 4" xfId="2759" xr:uid="{00000000-0005-0000-0000-0000490C0000}"/>
    <cellStyle name="Moneda 9 3 3 4 2" xfId="2760" xr:uid="{00000000-0005-0000-0000-00004A0C0000}"/>
    <cellStyle name="Moneda 9 3 3 5" xfId="2761" xr:uid="{00000000-0005-0000-0000-00004B0C0000}"/>
    <cellStyle name="Moneda 9 3 4" xfId="2762" xr:uid="{00000000-0005-0000-0000-00004C0C0000}"/>
    <cellStyle name="Moneda 9 3 4 2" xfId="2763" xr:uid="{00000000-0005-0000-0000-00004D0C0000}"/>
    <cellStyle name="Moneda 9 3 5" xfId="2764" xr:uid="{00000000-0005-0000-0000-00004E0C0000}"/>
    <cellStyle name="Moneda 9 3 5 2" xfId="2765" xr:uid="{00000000-0005-0000-0000-00004F0C0000}"/>
    <cellStyle name="Moneda 9 3 6" xfId="2766" xr:uid="{00000000-0005-0000-0000-0000500C0000}"/>
    <cellStyle name="Moneda 9 3 6 2" xfId="2767" xr:uid="{00000000-0005-0000-0000-0000510C0000}"/>
    <cellStyle name="Moneda 9 3 7" xfId="2768" xr:uid="{00000000-0005-0000-0000-0000520C0000}"/>
    <cellStyle name="Moneda 9 4" xfId="2769" xr:uid="{00000000-0005-0000-0000-0000530C0000}"/>
    <cellStyle name="Moneda 9 4 2" xfId="2770" xr:uid="{00000000-0005-0000-0000-0000540C0000}"/>
    <cellStyle name="Moneda 9 4 2 2" xfId="2771" xr:uid="{00000000-0005-0000-0000-0000550C0000}"/>
    <cellStyle name="Moneda 9 4 2 2 2" xfId="2772" xr:uid="{00000000-0005-0000-0000-0000560C0000}"/>
    <cellStyle name="Moneda 9 4 2 2 2 2" xfId="2773" xr:uid="{00000000-0005-0000-0000-0000570C0000}"/>
    <cellStyle name="Moneda 9 4 2 2 3" xfId="2774" xr:uid="{00000000-0005-0000-0000-0000580C0000}"/>
    <cellStyle name="Moneda 9 4 2 2 3 2" xfId="2775" xr:uid="{00000000-0005-0000-0000-0000590C0000}"/>
    <cellStyle name="Moneda 9 4 2 2 4" xfId="2776" xr:uid="{00000000-0005-0000-0000-00005A0C0000}"/>
    <cellStyle name="Moneda 9 4 2 2 4 2" xfId="2777" xr:uid="{00000000-0005-0000-0000-00005B0C0000}"/>
    <cellStyle name="Moneda 9 4 2 2 5" xfId="2778" xr:uid="{00000000-0005-0000-0000-00005C0C0000}"/>
    <cellStyle name="Moneda 9 4 2 3" xfId="2779" xr:uid="{00000000-0005-0000-0000-00005D0C0000}"/>
    <cellStyle name="Moneda 9 4 2 3 2" xfId="2780" xr:uid="{00000000-0005-0000-0000-00005E0C0000}"/>
    <cellStyle name="Moneda 9 4 2 4" xfId="2781" xr:uid="{00000000-0005-0000-0000-00005F0C0000}"/>
    <cellStyle name="Moneda 9 4 2 4 2" xfId="2782" xr:uid="{00000000-0005-0000-0000-0000600C0000}"/>
    <cellStyle name="Moneda 9 4 2 5" xfId="2783" xr:uid="{00000000-0005-0000-0000-0000610C0000}"/>
    <cellStyle name="Moneda 9 4 2 5 2" xfId="2784" xr:uid="{00000000-0005-0000-0000-0000620C0000}"/>
    <cellStyle name="Moneda 9 4 2 6" xfId="2785" xr:uid="{00000000-0005-0000-0000-0000630C0000}"/>
    <cellStyle name="Moneda 9 4 3" xfId="2786" xr:uid="{00000000-0005-0000-0000-0000640C0000}"/>
    <cellStyle name="Moneda 9 4 3 2" xfId="2787" xr:uid="{00000000-0005-0000-0000-0000650C0000}"/>
    <cellStyle name="Moneda 9 4 3 2 2" xfId="2788" xr:uid="{00000000-0005-0000-0000-0000660C0000}"/>
    <cellStyle name="Moneda 9 4 3 3" xfId="2789" xr:uid="{00000000-0005-0000-0000-0000670C0000}"/>
    <cellStyle name="Moneda 9 4 3 3 2" xfId="2790" xr:uid="{00000000-0005-0000-0000-0000680C0000}"/>
    <cellStyle name="Moneda 9 4 3 4" xfId="2791" xr:uid="{00000000-0005-0000-0000-0000690C0000}"/>
    <cellStyle name="Moneda 9 4 3 4 2" xfId="2792" xr:uid="{00000000-0005-0000-0000-00006A0C0000}"/>
    <cellStyle name="Moneda 9 4 3 5" xfId="2793" xr:uid="{00000000-0005-0000-0000-00006B0C0000}"/>
    <cellStyle name="Moneda 9 4 4" xfId="2794" xr:uid="{00000000-0005-0000-0000-00006C0C0000}"/>
    <cellStyle name="Moneda 9 4 4 2" xfId="2795" xr:uid="{00000000-0005-0000-0000-00006D0C0000}"/>
    <cellStyle name="Moneda 9 4 5" xfId="2796" xr:uid="{00000000-0005-0000-0000-00006E0C0000}"/>
    <cellStyle name="Moneda 9 4 5 2" xfId="2797" xr:uid="{00000000-0005-0000-0000-00006F0C0000}"/>
    <cellStyle name="Moneda 9 4 6" xfId="2798" xr:uid="{00000000-0005-0000-0000-0000700C0000}"/>
    <cellStyle name="Moneda 9 4 6 2" xfId="2799" xr:uid="{00000000-0005-0000-0000-0000710C0000}"/>
    <cellStyle name="Moneda 9 4 7" xfId="2800" xr:uid="{00000000-0005-0000-0000-0000720C0000}"/>
    <cellStyle name="Moneda 9 5" xfId="2801" xr:uid="{00000000-0005-0000-0000-0000730C0000}"/>
    <cellStyle name="Moneda 9 5 2" xfId="2802" xr:uid="{00000000-0005-0000-0000-0000740C0000}"/>
    <cellStyle name="Moneda 9 5 2 2" xfId="2803" xr:uid="{00000000-0005-0000-0000-0000750C0000}"/>
    <cellStyle name="Moneda 9 5 2 2 2" xfId="2804" xr:uid="{00000000-0005-0000-0000-0000760C0000}"/>
    <cellStyle name="Moneda 9 5 2 3" xfId="2805" xr:uid="{00000000-0005-0000-0000-0000770C0000}"/>
    <cellStyle name="Moneda 9 5 2 3 2" xfId="2806" xr:uid="{00000000-0005-0000-0000-0000780C0000}"/>
    <cellStyle name="Moneda 9 5 2 4" xfId="2807" xr:uid="{00000000-0005-0000-0000-0000790C0000}"/>
    <cellStyle name="Moneda 9 5 2 4 2" xfId="2808" xr:uid="{00000000-0005-0000-0000-00007A0C0000}"/>
    <cellStyle name="Moneda 9 5 2 5" xfId="2809" xr:uid="{00000000-0005-0000-0000-00007B0C0000}"/>
    <cellStyle name="Moneda 9 5 3" xfId="2810" xr:uid="{00000000-0005-0000-0000-00007C0C0000}"/>
    <cellStyle name="Moneda 9 5 3 2" xfId="2811" xr:uid="{00000000-0005-0000-0000-00007D0C0000}"/>
    <cellStyle name="Moneda 9 5 4" xfId="2812" xr:uid="{00000000-0005-0000-0000-00007E0C0000}"/>
    <cellStyle name="Moneda 9 5 4 2" xfId="2813" xr:uid="{00000000-0005-0000-0000-00007F0C0000}"/>
    <cellStyle name="Moneda 9 5 5" xfId="2814" xr:uid="{00000000-0005-0000-0000-0000800C0000}"/>
    <cellStyle name="Moneda 9 5 5 2" xfId="2815" xr:uid="{00000000-0005-0000-0000-0000810C0000}"/>
    <cellStyle name="Moneda 9 5 6" xfId="2816" xr:uid="{00000000-0005-0000-0000-0000820C0000}"/>
    <cellStyle name="Moneda 9 6" xfId="2817" xr:uid="{00000000-0005-0000-0000-0000830C0000}"/>
    <cellStyle name="Moneda 9 6 2" xfId="2818" xr:uid="{00000000-0005-0000-0000-0000840C0000}"/>
    <cellStyle name="Moneda 9 6 2 2" xfId="2819" xr:uid="{00000000-0005-0000-0000-0000850C0000}"/>
    <cellStyle name="Moneda 9 6 3" xfId="2820" xr:uid="{00000000-0005-0000-0000-0000860C0000}"/>
    <cellStyle name="Moneda 9 6 3 2" xfId="2821" xr:uid="{00000000-0005-0000-0000-0000870C0000}"/>
    <cellStyle name="Moneda 9 6 4" xfId="2822" xr:uid="{00000000-0005-0000-0000-0000880C0000}"/>
    <cellStyle name="Moneda 9 6 4 2" xfId="2823" xr:uid="{00000000-0005-0000-0000-0000890C0000}"/>
    <cellStyle name="Moneda 9 6 5" xfId="2824" xr:uid="{00000000-0005-0000-0000-00008A0C0000}"/>
    <cellStyle name="Moneda 9 7" xfId="2825" xr:uid="{00000000-0005-0000-0000-00008B0C0000}"/>
    <cellStyle name="Moneda 9 7 2" xfId="2826" xr:uid="{00000000-0005-0000-0000-00008C0C0000}"/>
    <cellStyle name="Moneda 9 8" xfId="2827" xr:uid="{00000000-0005-0000-0000-00008D0C0000}"/>
    <cellStyle name="Moneda 9 8 2" xfId="2828" xr:uid="{00000000-0005-0000-0000-00008E0C0000}"/>
    <cellStyle name="Moneda 9 9" xfId="2829" xr:uid="{00000000-0005-0000-0000-00008F0C0000}"/>
    <cellStyle name="Moneda 9 9 2" xfId="2830" xr:uid="{00000000-0005-0000-0000-0000900C0000}"/>
    <cellStyle name="Neutral 2" xfId="2831" xr:uid="{00000000-0005-0000-0000-0000910C0000}"/>
    <cellStyle name="Normal" xfId="0" builtinId="0"/>
    <cellStyle name="Normal 2" xfId="15" xr:uid="{00000000-0005-0000-0000-0000930C0000}"/>
    <cellStyle name="Normal 2 10" xfId="16" xr:uid="{00000000-0005-0000-0000-0000940C0000}"/>
    <cellStyle name="Normal 2 2" xfId="2832" xr:uid="{00000000-0005-0000-0000-0000950C0000}"/>
    <cellStyle name="Normal 2 2 2" xfId="2833" xr:uid="{00000000-0005-0000-0000-0000960C0000}"/>
    <cellStyle name="Normal 2 3" xfId="2834" xr:uid="{00000000-0005-0000-0000-0000970C0000}"/>
    <cellStyle name="Normal 2 3 2" xfId="2835" xr:uid="{00000000-0005-0000-0000-0000980C0000}"/>
    <cellStyle name="Normal 2 4" xfId="2836" xr:uid="{00000000-0005-0000-0000-0000990C0000}"/>
    <cellStyle name="Normal 21" xfId="2867" xr:uid="{00000000-0005-0000-0000-00009A0C0000}"/>
    <cellStyle name="Normal 3" xfId="17" xr:uid="{00000000-0005-0000-0000-00009B0C0000}"/>
    <cellStyle name="Normal 3 2" xfId="18" xr:uid="{00000000-0005-0000-0000-00009C0C0000}"/>
    <cellStyle name="Normal 3 2 2" xfId="2837" xr:uid="{00000000-0005-0000-0000-00009D0C0000}"/>
    <cellStyle name="Normal 3 2 2 2" xfId="2838" xr:uid="{00000000-0005-0000-0000-00009E0C0000}"/>
    <cellStyle name="Normal 3 2 3" xfId="2839" xr:uid="{00000000-0005-0000-0000-00009F0C0000}"/>
    <cellStyle name="Normal 3 3" xfId="2840" xr:uid="{00000000-0005-0000-0000-0000A00C0000}"/>
    <cellStyle name="Normal 3 4" xfId="2841" xr:uid="{00000000-0005-0000-0000-0000A10C0000}"/>
    <cellStyle name="Normal 3 5" xfId="2842" xr:uid="{00000000-0005-0000-0000-0000A20C0000}"/>
    <cellStyle name="Normal 3_CADENA DE VALOR" xfId="26" xr:uid="{00000000-0005-0000-0000-0000A30C0000}"/>
    <cellStyle name="Normal 4" xfId="2843" xr:uid="{00000000-0005-0000-0000-0000A40C0000}"/>
    <cellStyle name="Normal 4 2" xfId="19" xr:uid="{00000000-0005-0000-0000-0000A50C0000}"/>
    <cellStyle name="Normal 4 3" xfId="2869" xr:uid="{00000000-0005-0000-0000-0000A60C0000}"/>
    <cellStyle name="Normal 5" xfId="2844" xr:uid="{00000000-0005-0000-0000-0000A70C0000}"/>
    <cellStyle name="Normal 6" xfId="2977" xr:uid="{00000000-0005-0000-0000-0000A80C0000}"/>
    <cellStyle name="Normal 6 2" xfId="2845" xr:uid="{00000000-0005-0000-0000-0000A90C0000}"/>
    <cellStyle name="Normal 7" xfId="3140" xr:uid="{00000000-0005-0000-0000-0000AA0C0000}"/>
    <cellStyle name="Normal 8" xfId="3157" xr:uid="{00000000-0005-0000-0000-0000AB0C0000}"/>
    <cellStyle name="Normal_CADENA DE VALOR" xfId="2925" xr:uid="{00000000-0005-0000-0000-0000AC0C0000}"/>
    <cellStyle name="Normal_CADENA DE VALOR 2" xfId="2866" xr:uid="{00000000-0005-0000-0000-0000AD0C0000}"/>
    <cellStyle name="Numeric" xfId="2846" xr:uid="{00000000-0005-0000-0000-0000AE0C0000}"/>
    <cellStyle name="NumericWithBorder" xfId="2847" xr:uid="{00000000-0005-0000-0000-0000AF0C0000}"/>
    <cellStyle name="NumericWithBorder 2" xfId="2848" xr:uid="{00000000-0005-0000-0000-0000B00C0000}"/>
    <cellStyle name="NumericWithBorder 2 2" xfId="2849" xr:uid="{00000000-0005-0000-0000-0000B10C0000}"/>
    <cellStyle name="NumericWithBorder 2 3" xfId="2850" xr:uid="{00000000-0005-0000-0000-0000B20C0000}"/>
    <cellStyle name="NumericWithBorder 2 4" xfId="2851" xr:uid="{00000000-0005-0000-0000-0000B30C0000}"/>
    <cellStyle name="NumericWithBorder 3" xfId="2852" xr:uid="{00000000-0005-0000-0000-0000B40C0000}"/>
    <cellStyle name="NumericWithBorder 4" xfId="2853" xr:uid="{00000000-0005-0000-0000-0000B50C0000}"/>
    <cellStyle name="NumericWithBorder 5" xfId="2854" xr:uid="{00000000-0005-0000-0000-0000B60C0000}"/>
    <cellStyle name="Percent" xfId="2855" xr:uid="{00000000-0005-0000-0000-0000B70C0000}"/>
    <cellStyle name="Percent 2" xfId="2856" xr:uid="{00000000-0005-0000-0000-0000B80C0000}"/>
    <cellStyle name="Percent 2 2" xfId="2857" xr:uid="{00000000-0005-0000-0000-0000B90C0000}"/>
    <cellStyle name="Percent 3" xfId="3142" xr:uid="{00000000-0005-0000-0000-0000BA0C0000}"/>
    <cellStyle name="Porcentaje" xfId="20" builtinId="5"/>
    <cellStyle name="Porcentaje 12" xfId="2870" xr:uid="{00000000-0005-0000-0000-0000BC0C0000}"/>
    <cellStyle name="Porcentaje 2" xfId="23" xr:uid="{00000000-0005-0000-0000-0000BD0C0000}"/>
    <cellStyle name="Porcentaje 2 2" xfId="2858" xr:uid="{00000000-0005-0000-0000-0000BE0C0000}"/>
    <cellStyle name="Porcentaje 3" xfId="24" xr:uid="{00000000-0005-0000-0000-0000BF0C0000}"/>
    <cellStyle name="Porcentaje 3 2" xfId="2859" xr:uid="{00000000-0005-0000-0000-0000C00C0000}"/>
    <cellStyle name="Porcentaje 4" xfId="25" xr:uid="{00000000-0005-0000-0000-0000C10C0000}"/>
    <cellStyle name="Porcentual 2" xfId="21" xr:uid="{00000000-0005-0000-0000-0000C20C0000}"/>
    <cellStyle name="Porcentual 2 2" xfId="22" xr:uid="{00000000-0005-0000-0000-0000C30C0000}"/>
    <cellStyle name="Porcentual 2 2 2" xfId="2860" xr:uid="{00000000-0005-0000-0000-0000C40C0000}"/>
    <cellStyle name="Porcentual 2 3" xfId="2861" xr:uid="{00000000-0005-0000-0000-0000C50C0000}"/>
    <cellStyle name="Porcentual 2 3 2" xfId="2862" xr:uid="{00000000-0005-0000-0000-0000C60C0000}"/>
    <cellStyle name="Porcentual 3" xfId="2863" xr:uid="{00000000-0005-0000-0000-0000C70C0000}"/>
  </cellStyles>
  <dxfs count="3">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defaultTableStyle="TableStyleMedium9" defaultPivotStyle="PivotStyleLight16">
    <tableStyle name="Hoja3-style" pivot="0" count="3" xr9:uid="{00000000-0011-0000-FFFF-FFFF00000000}">
      <tableStyleElement type="headerRow" dxfId="2"/>
      <tableStyleElement type="firstRowStripe" dxfId="1"/>
      <tableStyleElement type="secondRowStripe" dxfId="0"/>
    </tableStyle>
  </tableStyles>
  <colors>
    <mruColors>
      <color rgb="FF09DCE7"/>
      <color rgb="FF9FFFD8"/>
      <color rgb="FF00FF00"/>
      <color rgb="FF85FF85"/>
      <color rgb="FFE7FFE7"/>
      <color rgb="FFCCFF99"/>
      <color rgb="FFCCFFFF"/>
      <color rgb="FF99FF66"/>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57616</xdr:colOff>
      <xdr:row>1</xdr:row>
      <xdr:rowOff>225529</xdr:rowOff>
    </xdr:from>
    <xdr:to>
      <xdr:col>5</xdr:col>
      <xdr:colOff>362469</xdr:colOff>
      <xdr:row>3</xdr:row>
      <xdr:rowOff>125623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257" y="419006"/>
          <a:ext cx="3112423" cy="1135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355580</xdr:colOff>
      <xdr:row>0</xdr:row>
      <xdr:rowOff>115108</xdr:rowOff>
    </xdr:from>
    <xdr:to>
      <xdr:col>3</xdr:col>
      <xdr:colOff>406207</xdr:colOff>
      <xdr:row>2</xdr:row>
      <xdr:rowOff>107429</xdr:rowOff>
    </xdr:to>
    <xdr:pic>
      <xdr:nvPicPr>
        <xdr:cNvPr id="2" name="Imagen 1">
          <a:extLst>
            <a:ext uri="{FF2B5EF4-FFF2-40B4-BE49-F238E27FC236}">
              <a16:creationId xmlns:a16="http://schemas.microsoft.com/office/drawing/2014/main" id="{F777B45B-D0FC-47A4-B99C-1E783E488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580" y="115108"/>
          <a:ext cx="2967967" cy="10842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230909</xdr:colOff>
      <xdr:row>0</xdr:row>
      <xdr:rowOff>230909</xdr:rowOff>
    </xdr:from>
    <xdr:to>
      <xdr:col>2</xdr:col>
      <xdr:colOff>2034887</xdr:colOff>
      <xdr:row>2</xdr:row>
      <xdr:rowOff>86591</xdr:rowOff>
    </xdr:to>
    <xdr:pic>
      <xdr:nvPicPr>
        <xdr:cNvPr id="2" name="Imagen 1">
          <a:extLst>
            <a:ext uri="{FF2B5EF4-FFF2-40B4-BE49-F238E27FC236}">
              <a16:creationId xmlns:a16="http://schemas.microsoft.com/office/drawing/2014/main" id="{62E286A7-69F1-51AB-5872-D4533FA8B234}"/>
            </a:ext>
          </a:extLst>
        </xdr:cNvPr>
        <xdr:cNvPicPr>
          <a:picLocks noChangeAspect="1"/>
        </xdr:cNvPicPr>
      </xdr:nvPicPr>
      <xdr:blipFill>
        <a:blip xmlns:r="http://schemas.openxmlformats.org/officeDocument/2006/relationships" r:embed="rId1"/>
        <a:stretch>
          <a:fillRect/>
        </a:stretch>
      </xdr:blipFill>
      <xdr:spPr>
        <a:xfrm>
          <a:off x="230909" y="230909"/>
          <a:ext cx="4546023" cy="6927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1400736</xdr:colOff>
      <xdr:row>1</xdr:row>
      <xdr:rowOff>316567</xdr:rowOff>
    </xdr:to>
    <xdr:pic>
      <xdr:nvPicPr>
        <xdr:cNvPr id="2" name="Imagen 1">
          <a:extLst>
            <a:ext uri="{FF2B5EF4-FFF2-40B4-BE49-F238E27FC236}">
              <a16:creationId xmlns:a16="http://schemas.microsoft.com/office/drawing/2014/main" id="{F056CEE8-16E2-4FF1-A975-C52F6C7DC0E1}"/>
            </a:ext>
          </a:extLst>
        </xdr:cNvPr>
        <xdr:cNvPicPr>
          <a:picLocks noChangeAspect="1"/>
        </xdr:cNvPicPr>
      </xdr:nvPicPr>
      <xdr:blipFill>
        <a:blip xmlns:r="http://schemas.openxmlformats.org/officeDocument/2006/relationships" r:embed="rId1"/>
        <a:stretch>
          <a:fillRect/>
        </a:stretch>
      </xdr:blipFill>
      <xdr:spPr>
        <a:xfrm>
          <a:off x="1" y="1"/>
          <a:ext cx="3473823" cy="5182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457501</xdr:colOff>
      <xdr:row>0</xdr:row>
      <xdr:rowOff>58080</xdr:rowOff>
    </xdr:from>
    <xdr:to>
      <xdr:col>1</xdr:col>
      <xdr:colOff>1403277</xdr:colOff>
      <xdr:row>2</xdr:row>
      <xdr:rowOff>129474</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457501" y="58080"/>
          <a:ext cx="2188672" cy="8728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20vf\7816%20y%207817\PLAN%20DE%20ACCI&#211;N%207817%20NOV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20unidad\2022\PROYECTOS%20DE%20INVERSION\2022\PLAN%20DE%20ACCION\MAYO%2022\7817\7817%20PLAN%20DE%20ACCI&#211;N%20MAY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YULIED.PENARANDA.SDA/Desktop/2023/ENERO/PLAN%20DE%20ACCI&#211;N/ARCHIVOS%20DE%20TERRI/12-PA-7817-DIC-2022_13012023_AFG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Hoja2"/>
      <sheetName val="INVERSIÓN v1"/>
      <sheetName val="TERRITORIALIZACIÓN"/>
      <sheetName val="SPI"/>
      <sheetName val="TENER EN CUENTA"/>
      <sheetName val="Hoja1"/>
      <sheetName val="EVALUACION"/>
      <sheetName val="PTO"/>
      <sheetName val="PROG.CUATRIENIO"/>
    </sheetNames>
    <sheetDataSet>
      <sheetData sheetId="0" refreshError="1"/>
      <sheetData sheetId="1" refreshError="1">
        <row r="11">
          <cell r="BE11">
            <v>298854000</v>
          </cell>
        </row>
        <row r="14">
          <cell r="BE14">
            <v>153240262</v>
          </cell>
        </row>
        <row r="18">
          <cell r="BE18">
            <v>115048000</v>
          </cell>
        </row>
        <row r="21">
          <cell r="BE21">
            <v>16500000</v>
          </cell>
        </row>
        <row r="25">
          <cell r="BE25">
            <v>26172000</v>
          </cell>
        </row>
        <row r="28">
          <cell r="BE28">
            <v>240380000</v>
          </cell>
        </row>
        <row r="32">
          <cell r="BE32">
            <v>84792000</v>
          </cell>
        </row>
        <row r="35">
          <cell r="BE35">
            <v>48987932</v>
          </cell>
        </row>
        <row r="39">
          <cell r="BE39">
            <v>186830000</v>
          </cell>
        </row>
        <row r="42">
          <cell r="BE42">
            <v>99786162</v>
          </cell>
        </row>
        <row r="46">
          <cell r="BE46">
            <v>1326757663</v>
          </cell>
        </row>
        <row r="49">
          <cell r="BE49">
            <v>250000000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1">
          <cell r="CI11">
            <v>849409000</v>
          </cell>
        </row>
        <row r="14">
          <cell r="CH14">
            <v>42795134</v>
          </cell>
          <cell r="CI14">
            <v>42710934</v>
          </cell>
        </row>
        <row r="18">
          <cell r="CI18">
            <v>139355500</v>
          </cell>
        </row>
        <row r="21">
          <cell r="CH21">
            <v>16000333</v>
          </cell>
          <cell r="CI21">
            <v>16000333</v>
          </cell>
        </row>
        <row r="25">
          <cell r="CI25">
            <v>161871000</v>
          </cell>
        </row>
        <row r="28">
          <cell r="CH28">
            <v>1744800</v>
          </cell>
          <cell r="CI28">
            <v>1744800</v>
          </cell>
        </row>
        <row r="32">
          <cell r="CI32">
            <v>188713000</v>
          </cell>
        </row>
        <row r="35">
          <cell r="CH35">
            <v>37883700</v>
          </cell>
          <cell r="CI35">
            <v>37883700</v>
          </cell>
        </row>
        <row r="39">
          <cell r="CI39">
            <v>0</v>
          </cell>
        </row>
        <row r="42">
          <cell r="CH42">
            <v>201501735</v>
          </cell>
          <cell r="CI42">
            <v>55172400</v>
          </cell>
        </row>
        <row r="46">
          <cell r="CI46">
            <v>28595000</v>
          </cell>
        </row>
        <row r="49">
          <cell r="CH49">
            <v>1326757663</v>
          </cell>
          <cell r="CI49">
            <v>1326681725</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0">
          <cell r="BF10">
            <v>3</v>
          </cell>
          <cell r="BH10">
            <v>0</v>
          </cell>
        </row>
        <row r="11">
          <cell r="BF11">
            <v>2131785000</v>
          </cell>
          <cell r="BH11">
            <v>849409000</v>
          </cell>
        </row>
        <row r="13">
          <cell r="BF13">
            <v>4.0000000000000036E-2</v>
          </cell>
          <cell r="BH13">
            <v>0.01</v>
          </cell>
        </row>
        <row r="14">
          <cell r="BF14">
            <v>43358700</v>
          </cell>
          <cell r="BH14">
            <v>28302467</v>
          </cell>
        </row>
        <row r="17">
          <cell r="BF17">
            <v>0.25</v>
          </cell>
          <cell r="BH17">
            <v>0</v>
          </cell>
        </row>
        <row r="18">
          <cell r="BF18">
            <v>143810000</v>
          </cell>
        </row>
        <row r="20">
          <cell r="BF20">
            <v>0</v>
          </cell>
        </row>
        <row r="21">
          <cell r="BF21">
            <v>16000333</v>
          </cell>
          <cell r="BH21">
            <v>14381000</v>
          </cell>
        </row>
        <row r="24">
          <cell r="BF24">
            <v>0.8</v>
          </cell>
        </row>
        <row r="25">
          <cell r="BF25">
            <v>198390000</v>
          </cell>
        </row>
        <row r="27">
          <cell r="BF27">
            <v>0</v>
          </cell>
        </row>
        <row r="28">
          <cell r="BF28">
            <v>1744800</v>
          </cell>
          <cell r="BH28">
            <v>0</v>
          </cell>
        </row>
        <row r="31">
          <cell r="BF31">
            <v>0.26</v>
          </cell>
        </row>
        <row r="32">
          <cell r="BF32">
            <v>217183000</v>
          </cell>
        </row>
        <row r="34">
          <cell r="BF34">
            <v>0</v>
          </cell>
        </row>
        <row r="35">
          <cell r="BF35">
            <v>37883700</v>
          </cell>
          <cell r="BH35">
            <v>6704900</v>
          </cell>
        </row>
        <row r="38">
          <cell r="BF38">
            <v>0.25</v>
          </cell>
        </row>
        <row r="39">
          <cell r="BF39">
            <v>100000000</v>
          </cell>
        </row>
        <row r="41">
          <cell r="BF41">
            <v>3.999999999999998E-2</v>
          </cell>
        </row>
        <row r="42">
          <cell r="BF42">
            <v>201501735</v>
          </cell>
          <cell r="BH42">
            <v>0</v>
          </cell>
        </row>
        <row r="45">
          <cell r="BF45">
            <v>0.02</v>
          </cell>
        </row>
        <row r="46">
          <cell r="BF46">
            <v>29510000</v>
          </cell>
        </row>
        <row r="48">
          <cell r="BF48">
            <v>0</v>
          </cell>
        </row>
        <row r="49">
          <cell r="BF49">
            <v>1329885340</v>
          </cell>
          <cell r="BH49">
            <v>1326681725</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38"/>
  <sheetViews>
    <sheetView showGridLines="0" tabSelected="1" zoomScale="51" zoomScaleNormal="51" zoomScaleSheetLayoutView="70" zoomScalePageLayoutView="60" workbookViewId="0">
      <selection activeCell="D13" sqref="D13"/>
    </sheetView>
  </sheetViews>
  <sheetFormatPr baseColWidth="10" defaultColWidth="10.85546875" defaultRowHeight="15" x14ac:dyDescent="0.25"/>
  <cols>
    <col min="1" max="1" width="12.140625" customWidth="1"/>
    <col min="2" max="2" width="13.28515625" customWidth="1"/>
    <col min="3" max="3" width="8.85546875" customWidth="1"/>
    <col min="4" max="4" width="25.85546875" customWidth="1"/>
    <col min="5" max="5" width="7.42578125" customWidth="1"/>
    <col min="6" max="6" width="25.7109375" customWidth="1"/>
    <col min="7" max="7" width="22.42578125" customWidth="1"/>
    <col min="8" max="8" width="23.42578125" customWidth="1"/>
    <col min="9" max="9" width="16.28515625" style="8" customWidth="1"/>
    <col min="10" max="10" width="19.7109375" style="8" hidden="1" customWidth="1"/>
    <col min="11" max="24" width="10.7109375" style="8" hidden="1" customWidth="1"/>
    <col min="25" max="25" width="15" style="8" hidden="1" customWidth="1"/>
    <col min="26" max="27" width="20.85546875" style="8" hidden="1" customWidth="1"/>
    <col min="28" max="28" width="20.85546875" style="8" customWidth="1"/>
    <col min="29" max="29" width="18.28515625" style="8" customWidth="1"/>
    <col min="30" max="30" width="15.7109375" style="8" hidden="1" customWidth="1"/>
    <col min="31" max="54" width="10.7109375" style="8" hidden="1" customWidth="1"/>
    <col min="55" max="57" width="19.140625" style="8" hidden="1" customWidth="1"/>
    <col min="58" max="58" width="19.140625" style="8" customWidth="1"/>
    <col min="59" max="59" width="20.42578125" style="8" customWidth="1"/>
    <col min="60" max="60" width="15.5703125" style="8" customWidth="1"/>
    <col min="61" max="84" width="10.7109375" style="8" customWidth="1"/>
    <col min="85" max="85" width="15" style="8" customWidth="1"/>
    <col min="86" max="86" width="14.7109375" style="8" customWidth="1"/>
    <col min="87" max="87" width="15.42578125" style="8" customWidth="1"/>
    <col min="88" max="88" width="15" style="8" customWidth="1"/>
    <col min="89" max="89" width="15.42578125" style="8" customWidth="1"/>
    <col min="90" max="90" width="15.28515625" style="8" customWidth="1"/>
    <col min="91" max="114" width="10.7109375" style="8" hidden="1" customWidth="1"/>
    <col min="115" max="115" width="15" style="8" hidden="1" customWidth="1"/>
    <col min="116" max="116" width="14.7109375" style="8" hidden="1" customWidth="1"/>
    <col min="117" max="117" width="15.42578125" style="8" hidden="1" customWidth="1"/>
    <col min="118" max="118" width="15" style="8" hidden="1" customWidth="1"/>
    <col min="119" max="119" width="15.42578125" style="8" hidden="1" customWidth="1"/>
    <col min="120" max="120" width="14.5703125" style="8" customWidth="1"/>
    <col min="121" max="129" width="10.7109375" style="8" hidden="1" customWidth="1"/>
    <col min="130" max="149" width="15.42578125" style="8" hidden="1" customWidth="1"/>
    <col min="150" max="150" width="18.140625" customWidth="1"/>
    <col min="151" max="151" width="16.42578125" customWidth="1"/>
    <col min="152" max="152" width="17.42578125" customWidth="1"/>
    <col min="153" max="153" width="20.28515625" customWidth="1"/>
    <col min="154" max="154" width="18.42578125" customWidth="1"/>
    <col min="155" max="155" width="79" customWidth="1"/>
    <col min="156" max="156" width="33.42578125" customWidth="1"/>
    <col min="157" max="157" width="24.28515625" customWidth="1"/>
    <col min="158" max="158" width="34.140625" customWidth="1"/>
    <col min="159" max="159" width="30.140625" customWidth="1"/>
  </cols>
  <sheetData>
    <row r="1" spans="1:159" ht="15.75" thickBot="1" x14ac:dyDescent="0.3">
      <c r="C1" s="2"/>
      <c r="D1" s="2"/>
      <c r="E1" s="2"/>
      <c r="F1" s="2"/>
      <c r="G1" s="2"/>
      <c r="H1" s="2"/>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2"/>
      <c r="EU1" s="2"/>
      <c r="EV1" s="2"/>
      <c r="EW1" s="2"/>
      <c r="EX1" s="2"/>
      <c r="EY1" s="2"/>
      <c r="EZ1" s="2"/>
      <c r="FA1" s="2"/>
      <c r="FB1" s="2"/>
      <c r="FC1" s="2"/>
    </row>
    <row r="2" spans="1:159" s="10" customFormat="1" ht="37.5" x14ac:dyDescent="0.5">
      <c r="A2" s="588"/>
      <c r="B2" s="589"/>
      <c r="C2" s="589"/>
      <c r="D2" s="589"/>
      <c r="E2" s="589"/>
      <c r="F2" s="590"/>
      <c r="G2" s="597" t="s">
        <v>39</v>
      </c>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c r="AW2" s="597"/>
      <c r="AX2" s="597"/>
      <c r="AY2" s="597"/>
      <c r="AZ2" s="597"/>
      <c r="BA2" s="597"/>
      <c r="BB2" s="597"/>
      <c r="BC2" s="597"/>
      <c r="BD2" s="597"/>
      <c r="BE2" s="597"/>
      <c r="BF2" s="597"/>
      <c r="BG2" s="597"/>
      <c r="BH2" s="597"/>
      <c r="BI2" s="597"/>
      <c r="BJ2" s="597"/>
      <c r="BK2" s="597"/>
      <c r="BL2" s="597"/>
      <c r="BM2" s="597"/>
      <c r="BN2" s="597"/>
      <c r="BO2" s="597"/>
      <c r="BP2" s="597"/>
      <c r="BQ2" s="597"/>
      <c r="BR2" s="597"/>
      <c r="BS2" s="597"/>
      <c r="BT2" s="597"/>
      <c r="BU2" s="597"/>
      <c r="BV2" s="597"/>
      <c r="BW2" s="597"/>
      <c r="BX2" s="597"/>
      <c r="BY2" s="597"/>
      <c r="BZ2" s="597"/>
      <c r="CA2" s="597"/>
      <c r="CB2" s="597"/>
      <c r="CC2" s="597"/>
      <c r="CD2" s="597"/>
      <c r="CE2" s="597"/>
      <c r="CF2" s="597"/>
      <c r="CG2" s="597"/>
      <c r="CH2" s="597"/>
      <c r="CI2" s="597"/>
      <c r="CJ2" s="597"/>
      <c r="CK2" s="597"/>
      <c r="CL2" s="597"/>
      <c r="CM2" s="597"/>
      <c r="CN2" s="597"/>
      <c r="CO2" s="597"/>
      <c r="CP2" s="597"/>
      <c r="CQ2" s="597"/>
      <c r="CR2" s="597"/>
      <c r="CS2" s="597"/>
      <c r="CT2" s="597"/>
      <c r="CU2" s="597"/>
      <c r="CV2" s="597"/>
      <c r="CW2" s="597"/>
      <c r="CX2" s="597"/>
      <c r="CY2" s="597"/>
      <c r="CZ2" s="597"/>
      <c r="DA2" s="597"/>
      <c r="DB2" s="597"/>
      <c r="DC2" s="597"/>
      <c r="DD2" s="597"/>
      <c r="DE2" s="597"/>
      <c r="DF2" s="597"/>
      <c r="DG2" s="597"/>
      <c r="DH2" s="597"/>
      <c r="DI2" s="597"/>
      <c r="DJ2" s="597"/>
      <c r="DK2" s="597"/>
      <c r="DL2" s="597"/>
      <c r="DM2" s="597"/>
      <c r="DN2" s="597"/>
      <c r="DO2" s="597"/>
      <c r="DP2" s="597"/>
      <c r="DQ2" s="597"/>
      <c r="DR2" s="597"/>
      <c r="DS2" s="597"/>
      <c r="DT2" s="597"/>
      <c r="DU2" s="597"/>
      <c r="DV2" s="597"/>
      <c r="DW2" s="597"/>
      <c r="DX2" s="597"/>
      <c r="DY2" s="597"/>
      <c r="DZ2" s="597"/>
      <c r="EA2" s="597"/>
      <c r="EB2" s="597"/>
      <c r="EC2" s="597"/>
      <c r="ED2" s="597"/>
      <c r="EE2" s="597"/>
      <c r="EF2" s="597"/>
      <c r="EG2" s="597"/>
      <c r="EH2" s="597"/>
      <c r="EI2" s="597"/>
      <c r="EJ2" s="597"/>
      <c r="EK2" s="597"/>
      <c r="EL2" s="597"/>
      <c r="EM2" s="597"/>
      <c r="EN2" s="597"/>
      <c r="EO2" s="597"/>
      <c r="EP2" s="597"/>
      <c r="EQ2" s="597"/>
      <c r="ER2" s="597"/>
      <c r="ES2" s="597"/>
      <c r="ET2" s="597"/>
      <c r="EU2" s="597"/>
      <c r="EV2" s="597"/>
      <c r="EW2" s="597"/>
      <c r="EX2" s="597"/>
      <c r="EY2" s="597"/>
      <c r="EZ2" s="597"/>
      <c r="FA2" s="597"/>
      <c r="FB2" s="597"/>
      <c r="FC2" s="598"/>
    </row>
    <row r="3" spans="1:159" s="10" customFormat="1" ht="60" customHeight="1" thickBot="1" x14ac:dyDescent="0.65">
      <c r="A3" s="591"/>
      <c r="B3" s="592"/>
      <c r="C3" s="592"/>
      <c r="D3" s="592"/>
      <c r="E3" s="592"/>
      <c r="F3" s="593"/>
      <c r="G3" s="599" t="s">
        <v>257</v>
      </c>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599"/>
      <c r="AQ3" s="599"/>
      <c r="AR3" s="599"/>
      <c r="AS3" s="599"/>
      <c r="AT3" s="599"/>
      <c r="AU3" s="599"/>
      <c r="AV3" s="599"/>
      <c r="AW3" s="599"/>
      <c r="AX3" s="599"/>
      <c r="AY3" s="599"/>
      <c r="AZ3" s="599"/>
      <c r="BA3" s="599"/>
      <c r="BB3" s="599"/>
      <c r="BC3" s="599"/>
      <c r="BD3" s="599"/>
      <c r="BE3" s="599"/>
      <c r="BF3" s="599"/>
      <c r="BG3" s="599"/>
      <c r="BH3" s="599"/>
      <c r="BI3" s="599"/>
      <c r="BJ3" s="599"/>
      <c r="BK3" s="599"/>
      <c r="BL3" s="599"/>
      <c r="BM3" s="599"/>
      <c r="BN3" s="599"/>
      <c r="BO3" s="599"/>
      <c r="BP3" s="599"/>
      <c r="BQ3" s="599"/>
      <c r="BR3" s="599"/>
      <c r="BS3" s="599"/>
      <c r="BT3" s="599"/>
      <c r="BU3" s="599"/>
      <c r="BV3" s="599"/>
      <c r="BW3" s="599"/>
      <c r="BX3" s="599"/>
      <c r="BY3" s="599"/>
      <c r="BZ3" s="599"/>
      <c r="CA3" s="599"/>
      <c r="CB3" s="599"/>
      <c r="CC3" s="599"/>
      <c r="CD3" s="599"/>
      <c r="CE3" s="599"/>
      <c r="CF3" s="599"/>
      <c r="CG3" s="599"/>
      <c r="CH3" s="599"/>
      <c r="CI3" s="599"/>
      <c r="CJ3" s="599"/>
      <c r="CK3" s="599"/>
      <c r="CL3" s="599"/>
      <c r="CM3" s="599"/>
      <c r="CN3" s="599"/>
      <c r="CO3" s="599"/>
      <c r="CP3" s="599"/>
      <c r="CQ3" s="599"/>
      <c r="CR3" s="599"/>
      <c r="CS3" s="599"/>
      <c r="CT3" s="599"/>
      <c r="CU3" s="599"/>
      <c r="CV3" s="599"/>
      <c r="CW3" s="599"/>
      <c r="CX3" s="599"/>
      <c r="CY3" s="599"/>
      <c r="CZ3" s="599"/>
      <c r="DA3" s="599"/>
      <c r="DB3" s="599"/>
      <c r="DC3" s="599"/>
      <c r="DD3" s="599"/>
      <c r="DE3" s="599"/>
      <c r="DF3" s="599"/>
      <c r="DG3" s="599"/>
      <c r="DH3" s="599"/>
      <c r="DI3" s="599"/>
      <c r="DJ3" s="599"/>
      <c r="DK3" s="599"/>
      <c r="DL3" s="599"/>
      <c r="DM3" s="599"/>
      <c r="DN3" s="599"/>
      <c r="DO3" s="599"/>
      <c r="DP3" s="599"/>
      <c r="DQ3" s="599"/>
      <c r="DR3" s="599"/>
      <c r="DS3" s="599"/>
      <c r="DT3" s="599"/>
      <c r="DU3" s="599"/>
      <c r="DV3" s="599"/>
      <c r="DW3" s="599"/>
      <c r="DX3" s="599"/>
      <c r="DY3" s="599"/>
      <c r="DZ3" s="599"/>
      <c r="EA3" s="599"/>
      <c r="EB3" s="599"/>
      <c r="EC3" s="599"/>
      <c r="ED3" s="599"/>
      <c r="EE3" s="599"/>
      <c r="EF3" s="599"/>
      <c r="EG3" s="599"/>
      <c r="EH3" s="599"/>
      <c r="EI3" s="599"/>
      <c r="EJ3" s="599"/>
      <c r="EK3" s="599"/>
      <c r="EL3" s="599"/>
      <c r="EM3" s="599"/>
      <c r="EN3" s="599"/>
      <c r="EO3" s="599"/>
      <c r="EP3" s="599"/>
      <c r="EQ3" s="599"/>
      <c r="ER3" s="599"/>
      <c r="ES3" s="599"/>
      <c r="ET3" s="599"/>
      <c r="EU3" s="599"/>
      <c r="EV3" s="599"/>
      <c r="EW3" s="599"/>
      <c r="EX3" s="599"/>
      <c r="EY3" s="599"/>
      <c r="EZ3" s="599"/>
      <c r="FA3" s="599"/>
      <c r="FB3" s="599"/>
      <c r="FC3" s="599"/>
    </row>
    <row r="4" spans="1:159" s="9" customFormat="1" ht="27" customHeight="1" thickBot="1" x14ac:dyDescent="0.45">
      <c r="A4" s="594"/>
      <c r="B4" s="595"/>
      <c r="C4" s="595"/>
      <c r="D4" s="595"/>
      <c r="E4" s="595"/>
      <c r="F4" s="596"/>
      <c r="G4" s="600" t="s">
        <v>48</v>
      </c>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c r="AW4" s="600"/>
      <c r="AX4" s="600"/>
      <c r="AY4" s="600"/>
      <c r="AZ4" s="600"/>
      <c r="BA4" s="600"/>
      <c r="BB4" s="600"/>
      <c r="BC4" s="600"/>
      <c r="BD4" s="600"/>
      <c r="BE4" s="600"/>
      <c r="BF4" s="600"/>
      <c r="BG4" s="600"/>
      <c r="BH4" s="600"/>
      <c r="BI4" s="600"/>
      <c r="BJ4" s="600"/>
      <c r="BK4" s="600"/>
      <c r="BL4" s="600"/>
      <c r="BM4" s="600"/>
      <c r="BN4" s="600"/>
      <c r="BO4" s="600"/>
      <c r="BP4" s="600"/>
      <c r="BQ4" s="600"/>
      <c r="BR4" s="600"/>
      <c r="BS4" s="600"/>
      <c r="BT4" s="600"/>
      <c r="BU4" s="600"/>
      <c r="BV4" s="600"/>
      <c r="BW4" s="600"/>
      <c r="BX4" s="600"/>
      <c r="BY4" s="600"/>
      <c r="BZ4" s="600"/>
      <c r="CA4" s="600"/>
      <c r="CB4" s="600"/>
      <c r="CC4" s="600"/>
      <c r="CD4" s="600"/>
      <c r="CE4" s="600"/>
      <c r="CF4" s="600"/>
      <c r="CG4" s="600"/>
      <c r="CH4" s="600"/>
      <c r="CI4" s="600"/>
      <c r="CJ4" s="600"/>
      <c r="CK4" s="600"/>
      <c r="CL4" s="600"/>
      <c r="CM4" s="600"/>
      <c r="CN4" s="600"/>
      <c r="CO4" s="600"/>
      <c r="CP4" s="600"/>
      <c r="CQ4" s="600"/>
      <c r="CR4" s="600"/>
      <c r="CS4" s="600"/>
      <c r="CT4" s="600"/>
      <c r="CU4" s="600"/>
      <c r="CV4" s="600"/>
      <c r="CW4" s="600"/>
      <c r="CX4" s="600"/>
      <c r="CY4" s="600"/>
      <c r="CZ4" s="600"/>
      <c r="DA4" s="600"/>
      <c r="DB4" s="600"/>
      <c r="DC4" s="600"/>
      <c r="DD4" s="600"/>
      <c r="DE4" s="600"/>
      <c r="DF4" s="600"/>
      <c r="DG4" s="600"/>
      <c r="DH4" s="600"/>
      <c r="DI4" s="600"/>
      <c r="DJ4" s="600"/>
      <c r="DK4" s="600"/>
      <c r="DL4" s="600"/>
      <c r="DM4" s="600"/>
      <c r="DN4" s="600"/>
      <c r="DO4" s="600"/>
      <c r="DP4" s="600"/>
      <c r="DQ4" s="600"/>
      <c r="DR4" s="600"/>
      <c r="DS4" s="600"/>
      <c r="DT4" s="600"/>
      <c r="DU4" s="600"/>
      <c r="DV4" s="600"/>
      <c r="DW4" s="600"/>
      <c r="DX4" s="600"/>
      <c r="DY4" s="600"/>
      <c r="DZ4" s="600"/>
      <c r="EA4" s="600"/>
      <c r="EB4" s="600"/>
      <c r="EC4" s="600"/>
      <c r="ED4" s="600"/>
      <c r="EE4" s="600"/>
      <c r="EF4" s="600"/>
      <c r="EG4" s="600"/>
      <c r="EH4" s="600"/>
      <c r="EI4" s="600"/>
      <c r="EJ4" s="600"/>
      <c r="EK4" s="600"/>
      <c r="EL4" s="600"/>
      <c r="EM4" s="600"/>
      <c r="EN4" s="600"/>
      <c r="EO4" s="600"/>
      <c r="EP4" s="600"/>
      <c r="EQ4" s="600"/>
      <c r="ER4" s="600"/>
      <c r="ES4" s="600"/>
      <c r="ET4" s="601" t="s">
        <v>242</v>
      </c>
      <c r="EU4" s="602"/>
      <c r="EV4" s="602"/>
      <c r="EW4" s="602"/>
      <c r="EX4" s="602"/>
      <c r="EY4" s="602"/>
      <c r="EZ4" s="602"/>
      <c r="FA4" s="602"/>
      <c r="FB4" s="602"/>
      <c r="FC4" s="603"/>
    </row>
    <row r="5" spans="1:159" ht="40.5" customHeight="1" thickBot="1" x14ac:dyDescent="0.3">
      <c r="A5" s="613" t="s">
        <v>0</v>
      </c>
      <c r="B5" s="614"/>
      <c r="C5" s="614"/>
      <c r="D5" s="614"/>
      <c r="E5" s="614"/>
      <c r="F5" s="614"/>
      <c r="G5" s="615" t="s">
        <v>293</v>
      </c>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c r="AK5" s="616"/>
      <c r="AL5" s="616"/>
      <c r="AM5" s="616"/>
      <c r="AN5" s="616"/>
      <c r="AO5" s="616"/>
      <c r="AP5" s="616"/>
      <c r="AQ5" s="616"/>
      <c r="AR5" s="616"/>
      <c r="AS5" s="616"/>
      <c r="AT5" s="616"/>
      <c r="AU5" s="616"/>
      <c r="AV5" s="616"/>
      <c r="AW5" s="616"/>
      <c r="AX5" s="616"/>
      <c r="AY5" s="616"/>
      <c r="AZ5" s="616"/>
      <c r="BA5" s="616"/>
      <c r="BB5" s="616"/>
      <c r="BC5" s="616"/>
      <c r="BD5" s="616"/>
      <c r="BE5" s="616"/>
      <c r="BF5" s="616"/>
      <c r="BG5" s="616"/>
      <c r="BH5" s="616"/>
      <c r="BI5" s="616"/>
      <c r="BJ5" s="616"/>
      <c r="BK5" s="616"/>
      <c r="BL5" s="616"/>
      <c r="BM5" s="616"/>
      <c r="BN5" s="616"/>
      <c r="BO5" s="616"/>
      <c r="BP5" s="616"/>
      <c r="BQ5" s="616"/>
      <c r="BR5" s="616"/>
      <c r="BS5" s="616"/>
      <c r="BT5" s="616"/>
      <c r="BU5" s="616"/>
      <c r="BV5" s="616"/>
      <c r="BW5" s="616"/>
      <c r="BX5" s="616"/>
      <c r="BY5" s="616"/>
      <c r="BZ5" s="616"/>
      <c r="CA5" s="616"/>
      <c r="CB5" s="616"/>
      <c r="CC5" s="616"/>
      <c r="CD5" s="616"/>
      <c r="CE5" s="616"/>
      <c r="CF5" s="616"/>
      <c r="CG5" s="616"/>
      <c r="CH5" s="616"/>
      <c r="CI5" s="616"/>
      <c r="CJ5" s="616"/>
      <c r="CK5" s="616"/>
      <c r="CL5" s="616"/>
      <c r="CM5" s="616"/>
      <c r="CN5" s="616"/>
      <c r="CO5" s="616"/>
      <c r="CP5" s="616"/>
      <c r="CQ5" s="616"/>
      <c r="CR5" s="616"/>
      <c r="CS5" s="616"/>
      <c r="CT5" s="616"/>
      <c r="CU5" s="616"/>
      <c r="CV5" s="616"/>
      <c r="CW5" s="616"/>
      <c r="CX5" s="616"/>
      <c r="CY5" s="616"/>
      <c r="CZ5" s="616"/>
      <c r="DA5" s="616"/>
      <c r="DB5" s="616"/>
      <c r="DC5" s="616"/>
      <c r="DD5" s="616"/>
      <c r="DE5" s="616"/>
      <c r="DF5" s="616"/>
      <c r="DG5" s="616"/>
      <c r="DH5" s="616"/>
      <c r="DI5" s="616"/>
      <c r="DJ5" s="616"/>
      <c r="DK5" s="616"/>
      <c r="DL5" s="616"/>
      <c r="DM5" s="616"/>
      <c r="DN5" s="616"/>
      <c r="DO5" s="616"/>
      <c r="DP5" s="616"/>
      <c r="DQ5" s="616"/>
      <c r="DR5" s="616"/>
      <c r="DS5" s="616"/>
      <c r="DT5" s="616"/>
      <c r="DU5" s="616"/>
      <c r="DV5" s="616"/>
      <c r="DW5" s="616"/>
      <c r="DX5" s="616"/>
      <c r="DY5" s="616"/>
      <c r="DZ5" s="616"/>
      <c r="EA5" s="616"/>
      <c r="EB5" s="616"/>
      <c r="EC5" s="616"/>
      <c r="ED5" s="616"/>
      <c r="EE5" s="616"/>
      <c r="EF5" s="616"/>
      <c r="EG5" s="616"/>
      <c r="EH5" s="616"/>
      <c r="EI5" s="616"/>
      <c r="EJ5" s="616"/>
      <c r="EK5" s="616"/>
      <c r="EL5" s="616"/>
      <c r="EM5" s="616"/>
      <c r="EN5" s="616"/>
      <c r="EO5" s="616"/>
      <c r="EP5" s="616"/>
      <c r="EQ5" s="616"/>
      <c r="ER5" s="616"/>
      <c r="ES5" s="616"/>
      <c r="ET5" s="616"/>
      <c r="EU5" s="616"/>
      <c r="EV5" s="616"/>
      <c r="EW5" s="616"/>
      <c r="EX5" s="616"/>
      <c r="EY5" s="616"/>
      <c r="EZ5" s="616"/>
      <c r="FA5" s="616"/>
      <c r="FB5" s="616"/>
      <c r="FC5" s="617"/>
    </row>
    <row r="6" spans="1:159" ht="33" customHeight="1" thickBot="1" x14ac:dyDescent="0.3">
      <c r="A6" s="613" t="s">
        <v>2</v>
      </c>
      <c r="B6" s="614"/>
      <c r="C6" s="614"/>
      <c r="D6" s="614"/>
      <c r="E6" s="614"/>
      <c r="F6" s="614"/>
      <c r="G6" s="615" t="s">
        <v>294</v>
      </c>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c r="AP6" s="616"/>
      <c r="AQ6" s="616"/>
      <c r="AR6" s="616"/>
      <c r="AS6" s="616"/>
      <c r="AT6" s="616"/>
      <c r="AU6" s="616"/>
      <c r="AV6" s="616"/>
      <c r="AW6" s="616"/>
      <c r="AX6" s="616"/>
      <c r="AY6" s="616"/>
      <c r="AZ6" s="616"/>
      <c r="BA6" s="616"/>
      <c r="BB6" s="616"/>
      <c r="BC6" s="616"/>
      <c r="BD6" s="616"/>
      <c r="BE6" s="616"/>
      <c r="BF6" s="616"/>
      <c r="BG6" s="616"/>
      <c r="BH6" s="616"/>
      <c r="BI6" s="616"/>
      <c r="BJ6" s="616"/>
      <c r="BK6" s="616"/>
      <c r="BL6" s="616"/>
      <c r="BM6" s="616"/>
      <c r="BN6" s="616"/>
      <c r="BO6" s="616"/>
      <c r="BP6" s="616"/>
      <c r="BQ6" s="616"/>
      <c r="BR6" s="616"/>
      <c r="BS6" s="616"/>
      <c r="BT6" s="616"/>
      <c r="BU6" s="616"/>
      <c r="BV6" s="616"/>
      <c r="BW6" s="616"/>
      <c r="BX6" s="616"/>
      <c r="BY6" s="616"/>
      <c r="BZ6" s="616"/>
      <c r="CA6" s="616"/>
      <c r="CB6" s="616"/>
      <c r="CC6" s="616"/>
      <c r="CD6" s="616"/>
      <c r="CE6" s="616"/>
      <c r="CF6" s="616"/>
      <c r="CG6" s="616"/>
      <c r="CH6" s="616"/>
      <c r="CI6" s="616"/>
      <c r="CJ6" s="616"/>
      <c r="CK6" s="616"/>
      <c r="CL6" s="616"/>
      <c r="CM6" s="616"/>
      <c r="CN6" s="616"/>
      <c r="CO6" s="616"/>
      <c r="CP6" s="616"/>
      <c r="CQ6" s="616"/>
      <c r="CR6" s="616"/>
      <c r="CS6" s="616"/>
      <c r="CT6" s="616"/>
      <c r="CU6" s="616"/>
      <c r="CV6" s="616"/>
      <c r="CW6" s="616"/>
      <c r="CX6" s="616"/>
      <c r="CY6" s="616"/>
      <c r="CZ6" s="616"/>
      <c r="DA6" s="616"/>
      <c r="DB6" s="616"/>
      <c r="DC6" s="616"/>
      <c r="DD6" s="616"/>
      <c r="DE6" s="616"/>
      <c r="DF6" s="616"/>
      <c r="DG6" s="616"/>
      <c r="DH6" s="616"/>
      <c r="DI6" s="616"/>
      <c r="DJ6" s="616"/>
      <c r="DK6" s="616"/>
      <c r="DL6" s="616"/>
      <c r="DM6" s="616"/>
      <c r="DN6" s="616"/>
      <c r="DO6" s="616"/>
      <c r="DP6" s="616"/>
      <c r="DQ6" s="616"/>
      <c r="DR6" s="616"/>
      <c r="DS6" s="616"/>
      <c r="DT6" s="616"/>
      <c r="DU6" s="616"/>
      <c r="DV6" s="616"/>
      <c r="DW6" s="616"/>
      <c r="DX6" s="616"/>
      <c r="DY6" s="616"/>
      <c r="DZ6" s="616"/>
      <c r="EA6" s="616"/>
      <c r="EB6" s="616"/>
      <c r="EC6" s="616"/>
      <c r="ED6" s="616"/>
      <c r="EE6" s="616"/>
      <c r="EF6" s="616"/>
      <c r="EG6" s="616"/>
      <c r="EH6" s="616"/>
      <c r="EI6" s="616"/>
      <c r="EJ6" s="616"/>
      <c r="EK6" s="616"/>
      <c r="EL6" s="616"/>
      <c r="EM6" s="616"/>
      <c r="EN6" s="616"/>
      <c r="EO6" s="616"/>
      <c r="EP6" s="616"/>
      <c r="EQ6" s="616"/>
      <c r="ER6" s="616"/>
      <c r="ES6" s="616"/>
      <c r="ET6" s="616"/>
      <c r="EU6" s="616"/>
      <c r="EV6" s="616"/>
      <c r="EW6" s="616"/>
      <c r="EX6" s="616"/>
      <c r="EY6" s="616"/>
      <c r="EZ6" s="616"/>
      <c r="FA6" s="616"/>
      <c r="FB6" s="616"/>
      <c r="FC6" s="617"/>
    </row>
    <row r="7" spans="1:159" ht="28.5" customHeight="1" thickBot="1" x14ac:dyDescent="0.3">
      <c r="A7" s="613" t="s">
        <v>56</v>
      </c>
      <c r="B7" s="614"/>
      <c r="C7" s="614"/>
      <c r="D7" s="614"/>
      <c r="E7" s="614"/>
      <c r="F7" s="614"/>
      <c r="G7" s="615" t="s">
        <v>295</v>
      </c>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6"/>
      <c r="AN7" s="616"/>
      <c r="AO7" s="616"/>
      <c r="AP7" s="616"/>
      <c r="AQ7" s="616"/>
      <c r="AR7" s="616"/>
      <c r="AS7" s="616"/>
      <c r="AT7" s="616"/>
      <c r="AU7" s="616"/>
      <c r="AV7" s="616"/>
      <c r="AW7" s="616"/>
      <c r="AX7" s="616"/>
      <c r="AY7" s="616"/>
      <c r="AZ7" s="616"/>
      <c r="BA7" s="616"/>
      <c r="BB7" s="616"/>
      <c r="BC7" s="616"/>
      <c r="BD7" s="616"/>
      <c r="BE7" s="616"/>
      <c r="BF7" s="616"/>
      <c r="BG7" s="616"/>
      <c r="BH7" s="616"/>
      <c r="BI7" s="616"/>
      <c r="BJ7" s="616"/>
      <c r="BK7" s="616"/>
      <c r="BL7" s="616"/>
      <c r="BM7" s="616"/>
      <c r="BN7" s="616"/>
      <c r="BO7" s="616"/>
      <c r="BP7" s="616"/>
      <c r="BQ7" s="616"/>
      <c r="BR7" s="616"/>
      <c r="BS7" s="616"/>
      <c r="BT7" s="616"/>
      <c r="BU7" s="616"/>
      <c r="BV7" s="616"/>
      <c r="BW7" s="616"/>
      <c r="BX7" s="616"/>
      <c r="BY7" s="616"/>
      <c r="BZ7" s="616"/>
      <c r="CA7" s="616"/>
      <c r="CB7" s="616"/>
      <c r="CC7" s="616"/>
      <c r="CD7" s="616"/>
      <c r="CE7" s="616"/>
      <c r="CF7" s="616"/>
      <c r="CG7" s="616"/>
      <c r="CH7" s="616"/>
      <c r="CI7" s="616"/>
      <c r="CJ7" s="616"/>
      <c r="CK7" s="616"/>
      <c r="CL7" s="616"/>
      <c r="CM7" s="616"/>
      <c r="CN7" s="616"/>
      <c r="CO7" s="616"/>
      <c r="CP7" s="616"/>
      <c r="CQ7" s="616"/>
      <c r="CR7" s="616"/>
      <c r="CS7" s="616"/>
      <c r="CT7" s="616"/>
      <c r="CU7" s="616"/>
      <c r="CV7" s="616"/>
      <c r="CW7" s="616"/>
      <c r="CX7" s="616"/>
      <c r="CY7" s="616"/>
      <c r="CZ7" s="616"/>
      <c r="DA7" s="616"/>
      <c r="DB7" s="616"/>
      <c r="DC7" s="616"/>
      <c r="DD7" s="616"/>
      <c r="DE7" s="616"/>
      <c r="DF7" s="616"/>
      <c r="DG7" s="616"/>
      <c r="DH7" s="616"/>
      <c r="DI7" s="616"/>
      <c r="DJ7" s="616"/>
      <c r="DK7" s="616"/>
      <c r="DL7" s="616"/>
      <c r="DM7" s="616"/>
      <c r="DN7" s="616"/>
      <c r="DO7" s="616"/>
      <c r="DP7" s="616"/>
      <c r="DQ7" s="616"/>
      <c r="DR7" s="616"/>
      <c r="DS7" s="616"/>
      <c r="DT7" s="616"/>
      <c r="DU7" s="616"/>
      <c r="DV7" s="616"/>
      <c r="DW7" s="616"/>
      <c r="DX7" s="616"/>
      <c r="DY7" s="616"/>
      <c r="DZ7" s="616"/>
      <c r="EA7" s="616"/>
      <c r="EB7" s="616"/>
      <c r="EC7" s="616"/>
      <c r="ED7" s="616"/>
      <c r="EE7" s="616"/>
      <c r="EF7" s="616"/>
      <c r="EG7" s="616"/>
      <c r="EH7" s="616"/>
      <c r="EI7" s="616"/>
      <c r="EJ7" s="616"/>
      <c r="EK7" s="616"/>
      <c r="EL7" s="616"/>
      <c r="EM7" s="616"/>
      <c r="EN7" s="616"/>
      <c r="EO7" s="616"/>
      <c r="EP7" s="616"/>
      <c r="EQ7" s="616"/>
      <c r="ER7" s="616"/>
      <c r="ES7" s="616"/>
      <c r="ET7" s="616"/>
      <c r="EU7" s="616"/>
      <c r="EV7" s="616"/>
      <c r="EW7" s="616"/>
      <c r="EX7" s="616"/>
      <c r="EY7" s="616"/>
      <c r="EZ7" s="616"/>
      <c r="FA7" s="616"/>
      <c r="FB7" s="616"/>
      <c r="FC7" s="617"/>
    </row>
    <row r="8" spans="1:159" ht="36" customHeight="1" thickBot="1" x14ac:dyDescent="0.3">
      <c r="A8" s="613" t="s">
        <v>1</v>
      </c>
      <c r="B8" s="614"/>
      <c r="C8" s="614"/>
      <c r="D8" s="614"/>
      <c r="E8" s="614"/>
      <c r="F8" s="614"/>
      <c r="G8" s="618" t="s">
        <v>296</v>
      </c>
      <c r="H8" s="619"/>
      <c r="I8" s="619"/>
      <c r="J8" s="619"/>
      <c r="K8" s="619"/>
      <c r="L8" s="619"/>
      <c r="M8" s="619"/>
      <c r="N8" s="619"/>
      <c r="O8" s="619"/>
      <c r="P8" s="619"/>
      <c r="Q8" s="619"/>
      <c r="R8" s="619"/>
      <c r="S8" s="619"/>
      <c r="T8" s="619"/>
      <c r="U8" s="619"/>
      <c r="V8" s="619"/>
      <c r="W8" s="619"/>
      <c r="X8" s="619"/>
      <c r="Y8" s="619"/>
      <c r="Z8" s="619"/>
      <c r="AA8" s="619"/>
      <c r="AB8" s="619"/>
      <c r="AC8" s="619"/>
      <c r="AD8" s="619"/>
      <c r="AE8" s="619"/>
      <c r="AF8" s="619"/>
      <c r="AG8" s="619"/>
      <c r="AH8" s="619"/>
      <c r="AI8" s="619"/>
      <c r="AJ8" s="619"/>
      <c r="AK8" s="619"/>
      <c r="AL8" s="619"/>
      <c r="AM8" s="619"/>
      <c r="AN8" s="619"/>
      <c r="AO8" s="619"/>
      <c r="AP8" s="619"/>
      <c r="AQ8" s="619"/>
      <c r="AR8" s="619"/>
      <c r="AS8" s="619"/>
      <c r="AT8" s="619"/>
      <c r="AU8" s="619"/>
      <c r="AV8" s="619"/>
      <c r="AW8" s="619"/>
      <c r="AX8" s="619"/>
      <c r="AY8" s="619"/>
      <c r="AZ8" s="619"/>
      <c r="BA8" s="619"/>
      <c r="BB8" s="619"/>
      <c r="BC8" s="619"/>
      <c r="BD8" s="619"/>
      <c r="BE8" s="619"/>
      <c r="BF8" s="619"/>
      <c r="BG8" s="619"/>
      <c r="BH8" s="619"/>
      <c r="BI8" s="619"/>
      <c r="BJ8" s="619"/>
      <c r="BK8" s="619"/>
      <c r="BL8" s="619"/>
      <c r="BM8" s="619"/>
      <c r="BN8" s="619"/>
      <c r="BO8" s="619"/>
      <c r="BP8" s="619"/>
      <c r="BQ8" s="619"/>
      <c r="BR8" s="619"/>
      <c r="BS8" s="619"/>
      <c r="BT8" s="619"/>
      <c r="BU8" s="619"/>
      <c r="BV8" s="619"/>
      <c r="BW8" s="619"/>
      <c r="BX8" s="619"/>
      <c r="BY8" s="619"/>
      <c r="BZ8" s="619"/>
      <c r="CA8" s="619"/>
      <c r="CB8" s="619"/>
      <c r="CC8" s="619"/>
      <c r="CD8" s="619"/>
      <c r="CE8" s="619"/>
      <c r="CF8" s="619"/>
      <c r="CG8" s="619"/>
      <c r="CH8" s="619"/>
      <c r="CI8" s="619"/>
      <c r="CJ8" s="619"/>
      <c r="CK8" s="619"/>
      <c r="CL8" s="619"/>
      <c r="CM8" s="619"/>
      <c r="CN8" s="619"/>
      <c r="CO8" s="619"/>
      <c r="CP8" s="619"/>
      <c r="CQ8" s="619"/>
      <c r="CR8" s="619"/>
      <c r="CS8" s="619"/>
      <c r="CT8" s="619"/>
      <c r="CU8" s="619"/>
      <c r="CV8" s="619"/>
      <c r="CW8" s="619"/>
      <c r="CX8" s="619"/>
      <c r="CY8" s="619"/>
      <c r="CZ8" s="619"/>
      <c r="DA8" s="619"/>
      <c r="DB8" s="619"/>
      <c r="DC8" s="619"/>
      <c r="DD8" s="619"/>
      <c r="DE8" s="619"/>
      <c r="DF8" s="619"/>
      <c r="DG8" s="619"/>
      <c r="DH8" s="619"/>
      <c r="DI8" s="619"/>
      <c r="DJ8" s="619"/>
      <c r="DK8" s="619"/>
      <c r="DL8" s="619"/>
      <c r="DM8" s="619"/>
      <c r="DN8" s="619"/>
      <c r="DO8" s="619"/>
      <c r="DP8" s="619"/>
      <c r="DQ8" s="619"/>
      <c r="DR8" s="619"/>
      <c r="DS8" s="619"/>
      <c r="DT8" s="619"/>
      <c r="DU8" s="619"/>
      <c r="DV8" s="619"/>
      <c r="DW8" s="619"/>
      <c r="DX8" s="619"/>
      <c r="DY8" s="619"/>
      <c r="DZ8" s="619"/>
      <c r="EA8" s="619"/>
      <c r="EB8" s="619"/>
      <c r="EC8" s="619"/>
      <c r="ED8" s="619"/>
      <c r="EE8" s="619"/>
      <c r="EF8" s="619"/>
      <c r="EG8" s="619"/>
      <c r="EH8" s="619"/>
      <c r="EI8" s="619"/>
      <c r="EJ8" s="619"/>
      <c r="EK8" s="619"/>
      <c r="EL8" s="619"/>
      <c r="EM8" s="619"/>
      <c r="EN8" s="619"/>
      <c r="EO8" s="619"/>
      <c r="EP8" s="619"/>
      <c r="EQ8" s="619"/>
      <c r="ER8" s="619"/>
      <c r="ES8" s="619"/>
      <c r="ET8" s="619"/>
      <c r="EU8" s="619"/>
      <c r="EV8" s="619"/>
      <c r="EW8" s="619"/>
      <c r="EX8" s="619"/>
      <c r="EY8" s="619"/>
      <c r="EZ8" s="619"/>
      <c r="FA8" s="619"/>
      <c r="FB8" s="619"/>
      <c r="FC8" s="620"/>
    </row>
    <row r="9" spans="1:159" ht="18.75" thickBot="1" x14ac:dyDescent="0.3">
      <c r="A9" s="30"/>
      <c r="B9" s="29"/>
      <c r="C9" s="29"/>
      <c r="D9" s="29"/>
      <c r="E9" s="29"/>
      <c r="F9" s="29"/>
      <c r="G9" s="27"/>
      <c r="H9" s="27"/>
      <c r="I9" s="27"/>
      <c r="J9" s="27"/>
      <c r="K9" s="27"/>
      <c r="L9" s="27"/>
      <c r="M9" s="27"/>
      <c r="N9" s="27"/>
      <c r="O9" s="27"/>
      <c r="P9" s="27"/>
      <c r="Q9" s="27"/>
      <c r="R9" s="27"/>
      <c r="S9" s="27"/>
      <c r="T9" s="27"/>
      <c r="U9" s="36"/>
      <c r="V9" s="27"/>
      <c r="W9" s="27"/>
      <c r="X9" s="27"/>
      <c r="Y9" s="36"/>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row>
    <row r="10" spans="1:159" s="1" customFormat="1" ht="36" customHeight="1" thickBot="1" x14ac:dyDescent="0.25">
      <c r="A10" s="582" t="s">
        <v>70</v>
      </c>
      <c r="B10" s="583"/>
      <c r="C10" s="583"/>
      <c r="D10" s="583"/>
      <c r="E10" s="583"/>
      <c r="F10" s="583"/>
      <c r="G10" s="583"/>
      <c r="H10" s="583"/>
      <c r="I10" s="584"/>
      <c r="J10" s="583" t="s">
        <v>231</v>
      </c>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583"/>
      <c r="AH10" s="583"/>
      <c r="AI10" s="583"/>
      <c r="AJ10" s="583"/>
      <c r="AK10" s="583"/>
      <c r="AL10" s="583"/>
      <c r="AM10" s="583"/>
      <c r="AN10" s="583"/>
      <c r="AO10" s="583"/>
      <c r="AP10" s="583"/>
      <c r="AQ10" s="583"/>
      <c r="AR10" s="583"/>
      <c r="AS10" s="583"/>
      <c r="AT10" s="583"/>
      <c r="AU10" s="583"/>
      <c r="AV10" s="583"/>
      <c r="AW10" s="583"/>
      <c r="AX10" s="583"/>
      <c r="AY10" s="583"/>
      <c r="AZ10" s="583"/>
      <c r="BA10" s="583"/>
      <c r="BB10" s="583"/>
      <c r="BC10" s="583"/>
      <c r="BD10" s="583"/>
      <c r="BE10" s="583"/>
      <c r="BF10" s="583"/>
      <c r="BG10" s="583"/>
      <c r="BH10" s="583"/>
      <c r="BI10" s="583"/>
      <c r="BJ10" s="583"/>
      <c r="BK10" s="583"/>
      <c r="BL10" s="583"/>
      <c r="BM10" s="583"/>
      <c r="BN10" s="583"/>
      <c r="BO10" s="583"/>
      <c r="BP10" s="583"/>
      <c r="BQ10" s="583"/>
      <c r="BR10" s="583"/>
      <c r="BS10" s="583"/>
      <c r="BT10" s="583"/>
      <c r="BU10" s="583"/>
      <c r="BV10" s="583"/>
      <c r="BW10" s="583"/>
      <c r="BX10" s="583"/>
      <c r="BY10" s="583"/>
      <c r="BZ10" s="583"/>
      <c r="CA10" s="583"/>
      <c r="CB10" s="583"/>
      <c r="CC10" s="583"/>
      <c r="CD10" s="583"/>
      <c r="CE10" s="583"/>
      <c r="CF10" s="583"/>
      <c r="CG10" s="583"/>
      <c r="CH10" s="583"/>
      <c r="CI10" s="583"/>
      <c r="CJ10" s="583"/>
      <c r="CK10" s="583"/>
      <c r="CL10" s="583"/>
      <c r="CM10" s="583"/>
      <c r="CN10" s="583"/>
      <c r="CO10" s="583"/>
      <c r="CP10" s="583"/>
      <c r="CQ10" s="583"/>
      <c r="CR10" s="583"/>
      <c r="CS10" s="583"/>
      <c r="CT10" s="583"/>
      <c r="CU10" s="583"/>
      <c r="CV10" s="583"/>
      <c r="CW10" s="583"/>
      <c r="CX10" s="583"/>
      <c r="CY10" s="583"/>
      <c r="CZ10" s="583"/>
      <c r="DA10" s="583"/>
      <c r="DB10" s="583"/>
      <c r="DC10" s="583"/>
      <c r="DD10" s="583"/>
      <c r="DE10" s="583"/>
      <c r="DF10" s="583"/>
      <c r="DG10" s="583"/>
      <c r="DH10" s="583"/>
      <c r="DI10" s="583"/>
      <c r="DJ10" s="583"/>
      <c r="DK10" s="583"/>
      <c r="DL10" s="583"/>
      <c r="DM10" s="583"/>
      <c r="DN10" s="583"/>
      <c r="DO10" s="583"/>
      <c r="DP10" s="583"/>
      <c r="DQ10" s="583"/>
      <c r="DR10" s="583"/>
      <c r="DS10" s="583"/>
      <c r="DT10" s="583"/>
      <c r="DU10" s="583"/>
      <c r="DV10" s="583"/>
      <c r="DW10" s="583"/>
      <c r="DX10" s="583"/>
      <c r="DY10" s="583"/>
      <c r="DZ10" s="583"/>
      <c r="EA10" s="583"/>
      <c r="EB10" s="583"/>
      <c r="EC10" s="583"/>
      <c r="ED10" s="583"/>
      <c r="EE10" s="583"/>
      <c r="EF10" s="583"/>
      <c r="EG10" s="583"/>
      <c r="EH10" s="583"/>
      <c r="EI10" s="583"/>
      <c r="EJ10" s="583"/>
      <c r="EK10" s="583"/>
      <c r="EL10" s="583"/>
      <c r="EM10" s="583"/>
      <c r="EN10" s="583"/>
      <c r="EO10" s="583"/>
      <c r="EP10" s="583"/>
      <c r="EQ10" s="583"/>
      <c r="ER10" s="583"/>
      <c r="ES10" s="584"/>
      <c r="ET10" s="631" t="s">
        <v>224</v>
      </c>
      <c r="EU10" s="631" t="s">
        <v>225</v>
      </c>
      <c r="EV10" s="623" t="s">
        <v>226</v>
      </c>
      <c r="EW10" s="633" t="s">
        <v>252</v>
      </c>
      <c r="EX10" s="625" t="s">
        <v>246</v>
      </c>
      <c r="EY10" s="607" t="s">
        <v>247</v>
      </c>
      <c r="EZ10" s="585" t="s">
        <v>248</v>
      </c>
      <c r="FA10" s="585" t="s">
        <v>249</v>
      </c>
      <c r="FB10" s="585" t="s">
        <v>251</v>
      </c>
      <c r="FC10" s="604" t="s">
        <v>250</v>
      </c>
    </row>
    <row r="11" spans="1:159" s="1" customFormat="1" ht="24.75" customHeight="1" thickBot="1" x14ac:dyDescent="0.25">
      <c r="A11" s="582" t="s">
        <v>80</v>
      </c>
      <c r="B11" s="583"/>
      <c r="C11" s="583"/>
      <c r="D11" s="583"/>
      <c r="E11" s="583"/>
      <c r="F11" s="583"/>
      <c r="G11" s="583"/>
      <c r="H11" s="583"/>
      <c r="I11" s="584"/>
      <c r="J11" s="610" t="s">
        <v>49</v>
      </c>
      <c r="K11" s="611"/>
      <c r="L11" s="611"/>
      <c r="M11" s="611"/>
      <c r="N11" s="611"/>
      <c r="O11" s="611"/>
      <c r="P11" s="611"/>
      <c r="Q11" s="611"/>
      <c r="R11" s="611"/>
      <c r="S11" s="611"/>
      <c r="T11" s="611"/>
      <c r="U11" s="611"/>
      <c r="V11" s="611"/>
      <c r="W11" s="611"/>
      <c r="X11" s="611"/>
      <c r="Y11" s="611"/>
      <c r="Z11" s="611"/>
      <c r="AA11" s="611"/>
      <c r="AB11" s="611"/>
      <c r="AC11" s="612"/>
      <c r="AD11" s="610" t="s">
        <v>50</v>
      </c>
      <c r="AE11" s="611"/>
      <c r="AF11" s="611"/>
      <c r="AG11" s="611"/>
      <c r="AH11" s="611"/>
      <c r="AI11" s="611"/>
      <c r="AJ11" s="611"/>
      <c r="AK11" s="611"/>
      <c r="AL11" s="611"/>
      <c r="AM11" s="611"/>
      <c r="AN11" s="611"/>
      <c r="AO11" s="611"/>
      <c r="AP11" s="611"/>
      <c r="AQ11" s="611"/>
      <c r="AR11" s="611"/>
      <c r="AS11" s="611"/>
      <c r="AT11" s="611"/>
      <c r="AU11" s="611"/>
      <c r="AV11" s="611"/>
      <c r="AW11" s="611"/>
      <c r="AX11" s="611"/>
      <c r="AY11" s="611"/>
      <c r="AZ11" s="611"/>
      <c r="BA11" s="611"/>
      <c r="BB11" s="611"/>
      <c r="BC11" s="611"/>
      <c r="BD11" s="611"/>
      <c r="BE11" s="611"/>
      <c r="BF11" s="611"/>
      <c r="BG11" s="612"/>
      <c r="BH11" s="610" t="s">
        <v>62</v>
      </c>
      <c r="BI11" s="611"/>
      <c r="BJ11" s="611"/>
      <c r="BK11" s="611"/>
      <c r="BL11" s="611"/>
      <c r="BM11" s="611"/>
      <c r="BN11" s="611"/>
      <c r="BO11" s="611"/>
      <c r="BP11" s="611"/>
      <c r="BQ11" s="611"/>
      <c r="BR11" s="611"/>
      <c r="BS11" s="611"/>
      <c r="BT11" s="611"/>
      <c r="BU11" s="611"/>
      <c r="BV11" s="611"/>
      <c r="BW11" s="611"/>
      <c r="BX11" s="611"/>
      <c r="BY11" s="611"/>
      <c r="BZ11" s="611"/>
      <c r="CA11" s="611"/>
      <c r="CB11" s="611"/>
      <c r="CC11" s="611"/>
      <c r="CD11" s="611"/>
      <c r="CE11" s="611"/>
      <c r="CF11" s="611"/>
      <c r="CG11" s="611"/>
      <c r="CH11" s="611"/>
      <c r="CI11" s="611"/>
      <c r="CJ11" s="611"/>
      <c r="CK11" s="612"/>
      <c r="CL11" s="611" t="s">
        <v>63</v>
      </c>
      <c r="CM11" s="611"/>
      <c r="CN11" s="611"/>
      <c r="CO11" s="611"/>
      <c r="CP11" s="611"/>
      <c r="CQ11" s="611"/>
      <c r="CR11" s="611"/>
      <c r="CS11" s="611"/>
      <c r="CT11" s="611"/>
      <c r="CU11" s="611"/>
      <c r="CV11" s="611"/>
      <c r="CW11" s="611"/>
      <c r="CX11" s="611"/>
      <c r="CY11" s="611"/>
      <c r="CZ11" s="611"/>
      <c r="DA11" s="611"/>
      <c r="DB11" s="611"/>
      <c r="DC11" s="611"/>
      <c r="DD11" s="611"/>
      <c r="DE11" s="611"/>
      <c r="DF11" s="611"/>
      <c r="DG11" s="611"/>
      <c r="DH11" s="611"/>
      <c r="DI11" s="611"/>
      <c r="DJ11" s="611"/>
      <c r="DK11" s="611"/>
      <c r="DL11" s="611"/>
      <c r="DM11" s="611"/>
      <c r="DN11" s="611"/>
      <c r="DO11" s="611"/>
      <c r="DP11" s="610" t="s">
        <v>64</v>
      </c>
      <c r="DQ11" s="611"/>
      <c r="DR11" s="611"/>
      <c r="DS11" s="611"/>
      <c r="DT11" s="611"/>
      <c r="DU11" s="611"/>
      <c r="DV11" s="611"/>
      <c r="DW11" s="611"/>
      <c r="DX11" s="611"/>
      <c r="DY11" s="611"/>
      <c r="DZ11" s="611"/>
      <c r="EA11" s="611"/>
      <c r="EB11" s="611"/>
      <c r="EC11" s="611"/>
      <c r="ED11" s="611"/>
      <c r="EE11" s="611"/>
      <c r="EF11" s="611"/>
      <c r="EG11" s="611"/>
      <c r="EH11" s="611"/>
      <c r="EI11" s="611"/>
      <c r="EJ11" s="611"/>
      <c r="EK11" s="611"/>
      <c r="EL11" s="611"/>
      <c r="EM11" s="611"/>
      <c r="EN11" s="611"/>
      <c r="EO11" s="611"/>
      <c r="EP11" s="611"/>
      <c r="EQ11" s="611"/>
      <c r="ER11" s="611"/>
      <c r="ES11" s="611"/>
      <c r="ET11" s="632"/>
      <c r="EU11" s="632"/>
      <c r="EV11" s="624"/>
      <c r="EW11" s="634"/>
      <c r="EX11" s="626"/>
      <c r="EY11" s="608"/>
      <c r="EZ11" s="586"/>
      <c r="FA11" s="586"/>
      <c r="FB11" s="586"/>
      <c r="FC11" s="605"/>
    </row>
    <row r="12" spans="1:159" s="1" customFormat="1" ht="117" customHeight="1" thickBot="1" x14ac:dyDescent="0.25">
      <c r="A12" s="348" t="s">
        <v>71</v>
      </c>
      <c r="B12" s="348" t="s">
        <v>72</v>
      </c>
      <c r="C12" s="349" t="s">
        <v>73</v>
      </c>
      <c r="D12" s="349" t="s">
        <v>74</v>
      </c>
      <c r="E12" s="349" t="s">
        <v>75</v>
      </c>
      <c r="F12" s="349" t="s">
        <v>76</v>
      </c>
      <c r="G12" s="349" t="s">
        <v>77</v>
      </c>
      <c r="H12" s="349" t="s">
        <v>78</v>
      </c>
      <c r="I12" s="350" t="s">
        <v>79</v>
      </c>
      <c r="J12" s="351" t="s">
        <v>240</v>
      </c>
      <c r="K12" s="352" t="s">
        <v>213</v>
      </c>
      <c r="L12" s="353" t="s">
        <v>222</v>
      </c>
      <c r="M12" s="352" t="s">
        <v>214</v>
      </c>
      <c r="N12" s="353" t="s">
        <v>58</v>
      </c>
      <c r="O12" s="352" t="s">
        <v>215</v>
      </c>
      <c r="P12" s="353" t="s">
        <v>59</v>
      </c>
      <c r="Q12" s="352" t="s">
        <v>216</v>
      </c>
      <c r="R12" s="353" t="s">
        <v>60</v>
      </c>
      <c r="S12" s="352" t="s">
        <v>217</v>
      </c>
      <c r="T12" s="353" t="s">
        <v>61</v>
      </c>
      <c r="U12" s="352" t="s">
        <v>218</v>
      </c>
      <c r="V12" s="353" t="s">
        <v>51</v>
      </c>
      <c r="W12" s="352" t="s">
        <v>219</v>
      </c>
      <c r="X12" s="354" t="s">
        <v>223</v>
      </c>
      <c r="Y12" s="378" t="s">
        <v>221</v>
      </c>
      <c r="Z12" s="355" t="s">
        <v>253</v>
      </c>
      <c r="AA12" s="356" t="s">
        <v>254</v>
      </c>
      <c r="AB12" s="357" t="s">
        <v>255</v>
      </c>
      <c r="AC12" s="356" t="s">
        <v>256</v>
      </c>
      <c r="AD12" s="351" t="s">
        <v>240</v>
      </c>
      <c r="AE12" s="352" t="s">
        <v>208</v>
      </c>
      <c r="AF12" s="353" t="s">
        <v>52</v>
      </c>
      <c r="AG12" s="352" t="s">
        <v>209</v>
      </c>
      <c r="AH12" s="353" t="s">
        <v>53</v>
      </c>
      <c r="AI12" s="352" t="s">
        <v>210</v>
      </c>
      <c r="AJ12" s="353" t="s">
        <v>54</v>
      </c>
      <c r="AK12" s="352" t="s">
        <v>211</v>
      </c>
      <c r="AL12" s="353" t="s">
        <v>55</v>
      </c>
      <c r="AM12" s="352" t="s">
        <v>212</v>
      </c>
      <c r="AN12" s="353" t="s">
        <v>57</v>
      </c>
      <c r="AO12" s="352" t="s">
        <v>213</v>
      </c>
      <c r="AP12" s="353" t="s">
        <v>222</v>
      </c>
      <c r="AQ12" s="352" t="s">
        <v>214</v>
      </c>
      <c r="AR12" s="353" t="s">
        <v>58</v>
      </c>
      <c r="AS12" s="352" t="s">
        <v>215</v>
      </c>
      <c r="AT12" s="353" t="s">
        <v>59</v>
      </c>
      <c r="AU12" s="352" t="s">
        <v>216</v>
      </c>
      <c r="AV12" s="353" t="s">
        <v>60</v>
      </c>
      <c r="AW12" s="352" t="s">
        <v>217</v>
      </c>
      <c r="AX12" s="353" t="s">
        <v>61</v>
      </c>
      <c r="AY12" s="352" t="s">
        <v>218</v>
      </c>
      <c r="AZ12" s="353" t="s">
        <v>51</v>
      </c>
      <c r="BA12" s="358" t="s">
        <v>219</v>
      </c>
      <c r="BB12" s="358" t="s">
        <v>223</v>
      </c>
      <c r="BC12" s="378" t="s">
        <v>221</v>
      </c>
      <c r="BD12" s="359" t="s">
        <v>244</v>
      </c>
      <c r="BE12" s="356" t="s">
        <v>265</v>
      </c>
      <c r="BF12" s="357" t="s">
        <v>243</v>
      </c>
      <c r="BG12" s="356" t="s">
        <v>266</v>
      </c>
      <c r="BH12" s="351" t="s">
        <v>240</v>
      </c>
      <c r="BI12" s="352" t="s">
        <v>208</v>
      </c>
      <c r="BJ12" s="353" t="s">
        <v>52</v>
      </c>
      <c r="BK12" s="352" t="s">
        <v>209</v>
      </c>
      <c r="BL12" s="353" t="s">
        <v>53</v>
      </c>
      <c r="BM12" s="352" t="s">
        <v>210</v>
      </c>
      <c r="BN12" s="353" t="s">
        <v>54</v>
      </c>
      <c r="BO12" s="352" t="s">
        <v>211</v>
      </c>
      <c r="BP12" s="353" t="s">
        <v>55</v>
      </c>
      <c r="BQ12" s="352" t="s">
        <v>212</v>
      </c>
      <c r="BR12" s="353" t="s">
        <v>57</v>
      </c>
      <c r="BS12" s="352" t="s">
        <v>213</v>
      </c>
      <c r="BT12" s="353" t="s">
        <v>222</v>
      </c>
      <c r="BU12" s="352" t="s">
        <v>214</v>
      </c>
      <c r="BV12" s="353" t="s">
        <v>58</v>
      </c>
      <c r="BW12" s="352" t="s">
        <v>215</v>
      </c>
      <c r="BX12" s="353" t="s">
        <v>59</v>
      </c>
      <c r="BY12" s="352" t="s">
        <v>216</v>
      </c>
      <c r="BZ12" s="353" t="s">
        <v>60</v>
      </c>
      <c r="CA12" s="352" t="s">
        <v>217</v>
      </c>
      <c r="CB12" s="353" t="s">
        <v>61</v>
      </c>
      <c r="CC12" s="352" t="s">
        <v>218</v>
      </c>
      <c r="CD12" s="353" t="s">
        <v>51</v>
      </c>
      <c r="CE12" s="352" t="s">
        <v>219</v>
      </c>
      <c r="CF12" s="354" t="s">
        <v>223</v>
      </c>
      <c r="CG12" s="378" t="s">
        <v>221</v>
      </c>
      <c r="CH12" s="359" t="s">
        <v>227</v>
      </c>
      <c r="CI12" s="356" t="s">
        <v>267</v>
      </c>
      <c r="CJ12" s="357" t="s">
        <v>228</v>
      </c>
      <c r="CK12" s="356" t="s">
        <v>229</v>
      </c>
      <c r="CL12" s="351" t="s">
        <v>240</v>
      </c>
      <c r="CM12" s="352" t="s">
        <v>208</v>
      </c>
      <c r="CN12" s="353" t="s">
        <v>52</v>
      </c>
      <c r="CO12" s="352" t="s">
        <v>209</v>
      </c>
      <c r="CP12" s="353" t="s">
        <v>53</v>
      </c>
      <c r="CQ12" s="352" t="s">
        <v>210</v>
      </c>
      <c r="CR12" s="353" t="s">
        <v>54</v>
      </c>
      <c r="CS12" s="352" t="s">
        <v>211</v>
      </c>
      <c r="CT12" s="353" t="s">
        <v>55</v>
      </c>
      <c r="CU12" s="352" t="s">
        <v>212</v>
      </c>
      <c r="CV12" s="353" t="s">
        <v>57</v>
      </c>
      <c r="CW12" s="352" t="s">
        <v>213</v>
      </c>
      <c r="CX12" s="353" t="s">
        <v>222</v>
      </c>
      <c r="CY12" s="352" t="s">
        <v>214</v>
      </c>
      <c r="CZ12" s="353" t="s">
        <v>58</v>
      </c>
      <c r="DA12" s="352" t="s">
        <v>215</v>
      </c>
      <c r="DB12" s="353" t="s">
        <v>59</v>
      </c>
      <c r="DC12" s="352" t="s">
        <v>216</v>
      </c>
      <c r="DD12" s="353" t="s">
        <v>60</v>
      </c>
      <c r="DE12" s="352" t="s">
        <v>217</v>
      </c>
      <c r="DF12" s="353" t="s">
        <v>61</v>
      </c>
      <c r="DG12" s="352" t="s">
        <v>218</v>
      </c>
      <c r="DH12" s="353" t="s">
        <v>51</v>
      </c>
      <c r="DI12" s="352" t="s">
        <v>219</v>
      </c>
      <c r="DJ12" s="354" t="s">
        <v>223</v>
      </c>
      <c r="DK12" s="378" t="s">
        <v>221</v>
      </c>
      <c r="DL12" s="359" t="s">
        <v>232</v>
      </c>
      <c r="DM12" s="356" t="s">
        <v>233</v>
      </c>
      <c r="DN12" s="357" t="s">
        <v>234</v>
      </c>
      <c r="DO12" s="356" t="s">
        <v>235</v>
      </c>
      <c r="DP12" s="351" t="s">
        <v>240</v>
      </c>
      <c r="DQ12" s="352" t="s">
        <v>208</v>
      </c>
      <c r="DR12" s="353" t="s">
        <v>52</v>
      </c>
      <c r="DS12" s="352" t="s">
        <v>209</v>
      </c>
      <c r="DT12" s="353" t="s">
        <v>53</v>
      </c>
      <c r="DU12" s="352" t="s">
        <v>210</v>
      </c>
      <c r="DV12" s="353" t="s">
        <v>54</v>
      </c>
      <c r="DW12" s="352" t="s">
        <v>211</v>
      </c>
      <c r="DX12" s="353" t="s">
        <v>55</v>
      </c>
      <c r="DY12" s="352" t="s">
        <v>212</v>
      </c>
      <c r="DZ12" s="353" t="s">
        <v>57</v>
      </c>
      <c r="EA12" s="352" t="s">
        <v>213</v>
      </c>
      <c r="EB12" s="353" t="s">
        <v>222</v>
      </c>
      <c r="EC12" s="352" t="s">
        <v>214</v>
      </c>
      <c r="ED12" s="353" t="s">
        <v>58</v>
      </c>
      <c r="EE12" s="352" t="s">
        <v>215</v>
      </c>
      <c r="EF12" s="353" t="s">
        <v>59</v>
      </c>
      <c r="EG12" s="352" t="s">
        <v>216</v>
      </c>
      <c r="EH12" s="353" t="s">
        <v>60</v>
      </c>
      <c r="EI12" s="352" t="s">
        <v>217</v>
      </c>
      <c r="EJ12" s="353" t="s">
        <v>61</v>
      </c>
      <c r="EK12" s="352" t="s">
        <v>218</v>
      </c>
      <c r="EL12" s="353" t="s">
        <v>51</v>
      </c>
      <c r="EM12" s="352" t="s">
        <v>219</v>
      </c>
      <c r="EN12" s="354" t="s">
        <v>223</v>
      </c>
      <c r="EO12" s="378" t="s">
        <v>221</v>
      </c>
      <c r="EP12" s="359" t="s">
        <v>236</v>
      </c>
      <c r="EQ12" s="356" t="s">
        <v>237</v>
      </c>
      <c r="ER12" s="357" t="s">
        <v>238</v>
      </c>
      <c r="ES12" s="356" t="s">
        <v>239</v>
      </c>
      <c r="ET12" s="632"/>
      <c r="EU12" s="632"/>
      <c r="EV12" s="624"/>
      <c r="EW12" s="634"/>
      <c r="EX12" s="626"/>
      <c r="EY12" s="609"/>
      <c r="EZ12" s="587"/>
      <c r="FA12" s="587"/>
      <c r="FB12" s="587"/>
      <c r="FC12" s="606"/>
    </row>
    <row r="13" spans="1:159" s="375" customFormat="1" ht="261.75" customHeight="1" thickBot="1" x14ac:dyDescent="0.3">
      <c r="A13" s="539">
        <v>5</v>
      </c>
      <c r="B13" s="540">
        <v>56</v>
      </c>
      <c r="C13" s="539">
        <v>540</v>
      </c>
      <c r="D13" s="541" t="s">
        <v>289</v>
      </c>
      <c r="E13" s="542">
        <v>589</v>
      </c>
      <c r="F13" s="543" t="s">
        <v>367</v>
      </c>
      <c r="G13" s="542" t="s">
        <v>261</v>
      </c>
      <c r="H13" s="542" t="s">
        <v>262</v>
      </c>
      <c r="I13" s="260">
        <f>AC13+BG13+CJ13+CL13+DP13</f>
        <v>1</v>
      </c>
      <c r="J13" s="59">
        <v>0.12</v>
      </c>
      <c r="K13" s="59">
        <v>0.12</v>
      </c>
      <c r="L13" s="59">
        <v>0</v>
      </c>
      <c r="M13" s="59">
        <v>0.12</v>
      </c>
      <c r="N13" s="281">
        <v>2.9999999999999997E-4</v>
      </c>
      <c r="O13" s="59">
        <v>0.12</v>
      </c>
      <c r="P13" s="59" t="s">
        <v>290</v>
      </c>
      <c r="Q13" s="59">
        <v>0.12</v>
      </c>
      <c r="R13" s="59" t="s">
        <v>291</v>
      </c>
      <c r="S13" s="59">
        <v>0.12</v>
      </c>
      <c r="T13" s="281">
        <v>2.5000000000000001E-2</v>
      </c>
      <c r="U13" s="59">
        <v>0.12</v>
      </c>
      <c r="V13" s="281">
        <v>5.5E-2</v>
      </c>
      <c r="W13" s="281">
        <v>0.12</v>
      </c>
      <c r="X13" s="60">
        <v>0.1037</v>
      </c>
      <c r="Y13" s="281">
        <f>+W13</f>
        <v>0.12</v>
      </c>
      <c r="Z13" s="281">
        <f>+Y13</f>
        <v>0.12</v>
      </c>
      <c r="AA13" s="281">
        <f>+X13</f>
        <v>0.1037</v>
      </c>
      <c r="AB13" s="281">
        <f>+Z13</f>
        <v>0.12</v>
      </c>
      <c r="AC13" s="60">
        <f>+AA13</f>
        <v>0.1037</v>
      </c>
      <c r="AD13" s="61">
        <v>0.30630000000000002</v>
      </c>
      <c r="AE13" s="281">
        <v>2.2000000000000001E-3</v>
      </c>
      <c r="AF13" s="281">
        <v>2.2000000000000001E-3</v>
      </c>
      <c r="AG13" s="281">
        <v>4.7999999999999996E-3</v>
      </c>
      <c r="AH13" s="281">
        <v>4.7999999999999996E-3</v>
      </c>
      <c r="AI13" s="281">
        <v>1E-3</v>
      </c>
      <c r="AJ13" s="281">
        <v>1E-3</v>
      </c>
      <c r="AK13" s="281">
        <v>1.1299999999999999E-2</v>
      </c>
      <c r="AL13" s="281">
        <v>1.1299999999999999E-2</v>
      </c>
      <c r="AM13" s="281">
        <v>6.4999999999999997E-3</v>
      </c>
      <c r="AN13" s="281">
        <v>6.4999999999999997E-3</v>
      </c>
      <c r="AO13" s="281">
        <v>3.8E-3</v>
      </c>
      <c r="AP13" s="281">
        <v>2E-3</v>
      </c>
      <c r="AQ13" s="281">
        <v>1.2E-2</v>
      </c>
      <c r="AR13" s="281">
        <v>8.6E-3</v>
      </c>
      <c r="AS13" s="281">
        <v>0.03</v>
      </c>
      <c r="AT13" s="281">
        <v>2.41E-2</v>
      </c>
      <c r="AU13" s="281">
        <v>8.6199999999999999E-2</v>
      </c>
      <c r="AV13" s="281">
        <v>5.6099999999999997E-2</v>
      </c>
      <c r="AW13" s="281">
        <v>4.4299999999999999E-2</v>
      </c>
      <c r="AX13" s="281">
        <v>6.7299999999999999E-2</v>
      </c>
      <c r="AY13" s="281">
        <v>4.0300000000000002E-2</v>
      </c>
      <c r="AZ13" s="281">
        <v>5.74E-2</v>
      </c>
      <c r="BA13" s="281">
        <v>6.3899999999999998E-2</v>
      </c>
      <c r="BB13" s="281">
        <v>5.9600000000000014E-2</v>
      </c>
      <c r="BC13" s="260">
        <f>AE13+AG13+AI13+AK13+AM13+AO13+AQ13+AS13+AU13+AW13+AY13+BA13</f>
        <v>0.30630000000000002</v>
      </c>
      <c r="BD13" s="261">
        <f>+AE13+AG13+AI13+AK13+AM13+AO13+AQ13+AS13+AU13+AW13+AY13+BA13</f>
        <v>0.30630000000000002</v>
      </c>
      <c r="BE13" s="261">
        <f>+AF13+AH13+AJ13+AL13+AN13+AP13+AR13+AT13+AV13+AX13+AZ13+BB13</f>
        <v>0.30090000000000006</v>
      </c>
      <c r="BF13" s="261">
        <f>+BC13</f>
        <v>0.30630000000000002</v>
      </c>
      <c r="BG13" s="260">
        <f>AE13+AG13+AI13+AK13+AM13+AP13+AR13+AT13+AV13+AX13+AZ13+BB13</f>
        <v>0.30090000000000006</v>
      </c>
      <c r="BH13" s="347">
        <v>0.25540000000000002</v>
      </c>
      <c r="BI13" s="261">
        <v>0</v>
      </c>
      <c r="BJ13" s="544">
        <v>0</v>
      </c>
      <c r="BK13" s="261">
        <v>5.5999999999999999E-3</v>
      </c>
      <c r="BL13" s="545">
        <v>5.5999999999999999E-3</v>
      </c>
      <c r="BM13" s="261">
        <v>1.77E-2</v>
      </c>
      <c r="BN13" s="545">
        <v>1.78E-2</v>
      </c>
      <c r="BO13" s="261">
        <v>3.1E-2</v>
      </c>
      <c r="BP13" s="261">
        <v>0.03</v>
      </c>
      <c r="BQ13" s="261">
        <v>9.5999999999999992E-3</v>
      </c>
      <c r="BR13" s="261">
        <v>9.5999999999999992E-3</v>
      </c>
      <c r="BS13" s="261">
        <v>3.1899999999999998E-2</v>
      </c>
      <c r="BT13" s="545">
        <v>3.1899999999999998E-2</v>
      </c>
      <c r="BU13" s="261">
        <v>1.37E-2</v>
      </c>
      <c r="BV13" s="545">
        <v>1.37E-2</v>
      </c>
      <c r="BW13" s="261">
        <v>3.5200000000000002E-2</v>
      </c>
      <c r="BX13" s="261">
        <v>3.4500000000000003E-2</v>
      </c>
      <c r="BY13" s="261">
        <v>1.6500000000000001E-2</v>
      </c>
      <c r="BZ13" s="545">
        <v>1.6500000000000001E-2</v>
      </c>
      <c r="CA13" s="261">
        <v>9.7000000000000003E-3</v>
      </c>
      <c r="CB13" s="545">
        <v>9.7000000000000003E-3</v>
      </c>
      <c r="CC13" s="261">
        <v>1.38E-2</v>
      </c>
      <c r="CD13" s="545">
        <v>1.38E-2</v>
      </c>
      <c r="CE13" s="261">
        <v>7.0699999999999999E-2</v>
      </c>
      <c r="CF13" s="261">
        <v>6.7500000000000004E-2</v>
      </c>
      <c r="CG13" s="260">
        <f>+BI13+BK13+BM13+BO13+BQ13+BS13+BU13+BW13+BY13+CA13+CC13+CE13</f>
        <v>0.25540000000000002</v>
      </c>
      <c r="CH13" s="261">
        <f>+BI13+BK13+BM13+BO13+BQ13+BS13+BU13+BW13+BY13+CA13+CC13+CE13</f>
        <v>0.25540000000000002</v>
      </c>
      <c r="CI13" s="261">
        <f>+BJ13+BL13+BN13+BP13+BR13+BT13+BV13+BX13+BZ13+CB13+CD13+CF13</f>
        <v>0.25060000000000004</v>
      </c>
      <c r="CJ13" s="261">
        <f>BI13+BK13+BM13+BO13+BQ13+BS13+BU13+BW13+BY13+CA13+CC13+CE13</f>
        <v>0.25540000000000002</v>
      </c>
      <c r="CK13" s="260">
        <f>BJ13+BL13+BN13+BP13+BR13+BT13+BV13+BX13+BZ13+CB13+CD13+CF13</f>
        <v>0.25060000000000004</v>
      </c>
      <c r="CL13" s="261">
        <v>0.22</v>
      </c>
      <c r="CM13" s="261"/>
      <c r="CN13" s="261"/>
      <c r="CO13" s="261"/>
      <c r="CP13" s="261"/>
      <c r="CQ13" s="261"/>
      <c r="CR13" s="261"/>
      <c r="CS13" s="261"/>
      <c r="CT13" s="261"/>
      <c r="CU13" s="261"/>
      <c r="CV13" s="261"/>
      <c r="CW13" s="261"/>
      <c r="CX13" s="261"/>
      <c r="CY13" s="261"/>
      <c r="CZ13" s="261"/>
      <c r="DA13" s="261"/>
      <c r="DB13" s="261"/>
      <c r="DC13" s="261"/>
      <c r="DD13" s="261"/>
      <c r="DE13" s="261"/>
      <c r="DF13" s="261"/>
      <c r="DG13" s="261"/>
      <c r="DH13" s="261"/>
      <c r="DI13" s="261"/>
      <c r="DJ13" s="261"/>
      <c r="DK13" s="260"/>
      <c r="DL13" s="261"/>
      <c r="DM13" s="261"/>
      <c r="DN13" s="261"/>
      <c r="DO13" s="260"/>
      <c r="DP13" s="261">
        <v>0.12</v>
      </c>
      <c r="DQ13" s="261"/>
      <c r="DR13" s="261"/>
      <c r="DS13" s="261"/>
      <c r="DT13" s="261"/>
      <c r="DU13" s="261"/>
      <c r="DV13" s="261"/>
      <c r="DW13" s="261"/>
      <c r="DX13" s="261"/>
      <c r="DY13" s="261"/>
      <c r="DZ13" s="261"/>
      <c r="EA13" s="261"/>
      <c r="EB13" s="261"/>
      <c r="EC13" s="261"/>
      <c r="ED13" s="261"/>
      <c r="EE13" s="261"/>
      <c r="EF13" s="261"/>
      <c r="EG13" s="261"/>
      <c r="EH13" s="261"/>
      <c r="EI13" s="261"/>
      <c r="EJ13" s="261"/>
      <c r="EK13" s="261"/>
      <c r="EL13" s="261"/>
      <c r="EM13" s="261"/>
      <c r="EN13" s="261"/>
      <c r="EO13" s="260"/>
      <c r="EP13" s="261"/>
      <c r="EQ13" s="261"/>
      <c r="ER13" s="261"/>
      <c r="ES13" s="260"/>
      <c r="ET13" s="260">
        <f>+CF13/CE13</f>
        <v>0.95473833097595484</v>
      </c>
      <c r="EU13" s="261">
        <f>CI13/CH13</f>
        <v>0.98120595144870804</v>
      </c>
      <c r="EV13" s="261">
        <f>CK13/CJ13</f>
        <v>0.98120595144870804</v>
      </c>
      <c r="EW13" s="261">
        <f>(AC13+BG13+CI13)/(AB13+BF13+CH13)</f>
        <v>0.96112659527651478</v>
      </c>
      <c r="EX13" s="261">
        <f>(BG13+AC13+CK13)/I13</f>
        <v>0.65520000000000012</v>
      </c>
      <c r="EY13" s="546" t="s">
        <v>418</v>
      </c>
      <c r="EZ13" s="547" t="s">
        <v>417</v>
      </c>
      <c r="FA13" s="543" t="s">
        <v>416</v>
      </c>
      <c r="FB13" s="541" t="s">
        <v>292</v>
      </c>
      <c r="FC13" s="548" t="s">
        <v>390</v>
      </c>
    </row>
    <row r="14" spans="1:159" ht="36.75" customHeight="1" x14ac:dyDescent="0.4">
      <c r="D14" s="12"/>
      <c r="Y14" s="40"/>
      <c r="Z14" s="38"/>
      <c r="AA14" s="39"/>
      <c r="AC14" s="250"/>
      <c r="AD14" s="103"/>
      <c r="AH14" s="103"/>
      <c r="AJ14" s="103"/>
      <c r="AL14" s="103"/>
      <c r="AR14" s="103"/>
      <c r="AV14" s="103"/>
      <c r="AW14" s="42"/>
      <c r="AX14" s="42"/>
      <c r="AY14" s="42"/>
      <c r="AZ14" s="250"/>
      <c r="BA14" s="42"/>
      <c r="BB14" s="42"/>
      <c r="BC14" s="103"/>
      <c r="BD14" s="103"/>
      <c r="BE14" s="103"/>
      <c r="BF14" s="42"/>
      <c r="BG14" s="103"/>
      <c r="BH14" s="103"/>
      <c r="BT14" s="103"/>
      <c r="CF14" s="251"/>
      <c r="CG14" s="103"/>
      <c r="CI14" s="103"/>
      <c r="EY14" s="35"/>
      <c r="EZ14" s="35"/>
      <c r="FA14" s="35"/>
    </row>
    <row r="15" spans="1:159" ht="26.25" x14ac:dyDescent="0.4">
      <c r="D15" s="12"/>
      <c r="Y15" s="40"/>
      <c r="Z15" s="38"/>
      <c r="AA15" s="39"/>
      <c r="AC15" s="38"/>
      <c r="AO15" s="103"/>
      <c r="AP15" s="248"/>
      <c r="AV15" s="42"/>
      <c r="AW15" s="284"/>
      <c r="AX15" s="42"/>
      <c r="AY15" s="42"/>
      <c r="AZ15" s="42"/>
      <c r="BA15" s="42"/>
      <c r="BB15" s="42"/>
      <c r="BC15" s="103"/>
      <c r="BD15" s="42"/>
      <c r="BE15" s="42"/>
      <c r="BF15" s="42"/>
      <c r="BG15" s="250"/>
      <c r="BP15" s="250"/>
      <c r="BX15" s="103"/>
      <c r="CH15" s="103"/>
    </row>
    <row r="16" spans="1:159" ht="26.25" x14ac:dyDescent="0.4">
      <c r="D16" s="12" t="s">
        <v>35</v>
      </c>
      <c r="Y16" s="40"/>
      <c r="Z16" s="38"/>
      <c r="AA16" s="39"/>
      <c r="AC16" s="38"/>
      <c r="AO16" s="103"/>
      <c r="AP16" s="249"/>
      <c r="AV16" s="42"/>
      <c r="AW16" s="284"/>
      <c r="AX16" s="283"/>
      <c r="AY16" s="42"/>
      <c r="AZ16" s="42"/>
      <c r="BA16" s="42"/>
      <c r="BB16" s="42"/>
      <c r="BC16" s="103"/>
      <c r="BD16" s="42"/>
      <c r="BE16" s="42"/>
      <c r="BF16" s="42"/>
      <c r="BG16" s="250"/>
    </row>
    <row r="17" spans="4:158" ht="44.25" customHeight="1" x14ac:dyDescent="0.25">
      <c r="D17" s="28" t="s">
        <v>36</v>
      </c>
      <c r="E17" s="629" t="s">
        <v>37</v>
      </c>
      <c r="F17" s="629"/>
      <c r="G17" s="629"/>
      <c r="H17" s="629"/>
      <c r="I17" s="629"/>
      <c r="J17" s="629"/>
      <c r="K17" s="630" t="s">
        <v>38</v>
      </c>
      <c r="L17" s="630"/>
      <c r="M17" s="630"/>
      <c r="N17" s="630"/>
      <c r="O17" s="630"/>
      <c r="P17" s="630"/>
      <c r="Q17" s="630"/>
      <c r="R17" s="630"/>
      <c r="S17" s="630"/>
      <c r="Z17" s="38"/>
      <c r="AW17" s="285"/>
      <c r="BC17" s="103"/>
      <c r="FB17" s="41"/>
    </row>
    <row r="18" spans="4:158" ht="22.5" customHeight="1" x14ac:dyDescent="0.25">
      <c r="D18" s="11">
        <v>13</v>
      </c>
      <c r="E18" s="621" t="s">
        <v>81</v>
      </c>
      <c r="F18" s="621"/>
      <c r="G18" s="621"/>
      <c r="H18" s="621"/>
      <c r="I18" s="621"/>
      <c r="J18" s="621"/>
      <c r="K18" s="622" t="s">
        <v>82</v>
      </c>
      <c r="L18" s="622"/>
      <c r="M18" s="622"/>
      <c r="N18" s="622"/>
      <c r="O18" s="622"/>
      <c r="P18" s="622"/>
      <c r="Q18" s="622"/>
      <c r="R18" s="622"/>
      <c r="S18" s="622"/>
      <c r="Y18" s="627"/>
      <c r="Z18" s="628"/>
      <c r="AA18" s="628"/>
      <c r="AB18" s="628"/>
      <c r="AC18" s="628"/>
      <c r="AD18" s="628"/>
      <c r="AE18" s="628"/>
      <c r="AF18" s="628"/>
      <c r="AG18" s="628"/>
      <c r="AH18" s="628"/>
      <c r="AI18" s="628"/>
      <c r="AJ18" s="628"/>
      <c r="AK18" s="628"/>
      <c r="AL18" s="628"/>
      <c r="AM18" s="628"/>
      <c r="AN18" s="628"/>
      <c r="AO18" s="628"/>
      <c r="AP18" s="628"/>
      <c r="AQ18" s="628"/>
      <c r="AR18" s="628"/>
      <c r="AS18" s="628"/>
      <c r="AT18" s="628"/>
      <c r="AU18" s="628"/>
      <c r="AV18" s="628"/>
      <c r="AW18" s="628"/>
      <c r="AX18" s="628"/>
      <c r="AY18" s="628"/>
      <c r="AZ18" s="628"/>
      <c r="BA18" s="628"/>
      <c r="BB18" s="628"/>
      <c r="BC18" s="628"/>
      <c r="BD18" s="628"/>
      <c r="BE18" s="628"/>
      <c r="BF18" s="628"/>
      <c r="BG18" s="628"/>
      <c r="CF18" s="103"/>
    </row>
    <row r="19" spans="4:158" ht="26.25" customHeight="1" x14ac:dyDescent="0.25">
      <c r="D19" s="11">
        <v>14</v>
      </c>
      <c r="E19" s="621" t="s">
        <v>260</v>
      </c>
      <c r="F19" s="621"/>
      <c r="G19" s="621"/>
      <c r="H19" s="621"/>
      <c r="I19" s="621"/>
      <c r="J19" s="621"/>
      <c r="K19" s="622" t="s">
        <v>364</v>
      </c>
      <c r="L19" s="622"/>
      <c r="M19" s="622"/>
      <c r="N19" s="622"/>
      <c r="O19" s="622"/>
      <c r="P19" s="622"/>
      <c r="Q19" s="622"/>
      <c r="R19" s="622"/>
      <c r="S19" s="622"/>
    </row>
    <row r="21" spans="4:158" x14ac:dyDescent="0.25">
      <c r="AV21" s="38"/>
      <c r="AW21" s="38"/>
      <c r="AX21" s="38"/>
      <c r="AY21" s="38"/>
      <c r="AZ21" s="38"/>
      <c r="BA21" s="38"/>
      <c r="BB21" s="38"/>
      <c r="BC21" s="38"/>
      <c r="BD21" s="38"/>
      <c r="BE21" s="38"/>
      <c r="BF21" s="38"/>
      <c r="BG21" s="38"/>
    </row>
    <row r="25" spans="4:158" x14ac:dyDescent="0.25">
      <c r="AC25" s="42"/>
      <c r="AQ25" s="250"/>
      <c r="AR25" s="250"/>
      <c r="AS25" s="103"/>
    </row>
    <row r="26" spans="4:158" x14ac:dyDescent="0.25">
      <c r="AQ26" s="250"/>
      <c r="AR26" s="250"/>
    </row>
    <row r="27" spans="4:158" x14ac:dyDescent="0.25">
      <c r="AQ27" s="251"/>
      <c r="AR27" s="250"/>
      <c r="AS27" s="103"/>
    </row>
    <row r="28" spans="4:158" x14ac:dyDescent="0.25">
      <c r="AQ28" s="250"/>
      <c r="AR28" s="250"/>
    </row>
    <row r="29" spans="4:158" x14ac:dyDescent="0.25">
      <c r="AQ29" s="251"/>
      <c r="AR29" s="250"/>
      <c r="AS29" s="103"/>
    </row>
    <row r="30" spans="4:158" x14ac:dyDescent="0.25">
      <c r="AQ30" s="250"/>
      <c r="AR30" s="250"/>
    </row>
    <row r="31" spans="4:158" x14ac:dyDescent="0.25">
      <c r="AQ31" s="250"/>
      <c r="AR31" s="250"/>
      <c r="AS31" s="103"/>
    </row>
    <row r="32" spans="4:158" x14ac:dyDescent="0.25">
      <c r="AQ32" s="250"/>
      <c r="AR32" s="250"/>
    </row>
    <row r="33" spans="43:45" x14ac:dyDescent="0.25">
      <c r="AQ33" s="250"/>
      <c r="AR33" s="250"/>
      <c r="AS33" s="103"/>
    </row>
    <row r="34" spans="43:45" x14ac:dyDescent="0.25">
      <c r="AQ34" s="250"/>
      <c r="AR34" s="250"/>
    </row>
    <row r="35" spans="43:45" x14ac:dyDescent="0.25">
      <c r="AQ35" s="250"/>
      <c r="AR35" s="250"/>
      <c r="AS35" s="103"/>
    </row>
    <row r="36" spans="43:45" x14ac:dyDescent="0.25">
      <c r="AQ36" s="250"/>
      <c r="AR36" s="250"/>
    </row>
    <row r="37" spans="43:45" x14ac:dyDescent="0.25">
      <c r="AQ37" s="250"/>
      <c r="AR37" s="250"/>
      <c r="AS37" s="103"/>
    </row>
    <row r="38" spans="43:45" x14ac:dyDescent="0.25">
      <c r="AQ38" s="250"/>
    </row>
  </sheetData>
  <mergeCells count="3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dataValidations count="1">
    <dataValidation type="list" allowBlank="1" showInputMessage="1" showErrorMessage="1" sqref="H13"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62"/>
  <sheetViews>
    <sheetView showGridLines="0" zoomScale="55" zoomScaleNormal="55" zoomScaleSheetLayoutView="40" zoomScalePageLayoutView="73" workbookViewId="0">
      <selection activeCell="G16" sqref="G16"/>
    </sheetView>
  </sheetViews>
  <sheetFormatPr baseColWidth="10" defaultColWidth="10.85546875" defaultRowHeight="18" customHeight="1" x14ac:dyDescent="0.25"/>
  <cols>
    <col min="1" max="1" width="9.28515625" customWidth="1"/>
    <col min="2" max="2" width="5.140625" customWidth="1"/>
    <col min="3" max="3" width="28.7109375" customWidth="1"/>
    <col min="4" max="4" width="9.7109375" style="238" customWidth="1"/>
    <col min="5" max="5" width="11.7109375" style="238" customWidth="1"/>
    <col min="6" max="6" width="17.5703125" style="239" customWidth="1"/>
    <col min="7" max="7" width="25.5703125" style="240" customWidth="1"/>
    <col min="8" max="8" width="21.28515625" style="240" hidden="1" customWidth="1"/>
    <col min="9" max="20" width="15.7109375" style="240" hidden="1" customWidth="1"/>
    <col min="21" max="21" width="16.7109375" style="240" hidden="1" customWidth="1"/>
    <col min="22" max="22" width="15.7109375" style="240" hidden="1" customWidth="1"/>
    <col min="23" max="23" width="19.28515625" style="240" hidden="1" customWidth="1"/>
    <col min="24" max="24" width="22.140625" style="240" hidden="1" customWidth="1"/>
    <col min="25" max="25" width="19.140625" style="240" hidden="1" customWidth="1"/>
    <col min="26" max="26" width="22.7109375" style="240" customWidth="1"/>
    <col min="27" max="27" width="22.140625" style="240" customWidth="1"/>
    <col min="28" max="28" width="18.28515625" style="241" hidden="1" customWidth="1"/>
    <col min="29" max="30" width="15.7109375" style="240" hidden="1" customWidth="1"/>
    <col min="31" max="31" width="17.28515625" style="240" hidden="1" customWidth="1"/>
    <col min="32" max="32" width="15.7109375" style="240" hidden="1" customWidth="1"/>
    <col min="33" max="34" width="18.42578125" style="240" hidden="1" customWidth="1"/>
    <col min="35" max="36" width="15.7109375" style="240" hidden="1" customWidth="1"/>
    <col min="37" max="37" width="17.140625" style="240" hidden="1" customWidth="1"/>
    <col min="38" max="40" width="15.7109375" style="240" hidden="1" customWidth="1"/>
    <col min="41" max="52" width="19.28515625" style="240" hidden="1" customWidth="1"/>
    <col min="53" max="53" width="20.28515625" style="241" hidden="1" customWidth="1"/>
    <col min="54" max="55" width="20.7109375" style="241" hidden="1" customWidth="1"/>
    <col min="56" max="56" width="23.140625" style="241" customWidth="1"/>
    <col min="57" max="57" width="25.5703125" style="241" customWidth="1"/>
    <col min="58" max="65" width="22.140625" style="240" hidden="1" customWidth="1"/>
    <col min="66" max="66" width="21.85546875" style="240" hidden="1" customWidth="1"/>
    <col min="67" max="67" width="22.140625" style="240" hidden="1" customWidth="1"/>
    <col min="68" max="68" width="19.140625" style="240" hidden="1" customWidth="1"/>
    <col min="69" max="69" width="20" style="240" hidden="1" customWidth="1"/>
    <col min="70" max="70" width="22.140625" style="240" hidden="1" customWidth="1"/>
    <col min="71" max="71" width="18" style="240" hidden="1" customWidth="1"/>
    <col min="72" max="72" width="18.42578125" style="240" hidden="1" customWidth="1"/>
    <col min="73" max="73" width="19.140625" style="240" hidden="1" customWidth="1"/>
    <col min="74" max="74" width="19.7109375" style="240" hidden="1" customWidth="1"/>
    <col min="75" max="78" width="22.140625" style="240" hidden="1" customWidth="1"/>
    <col min="79" max="79" width="20.42578125" style="240" hidden="1" customWidth="1"/>
    <col min="80" max="80" width="17.42578125" style="240" hidden="1" customWidth="1"/>
    <col min="81" max="81" width="18.85546875" style="240" customWidth="1"/>
    <col min="82" max="82" width="22.140625" style="240" customWidth="1"/>
    <col min="83" max="84" width="26.85546875" style="240" customWidth="1"/>
    <col min="85" max="85" width="25" style="240" customWidth="1"/>
    <col min="86" max="86" width="24.28515625" style="240" customWidth="1"/>
    <col min="87" max="87" width="26.7109375" style="240" customWidth="1"/>
    <col min="88" max="88" width="24.28515625" style="240" customWidth="1"/>
    <col min="89" max="116" width="15.7109375" style="240" hidden="1" customWidth="1"/>
    <col min="117" max="117" width="3.42578125" style="240" hidden="1" customWidth="1"/>
    <col min="118" max="118" width="26.85546875" style="240" customWidth="1"/>
    <col min="119" max="147" width="15.7109375" style="240" hidden="1" customWidth="1"/>
    <col min="148" max="148" width="21.85546875" style="8" customWidth="1"/>
    <col min="149" max="149" width="20.140625" style="8" customWidth="1"/>
    <col min="150" max="150" width="20.5703125" customWidth="1"/>
    <col min="151" max="151" width="18.140625" customWidth="1"/>
    <col min="152" max="152" width="16.140625" customWidth="1"/>
    <col min="153" max="153" width="84" style="293" customWidth="1"/>
    <col min="154" max="154" width="10.5703125" style="293" customWidth="1"/>
    <col min="155" max="155" width="11.85546875" style="293" customWidth="1"/>
    <col min="156" max="156" width="54.28515625" style="293" customWidth="1"/>
    <col min="157" max="157" width="29.42578125" style="293" customWidth="1"/>
  </cols>
  <sheetData>
    <row r="1" spans="1:157" s="10" customFormat="1" ht="30.75" customHeight="1" x14ac:dyDescent="0.5">
      <c r="A1" s="638"/>
      <c r="B1" s="639"/>
      <c r="C1" s="639"/>
      <c r="D1" s="639"/>
      <c r="E1" s="640"/>
      <c r="F1" s="646" t="s">
        <v>39</v>
      </c>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c r="AW1" s="646"/>
      <c r="AX1" s="646"/>
      <c r="AY1" s="646"/>
      <c r="AZ1" s="646"/>
      <c r="BA1" s="646"/>
      <c r="BB1" s="646"/>
      <c r="BC1" s="646"/>
      <c r="BD1" s="646"/>
      <c r="BE1" s="646"/>
      <c r="BF1" s="646"/>
      <c r="BG1" s="646"/>
      <c r="BH1" s="646"/>
      <c r="BI1" s="646"/>
      <c r="BJ1" s="646"/>
      <c r="BK1" s="646"/>
      <c r="BL1" s="646"/>
      <c r="BM1" s="646"/>
      <c r="BN1" s="646"/>
      <c r="BO1" s="646"/>
      <c r="BP1" s="646"/>
      <c r="BQ1" s="646"/>
      <c r="BR1" s="646"/>
      <c r="BS1" s="646"/>
      <c r="BT1" s="646"/>
      <c r="BU1" s="646"/>
      <c r="BV1" s="646"/>
      <c r="BW1" s="646"/>
      <c r="BX1" s="646"/>
      <c r="BY1" s="646"/>
      <c r="BZ1" s="646"/>
      <c r="CA1" s="646"/>
      <c r="CB1" s="646"/>
      <c r="CC1" s="646"/>
      <c r="CD1" s="646"/>
      <c r="CE1" s="646"/>
      <c r="CF1" s="646"/>
      <c r="CG1" s="646"/>
      <c r="CH1" s="646"/>
      <c r="CI1" s="646"/>
      <c r="CJ1" s="646"/>
      <c r="CK1" s="646"/>
      <c r="CL1" s="646"/>
      <c r="CM1" s="646"/>
      <c r="CN1" s="646"/>
      <c r="CO1" s="646"/>
      <c r="CP1" s="646"/>
      <c r="CQ1" s="646"/>
      <c r="CR1" s="646"/>
      <c r="CS1" s="646"/>
      <c r="CT1" s="646"/>
      <c r="CU1" s="646"/>
      <c r="CV1" s="646"/>
      <c r="CW1" s="646"/>
      <c r="CX1" s="646"/>
      <c r="CY1" s="646"/>
      <c r="CZ1" s="646"/>
      <c r="DA1" s="646"/>
      <c r="DB1" s="646"/>
      <c r="DC1" s="646"/>
      <c r="DD1" s="646"/>
      <c r="DE1" s="646"/>
      <c r="DF1" s="646"/>
      <c r="DG1" s="646"/>
      <c r="DH1" s="646"/>
      <c r="DI1" s="646"/>
      <c r="DJ1" s="646"/>
      <c r="DK1" s="646"/>
      <c r="DL1" s="646"/>
      <c r="DM1" s="646"/>
      <c r="DN1" s="646"/>
      <c r="DO1" s="646"/>
      <c r="DP1" s="646"/>
      <c r="DQ1" s="646"/>
      <c r="DR1" s="646"/>
      <c r="DS1" s="646"/>
      <c r="DT1" s="646"/>
      <c r="DU1" s="646"/>
      <c r="DV1" s="646"/>
      <c r="DW1" s="646"/>
      <c r="DX1" s="646"/>
      <c r="DY1" s="646"/>
      <c r="DZ1" s="646"/>
      <c r="EA1" s="646"/>
      <c r="EB1" s="646"/>
      <c r="EC1" s="646"/>
      <c r="ED1" s="646"/>
      <c r="EE1" s="646"/>
      <c r="EF1" s="646"/>
      <c r="EG1" s="646"/>
      <c r="EH1" s="646"/>
      <c r="EI1" s="646"/>
      <c r="EJ1" s="646"/>
      <c r="EK1" s="646"/>
      <c r="EL1" s="646"/>
      <c r="EM1" s="646"/>
      <c r="EN1" s="646"/>
      <c r="EO1" s="646"/>
      <c r="EP1" s="646"/>
      <c r="EQ1" s="646"/>
      <c r="ER1" s="646"/>
      <c r="ES1" s="646"/>
      <c r="ET1" s="646"/>
      <c r="EU1" s="646"/>
      <c r="EV1" s="646"/>
      <c r="EW1" s="646"/>
      <c r="EX1" s="646"/>
      <c r="EY1" s="646"/>
      <c r="EZ1" s="646"/>
      <c r="FA1" s="647"/>
    </row>
    <row r="2" spans="1:157" s="10" customFormat="1" ht="55.5" customHeight="1" thickBot="1" x14ac:dyDescent="0.55000000000000004">
      <c r="A2" s="641"/>
      <c r="B2" s="628"/>
      <c r="C2" s="628"/>
      <c r="D2" s="628"/>
      <c r="E2" s="642"/>
      <c r="F2" s="648" t="s">
        <v>258</v>
      </c>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c r="AM2" s="648"/>
      <c r="AN2" s="648"/>
      <c r="AO2" s="648"/>
      <c r="AP2" s="648"/>
      <c r="AQ2" s="648"/>
      <c r="AR2" s="648"/>
      <c r="AS2" s="648"/>
      <c r="AT2" s="648"/>
      <c r="AU2" s="648"/>
      <c r="AV2" s="648"/>
      <c r="AW2" s="648"/>
      <c r="AX2" s="648"/>
      <c r="AY2" s="648"/>
      <c r="AZ2" s="648"/>
      <c r="BA2" s="648"/>
      <c r="BB2" s="648"/>
      <c r="BC2" s="648"/>
      <c r="BD2" s="648"/>
      <c r="BE2" s="648"/>
      <c r="BF2" s="648"/>
      <c r="BG2" s="648"/>
      <c r="BH2" s="648"/>
      <c r="BI2" s="648"/>
      <c r="BJ2" s="648"/>
      <c r="BK2" s="648"/>
      <c r="BL2" s="648"/>
      <c r="BM2" s="648"/>
      <c r="BN2" s="648"/>
      <c r="BO2" s="648"/>
      <c r="BP2" s="648"/>
      <c r="BQ2" s="648"/>
      <c r="BR2" s="648"/>
      <c r="BS2" s="648"/>
      <c r="BT2" s="648"/>
      <c r="BU2" s="648"/>
      <c r="BV2" s="648"/>
      <c r="BW2" s="648"/>
      <c r="BX2" s="648"/>
      <c r="BY2" s="648"/>
      <c r="BZ2" s="648"/>
      <c r="CA2" s="648"/>
      <c r="CB2" s="648"/>
      <c r="CC2" s="648"/>
      <c r="CD2" s="648"/>
      <c r="CE2" s="648"/>
      <c r="CF2" s="648"/>
      <c r="CG2" s="648"/>
      <c r="CH2" s="648"/>
      <c r="CI2" s="648"/>
      <c r="CJ2" s="648"/>
      <c r="CK2" s="648"/>
      <c r="CL2" s="648"/>
      <c r="CM2" s="648"/>
      <c r="CN2" s="648"/>
      <c r="CO2" s="648"/>
      <c r="CP2" s="648"/>
      <c r="CQ2" s="648"/>
      <c r="CR2" s="648"/>
      <c r="CS2" s="648"/>
      <c r="CT2" s="648"/>
      <c r="CU2" s="648"/>
      <c r="CV2" s="648"/>
      <c r="CW2" s="648"/>
      <c r="CX2" s="648"/>
      <c r="CY2" s="648"/>
      <c r="CZ2" s="648"/>
      <c r="DA2" s="648"/>
      <c r="DB2" s="648"/>
      <c r="DC2" s="648"/>
      <c r="DD2" s="648"/>
      <c r="DE2" s="648"/>
      <c r="DF2" s="648"/>
      <c r="DG2" s="648"/>
      <c r="DH2" s="648"/>
      <c r="DI2" s="648"/>
      <c r="DJ2" s="648"/>
      <c r="DK2" s="648"/>
      <c r="DL2" s="648"/>
      <c r="DM2" s="648"/>
      <c r="DN2" s="648"/>
      <c r="DO2" s="648"/>
      <c r="DP2" s="648"/>
      <c r="DQ2" s="648"/>
      <c r="DR2" s="648"/>
      <c r="DS2" s="648"/>
      <c r="DT2" s="648"/>
      <c r="DU2" s="648"/>
      <c r="DV2" s="648"/>
      <c r="DW2" s="648"/>
      <c r="DX2" s="648"/>
      <c r="DY2" s="648"/>
      <c r="DZ2" s="648"/>
      <c r="EA2" s="648"/>
      <c r="EB2" s="648"/>
      <c r="EC2" s="648"/>
      <c r="ED2" s="648"/>
      <c r="EE2" s="648"/>
      <c r="EF2" s="648"/>
      <c r="EG2" s="648"/>
      <c r="EH2" s="648"/>
      <c r="EI2" s="648"/>
      <c r="EJ2" s="648"/>
      <c r="EK2" s="648"/>
      <c r="EL2" s="648"/>
      <c r="EM2" s="648"/>
      <c r="EN2" s="648"/>
      <c r="EO2" s="648"/>
      <c r="EP2" s="648"/>
      <c r="EQ2" s="648"/>
      <c r="ER2" s="649"/>
      <c r="ES2" s="649"/>
      <c r="ET2" s="649"/>
      <c r="EU2" s="649"/>
      <c r="EV2" s="649"/>
      <c r="EW2" s="649"/>
      <c r="EX2" s="649"/>
      <c r="EY2" s="649"/>
      <c r="EZ2" s="649"/>
      <c r="FA2" s="650"/>
    </row>
    <row r="3" spans="1:157" s="9" customFormat="1" ht="28.5" customHeight="1" thickBot="1" x14ac:dyDescent="0.45">
      <c r="A3" s="643"/>
      <c r="B3" s="644"/>
      <c r="C3" s="644"/>
      <c r="D3" s="644"/>
      <c r="E3" s="645"/>
      <c r="F3" s="651" t="s">
        <v>48</v>
      </c>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c r="AK3" s="652"/>
      <c r="AL3" s="652"/>
      <c r="AM3" s="652"/>
      <c r="AN3" s="652"/>
      <c r="AO3" s="652"/>
      <c r="AP3" s="652"/>
      <c r="AQ3" s="652"/>
      <c r="AR3" s="652"/>
      <c r="AS3" s="652"/>
      <c r="AT3" s="652"/>
      <c r="AU3" s="652"/>
      <c r="AV3" s="652"/>
      <c r="AW3" s="652"/>
      <c r="AX3" s="652"/>
      <c r="AY3" s="652"/>
      <c r="AZ3" s="652"/>
      <c r="BA3" s="652"/>
      <c r="BB3" s="652"/>
      <c r="BC3" s="652"/>
      <c r="BD3" s="652"/>
      <c r="BE3" s="652"/>
      <c r="BF3" s="652"/>
      <c r="BG3" s="652"/>
      <c r="BH3" s="652"/>
      <c r="BI3" s="652"/>
      <c r="BJ3" s="652"/>
      <c r="BK3" s="652"/>
      <c r="BL3" s="652"/>
      <c r="BM3" s="652"/>
      <c r="BN3" s="652"/>
      <c r="BO3" s="652"/>
      <c r="BP3" s="652"/>
      <c r="BQ3" s="652"/>
      <c r="BR3" s="652"/>
      <c r="BS3" s="652"/>
      <c r="BT3" s="652"/>
      <c r="BU3" s="652"/>
      <c r="BV3" s="652"/>
      <c r="BW3" s="652"/>
      <c r="BX3" s="652"/>
      <c r="BY3" s="652"/>
      <c r="BZ3" s="652"/>
      <c r="CA3" s="652"/>
      <c r="CB3" s="652"/>
      <c r="CC3" s="652"/>
      <c r="CD3" s="652"/>
      <c r="CE3" s="652"/>
      <c r="CF3" s="652"/>
      <c r="CG3" s="652"/>
      <c r="CH3" s="652"/>
      <c r="CI3" s="652"/>
      <c r="CJ3" s="652"/>
      <c r="CK3" s="652"/>
      <c r="CL3" s="652"/>
      <c r="CM3" s="652"/>
      <c r="CN3" s="652"/>
      <c r="CO3" s="652"/>
      <c r="CP3" s="652"/>
      <c r="CQ3" s="652"/>
      <c r="CR3" s="652"/>
      <c r="CS3" s="652"/>
      <c r="CT3" s="652"/>
      <c r="CU3" s="652"/>
      <c r="CV3" s="652"/>
      <c r="CW3" s="652"/>
      <c r="CX3" s="652"/>
      <c r="CY3" s="652"/>
      <c r="CZ3" s="652"/>
      <c r="DA3" s="652"/>
      <c r="DB3" s="652"/>
      <c r="DC3" s="652"/>
      <c r="DD3" s="652"/>
      <c r="DE3" s="652"/>
      <c r="DF3" s="652"/>
      <c r="DG3" s="652"/>
      <c r="DH3" s="652"/>
      <c r="DI3" s="652"/>
      <c r="DJ3" s="652"/>
      <c r="DK3" s="652"/>
      <c r="DL3" s="652"/>
      <c r="DM3" s="652"/>
      <c r="DN3" s="652"/>
      <c r="DO3" s="652"/>
      <c r="DP3" s="652"/>
      <c r="DQ3" s="652"/>
      <c r="DR3" s="652"/>
      <c r="DS3" s="652"/>
      <c r="DT3" s="652"/>
      <c r="DU3" s="652"/>
      <c r="DV3" s="652"/>
      <c r="DW3" s="652"/>
      <c r="DX3" s="652"/>
      <c r="DY3" s="652"/>
      <c r="DZ3" s="652"/>
      <c r="EA3" s="652"/>
      <c r="EB3" s="652"/>
      <c r="EC3" s="652"/>
      <c r="ED3" s="652"/>
      <c r="EE3" s="652"/>
      <c r="EF3" s="652"/>
      <c r="EG3" s="652"/>
      <c r="EH3" s="652"/>
      <c r="EI3" s="652"/>
      <c r="EJ3" s="652"/>
      <c r="EK3" s="652"/>
      <c r="EL3" s="652"/>
      <c r="EM3" s="652"/>
      <c r="EN3" s="652"/>
      <c r="EO3" s="652"/>
      <c r="EP3" s="652"/>
      <c r="EQ3" s="652"/>
      <c r="ER3" s="652" t="s">
        <v>241</v>
      </c>
      <c r="ES3" s="652"/>
      <c r="ET3" s="652"/>
      <c r="EU3" s="652"/>
      <c r="EV3" s="652"/>
      <c r="EW3" s="652"/>
      <c r="EX3" s="652"/>
      <c r="EY3" s="652"/>
      <c r="EZ3" s="652"/>
      <c r="FA3" s="653"/>
    </row>
    <row r="4" spans="1:157" ht="37.5" customHeight="1" thickBot="1" x14ac:dyDescent="0.3">
      <c r="A4" s="635" t="s">
        <v>0</v>
      </c>
      <c r="B4" s="636"/>
      <c r="C4" s="636"/>
      <c r="D4" s="636"/>
      <c r="E4" s="637"/>
      <c r="F4" s="615" t="s">
        <v>315</v>
      </c>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BO4" s="616"/>
      <c r="BP4" s="616"/>
      <c r="BQ4" s="616"/>
      <c r="BR4" s="616"/>
      <c r="BS4" s="616"/>
      <c r="BT4" s="616"/>
      <c r="BU4" s="616"/>
      <c r="BV4" s="616"/>
      <c r="BW4" s="616"/>
      <c r="BX4" s="616"/>
      <c r="BY4" s="616"/>
      <c r="BZ4" s="616"/>
      <c r="CA4" s="616"/>
      <c r="CB4" s="616"/>
      <c r="CC4" s="616"/>
      <c r="CD4" s="616"/>
      <c r="CE4" s="616"/>
      <c r="CF4" s="616"/>
      <c r="CG4" s="616"/>
      <c r="CH4" s="616"/>
      <c r="CI4" s="616"/>
      <c r="CJ4" s="616"/>
      <c r="CK4" s="616"/>
      <c r="CL4" s="616"/>
      <c r="CM4" s="616"/>
      <c r="CN4" s="616"/>
      <c r="CO4" s="616"/>
      <c r="CP4" s="616"/>
      <c r="CQ4" s="616"/>
      <c r="CR4" s="616"/>
      <c r="CS4" s="616"/>
      <c r="CT4" s="616"/>
      <c r="CU4" s="616"/>
      <c r="CV4" s="616"/>
      <c r="CW4" s="616"/>
      <c r="CX4" s="616"/>
      <c r="CY4" s="616"/>
      <c r="CZ4" s="616"/>
      <c r="DA4" s="616"/>
      <c r="DB4" s="616"/>
      <c r="DC4" s="616"/>
      <c r="DD4" s="616"/>
      <c r="DE4" s="616"/>
      <c r="DF4" s="616"/>
      <c r="DG4" s="616"/>
      <c r="DH4" s="616"/>
      <c r="DI4" s="616"/>
      <c r="DJ4" s="616"/>
      <c r="DK4" s="616"/>
      <c r="DL4" s="616"/>
      <c r="DM4" s="616"/>
      <c r="DN4" s="616"/>
      <c r="DO4" s="616"/>
      <c r="DP4" s="616"/>
      <c r="DQ4" s="616"/>
      <c r="DR4" s="616"/>
      <c r="DS4" s="616"/>
      <c r="DT4" s="616"/>
      <c r="DU4" s="616"/>
      <c r="DV4" s="616"/>
      <c r="DW4" s="616"/>
      <c r="DX4" s="616"/>
      <c r="DY4" s="616"/>
      <c r="DZ4" s="616"/>
      <c r="EA4" s="616"/>
      <c r="EB4" s="616"/>
      <c r="EC4" s="616"/>
      <c r="ED4" s="616"/>
      <c r="EE4" s="616"/>
      <c r="EF4" s="616"/>
      <c r="EG4" s="616"/>
      <c r="EH4" s="616"/>
      <c r="EI4" s="616"/>
      <c r="EJ4" s="616"/>
      <c r="EK4" s="616"/>
      <c r="EL4" s="616"/>
      <c r="EM4" s="616"/>
      <c r="EN4" s="616"/>
      <c r="EO4" s="616"/>
      <c r="EP4" s="616"/>
      <c r="EQ4" s="616"/>
      <c r="ER4" s="616"/>
      <c r="ES4" s="616"/>
      <c r="ET4" s="616"/>
      <c r="EU4" s="616"/>
      <c r="EV4" s="616"/>
      <c r="EW4" s="616"/>
      <c r="EX4" s="616"/>
      <c r="EY4" s="616"/>
      <c r="EZ4" s="616"/>
      <c r="FA4" s="617"/>
    </row>
    <row r="5" spans="1:157" ht="37.5" customHeight="1" thickBot="1" x14ac:dyDescent="0.3">
      <c r="A5" s="635" t="s">
        <v>2</v>
      </c>
      <c r="B5" s="636"/>
      <c r="C5" s="636"/>
      <c r="D5" s="636"/>
      <c r="E5" s="637"/>
      <c r="F5" s="615" t="s">
        <v>294</v>
      </c>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c r="AK5" s="616"/>
      <c r="AL5" s="616"/>
      <c r="AM5" s="616"/>
      <c r="AN5" s="616"/>
      <c r="AO5" s="616"/>
      <c r="AP5" s="616"/>
      <c r="AQ5" s="616"/>
      <c r="AR5" s="616"/>
      <c r="AS5" s="616"/>
      <c r="AT5" s="616"/>
      <c r="AU5" s="616"/>
      <c r="AV5" s="616"/>
      <c r="AW5" s="616"/>
      <c r="AX5" s="616"/>
      <c r="AY5" s="616"/>
      <c r="AZ5" s="616"/>
      <c r="BA5" s="616"/>
      <c r="BB5" s="616"/>
      <c r="BC5" s="616"/>
      <c r="BD5" s="616"/>
      <c r="BE5" s="616"/>
      <c r="BF5" s="616"/>
      <c r="BG5" s="616"/>
      <c r="BH5" s="616"/>
      <c r="BI5" s="616"/>
      <c r="BJ5" s="616"/>
      <c r="BK5" s="616"/>
      <c r="BL5" s="616"/>
      <c r="BM5" s="616"/>
      <c r="BN5" s="616"/>
      <c r="BO5" s="616"/>
      <c r="BP5" s="616"/>
      <c r="BQ5" s="616"/>
      <c r="BR5" s="616"/>
      <c r="BS5" s="616"/>
      <c r="BT5" s="616"/>
      <c r="BU5" s="616"/>
      <c r="BV5" s="616"/>
      <c r="BW5" s="616"/>
      <c r="BX5" s="616"/>
      <c r="BY5" s="616"/>
      <c r="BZ5" s="616"/>
      <c r="CA5" s="616"/>
      <c r="CB5" s="616"/>
      <c r="CC5" s="616"/>
      <c r="CD5" s="616"/>
      <c r="CE5" s="616"/>
      <c r="CF5" s="616"/>
      <c r="CG5" s="616"/>
      <c r="CH5" s="616"/>
      <c r="CI5" s="616"/>
      <c r="CJ5" s="616"/>
      <c r="CK5" s="616"/>
      <c r="CL5" s="616"/>
      <c r="CM5" s="616"/>
      <c r="CN5" s="616"/>
      <c r="CO5" s="616"/>
      <c r="CP5" s="616"/>
      <c r="CQ5" s="616"/>
      <c r="CR5" s="616"/>
      <c r="CS5" s="616"/>
      <c r="CT5" s="616"/>
      <c r="CU5" s="616"/>
      <c r="CV5" s="616"/>
      <c r="CW5" s="616"/>
      <c r="CX5" s="616"/>
      <c r="CY5" s="616"/>
      <c r="CZ5" s="616"/>
      <c r="DA5" s="616"/>
      <c r="DB5" s="616"/>
      <c r="DC5" s="616"/>
      <c r="DD5" s="616"/>
      <c r="DE5" s="616"/>
      <c r="DF5" s="616"/>
      <c r="DG5" s="616"/>
      <c r="DH5" s="616"/>
      <c r="DI5" s="616"/>
      <c r="DJ5" s="616"/>
      <c r="DK5" s="616"/>
      <c r="DL5" s="616"/>
      <c r="DM5" s="616"/>
      <c r="DN5" s="616"/>
      <c r="DO5" s="616"/>
      <c r="DP5" s="616"/>
      <c r="DQ5" s="616"/>
      <c r="DR5" s="616"/>
      <c r="DS5" s="616"/>
      <c r="DT5" s="616"/>
      <c r="DU5" s="616"/>
      <c r="DV5" s="616"/>
      <c r="DW5" s="616"/>
      <c r="DX5" s="616"/>
      <c r="DY5" s="616"/>
      <c r="DZ5" s="616"/>
      <c r="EA5" s="616"/>
      <c r="EB5" s="616"/>
      <c r="EC5" s="616"/>
      <c r="ED5" s="616"/>
      <c r="EE5" s="616"/>
      <c r="EF5" s="616"/>
      <c r="EG5" s="616"/>
      <c r="EH5" s="616"/>
      <c r="EI5" s="616"/>
      <c r="EJ5" s="616"/>
      <c r="EK5" s="616"/>
      <c r="EL5" s="616"/>
      <c r="EM5" s="616"/>
      <c r="EN5" s="616"/>
      <c r="EO5" s="616"/>
      <c r="EP5" s="616"/>
      <c r="EQ5" s="616"/>
      <c r="ER5" s="616"/>
      <c r="ES5" s="616"/>
      <c r="ET5" s="616"/>
      <c r="EU5" s="616"/>
      <c r="EV5" s="616"/>
      <c r="EW5" s="616"/>
      <c r="EX5" s="616"/>
      <c r="EY5" s="616"/>
      <c r="EZ5" s="616"/>
      <c r="FA5" s="617"/>
    </row>
    <row r="6" spans="1:157" ht="15" customHeight="1" thickBot="1" x14ac:dyDescent="0.3">
      <c r="A6" s="2"/>
      <c r="B6" s="2"/>
      <c r="C6" s="2"/>
      <c r="D6" s="13"/>
      <c r="E6" s="13"/>
      <c r="F6" s="14"/>
      <c r="G6" s="15"/>
      <c r="H6" s="15"/>
      <c r="I6" s="15"/>
      <c r="J6" s="15"/>
      <c r="K6" s="15"/>
      <c r="L6" s="15"/>
      <c r="M6" s="15"/>
      <c r="N6" s="15"/>
      <c r="O6" s="15"/>
      <c r="P6" s="15"/>
      <c r="Q6" s="15"/>
      <c r="R6" s="15"/>
      <c r="S6" s="15"/>
      <c r="T6" s="15"/>
      <c r="U6" s="15"/>
      <c r="V6" s="15"/>
      <c r="W6" s="15"/>
      <c r="X6" s="15"/>
      <c r="Y6" s="15"/>
      <c r="Z6" s="15"/>
      <c r="AA6" s="15"/>
      <c r="AB6" s="223"/>
      <c r="AC6" s="15"/>
      <c r="AD6" s="15"/>
      <c r="AE6" s="15"/>
      <c r="AF6" s="15"/>
      <c r="AG6" s="15"/>
      <c r="AH6" s="15"/>
      <c r="AI6" s="15"/>
      <c r="AJ6" s="15"/>
      <c r="AK6" s="15"/>
      <c r="AL6" s="15"/>
      <c r="AM6" s="15"/>
      <c r="AN6" s="15"/>
      <c r="AO6" s="15"/>
      <c r="AP6" s="15"/>
      <c r="AQ6" s="15"/>
      <c r="AR6" s="15"/>
      <c r="AS6" s="15"/>
      <c r="AT6" s="15"/>
      <c r="AU6" s="15"/>
      <c r="AV6" s="15"/>
      <c r="AW6" s="15"/>
      <c r="AX6" s="15"/>
      <c r="AY6" s="15"/>
      <c r="AZ6" s="15"/>
      <c r="BA6" s="223"/>
      <c r="BB6" s="223"/>
      <c r="BC6" s="223"/>
      <c r="BD6" s="223"/>
      <c r="BE6" s="223"/>
      <c r="BF6" s="15"/>
      <c r="BG6" s="15"/>
      <c r="BH6" s="15"/>
      <c r="BI6" s="15"/>
      <c r="BJ6" s="15"/>
      <c r="BK6" s="15"/>
      <c r="BL6" s="15"/>
      <c r="BM6" s="15"/>
      <c r="BN6" s="15"/>
      <c r="BO6" s="15"/>
      <c r="BP6" s="15"/>
      <c r="BQ6" s="15"/>
      <c r="BR6" s="15"/>
      <c r="BS6" s="15"/>
      <c r="BT6" s="15"/>
      <c r="BU6" s="15"/>
      <c r="BV6" s="15"/>
      <c r="BW6" s="15"/>
      <c r="BX6" s="15"/>
      <c r="BY6" s="15"/>
      <c r="BZ6" s="15"/>
      <c r="CA6" s="15"/>
      <c r="CB6" s="15"/>
      <c r="CC6" s="344"/>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6"/>
      <c r="ES6" s="16"/>
      <c r="ET6" s="2"/>
      <c r="EU6" s="2"/>
      <c r="EV6" s="2"/>
      <c r="EW6" s="292"/>
      <c r="EX6" s="292"/>
      <c r="EY6" s="292"/>
      <c r="EZ6" s="292"/>
      <c r="FA6" s="292"/>
    </row>
    <row r="7" spans="1:157" s="229" customFormat="1" ht="32.25" customHeight="1" thickBot="1" x14ac:dyDescent="0.3">
      <c r="A7" s="654" t="s">
        <v>90</v>
      </c>
      <c r="B7" s="655"/>
      <c r="C7" s="655"/>
      <c r="D7" s="655"/>
      <c r="E7" s="655"/>
      <c r="F7" s="655"/>
      <c r="G7" s="656"/>
      <c r="H7" s="660" t="s">
        <v>230</v>
      </c>
      <c r="I7" s="660"/>
      <c r="J7" s="660"/>
      <c r="K7" s="660"/>
      <c r="L7" s="660"/>
      <c r="M7" s="660"/>
      <c r="N7" s="660"/>
      <c r="O7" s="660"/>
      <c r="P7" s="660"/>
      <c r="Q7" s="660"/>
      <c r="R7" s="660"/>
      <c r="S7" s="660"/>
      <c r="T7" s="660"/>
      <c r="U7" s="661"/>
      <c r="V7" s="661"/>
      <c r="W7" s="661"/>
      <c r="X7" s="661"/>
      <c r="Y7" s="661"/>
      <c r="Z7" s="661"/>
      <c r="AA7" s="661"/>
      <c r="AB7" s="661"/>
      <c r="AC7" s="661"/>
      <c r="AD7" s="661"/>
      <c r="AE7" s="661"/>
      <c r="AF7" s="661"/>
      <c r="AG7" s="661"/>
      <c r="AH7" s="661"/>
      <c r="AI7" s="661"/>
      <c r="AJ7" s="661"/>
      <c r="AK7" s="661"/>
      <c r="AL7" s="661"/>
      <c r="AM7" s="661"/>
      <c r="AN7" s="661"/>
      <c r="AO7" s="661"/>
      <c r="AP7" s="661"/>
      <c r="AQ7" s="661"/>
      <c r="AR7" s="661"/>
      <c r="AS7" s="661"/>
      <c r="AT7" s="661"/>
      <c r="AU7" s="661"/>
      <c r="AV7" s="661"/>
      <c r="AW7" s="661"/>
      <c r="AX7" s="661"/>
      <c r="AY7" s="661"/>
      <c r="AZ7" s="661"/>
      <c r="BA7" s="661"/>
      <c r="BB7" s="661"/>
      <c r="BC7" s="661"/>
      <c r="BD7" s="661"/>
      <c r="BE7" s="661"/>
      <c r="BF7" s="661"/>
      <c r="BG7" s="661"/>
      <c r="BH7" s="661"/>
      <c r="BI7" s="661"/>
      <c r="BJ7" s="661"/>
      <c r="BK7" s="661"/>
      <c r="BL7" s="661"/>
      <c r="BM7" s="661"/>
      <c r="BN7" s="661"/>
      <c r="BO7" s="661"/>
      <c r="BP7" s="661"/>
      <c r="BQ7" s="661"/>
      <c r="BR7" s="661"/>
      <c r="BS7" s="661"/>
      <c r="BT7" s="661"/>
      <c r="BU7" s="661"/>
      <c r="BV7" s="661"/>
      <c r="BW7" s="661"/>
      <c r="BX7" s="661"/>
      <c r="BY7" s="661"/>
      <c r="BZ7" s="661"/>
      <c r="CA7" s="661"/>
      <c r="CB7" s="661"/>
      <c r="CC7" s="661"/>
      <c r="CD7" s="661"/>
      <c r="CE7" s="661"/>
      <c r="CF7" s="661"/>
      <c r="CG7" s="661"/>
      <c r="CH7" s="661"/>
      <c r="CI7" s="661"/>
      <c r="CJ7" s="661"/>
      <c r="CK7" s="661"/>
      <c r="CL7" s="661"/>
      <c r="CM7" s="661"/>
      <c r="CN7" s="661"/>
      <c r="CO7" s="661"/>
      <c r="CP7" s="661"/>
      <c r="CQ7" s="661"/>
      <c r="CR7" s="661"/>
      <c r="CS7" s="661"/>
      <c r="CT7" s="661"/>
      <c r="CU7" s="661"/>
      <c r="CV7" s="661"/>
      <c r="CW7" s="661"/>
      <c r="CX7" s="661"/>
      <c r="CY7" s="661"/>
      <c r="CZ7" s="661"/>
      <c r="DA7" s="661"/>
      <c r="DB7" s="661"/>
      <c r="DC7" s="661"/>
      <c r="DD7" s="661"/>
      <c r="DE7" s="661"/>
      <c r="DF7" s="661"/>
      <c r="DG7" s="661"/>
      <c r="DH7" s="661"/>
      <c r="DI7" s="661"/>
      <c r="DJ7" s="661"/>
      <c r="DK7" s="661"/>
      <c r="DL7" s="661"/>
      <c r="DM7" s="661"/>
      <c r="DN7" s="661"/>
      <c r="DO7" s="661"/>
      <c r="DP7" s="661"/>
      <c r="DQ7" s="661"/>
      <c r="DR7" s="661"/>
      <c r="DS7" s="661"/>
      <c r="DT7" s="661"/>
      <c r="DU7" s="661"/>
      <c r="DV7" s="661"/>
      <c r="DW7" s="661"/>
      <c r="DX7" s="661"/>
      <c r="DY7" s="661"/>
      <c r="DZ7" s="661"/>
      <c r="EA7" s="661"/>
      <c r="EB7" s="661"/>
      <c r="EC7" s="661"/>
      <c r="ED7" s="661"/>
      <c r="EE7" s="661"/>
      <c r="EF7" s="661"/>
      <c r="EG7" s="661"/>
      <c r="EH7" s="661"/>
      <c r="EI7" s="661"/>
      <c r="EJ7" s="661"/>
      <c r="EK7" s="661"/>
      <c r="EL7" s="661"/>
      <c r="EM7" s="661"/>
      <c r="EN7" s="661"/>
      <c r="EO7" s="661"/>
      <c r="EP7" s="661"/>
      <c r="EQ7" s="661"/>
      <c r="ER7" s="662" t="s">
        <v>224</v>
      </c>
      <c r="ES7" s="662" t="s">
        <v>225</v>
      </c>
      <c r="ET7" s="665" t="s">
        <v>226</v>
      </c>
      <c r="EU7" s="668" t="s">
        <v>245</v>
      </c>
      <c r="EV7" s="671" t="s">
        <v>246</v>
      </c>
      <c r="EW7" s="607" t="s">
        <v>247</v>
      </c>
      <c r="EX7" s="585" t="s">
        <v>248</v>
      </c>
      <c r="EY7" s="585" t="s">
        <v>249</v>
      </c>
      <c r="EZ7" s="585" t="s">
        <v>251</v>
      </c>
      <c r="FA7" s="604" t="s">
        <v>250</v>
      </c>
    </row>
    <row r="8" spans="1:157" s="229" customFormat="1" ht="32.25" customHeight="1" thickBot="1" x14ac:dyDescent="0.3">
      <c r="A8" s="657"/>
      <c r="B8" s="658"/>
      <c r="C8" s="658"/>
      <c r="D8" s="658"/>
      <c r="E8" s="658"/>
      <c r="F8" s="658"/>
      <c r="G8" s="659"/>
      <c r="H8" s="611" t="s">
        <v>65</v>
      </c>
      <c r="I8" s="611"/>
      <c r="J8" s="611"/>
      <c r="K8" s="611"/>
      <c r="L8" s="611"/>
      <c r="M8" s="611"/>
      <c r="N8" s="611"/>
      <c r="O8" s="611"/>
      <c r="P8" s="611"/>
      <c r="Q8" s="611"/>
      <c r="R8" s="611"/>
      <c r="S8" s="611"/>
      <c r="T8" s="611"/>
      <c r="U8" s="611"/>
      <c r="V8" s="611"/>
      <c r="W8" s="611"/>
      <c r="X8" s="611"/>
      <c r="Y8" s="611"/>
      <c r="Z8" s="611"/>
      <c r="AA8" s="612"/>
      <c r="AB8" s="610" t="s">
        <v>259</v>
      </c>
      <c r="AC8" s="611"/>
      <c r="AD8" s="611"/>
      <c r="AE8" s="611"/>
      <c r="AF8" s="611"/>
      <c r="AG8" s="611"/>
      <c r="AH8" s="611"/>
      <c r="AI8" s="611"/>
      <c r="AJ8" s="611"/>
      <c r="AK8" s="611"/>
      <c r="AL8" s="611"/>
      <c r="AM8" s="611"/>
      <c r="AN8" s="611"/>
      <c r="AO8" s="611"/>
      <c r="AP8" s="611"/>
      <c r="AQ8" s="611"/>
      <c r="AR8" s="611"/>
      <c r="AS8" s="611"/>
      <c r="AT8" s="611"/>
      <c r="AU8" s="611"/>
      <c r="AV8" s="611"/>
      <c r="AW8" s="611"/>
      <c r="AX8" s="611"/>
      <c r="AY8" s="611"/>
      <c r="AZ8" s="611"/>
      <c r="BA8" s="611"/>
      <c r="BB8" s="611"/>
      <c r="BC8" s="611"/>
      <c r="BD8" s="611"/>
      <c r="BE8" s="612"/>
      <c r="BF8" s="610" t="s">
        <v>62</v>
      </c>
      <c r="BG8" s="611"/>
      <c r="BH8" s="611"/>
      <c r="BI8" s="611"/>
      <c r="BJ8" s="611"/>
      <c r="BK8" s="611"/>
      <c r="BL8" s="611"/>
      <c r="BM8" s="611"/>
      <c r="BN8" s="611"/>
      <c r="BO8" s="611"/>
      <c r="BP8" s="611"/>
      <c r="BQ8" s="611"/>
      <c r="BR8" s="611"/>
      <c r="BS8" s="611"/>
      <c r="BT8" s="611"/>
      <c r="BU8" s="611"/>
      <c r="BV8" s="611"/>
      <c r="BW8" s="611"/>
      <c r="BX8" s="611"/>
      <c r="BY8" s="611"/>
      <c r="BZ8" s="611"/>
      <c r="CA8" s="611"/>
      <c r="CB8" s="611"/>
      <c r="CC8" s="611"/>
      <c r="CD8" s="611"/>
      <c r="CE8" s="611"/>
      <c r="CF8" s="611"/>
      <c r="CG8" s="611"/>
      <c r="CH8" s="611"/>
      <c r="CI8" s="612"/>
      <c r="CJ8" s="675" t="s">
        <v>63</v>
      </c>
      <c r="CK8" s="676"/>
      <c r="CL8" s="676"/>
      <c r="CM8" s="676"/>
      <c r="CN8" s="676"/>
      <c r="CO8" s="676"/>
      <c r="CP8" s="676"/>
      <c r="CQ8" s="676"/>
      <c r="CR8" s="676"/>
      <c r="CS8" s="676"/>
      <c r="CT8" s="676"/>
      <c r="CU8" s="676"/>
      <c r="CV8" s="676"/>
      <c r="CW8" s="676"/>
      <c r="CX8" s="676"/>
      <c r="CY8" s="676"/>
      <c r="CZ8" s="676"/>
      <c r="DA8" s="676"/>
      <c r="DB8" s="676"/>
      <c r="DC8" s="676"/>
      <c r="DD8" s="676"/>
      <c r="DE8" s="676"/>
      <c r="DF8" s="676"/>
      <c r="DG8" s="676"/>
      <c r="DH8" s="676"/>
      <c r="DI8" s="676"/>
      <c r="DJ8" s="676"/>
      <c r="DK8" s="676"/>
      <c r="DL8" s="676"/>
      <c r="DM8" s="676"/>
      <c r="DN8" s="677" t="s">
        <v>64</v>
      </c>
      <c r="DO8" s="678"/>
      <c r="DP8" s="678"/>
      <c r="DQ8" s="678"/>
      <c r="DR8" s="678"/>
      <c r="DS8" s="678"/>
      <c r="DT8" s="678"/>
      <c r="DU8" s="678"/>
      <c r="DV8" s="678"/>
      <c r="DW8" s="678"/>
      <c r="DX8" s="678"/>
      <c r="DY8" s="678"/>
      <c r="DZ8" s="678"/>
      <c r="EA8" s="678"/>
      <c r="EB8" s="678"/>
      <c r="EC8" s="678"/>
      <c r="ED8" s="678"/>
      <c r="EE8" s="678"/>
      <c r="EF8" s="678"/>
      <c r="EG8" s="679"/>
      <c r="EH8" s="679"/>
      <c r="EI8" s="679"/>
      <c r="EJ8" s="679"/>
      <c r="EK8" s="679"/>
      <c r="EL8" s="679"/>
      <c r="EM8" s="679"/>
      <c r="EN8" s="679"/>
      <c r="EO8" s="679"/>
      <c r="EP8" s="679"/>
      <c r="EQ8" s="679"/>
      <c r="ER8" s="663"/>
      <c r="ES8" s="663"/>
      <c r="ET8" s="666"/>
      <c r="EU8" s="669"/>
      <c r="EV8" s="672"/>
      <c r="EW8" s="608"/>
      <c r="EX8" s="586"/>
      <c r="EY8" s="586"/>
      <c r="EZ8" s="586"/>
      <c r="FA8" s="605"/>
    </row>
    <row r="9" spans="1:157" s="313" customFormat="1" ht="137.25" customHeight="1" thickBot="1" x14ac:dyDescent="0.3">
      <c r="A9" s="46" t="s">
        <v>83</v>
      </c>
      <c r="B9" s="56" t="s">
        <v>84</v>
      </c>
      <c r="C9" s="57" t="s">
        <v>85</v>
      </c>
      <c r="D9" s="57" t="s">
        <v>86</v>
      </c>
      <c r="E9" s="57" t="s">
        <v>87</v>
      </c>
      <c r="F9" s="57" t="s">
        <v>88</v>
      </c>
      <c r="G9" s="58" t="s">
        <v>89</v>
      </c>
      <c r="H9" s="47" t="s">
        <v>240</v>
      </c>
      <c r="I9" s="279" t="s">
        <v>213</v>
      </c>
      <c r="J9" s="280" t="s">
        <v>222</v>
      </c>
      <c r="K9" s="279" t="s">
        <v>214</v>
      </c>
      <c r="L9" s="280" t="s">
        <v>58</v>
      </c>
      <c r="M9" s="279" t="s">
        <v>215</v>
      </c>
      <c r="N9" s="280" t="s">
        <v>59</v>
      </c>
      <c r="O9" s="279" t="s">
        <v>216</v>
      </c>
      <c r="P9" s="280" t="s">
        <v>60</v>
      </c>
      <c r="Q9" s="279" t="s">
        <v>217</v>
      </c>
      <c r="R9" s="280" t="s">
        <v>61</v>
      </c>
      <c r="S9" s="279" t="s">
        <v>218</v>
      </c>
      <c r="T9" s="280" t="s">
        <v>51</v>
      </c>
      <c r="U9" s="279" t="s">
        <v>219</v>
      </c>
      <c r="V9" s="48" t="s">
        <v>223</v>
      </c>
      <c r="W9" s="49" t="s">
        <v>221</v>
      </c>
      <c r="X9" s="51" t="s">
        <v>253</v>
      </c>
      <c r="Y9" s="52" t="s">
        <v>263</v>
      </c>
      <c r="Z9" s="53" t="s">
        <v>255</v>
      </c>
      <c r="AA9" s="52" t="s">
        <v>264</v>
      </c>
      <c r="AB9" s="47" t="s">
        <v>240</v>
      </c>
      <c r="AC9" s="279" t="s">
        <v>208</v>
      </c>
      <c r="AD9" s="280" t="s">
        <v>52</v>
      </c>
      <c r="AE9" s="279" t="s">
        <v>209</v>
      </c>
      <c r="AF9" s="280" t="s">
        <v>53</v>
      </c>
      <c r="AG9" s="279" t="s">
        <v>210</v>
      </c>
      <c r="AH9" s="280" t="s">
        <v>54</v>
      </c>
      <c r="AI9" s="279" t="s">
        <v>211</v>
      </c>
      <c r="AJ9" s="280" t="s">
        <v>55</v>
      </c>
      <c r="AK9" s="279" t="s">
        <v>212</v>
      </c>
      <c r="AL9" s="280" t="s">
        <v>57</v>
      </c>
      <c r="AM9" s="279" t="s">
        <v>213</v>
      </c>
      <c r="AN9" s="280" t="s">
        <v>222</v>
      </c>
      <c r="AO9" s="279" t="s">
        <v>214</v>
      </c>
      <c r="AP9" s="280" t="s">
        <v>58</v>
      </c>
      <c r="AQ9" s="279" t="s">
        <v>215</v>
      </c>
      <c r="AR9" s="280" t="s">
        <v>59</v>
      </c>
      <c r="AS9" s="279" t="s">
        <v>216</v>
      </c>
      <c r="AT9" s="280" t="s">
        <v>60</v>
      </c>
      <c r="AU9" s="279" t="s">
        <v>217</v>
      </c>
      <c r="AV9" s="280" t="s">
        <v>61</v>
      </c>
      <c r="AW9" s="53" t="s">
        <v>394</v>
      </c>
      <c r="AX9" s="52" t="s">
        <v>395</v>
      </c>
      <c r="AY9" s="276" t="s">
        <v>219</v>
      </c>
      <c r="AZ9" s="288" t="s">
        <v>223</v>
      </c>
      <c r="BA9" s="49" t="s">
        <v>221</v>
      </c>
      <c r="BB9" s="51" t="s">
        <v>244</v>
      </c>
      <c r="BC9" s="52" t="s">
        <v>265</v>
      </c>
      <c r="BD9" s="222" t="s">
        <v>243</v>
      </c>
      <c r="BE9" s="52" t="s">
        <v>266</v>
      </c>
      <c r="BF9" s="47" t="s">
        <v>240</v>
      </c>
      <c r="BG9" s="279" t="s">
        <v>208</v>
      </c>
      <c r="BH9" s="280" t="s">
        <v>52</v>
      </c>
      <c r="BI9" s="279" t="s">
        <v>209</v>
      </c>
      <c r="BJ9" s="280" t="s">
        <v>53</v>
      </c>
      <c r="BK9" s="279" t="s">
        <v>210</v>
      </c>
      <c r="BL9" s="280" t="s">
        <v>54</v>
      </c>
      <c r="BM9" s="279" t="s">
        <v>396</v>
      </c>
      <c r="BN9" s="280" t="s">
        <v>55</v>
      </c>
      <c r="BO9" s="279" t="s">
        <v>212</v>
      </c>
      <c r="BP9" s="280" t="s">
        <v>57</v>
      </c>
      <c r="BQ9" s="279" t="s">
        <v>213</v>
      </c>
      <c r="BR9" s="280" t="s">
        <v>222</v>
      </c>
      <c r="BS9" s="279" t="s">
        <v>214</v>
      </c>
      <c r="BT9" s="280" t="s">
        <v>58</v>
      </c>
      <c r="BU9" s="279" t="s">
        <v>215</v>
      </c>
      <c r="BV9" s="280" t="s">
        <v>59</v>
      </c>
      <c r="BW9" s="279" t="s">
        <v>216</v>
      </c>
      <c r="BX9" s="280" t="s">
        <v>60</v>
      </c>
      <c r="BY9" s="279" t="s">
        <v>217</v>
      </c>
      <c r="BZ9" s="280" t="s">
        <v>61</v>
      </c>
      <c r="CA9" s="279" t="s">
        <v>218</v>
      </c>
      <c r="CB9" s="280" t="s">
        <v>51</v>
      </c>
      <c r="CC9" s="279" t="s">
        <v>219</v>
      </c>
      <c r="CD9" s="280" t="s">
        <v>223</v>
      </c>
      <c r="CE9" s="49" t="s">
        <v>221</v>
      </c>
      <c r="CF9" s="51" t="s">
        <v>227</v>
      </c>
      <c r="CG9" s="52" t="s">
        <v>267</v>
      </c>
      <c r="CH9" s="51" t="s">
        <v>228</v>
      </c>
      <c r="CI9" s="52" t="s">
        <v>268</v>
      </c>
      <c r="CJ9" s="318" t="s">
        <v>240</v>
      </c>
      <c r="CK9" s="317" t="s">
        <v>208</v>
      </c>
      <c r="CL9" s="280" t="s">
        <v>52</v>
      </c>
      <c r="CM9" s="279" t="s">
        <v>209</v>
      </c>
      <c r="CN9" s="280" t="s">
        <v>53</v>
      </c>
      <c r="CO9" s="279" t="s">
        <v>210</v>
      </c>
      <c r="CP9" s="280" t="s">
        <v>54</v>
      </c>
      <c r="CQ9" s="279" t="s">
        <v>211</v>
      </c>
      <c r="CR9" s="280" t="s">
        <v>55</v>
      </c>
      <c r="CS9" s="279" t="s">
        <v>212</v>
      </c>
      <c r="CT9" s="280" t="s">
        <v>57</v>
      </c>
      <c r="CU9" s="279" t="s">
        <v>213</v>
      </c>
      <c r="CV9" s="280" t="s">
        <v>222</v>
      </c>
      <c r="CW9" s="279" t="s">
        <v>214</v>
      </c>
      <c r="CX9" s="280" t="s">
        <v>58</v>
      </c>
      <c r="CY9" s="279" t="s">
        <v>215</v>
      </c>
      <c r="CZ9" s="280" t="s">
        <v>59</v>
      </c>
      <c r="DA9" s="279" t="s">
        <v>216</v>
      </c>
      <c r="DB9" s="280" t="s">
        <v>60</v>
      </c>
      <c r="DC9" s="279" t="s">
        <v>217</v>
      </c>
      <c r="DD9" s="280" t="s">
        <v>61</v>
      </c>
      <c r="DE9" s="279" t="s">
        <v>218</v>
      </c>
      <c r="DF9" s="280" t="s">
        <v>51</v>
      </c>
      <c r="DG9" s="279" t="s">
        <v>219</v>
      </c>
      <c r="DH9" s="280" t="s">
        <v>223</v>
      </c>
      <c r="DI9" s="50" t="s">
        <v>221</v>
      </c>
      <c r="DJ9" s="43" t="s">
        <v>232</v>
      </c>
      <c r="DK9" s="44" t="s">
        <v>269</v>
      </c>
      <c r="DL9" s="45" t="s">
        <v>234</v>
      </c>
      <c r="DM9" s="319" t="s">
        <v>270</v>
      </c>
      <c r="DN9" s="318" t="s">
        <v>240</v>
      </c>
      <c r="DO9" s="317" t="s">
        <v>208</v>
      </c>
      <c r="DP9" s="280" t="s">
        <v>52</v>
      </c>
      <c r="DQ9" s="279" t="s">
        <v>209</v>
      </c>
      <c r="DR9" s="280" t="s">
        <v>53</v>
      </c>
      <c r="DS9" s="279" t="s">
        <v>210</v>
      </c>
      <c r="DT9" s="280" t="s">
        <v>54</v>
      </c>
      <c r="DU9" s="279" t="s">
        <v>211</v>
      </c>
      <c r="DV9" s="280" t="s">
        <v>55</v>
      </c>
      <c r="DW9" s="279" t="s">
        <v>212</v>
      </c>
      <c r="DX9" s="280" t="s">
        <v>57</v>
      </c>
      <c r="DY9" s="279" t="s">
        <v>213</v>
      </c>
      <c r="DZ9" s="280" t="s">
        <v>222</v>
      </c>
      <c r="EA9" s="279" t="s">
        <v>214</v>
      </c>
      <c r="EB9" s="280" t="s">
        <v>58</v>
      </c>
      <c r="EC9" s="279" t="s">
        <v>215</v>
      </c>
      <c r="ED9" s="280" t="s">
        <v>59</v>
      </c>
      <c r="EE9" s="279" t="s">
        <v>216</v>
      </c>
      <c r="EF9" s="280" t="s">
        <v>60</v>
      </c>
      <c r="EG9" s="279" t="s">
        <v>217</v>
      </c>
      <c r="EH9" s="280" t="s">
        <v>61</v>
      </c>
      <c r="EI9" s="279" t="s">
        <v>218</v>
      </c>
      <c r="EJ9" s="280" t="s">
        <v>51</v>
      </c>
      <c r="EK9" s="279" t="s">
        <v>219</v>
      </c>
      <c r="EL9" s="280" t="s">
        <v>223</v>
      </c>
      <c r="EM9" s="50" t="s">
        <v>221</v>
      </c>
      <c r="EN9" s="43" t="s">
        <v>236</v>
      </c>
      <c r="EO9" s="44" t="s">
        <v>271</v>
      </c>
      <c r="EP9" s="45" t="s">
        <v>238</v>
      </c>
      <c r="EQ9" s="44" t="s">
        <v>272</v>
      </c>
      <c r="ER9" s="664"/>
      <c r="ES9" s="664"/>
      <c r="ET9" s="667"/>
      <c r="EU9" s="670"/>
      <c r="EV9" s="673"/>
      <c r="EW9" s="674"/>
      <c r="EX9" s="696"/>
      <c r="EY9" s="696"/>
      <c r="EZ9" s="696"/>
      <c r="FA9" s="680"/>
    </row>
    <row r="10" spans="1:157" s="35" customFormat="1" ht="30" customHeight="1" x14ac:dyDescent="0.25">
      <c r="A10" s="700" t="s">
        <v>298</v>
      </c>
      <c r="B10" s="702">
        <v>1</v>
      </c>
      <c r="C10" s="705" t="s">
        <v>297</v>
      </c>
      <c r="D10" s="705" t="s">
        <v>262</v>
      </c>
      <c r="E10" s="690">
        <v>540</v>
      </c>
      <c r="F10" s="213" t="s">
        <v>41</v>
      </c>
      <c r="G10" s="389">
        <f>AA10+BE10+CH10+CJ10+DN10</f>
        <v>9.870000000000001</v>
      </c>
      <c r="H10" s="390">
        <v>0.5</v>
      </c>
      <c r="I10" s="391"/>
      <c r="J10" s="391"/>
      <c r="K10" s="392">
        <v>0.5</v>
      </c>
      <c r="L10" s="392">
        <v>0</v>
      </c>
      <c r="M10" s="392">
        <v>0.5</v>
      </c>
      <c r="N10" s="392">
        <v>0.14951999999999999</v>
      </c>
      <c r="O10" s="392">
        <v>0.5</v>
      </c>
      <c r="P10" s="392">
        <v>0.14951999999999999</v>
      </c>
      <c r="Q10" s="392">
        <v>0.5</v>
      </c>
      <c r="R10" s="392">
        <v>0.32428400000000002</v>
      </c>
      <c r="S10" s="392">
        <v>0.5</v>
      </c>
      <c r="T10" s="392">
        <v>0.35538799999999998</v>
      </c>
      <c r="U10" s="392">
        <v>0.5</v>
      </c>
      <c r="V10" s="393">
        <v>0.41</v>
      </c>
      <c r="W10" s="394">
        <f>+U10</f>
        <v>0.5</v>
      </c>
      <c r="X10" s="394">
        <f>+U10</f>
        <v>0.5</v>
      </c>
      <c r="Y10" s="394">
        <f>+V10</f>
        <v>0.41</v>
      </c>
      <c r="Z10" s="394">
        <f>+X10</f>
        <v>0.5</v>
      </c>
      <c r="AA10" s="394">
        <f>+Y10</f>
        <v>0.41</v>
      </c>
      <c r="AB10" s="392">
        <v>3</v>
      </c>
      <c r="AC10" s="392">
        <v>0.03</v>
      </c>
      <c r="AD10" s="392">
        <v>0</v>
      </c>
      <c r="AE10" s="392">
        <v>0.05</v>
      </c>
      <c r="AF10" s="392">
        <v>0</v>
      </c>
      <c r="AG10" s="392">
        <v>0.06</v>
      </c>
      <c r="AH10" s="392">
        <v>0</v>
      </c>
      <c r="AI10" s="392">
        <v>0.28000000000000003</v>
      </c>
      <c r="AJ10" s="392">
        <v>0.42</v>
      </c>
      <c r="AK10" s="392">
        <v>0.09</v>
      </c>
      <c r="AL10" s="392">
        <v>0.09</v>
      </c>
      <c r="AM10" s="392">
        <v>0.05</v>
      </c>
      <c r="AN10" s="392">
        <v>0.03</v>
      </c>
      <c r="AO10" s="392">
        <v>0.05</v>
      </c>
      <c r="AP10" s="392">
        <v>0.05</v>
      </c>
      <c r="AQ10" s="392">
        <v>0.39</v>
      </c>
      <c r="AR10" s="392">
        <v>0.41</v>
      </c>
      <c r="AS10" s="392">
        <v>0.6</v>
      </c>
      <c r="AT10" s="392">
        <v>0.79</v>
      </c>
      <c r="AU10" s="392">
        <v>0.1</v>
      </c>
      <c r="AV10" s="392">
        <v>0.1</v>
      </c>
      <c r="AW10" s="392">
        <v>0.1</v>
      </c>
      <c r="AX10" s="392">
        <v>0.1</v>
      </c>
      <c r="AY10" s="392">
        <v>0.45</v>
      </c>
      <c r="AZ10" s="395">
        <v>0.22</v>
      </c>
      <c r="BA10" s="394">
        <f>+AC10+AE10+AG10+AI10+AK10+AM10+AO10+AQ10+AS10+AU10+AW10+AY10</f>
        <v>2.2500000000000004</v>
      </c>
      <c r="BB10" s="396">
        <f>+AC10+AE10+AG10+AI10+AK10+AM10+AO10+AQ10+AS10+AU10+AW10+AY10</f>
        <v>2.2500000000000004</v>
      </c>
      <c r="BC10" s="392">
        <f>+AD10+AF10+AH10+AJ10+AL10+AN10+AP10+AR10+AT10+AV10+AX10+AZ10</f>
        <v>2.2100000000000004</v>
      </c>
      <c r="BD10" s="392">
        <f>AC10+AE10+AG10+AI10+AK10+AM10+AO10+AQ10+AS10+AU10+AW10+AY10</f>
        <v>2.2500000000000004</v>
      </c>
      <c r="BE10" s="395">
        <f>AD10+AF10+AH10+AJ10+AL10+AN10++AP10+AR10+AT10+AV10+AX10+AZ10</f>
        <v>2.2100000000000004</v>
      </c>
      <c r="BF10" s="390">
        <v>3</v>
      </c>
      <c r="BG10" s="397">
        <v>0</v>
      </c>
      <c r="BH10" s="392">
        <v>0</v>
      </c>
      <c r="BI10" s="397">
        <v>0.05</v>
      </c>
      <c r="BJ10" s="392">
        <v>0.05</v>
      </c>
      <c r="BK10" s="392">
        <v>0.2</v>
      </c>
      <c r="BL10" s="392">
        <v>0.2</v>
      </c>
      <c r="BM10" s="397">
        <v>0.38</v>
      </c>
      <c r="BN10" s="392">
        <v>0.33</v>
      </c>
      <c r="BO10" s="397">
        <v>0.1</v>
      </c>
      <c r="BP10" s="392">
        <v>0.1</v>
      </c>
      <c r="BQ10" s="397">
        <v>0.45</v>
      </c>
      <c r="BR10" s="392">
        <v>0.45</v>
      </c>
      <c r="BS10" s="397">
        <v>0.1</v>
      </c>
      <c r="BT10" s="392">
        <v>0.1</v>
      </c>
      <c r="BU10" s="397">
        <v>0.39</v>
      </c>
      <c r="BV10" s="392">
        <v>0.37</v>
      </c>
      <c r="BW10" s="397">
        <v>0.21</v>
      </c>
      <c r="BX10" s="392">
        <v>0.21</v>
      </c>
      <c r="BY10" s="397">
        <v>0.1</v>
      </c>
      <c r="BZ10" s="392">
        <v>0.1</v>
      </c>
      <c r="CA10" s="397">
        <v>0.1</v>
      </c>
      <c r="CB10" s="392">
        <v>0.1</v>
      </c>
      <c r="CC10" s="397">
        <v>0.92</v>
      </c>
      <c r="CD10" s="395">
        <v>0.99000000000000021</v>
      </c>
      <c r="CE10" s="394">
        <f>+BG10+BI10+BK10+BM10+BO10+BQ10+BS10+BU10+BW10+BY10+CA10+CC10</f>
        <v>3</v>
      </c>
      <c r="CF10" s="394">
        <f>+BG10+BI10+BK10+BM10+BO10+BQ10+BS10+BU10+BW10+BY10+CA10+CC10</f>
        <v>3</v>
      </c>
      <c r="CG10" s="394">
        <f>+BH10+BJ10+BL10+BN10+BP10+BR10+BT10+BV10+BX10+BZ10+CB10+CD10</f>
        <v>3.0000000000000004</v>
      </c>
      <c r="CH10" s="394">
        <f>+BG10+BI10+BK10+BM10+BO10+BQ10+BS10+BU10+BW10+BY10+CA10+CC10</f>
        <v>3</v>
      </c>
      <c r="CI10" s="394">
        <f>+BH10+BJ10+BL10+BN10+BP10+BR10+BT10+BV10+BX10+BZ10+CB10+CD10</f>
        <v>3.0000000000000004</v>
      </c>
      <c r="CJ10" s="394">
        <v>3.75</v>
      </c>
      <c r="CK10" s="391"/>
      <c r="CL10" s="398"/>
      <c r="CM10" s="398"/>
      <c r="CN10" s="398"/>
      <c r="CO10" s="398"/>
      <c r="CP10" s="398"/>
      <c r="CQ10" s="398"/>
      <c r="CR10" s="398"/>
      <c r="CS10" s="398"/>
      <c r="CT10" s="398"/>
      <c r="CU10" s="398"/>
      <c r="CV10" s="398"/>
      <c r="CW10" s="398"/>
      <c r="CX10" s="398"/>
      <c r="CY10" s="398"/>
      <c r="CZ10" s="398"/>
      <c r="DA10" s="398"/>
      <c r="DB10" s="398"/>
      <c r="DC10" s="398"/>
      <c r="DD10" s="398"/>
      <c r="DE10" s="398"/>
      <c r="DF10" s="398"/>
      <c r="DG10" s="398"/>
      <c r="DH10" s="398"/>
      <c r="DI10" s="399"/>
      <c r="DJ10" s="400"/>
      <c r="DK10" s="400"/>
      <c r="DL10" s="400"/>
      <c r="DM10" s="401"/>
      <c r="DN10" s="394">
        <v>0.5</v>
      </c>
      <c r="DO10" s="391"/>
      <c r="DP10" s="398"/>
      <c r="DQ10" s="398"/>
      <c r="DR10" s="398"/>
      <c r="DS10" s="398"/>
      <c r="DT10" s="398"/>
      <c r="DU10" s="398"/>
      <c r="DV10" s="398"/>
      <c r="DW10" s="398"/>
      <c r="DX10" s="398"/>
      <c r="DY10" s="398"/>
      <c r="DZ10" s="398"/>
      <c r="EA10" s="398"/>
      <c r="EB10" s="398"/>
      <c r="EC10" s="398"/>
      <c r="ED10" s="398"/>
      <c r="EE10" s="398"/>
      <c r="EF10" s="398"/>
      <c r="EG10" s="398"/>
      <c r="EH10" s="398"/>
      <c r="EI10" s="398"/>
      <c r="EJ10" s="398"/>
      <c r="EK10" s="398"/>
      <c r="EL10" s="398"/>
      <c r="EM10" s="399"/>
      <c r="EN10" s="400"/>
      <c r="EO10" s="400"/>
      <c r="EP10" s="400"/>
      <c r="EQ10" s="400"/>
      <c r="ER10" s="65">
        <f>+CD10/CC10</f>
        <v>1.0760869565217392</v>
      </c>
      <c r="ES10" s="65">
        <f>+CG10/CF10</f>
        <v>1.0000000000000002</v>
      </c>
      <c r="ET10" s="65">
        <f>+CI10/CH10</f>
        <v>1.0000000000000002</v>
      </c>
      <c r="EU10" s="65">
        <f>+(AA10+BE10+CG10)/(CF10+BD10+Z10)</f>
        <v>0.97739130434782628</v>
      </c>
      <c r="EV10" s="65">
        <f>+(CI10+BE10+AA10)/G10</f>
        <v>0.56940222897669712</v>
      </c>
      <c r="EW10" s="693" t="s">
        <v>415</v>
      </c>
      <c r="EX10" s="681" t="s">
        <v>69</v>
      </c>
      <c r="EY10" s="681" t="s">
        <v>69</v>
      </c>
      <c r="EZ10" s="684" t="s">
        <v>360</v>
      </c>
      <c r="FA10" s="687" t="s">
        <v>405</v>
      </c>
    </row>
    <row r="11" spans="1:157" s="230" customFormat="1" ht="30" customHeight="1" x14ac:dyDescent="0.25">
      <c r="A11" s="701"/>
      <c r="B11" s="703"/>
      <c r="C11" s="706"/>
      <c r="D11" s="707"/>
      <c r="E11" s="691"/>
      <c r="F11" s="214" t="s">
        <v>3</v>
      </c>
      <c r="G11" s="402">
        <f>AA11+BE11+CH11+CJ11+DN11</f>
        <v>2925407218</v>
      </c>
      <c r="H11" s="403">
        <v>250000000</v>
      </c>
      <c r="I11" s="404"/>
      <c r="J11" s="404"/>
      <c r="K11" s="405">
        <v>250000000</v>
      </c>
      <c r="L11" s="406">
        <v>0</v>
      </c>
      <c r="M11" s="405">
        <v>250000000</v>
      </c>
      <c r="N11" s="406">
        <v>37380000</v>
      </c>
      <c r="O11" s="405">
        <v>250000000</v>
      </c>
      <c r="P11" s="405">
        <v>37380000</v>
      </c>
      <c r="Q11" s="405">
        <v>250000000</v>
      </c>
      <c r="R11" s="405">
        <v>81071000</v>
      </c>
      <c r="S11" s="406">
        <v>250000000</v>
      </c>
      <c r="T11" s="406">
        <v>88847000</v>
      </c>
      <c r="U11" s="406">
        <v>250000000</v>
      </c>
      <c r="V11" s="407">
        <v>207064095</v>
      </c>
      <c r="W11" s="408">
        <f>+U11</f>
        <v>250000000</v>
      </c>
      <c r="X11" s="408">
        <f>+U11</f>
        <v>250000000</v>
      </c>
      <c r="Y11" s="408">
        <f>+V11</f>
        <v>207064095</v>
      </c>
      <c r="Z11" s="408">
        <f>+X11</f>
        <v>250000000</v>
      </c>
      <c r="AA11" s="408">
        <f>+Y11</f>
        <v>207064095</v>
      </c>
      <c r="AB11" s="406">
        <v>800000000</v>
      </c>
      <c r="AC11" s="406">
        <v>0</v>
      </c>
      <c r="AD11" s="406"/>
      <c r="AE11" s="406">
        <v>0</v>
      </c>
      <c r="AF11" s="406"/>
      <c r="AG11" s="406">
        <v>22734000</v>
      </c>
      <c r="AH11" s="406">
        <v>22734000</v>
      </c>
      <c r="AI11" s="406">
        <v>208368000</v>
      </c>
      <c r="AJ11" s="406">
        <v>226287000</v>
      </c>
      <c r="AK11" s="409">
        <v>17919000</v>
      </c>
      <c r="AL11" s="406">
        <v>0</v>
      </c>
      <c r="AM11" s="410">
        <v>0</v>
      </c>
      <c r="AN11" s="406">
        <v>0</v>
      </c>
      <c r="AO11" s="410">
        <v>410034000</v>
      </c>
      <c r="AP11" s="406">
        <v>9955000</v>
      </c>
      <c r="AQ11" s="406">
        <v>32300000</v>
      </c>
      <c r="AR11" s="406">
        <v>32300000</v>
      </c>
      <c r="AS11" s="406">
        <v>221162000</v>
      </c>
      <c r="AT11" s="406">
        <v>0</v>
      </c>
      <c r="AU11" s="406">
        <v>-613663000</v>
      </c>
      <c r="AV11" s="406">
        <v>7578000</v>
      </c>
      <c r="AW11" s="406">
        <v>0</v>
      </c>
      <c r="AX11" s="406">
        <v>0</v>
      </c>
      <c r="AY11" s="406">
        <v>26872323</v>
      </c>
      <c r="AZ11" s="411">
        <v>19851000</v>
      </c>
      <c r="BA11" s="408">
        <f t="shared" ref="BA11:BA14" si="0">+AC11+AE11+AG11+AI11+AK11+AM11+AO11+AQ11+AS11+AU11+AW11+AY11</f>
        <v>325726323</v>
      </c>
      <c r="BB11" s="404">
        <f t="shared" ref="BB11:BB16" si="1">+AC11+AE11+AG11+AI11+AK11+AM11+AO11+AQ11+AS11+AU11+AW11+AY11</f>
        <v>325726323</v>
      </c>
      <c r="BC11" s="297">
        <f t="shared" ref="BC11:BC14" si="2">+AD11+AF11+AH11+AJ11+AL11+AN11+AP11+AR11+AT11+AV11+AX11+AZ11</f>
        <v>318705000</v>
      </c>
      <c r="BD11" s="297">
        <f t="shared" ref="BD11:BD13" si="3">AC11+AE11+AG11+AI11+AK11+AM11+AO11+AQ11+AS11+AU11+AW11+AY11</f>
        <v>325726323</v>
      </c>
      <c r="BE11" s="299">
        <f t="shared" ref="BE11:BE14" si="4">AD11+AF11+AH11+AJ11+AL11+AN11++AP11+AR11+AT11+AV11+AX11+AZ11</f>
        <v>318705000</v>
      </c>
      <c r="BF11" s="307">
        <v>2131785000</v>
      </c>
      <c r="BG11" s="308">
        <v>849409000</v>
      </c>
      <c r="BH11" s="309">
        <v>849409000</v>
      </c>
      <c r="BI11" s="308">
        <v>0</v>
      </c>
      <c r="BJ11" s="309">
        <v>0</v>
      </c>
      <c r="BK11" s="309">
        <v>0</v>
      </c>
      <c r="BL11" s="309">
        <v>0</v>
      </c>
      <c r="BM11" s="308">
        <v>0</v>
      </c>
      <c r="BN11" s="309">
        <v>0</v>
      </c>
      <c r="BO11" s="308">
        <v>0</v>
      </c>
      <c r="BP11" s="309">
        <v>0</v>
      </c>
      <c r="BQ11" s="308">
        <v>0</v>
      </c>
      <c r="BR11" s="309">
        <v>0</v>
      </c>
      <c r="BS11" s="308">
        <v>0</v>
      </c>
      <c r="BT11" s="309">
        <v>0</v>
      </c>
      <c r="BU11" s="308">
        <v>0</v>
      </c>
      <c r="BV11" s="309">
        <v>0</v>
      </c>
      <c r="BW11" s="308">
        <v>25600000</v>
      </c>
      <c r="BX11" s="309">
        <v>14217000</v>
      </c>
      <c r="BY11" s="308">
        <v>0</v>
      </c>
      <c r="BZ11" s="309">
        <v>14370000</v>
      </c>
      <c r="CA11" s="308">
        <v>162837123</v>
      </c>
      <c r="CB11" s="309">
        <v>103133500</v>
      </c>
      <c r="CC11" s="308">
        <v>0</v>
      </c>
      <c r="CD11" s="412">
        <v>38352873</v>
      </c>
      <c r="CE11" s="408">
        <f>+BG11+BI11+BK11+BM11+BO11+BQ11+BS11+BU11+BW11+BY11+CA11+CC11</f>
        <v>1037846123</v>
      </c>
      <c r="CF11" s="408">
        <f t="shared" ref="CF11:CF54" si="5">+BG11+BI11+BK11+BM11+BO11+BQ11+BS11+BU11+BW11+BY11+CA11+CC11</f>
        <v>1037846123</v>
      </c>
      <c r="CG11" s="413">
        <f>+BH11+BJ11+BL11+BN11+BP11+BR11+BT11+BV11+BX11+BZ11+CB11+CD11</f>
        <v>1019482373</v>
      </c>
      <c r="CH11" s="413">
        <f t="shared" ref="CH11:CI14" si="6">+BG11+BI11+BK11+BM11+BO11+BQ11+BS11+BU11+BW11+BY11+CA11+CC11</f>
        <v>1037846123</v>
      </c>
      <c r="CI11" s="413">
        <f t="shared" si="6"/>
        <v>1019482373</v>
      </c>
      <c r="CJ11" s="314">
        <v>1111792000</v>
      </c>
      <c r="CK11" s="404"/>
      <c r="CL11" s="406"/>
      <c r="CM11" s="406"/>
      <c r="CN11" s="406"/>
      <c r="CO11" s="406"/>
      <c r="CP11" s="406"/>
      <c r="CQ11" s="406"/>
      <c r="CR11" s="406"/>
      <c r="CS11" s="406"/>
      <c r="CT11" s="406"/>
      <c r="CU11" s="406"/>
      <c r="CV11" s="406"/>
      <c r="CW11" s="406"/>
      <c r="CX11" s="406"/>
      <c r="CY11" s="406"/>
      <c r="CZ11" s="406"/>
      <c r="DA11" s="406"/>
      <c r="DB11" s="406"/>
      <c r="DC11" s="406"/>
      <c r="DD11" s="406"/>
      <c r="DE11" s="406"/>
      <c r="DF11" s="406"/>
      <c r="DG11" s="406"/>
      <c r="DH11" s="406"/>
      <c r="DI11" s="407"/>
      <c r="DJ11" s="413"/>
      <c r="DK11" s="413"/>
      <c r="DL11" s="413"/>
      <c r="DM11" s="414"/>
      <c r="DN11" s="314">
        <v>250000000</v>
      </c>
      <c r="DO11" s="404"/>
      <c r="DP11" s="406"/>
      <c r="DQ11" s="406"/>
      <c r="DR11" s="406"/>
      <c r="DS11" s="406"/>
      <c r="DT11" s="406"/>
      <c r="DU11" s="406"/>
      <c r="DV11" s="406"/>
      <c r="DW11" s="406"/>
      <c r="DX11" s="406"/>
      <c r="DY11" s="406"/>
      <c r="DZ11" s="406"/>
      <c r="EA11" s="406"/>
      <c r="EB11" s="406"/>
      <c r="EC11" s="406"/>
      <c r="ED11" s="406"/>
      <c r="EE11" s="406"/>
      <c r="EF11" s="406"/>
      <c r="EG11" s="406"/>
      <c r="EH11" s="406"/>
      <c r="EI11" s="406"/>
      <c r="EJ11" s="406"/>
      <c r="EK11" s="406"/>
      <c r="EL11" s="406"/>
      <c r="EM11" s="407"/>
      <c r="EN11" s="413"/>
      <c r="EO11" s="413"/>
      <c r="EP11" s="413"/>
      <c r="EQ11" s="413"/>
      <c r="ER11" s="273" t="e">
        <f t="shared" ref="ER11:ER50" si="7">+CD11/CC11</f>
        <v>#DIV/0!</v>
      </c>
      <c r="ES11" s="273">
        <f>+CG11/CF11</f>
        <v>0.98230590297247755</v>
      </c>
      <c r="ET11" s="273">
        <f t="shared" ref="ET11:ET51" si="8">+CI11/CH11</f>
        <v>0.98230590297247755</v>
      </c>
      <c r="EU11" s="273">
        <f t="shared" ref="EU11:EU51" si="9">+(AA11+BE11+CG11)/(CF11+BD11+Z11)</f>
        <v>0.95765856180218878</v>
      </c>
      <c r="EV11" s="273">
        <f t="shared" ref="EV11:EV51" si="10">+(CI11+BE11+AA11)/G11</f>
        <v>0.5282175618122783</v>
      </c>
      <c r="EW11" s="694"/>
      <c r="EX11" s="682"/>
      <c r="EY11" s="682"/>
      <c r="EZ11" s="685"/>
      <c r="FA11" s="688"/>
    </row>
    <row r="12" spans="1:157" s="230" customFormat="1" ht="30" customHeight="1" x14ac:dyDescent="0.25">
      <c r="A12" s="701"/>
      <c r="B12" s="703"/>
      <c r="C12" s="707"/>
      <c r="D12" s="707"/>
      <c r="E12" s="691"/>
      <c r="F12" s="215" t="s">
        <v>220</v>
      </c>
      <c r="G12" s="402"/>
      <c r="H12" s="403"/>
      <c r="I12" s="404"/>
      <c r="J12" s="404"/>
      <c r="K12" s="405"/>
      <c r="L12" s="406"/>
      <c r="M12" s="405"/>
      <c r="N12" s="406"/>
      <c r="O12" s="405"/>
      <c r="P12" s="405"/>
      <c r="Q12" s="405"/>
      <c r="R12" s="405"/>
      <c r="S12" s="406"/>
      <c r="T12" s="406"/>
      <c r="U12" s="406"/>
      <c r="V12" s="407"/>
      <c r="W12" s="408"/>
      <c r="X12" s="408"/>
      <c r="Y12" s="408"/>
      <c r="Z12" s="408"/>
      <c r="AA12" s="408"/>
      <c r="AB12" s="403">
        <f>+AC12+AE12+AG12+AI12+AK12+AM12+AO12+AQ12+AS12+AU12+AW12+AY12</f>
        <v>325726323</v>
      </c>
      <c r="AC12" s="406">
        <v>0</v>
      </c>
      <c r="AD12" s="406">
        <v>0</v>
      </c>
      <c r="AE12" s="406">
        <v>0</v>
      </c>
      <c r="AF12" s="406">
        <v>0</v>
      </c>
      <c r="AG12" s="406">
        <v>0</v>
      </c>
      <c r="AH12" s="406">
        <v>0</v>
      </c>
      <c r="AI12" s="406">
        <v>2526000</v>
      </c>
      <c r="AJ12" s="406">
        <v>0</v>
      </c>
      <c r="AK12" s="406">
        <v>28572000</v>
      </c>
      <c r="AL12" s="406">
        <v>10272300</v>
      </c>
      <c r="AM12" s="406">
        <v>31131857</v>
      </c>
      <c r="AN12" s="406">
        <v>24312067</v>
      </c>
      <c r="AO12" s="406">
        <v>31131857</v>
      </c>
      <c r="AP12" s="406">
        <v>38004000</v>
      </c>
      <c r="AQ12" s="406">
        <v>36131857</v>
      </c>
      <c r="AR12" s="406">
        <v>30563000</v>
      </c>
      <c r="AS12" s="406">
        <v>76514857</v>
      </c>
      <c r="AT12" s="406">
        <v>65384933</v>
      </c>
      <c r="AU12" s="406">
        <v>32554000</v>
      </c>
      <c r="AV12" s="406">
        <v>32554000</v>
      </c>
      <c r="AW12" s="406">
        <v>32554000</v>
      </c>
      <c r="AX12" s="406">
        <v>34659000</v>
      </c>
      <c r="AY12" s="406">
        <v>54609895</v>
      </c>
      <c r="AZ12" s="411">
        <v>39597000</v>
      </c>
      <c r="BA12" s="408">
        <f t="shared" si="0"/>
        <v>325726323</v>
      </c>
      <c r="BB12" s="404">
        <f t="shared" si="1"/>
        <v>325726323</v>
      </c>
      <c r="BC12" s="406">
        <f t="shared" si="2"/>
        <v>275346300</v>
      </c>
      <c r="BD12" s="406">
        <f t="shared" si="3"/>
        <v>325726323</v>
      </c>
      <c r="BE12" s="411">
        <f t="shared" si="4"/>
        <v>275346300</v>
      </c>
      <c r="BF12" s="403">
        <v>2131785000</v>
      </c>
      <c r="BG12" s="415">
        <v>0</v>
      </c>
      <c r="BH12" s="406">
        <v>0</v>
      </c>
      <c r="BI12" s="415">
        <v>214348500</v>
      </c>
      <c r="BJ12" s="406">
        <v>15864034</v>
      </c>
      <c r="BK12" s="406">
        <v>214348500</v>
      </c>
      <c r="BL12" s="406">
        <v>100681167</v>
      </c>
      <c r="BM12" s="415">
        <v>217548500</v>
      </c>
      <c r="BN12" s="406">
        <v>92973167</v>
      </c>
      <c r="BO12" s="415">
        <v>91849000</v>
      </c>
      <c r="BP12" s="406">
        <v>91849000</v>
      </c>
      <c r="BQ12" s="415">
        <v>91849000</v>
      </c>
      <c r="BR12" s="406">
        <v>91849000</v>
      </c>
      <c r="BS12" s="415">
        <v>91849000</v>
      </c>
      <c r="BT12" s="406">
        <v>91849000</v>
      </c>
      <c r="BU12" s="415">
        <v>91849000</v>
      </c>
      <c r="BV12" s="406">
        <v>91224133</v>
      </c>
      <c r="BW12" s="415">
        <v>91849000</v>
      </c>
      <c r="BX12" s="406">
        <v>83682900</v>
      </c>
      <c r="BY12" s="415">
        <v>91849000</v>
      </c>
      <c r="BZ12" s="406">
        <v>79939100</v>
      </c>
      <c r="CA12" s="415">
        <v>0</v>
      </c>
      <c r="CB12" s="406">
        <v>69940500</v>
      </c>
      <c r="CC12" s="406">
        <v>-159493377</v>
      </c>
      <c r="CD12" s="411">
        <v>137902068</v>
      </c>
      <c r="CE12" s="408">
        <f>+BG12+BI12+BK12+BM12+BO12+BQ12+BS12+BU12+BW12+BY12+CA12+CC12</f>
        <v>1037846123</v>
      </c>
      <c r="CF12" s="408">
        <f t="shared" si="5"/>
        <v>1037846123</v>
      </c>
      <c r="CG12" s="413">
        <f>+BH12+BJ12+BL12+BN12+BP12+BR12+BT12+BV12+BX12+BZ12+CB12+CD12</f>
        <v>947754069</v>
      </c>
      <c r="CH12" s="413">
        <f t="shared" si="6"/>
        <v>1037846123</v>
      </c>
      <c r="CI12" s="413">
        <f t="shared" si="6"/>
        <v>947754069</v>
      </c>
      <c r="CJ12" s="408"/>
      <c r="CK12" s="404"/>
      <c r="CL12" s="406"/>
      <c r="CM12" s="406"/>
      <c r="CN12" s="406"/>
      <c r="CO12" s="406"/>
      <c r="CP12" s="406"/>
      <c r="CQ12" s="406"/>
      <c r="CR12" s="406"/>
      <c r="CS12" s="406"/>
      <c r="CT12" s="406"/>
      <c r="CU12" s="406"/>
      <c r="CV12" s="406"/>
      <c r="CW12" s="406"/>
      <c r="CX12" s="406"/>
      <c r="CY12" s="406"/>
      <c r="CZ12" s="406"/>
      <c r="DA12" s="406"/>
      <c r="DB12" s="406"/>
      <c r="DC12" s="406"/>
      <c r="DD12" s="406"/>
      <c r="DE12" s="406"/>
      <c r="DF12" s="406"/>
      <c r="DG12" s="406"/>
      <c r="DH12" s="406"/>
      <c r="DI12" s="407"/>
      <c r="DJ12" s="413"/>
      <c r="DK12" s="413"/>
      <c r="DL12" s="413"/>
      <c r="DM12" s="414"/>
      <c r="DN12" s="408"/>
      <c r="DO12" s="404"/>
      <c r="DP12" s="406"/>
      <c r="DQ12" s="406"/>
      <c r="DR12" s="406"/>
      <c r="DS12" s="406"/>
      <c r="DT12" s="406"/>
      <c r="DU12" s="406"/>
      <c r="DV12" s="406"/>
      <c r="DW12" s="406"/>
      <c r="DX12" s="406"/>
      <c r="DY12" s="406"/>
      <c r="DZ12" s="406"/>
      <c r="EA12" s="406"/>
      <c r="EB12" s="406"/>
      <c r="EC12" s="406"/>
      <c r="ED12" s="406"/>
      <c r="EE12" s="406"/>
      <c r="EF12" s="406"/>
      <c r="EG12" s="406"/>
      <c r="EH12" s="406"/>
      <c r="EI12" s="406"/>
      <c r="EJ12" s="406"/>
      <c r="EK12" s="406"/>
      <c r="EL12" s="406"/>
      <c r="EM12" s="407"/>
      <c r="EN12" s="413"/>
      <c r="EO12" s="413"/>
      <c r="EP12" s="413"/>
      <c r="EQ12" s="413"/>
      <c r="ER12" s="273">
        <f t="shared" si="7"/>
        <v>-0.86462567031858628</v>
      </c>
      <c r="ES12" s="273">
        <f>+CG12/CF12</f>
        <v>0.91319324512233113</v>
      </c>
      <c r="ET12" s="273">
        <f t="shared" si="8"/>
        <v>0.91319324512233113</v>
      </c>
      <c r="EU12" s="273">
        <f t="shared" si="9"/>
        <v>0.89698231479224244</v>
      </c>
      <c r="EV12" s="273" t="s">
        <v>69</v>
      </c>
      <c r="EW12" s="694"/>
      <c r="EX12" s="682"/>
      <c r="EY12" s="682"/>
      <c r="EZ12" s="685"/>
      <c r="FA12" s="688"/>
    </row>
    <row r="13" spans="1:157" s="35" customFormat="1" ht="30" customHeight="1" x14ac:dyDescent="0.25">
      <c r="A13" s="701"/>
      <c r="B13" s="703"/>
      <c r="C13" s="707"/>
      <c r="D13" s="707"/>
      <c r="E13" s="691"/>
      <c r="F13" s="216" t="s">
        <v>42</v>
      </c>
      <c r="G13" s="389">
        <f>AA13+BE13+CH13+CJ13+DN13</f>
        <v>0.12999999999999998</v>
      </c>
      <c r="H13" s="416"/>
      <c r="I13" s="417"/>
      <c r="J13" s="417"/>
      <c r="K13" s="405"/>
      <c r="L13" s="418"/>
      <c r="M13" s="405"/>
      <c r="N13" s="418"/>
      <c r="O13" s="405"/>
      <c r="P13" s="405"/>
      <c r="Q13" s="405"/>
      <c r="R13" s="405"/>
      <c r="S13" s="418"/>
      <c r="T13" s="418"/>
      <c r="U13" s="418"/>
      <c r="V13" s="407"/>
      <c r="W13" s="419"/>
      <c r="X13" s="419"/>
      <c r="Y13" s="419"/>
      <c r="Z13" s="419"/>
      <c r="AA13" s="419"/>
      <c r="AB13" s="420">
        <v>0.09</v>
      </c>
      <c r="AC13" s="421">
        <v>0.01</v>
      </c>
      <c r="AD13" s="421">
        <v>0.01</v>
      </c>
      <c r="AE13" s="421">
        <v>0.06</v>
      </c>
      <c r="AF13" s="421">
        <v>0.06</v>
      </c>
      <c r="AG13" s="421">
        <v>0.01</v>
      </c>
      <c r="AH13" s="421">
        <v>0.01</v>
      </c>
      <c r="AI13" s="421">
        <v>0.01</v>
      </c>
      <c r="AJ13" s="421">
        <v>0.01</v>
      </c>
      <c r="AK13" s="421">
        <v>0</v>
      </c>
      <c r="AL13" s="421">
        <v>0</v>
      </c>
      <c r="AM13" s="421">
        <v>0</v>
      </c>
      <c r="AN13" s="421">
        <v>0</v>
      </c>
      <c r="AO13" s="421">
        <v>0</v>
      </c>
      <c r="AP13" s="421">
        <v>0</v>
      </c>
      <c r="AQ13" s="421">
        <v>0</v>
      </c>
      <c r="AR13" s="421">
        <v>0</v>
      </c>
      <c r="AS13" s="421">
        <v>0</v>
      </c>
      <c r="AT13" s="421">
        <v>0</v>
      </c>
      <c r="AU13" s="421">
        <v>0</v>
      </c>
      <c r="AV13" s="421">
        <v>0</v>
      </c>
      <c r="AW13" s="421">
        <v>0</v>
      </c>
      <c r="AX13" s="421">
        <v>0</v>
      </c>
      <c r="AY13" s="421">
        <v>0</v>
      </c>
      <c r="AZ13" s="422">
        <v>0</v>
      </c>
      <c r="BA13" s="423">
        <f t="shared" si="0"/>
        <v>8.9999999999999983E-2</v>
      </c>
      <c r="BB13" s="396">
        <f t="shared" si="1"/>
        <v>8.9999999999999983E-2</v>
      </c>
      <c r="BC13" s="421">
        <f t="shared" si="2"/>
        <v>8.9999999999999983E-2</v>
      </c>
      <c r="BD13" s="421">
        <f t="shared" si="3"/>
        <v>8.9999999999999983E-2</v>
      </c>
      <c r="BE13" s="422">
        <f t="shared" si="4"/>
        <v>8.9999999999999983E-2</v>
      </c>
      <c r="BF13" s="424">
        <f>+BB10-BC10</f>
        <v>4.0000000000000036E-2</v>
      </c>
      <c r="BG13" s="425">
        <v>0.01</v>
      </c>
      <c r="BH13" s="421">
        <v>0.01</v>
      </c>
      <c r="BI13" s="425">
        <v>0.03</v>
      </c>
      <c r="BJ13" s="421">
        <v>0.03</v>
      </c>
      <c r="BK13" s="420">
        <v>0</v>
      </c>
      <c r="BL13" s="420">
        <v>0</v>
      </c>
      <c r="BM13" s="425">
        <v>0</v>
      </c>
      <c r="BN13" s="421">
        <v>0</v>
      </c>
      <c r="BO13" s="425">
        <v>0</v>
      </c>
      <c r="BP13" s="421">
        <v>0</v>
      </c>
      <c r="BQ13" s="425">
        <v>0</v>
      </c>
      <c r="BR13" s="421">
        <v>0</v>
      </c>
      <c r="BS13" s="425">
        <v>0</v>
      </c>
      <c r="BT13" s="421">
        <v>0</v>
      </c>
      <c r="BU13" s="425">
        <v>0</v>
      </c>
      <c r="BV13" s="421">
        <v>0</v>
      </c>
      <c r="BW13" s="425">
        <v>0</v>
      </c>
      <c r="BX13" s="421">
        <v>0</v>
      </c>
      <c r="BY13" s="425">
        <v>0</v>
      </c>
      <c r="BZ13" s="421">
        <v>0</v>
      </c>
      <c r="CA13" s="425">
        <v>0</v>
      </c>
      <c r="CB13" s="421">
        <v>0</v>
      </c>
      <c r="CC13" s="425">
        <v>0</v>
      </c>
      <c r="CD13" s="422">
        <v>0</v>
      </c>
      <c r="CE13" s="426">
        <f>+BG13+BI13+BK13+BM13+BO13+BQ13+BS13+BU13+BW13+BY13+CA13+CC13</f>
        <v>0.04</v>
      </c>
      <c r="CF13" s="426">
        <f t="shared" si="5"/>
        <v>0.04</v>
      </c>
      <c r="CG13" s="427">
        <f>+BH13+BJ13+BL13+BN13+BP13+BR13+BT13+BV13+BX13+BZ13+CB13+CD13</f>
        <v>0.04</v>
      </c>
      <c r="CH13" s="427">
        <f t="shared" si="6"/>
        <v>0.04</v>
      </c>
      <c r="CI13" s="427">
        <f t="shared" si="6"/>
        <v>0.04</v>
      </c>
      <c r="CJ13" s="423"/>
      <c r="CK13" s="428"/>
      <c r="CL13" s="421"/>
      <c r="CM13" s="421"/>
      <c r="CN13" s="421"/>
      <c r="CO13" s="421"/>
      <c r="CP13" s="421"/>
      <c r="CQ13" s="421"/>
      <c r="CR13" s="421"/>
      <c r="CS13" s="421"/>
      <c r="CT13" s="421"/>
      <c r="CU13" s="421"/>
      <c r="CV13" s="421"/>
      <c r="CW13" s="421"/>
      <c r="CX13" s="421"/>
      <c r="CY13" s="421"/>
      <c r="CZ13" s="421"/>
      <c r="DA13" s="421"/>
      <c r="DB13" s="421"/>
      <c r="DC13" s="421"/>
      <c r="DD13" s="421"/>
      <c r="DE13" s="421"/>
      <c r="DF13" s="421"/>
      <c r="DG13" s="421"/>
      <c r="DH13" s="421"/>
      <c r="DI13" s="407"/>
      <c r="DJ13" s="413"/>
      <c r="DK13" s="413"/>
      <c r="DL13" s="413"/>
      <c r="DM13" s="414"/>
      <c r="DN13" s="423"/>
      <c r="DO13" s="428"/>
      <c r="DP13" s="421"/>
      <c r="DQ13" s="421"/>
      <c r="DR13" s="421"/>
      <c r="DS13" s="421"/>
      <c r="DT13" s="421"/>
      <c r="DU13" s="421"/>
      <c r="DV13" s="421"/>
      <c r="DW13" s="421"/>
      <c r="DX13" s="421"/>
      <c r="DY13" s="421"/>
      <c r="DZ13" s="421"/>
      <c r="EA13" s="421"/>
      <c r="EB13" s="421"/>
      <c r="EC13" s="421"/>
      <c r="ED13" s="421"/>
      <c r="EE13" s="421"/>
      <c r="EF13" s="421"/>
      <c r="EG13" s="421"/>
      <c r="EH13" s="421"/>
      <c r="EI13" s="421"/>
      <c r="EJ13" s="421"/>
      <c r="EK13" s="421"/>
      <c r="EL13" s="421"/>
      <c r="EM13" s="407"/>
      <c r="EN13" s="413"/>
      <c r="EO13" s="413"/>
      <c r="EP13" s="413"/>
      <c r="EQ13" s="413"/>
      <c r="ER13" s="273" t="e">
        <f t="shared" si="7"/>
        <v>#DIV/0!</v>
      </c>
      <c r="ES13" s="273">
        <f t="shared" ref="ES13:ES51" si="11">+CG13/CF13</f>
        <v>1</v>
      </c>
      <c r="ET13" s="273">
        <f t="shared" si="8"/>
        <v>1</v>
      </c>
      <c r="EU13" s="273">
        <f t="shared" si="9"/>
        <v>1</v>
      </c>
      <c r="EV13" s="273">
        <f t="shared" si="10"/>
        <v>1</v>
      </c>
      <c r="EW13" s="694"/>
      <c r="EX13" s="682"/>
      <c r="EY13" s="682"/>
      <c r="EZ13" s="685"/>
      <c r="FA13" s="688"/>
    </row>
    <row r="14" spans="1:157" s="230" customFormat="1" ht="30" customHeight="1" x14ac:dyDescent="0.25">
      <c r="A14" s="701"/>
      <c r="B14" s="703"/>
      <c r="C14" s="707"/>
      <c r="D14" s="707"/>
      <c r="E14" s="691"/>
      <c r="F14" s="214" t="s">
        <v>4</v>
      </c>
      <c r="G14" s="402">
        <f>AA14+BE14+CH14+CJ14+DN14</f>
        <v>195951196</v>
      </c>
      <c r="H14" s="429"/>
      <c r="I14" s="430"/>
      <c r="J14" s="430"/>
      <c r="K14" s="405"/>
      <c r="L14" s="431"/>
      <c r="M14" s="405"/>
      <c r="N14" s="431"/>
      <c r="O14" s="405"/>
      <c r="P14" s="405"/>
      <c r="Q14" s="405"/>
      <c r="R14" s="405"/>
      <c r="S14" s="431"/>
      <c r="T14" s="431"/>
      <c r="U14" s="431"/>
      <c r="V14" s="407"/>
      <c r="W14" s="432"/>
      <c r="X14" s="432"/>
      <c r="Y14" s="432"/>
      <c r="Z14" s="432"/>
      <c r="AA14" s="432"/>
      <c r="AB14" s="410">
        <v>153322496</v>
      </c>
      <c r="AC14" s="406">
        <v>7401000</v>
      </c>
      <c r="AD14" s="406">
        <v>7401000</v>
      </c>
      <c r="AE14" s="406">
        <v>28792819</v>
      </c>
      <c r="AF14" s="406">
        <v>28792819</v>
      </c>
      <c r="AG14" s="406">
        <v>80418804</v>
      </c>
      <c r="AH14" s="406">
        <v>80418804</v>
      </c>
      <c r="AI14" s="406">
        <v>1620000</v>
      </c>
      <c r="AJ14" s="406">
        <v>1620000</v>
      </c>
      <c r="AK14" s="421">
        <v>0</v>
      </c>
      <c r="AL14" s="421">
        <v>0</v>
      </c>
      <c r="AM14" s="406">
        <v>35089873</v>
      </c>
      <c r="AN14" s="421">
        <v>0</v>
      </c>
      <c r="AO14" s="406">
        <v>0</v>
      </c>
      <c r="AP14" s="421">
        <v>0</v>
      </c>
      <c r="AQ14" s="406">
        <v>0</v>
      </c>
      <c r="AR14" s="406">
        <v>35007639</v>
      </c>
      <c r="AS14" s="406">
        <v>0</v>
      </c>
      <c r="AT14" s="406">
        <v>0</v>
      </c>
      <c r="AU14" s="406">
        <v>0</v>
      </c>
      <c r="AV14" s="406">
        <v>0</v>
      </c>
      <c r="AW14" s="406">
        <v>0</v>
      </c>
      <c r="AX14" s="406">
        <v>0</v>
      </c>
      <c r="AY14" s="406">
        <v>0</v>
      </c>
      <c r="AZ14" s="411">
        <v>0</v>
      </c>
      <c r="BA14" s="408">
        <f t="shared" si="0"/>
        <v>153322496</v>
      </c>
      <c r="BB14" s="433">
        <f t="shared" si="1"/>
        <v>153322496</v>
      </c>
      <c r="BC14" s="297">
        <f t="shared" si="2"/>
        <v>153240262</v>
      </c>
      <c r="BD14" s="297">
        <f>AC14+AE14+AG14+AI14+AK14+AM14+AO14+AQ14+AS14+AU14+AW14+AY14</f>
        <v>153322496</v>
      </c>
      <c r="BE14" s="299">
        <f t="shared" si="4"/>
        <v>153240262</v>
      </c>
      <c r="BF14" s="307">
        <v>43358700</v>
      </c>
      <c r="BG14" s="308">
        <v>28302467</v>
      </c>
      <c r="BH14" s="309">
        <v>28302467</v>
      </c>
      <c r="BI14" s="308">
        <v>14724000</v>
      </c>
      <c r="BJ14" s="309">
        <v>7903567</v>
      </c>
      <c r="BK14" s="309">
        <v>-231333</v>
      </c>
      <c r="BL14" s="309">
        <v>5410300</v>
      </c>
      <c r="BM14" s="308">
        <v>0</v>
      </c>
      <c r="BN14" s="309">
        <v>0</v>
      </c>
      <c r="BO14" s="308">
        <v>0</v>
      </c>
      <c r="BP14" s="309">
        <v>1094600</v>
      </c>
      <c r="BQ14" s="308">
        <v>0</v>
      </c>
      <c r="BR14" s="309">
        <v>0</v>
      </c>
      <c r="BS14" s="308">
        <v>0</v>
      </c>
      <c r="BT14" s="309">
        <v>0</v>
      </c>
      <c r="BU14" s="308">
        <v>0</v>
      </c>
      <c r="BV14" s="309">
        <v>0</v>
      </c>
      <c r="BW14" s="308">
        <v>0</v>
      </c>
      <c r="BX14" s="309">
        <v>0</v>
      </c>
      <c r="BY14" s="308">
        <v>0</v>
      </c>
      <c r="BZ14" s="309">
        <v>0</v>
      </c>
      <c r="CA14" s="308">
        <v>0</v>
      </c>
      <c r="CB14" s="309">
        <v>0</v>
      </c>
      <c r="CC14" s="308">
        <v>-84200</v>
      </c>
      <c r="CD14" s="412">
        <v>0</v>
      </c>
      <c r="CE14" s="408">
        <f t="shared" ref="CE14" si="12">+BG14+BI14+BK14+BM14+BO14+BQ14+BS14+BU14+BW14+BY14+CA14+CC14</f>
        <v>42710934</v>
      </c>
      <c r="CF14" s="408">
        <f t="shared" si="5"/>
        <v>42710934</v>
      </c>
      <c r="CG14" s="413">
        <f>+BH14+BJ14+BL14+BN14+BP14+BR14+BT14+BV14+BX14+BZ14+CB14+CD14</f>
        <v>42710934</v>
      </c>
      <c r="CH14" s="413">
        <f t="shared" si="6"/>
        <v>42710934</v>
      </c>
      <c r="CI14" s="413">
        <f t="shared" si="6"/>
        <v>42710934</v>
      </c>
      <c r="CJ14" s="314"/>
      <c r="CK14" s="404"/>
      <c r="CL14" s="406"/>
      <c r="CM14" s="406"/>
      <c r="CN14" s="406"/>
      <c r="CO14" s="406"/>
      <c r="CP14" s="406"/>
      <c r="CQ14" s="406"/>
      <c r="CR14" s="406"/>
      <c r="CS14" s="406"/>
      <c r="CT14" s="406"/>
      <c r="CU14" s="406"/>
      <c r="CV14" s="406"/>
      <c r="CW14" s="406"/>
      <c r="CX14" s="406"/>
      <c r="CY14" s="406"/>
      <c r="CZ14" s="406"/>
      <c r="DA14" s="406"/>
      <c r="DB14" s="406"/>
      <c r="DC14" s="406"/>
      <c r="DD14" s="406"/>
      <c r="DE14" s="406"/>
      <c r="DF14" s="406"/>
      <c r="DG14" s="406"/>
      <c r="DH14" s="406"/>
      <c r="DI14" s="407"/>
      <c r="DJ14" s="413"/>
      <c r="DK14" s="413"/>
      <c r="DL14" s="413"/>
      <c r="DM14" s="414"/>
      <c r="DN14" s="314"/>
      <c r="DO14" s="404"/>
      <c r="DP14" s="406"/>
      <c r="DQ14" s="406"/>
      <c r="DR14" s="406"/>
      <c r="DS14" s="406"/>
      <c r="DT14" s="406"/>
      <c r="DU14" s="406"/>
      <c r="DV14" s="406"/>
      <c r="DW14" s="406"/>
      <c r="DX14" s="406"/>
      <c r="DY14" s="406"/>
      <c r="DZ14" s="406"/>
      <c r="EA14" s="406"/>
      <c r="EB14" s="406"/>
      <c r="EC14" s="406"/>
      <c r="ED14" s="406"/>
      <c r="EE14" s="406"/>
      <c r="EF14" s="406"/>
      <c r="EG14" s="406"/>
      <c r="EH14" s="406"/>
      <c r="EI14" s="406"/>
      <c r="EJ14" s="406"/>
      <c r="EK14" s="406"/>
      <c r="EL14" s="406"/>
      <c r="EM14" s="407"/>
      <c r="EN14" s="413"/>
      <c r="EO14" s="413"/>
      <c r="EP14" s="413"/>
      <c r="EQ14" s="413"/>
      <c r="ER14" s="273">
        <f t="shared" si="7"/>
        <v>0</v>
      </c>
      <c r="ES14" s="273">
        <f t="shared" si="11"/>
        <v>1</v>
      </c>
      <c r="ET14" s="273">
        <f t="shared" si="8"/>
        <v>1</v>
      </c>
      <c r="EU14" s="273">
        <f t="shared" si="9"/>
        <v>0.99958051032418294</v>
      </c>
      <c r="EV14" s="273">
        <f t="shared" si="10"/>
        <v>1</v>
      </c>
      <c r="EW14" s="694"/>
      <c r="EX14" s="682"/>
      <c r="EY14" s="682"/>
      <c r="EZ14" s="685"/>
      <c r="FA14" s="688"/>
    </row>
    <row r="15" spans="1:157" s="230" customFormat="1" ht="30" customHeight="1" thickBot="1" x14ac:dyDescent="0.3">
      <c r="A15" s="701"/>
      <c r="B15" s="703"/>
      <c r="C15" s="707"/>
      <c r="D15" s="707"/>
      <c r="E15" s="691"/>
      <c r="F15" s="216" t="s">
        <v>43</v>
      </c>
      <c r="G15" s="434">
        <f>+G10+G13</f>
        <v>10.000000000000002</v>
      </c>
      <c r="H15" s="520">
        <v>0.5</v>
      </c>
      <c r="I15" s="524"/>
      <c r="J15" s="524"/>
      <c r="K15" s="535">
        <v>0.5</v>
      </c>
      <c r="L15" s="516">
        <v>0</v>
      </c>
      <c r="M15" s="535">
        <v>0.5</v>
      </c>
      <c r="N15" s="535">
        <v>0.14951999999999999</v>
      </c>
      <c r="O15" s="535">
        <v>0.5</v>
      </c>
      <c r="P15" s="535">
        <v>0.14951999999999999</v>
      </c>
      <c r="Q15" s="535">
        <v>0.5</v>
      </c>
      <c r="R15" s="535">
        <v>0.32428400000000002</v>
      </c>
      <c r="S15" s="516">
        <v>0.5</v>
      </c>
      <c r="T15" s="516">
        <v>0.35538799999999998</v>
      </c>
      <c r="U15" s="516">
        <v>0.5</v>
      </c>
      <c r="V15" s="536">
        <v>0.41</v>
      </c>
      <c r="W15" s="517">
        <f t="shared" ref="W15:AA16" si="13">+W10</f>
        <v>0.5</v>
      </c>
      <c r="X15" s="517">
        <f t="shared" si="13"/>
        <v>0.5</v>
      </c>
      <c r="Y15" s="517">
        <f t="shared" si="13"/>
        <v>0.41</v>
      </c>
      <c r="Z15" s="517">
        <f t="shared" si="13"/>
        <v>0.5</v>
      </c>
      <c r="AA15" s="517">
        <f t="shared" si="13"/>
        <v>0.41</v>
      </c>
      <c r="AB15" s="516">
        <f>+AB10+AB13</f>
        <v>3.09</v>
      </c>
      <c r="AC15" s="516">
        <f t="shared" ref="AC15:AJ15" si="14">+AC10+AC13</f>
        <v>0.04</v>
      </c>
      <c r="AD15" s="516">
        <f t="shared" si="14"/>
        <v>0.01</v>
      </c>
      <c r="AE15" s="516">
        <f t="shared" si="14"/>
        <v>0.11</v>
      </c>
      <c r="AF15" s="516">
        <f t="shared" si="14"/>
        <v>0.06</v>
      </c>
      <c r="AG15" s="516">
        <f t="shared" si="14"/>
        <v>6.9999999999999993E-2</v>
      </c>
      <c r="AH15" s="516">
        <f t="shared" si="14"/>
        <v>0.01</v>
      </c>
      <c r="AI15" s="516">
        <f t="shared" si="14"/>
        <v>0.29000000000000004</v>
      </c>
      <c r="AJ15" s="516">
        <f t="shared" si="14"/>
        <v>0.43</v>
      </c>
      <c r="AK15" s="516">
        <f t="shared" ref="AK15:AZ15" si="15">+AK10+AK13</f>
        <v>0.09</v>
      </c>
      <c r="AL15" s="516">
        <f t="shared" si="15"/>
        <v>0.09</v>
      </c>
      <c r="AM15" s="516">
        <f t="shared" si="15"/>
        <v>0.05</v>
      </c>
      <c r="AN15" s="516">
        <f t="shared" si="15"/>
        <v>0.03</v>
      </c>
      <c r="AO15" s="516">
        <f t="shared" si="15"/>
        <v>0.05</v>
      </c>
      <c r="AP15" s="516">
        <f t="shared" si="15"/>
        <v>0.05</v>
      </c>
      <c r="AQ15" s="516">
        <f t="shared" si="15"/>
        <v>0.39</v>
      </c>
      <c r="AR15" s="516">
        <f t="shared" si="15"/>
        <v>0.41</v>
      </c>
      <c r="AS15" s="516">
        <f t="shared" si="15"/>
        <v>0.6</v>
      </c>
      <c r="AT15" s="516">
        <f t="shared" si="15"/>
        <v>0.79</v>
      </c>
      <c r="AU15" s="516">
        <f t="shared" si="15"/>
        <v>0.1</v>
      </c>
      <c r="AV15" s="516">
        <f t="shared" si="15"/>
        <v>0.1</v>
      </c>
      <c r="AW15" s="516">
        <f t="shared" si="15"/>
        <v>0.1</v>
      </c>
      <c r="AX15" s="516">
        <f t="shared" si="15"/>
        <v>0.1</v>
      </c>
      <c r="AY15" s="516">
        <f t="shared" si="15"/>
        <v>0.45</v>
      </c>
      <c r="AZ15" s="516">
        <f t="shared" si="15"/>
        <v>0.22</v>
      </c>
      <c r="BA15" s="517">
        <f>+BA10+BA13</f>
        <v>2.3400000000000003</v>
      </c>
      <c r="BB15" s="518">
        <f t="shared" si="1"/>
        <v>2.3400000000000003</v>
      </c>
      <c r="BC15" s="518">
        <f t="shared" ref="BC15:BD15" si="16">+BC10+BC13</f>
        <v>2.3000000000000003</v>
      </c>
      <c r="BD15" s="518">
        <f t="shared" si="16"/>
        <v>2.3400000000000003</v>
      </c>
      <c r="BE15" s="519">
        <f>+BE10+BE13</f>
        <v>2.3000000000000003</v>
      </c>
      <c r="BF15" s="520">
        <f t="shared" ref="BF15:CD15" si="17">+BF10+BF13</f>
        <v>3.04</v>
      </c>
      <c r="BG15" s="519">
        <f t="shared" si="17"/>
        <v>0.01</v>
      </c>
      <c r="BH15" s="516">
        <f t="shared" si="17"/>
        <v>0.01</v>
      </c>
      <c r="BI15" s="519">
        <f t="shared" si="17"/>
        <v>0.08</v>
      </c>
      <c r="BJ15" s="516">
        <f t="shared" si="17"/>
        <v>0.08</v>
      </c>
      <c r="BK15" s="516">
        <f t="shared" si="17"/>
        <v>0.2</v>
      </c>
      <c r="BL15" s="516">
        <f t="shared" si="17"/>
        <v>0.2</v>
      </c>
      <c r="BM15" s="519">
        <f t="shared" si="17"/>
        <v>0.38</v>
      </c>
      <c r="BN15" s="516">
        <f t="shared" si="17"/>
        <v>0.33</v>
      </c>
      <c r="BO15" s="519">
        <f t="shared" si="17"/>
        <v>0.1</v>
      </c>
      <c r="BP15" s="516">
        <f t="shared" si="17"/>
        <v>0.1</v>
      </c>
      <c r="BQ15" s="519">
        <f t="shared" si="17"/>
        <v>0.45</v>
      </c>
      <c r="BR15" s="516">
        <f t="shared" si="17"/>
        <v>0.45</v>
      </c>
      <c r="BS15" s="519">
        <f t="shared" si="17"/>
        <v>0.1</v>
      </c>
      <c r="BT15" s="516">
        <f t="shared" si="17"/>
        <v>0.1</v>
      </c>
      <c r="BU15" s="519">
        <f t="shared" si="17"/>
        <v>0.39</v>
      </c>
      <c r="BV15" s="516">
        <f t="shared" si="17"/>
        <v>0.37</v>
      </c>
      <c r="BW15" s="519">
        <f t="shared" si="17"/>
        <v>0.21</v>
      </c>
      <c r="BX15" s="516">
        <f t="shared" si="17"/>
        <v>0.21</v>
      </c>
      <c r="BY15" s="519">
        <f t="shared" si="17"/>
        <v>0.1</v>
      </c>
      <c r="BZ15" s="516">
        <f t="shared" si="17"/>
        <v>0.1</v>
      </c>
      <c r="CA15" s="519">
        <f t="shared" si="17"/>
        <v>0.1</v>
      </c>
      <c r="CB15" s="516">
        <f t="shared" si="17"/>
        <v>0.1</v>
      </c>
      <c r="CC15" s="519">
        <f t="shared" si="17"/>
        <v>0.92</v>
      </c>
      <c r="CD15" s="521">
        <f t="shared" si="17"/>
        <v>0.99000000000000021</v>
      </c>
      <c r="CE15" s="517">
        <f>+CE10+CE13</f>
        <v>3.04</v>
      </c>
      <c r="CF15" s="517">
        <f t="shared" si="5"/>
        <v>3.04</v>
      </c>
      <c r="CG15" s="517">
        <f t="shared" ref="CG15:CI15" si="18">+CG10+CG13</f>
        <v>3.0400000000000005</v>
      </c>
      <c r="CH15" s="517">
        <f>+CH10+CH13</f>
        <v>3.04</v>
      </c>
      <c r="CI15" s="517">
        <f t="shared" si="18"/>
        <v>3.0400000000000005</v>
      </c>
      <c r="CJ15" s="517">
        <f>+CJ10</f>
        <v>3.75</v>
      </c>
      <c r="CK15" s="524"/>
      <c r="CL15" s="525"/>
      <c r="CM15" s="525"/>
      <c r="CN15" s="525"/>
      <c r="CO15" s="525"/>
      <c r="CP15" s="525"/>
      <c r="CQ15" s="525"/>
      <c r="CR15" s="525"/>
      <c r="CS15" s="525"/>
      <c r="CT15" s="525"/>
      <c r="CU15" s="525"/>
      <c r="CV15" s="525"/>
      <c r="CW15" s="525"/>
      <c r="CX15" s="525"/>
      <c r="CY15" s="525"/>
      <c r="CZ15" s="525"/>
      <c r="DA15" s="525"/>
      <c r="DB15" s="525"/>
      <c r="DC15" s="525"/>
      <c r="DD15" s="525"/>
      <c r="DE15" s="525"/>
      <c r="DF15" s="525"/>
      <c r="DG15" s="525"/>
      <c r="DH15" s="525"/>
      <c r="DI15" s="536"/>
      <c r="DJ15" s="526"/>
      <c r="DK15" s="526"/>
      <c r="DL15" s="526"/>
      <c r="DM15" s="537"/>
      <c r="DN15" s="517">
        <f>+DN10</f>
        <v>0.5</v>
      </c>
      <c r="DO15" s="524"/>
      <c r="DP15" s="525"/>
      <c r="DQ15" s="525"/>
      <c r="DR15" s="525"/>
      <c r="DS15" s="525"/>
      <c r="DT15" s="525"/>
      <c r="DU15" s="525"/>
      <c r="DV15" s="525"/>
      <c r="DW15" s="525"/>
      <c r="DX15" s="525"/>
      <c r="DY15" s="525"/>
      <c r="DZ15" s="525"/>
      <c r="EA15" s="525"/>
      <c r="EB15" s="525"/>
      <c r="EC15" s="525"/>
      <c r="ED15" s="525"/>
      <c r="EE15" s="525"/>
      <c r="EF15" s="525"/>
      <c r="EG15" s="525"/>
      <c r="EH15" s="525"/>
      <c r="EI15" s="525"/>
      <c r="EJ15" s="525"/>
      <c r="EK15" s="525"/>
      <c r="EL15" s="525"/>
      <c r="EM15" s="536"/>
      <c r="EN15" s="526"/>
      <c r="EO15" s="526"/>
      <c r="EP15" s="526"/>
      <c r="EQ15" s="526"/>
      <c r="ER15" s="481">
        <f t="shared" si="7"/>
        <v>1.0760869565217392</v>
      </c>
      <c r="ES15" s="481">
        <f t="shared" si="11"/>
        <v>1.0000000000000002</v>
      </c>
      <c r="ET15" s="481">
        <f t="shared" si="8"/>
        <v>1.0000000000000002</v>
      </c>
      <c r="EU15" s="481">
        <f t="shared" si="9"/>
        <v>0.97789115646258506</v>
      </c>
      <c r="EV15" s="481">
        <f>+(CI15+BE15+AA15)/G15</f>
        <v>0.57499999999999996</v>
      </c>
      <c r="EW15" s="694"/>
      <c r="EX15" s="682"/>
      <c r="EY15" s="682"/>
      <c r="EZ15" s="685"/>
      <c r="FA15" s="688"/>
    </row>
    <row r="16" spans="1:157" s="35" customFormat="1" ht="30" customHeight="1" thickBot="1" x14ac:dyDescent="0.3">
      <c r="A16" s="701"/>
      <c r="B16" s="704"/>
      <c r="C16" s="708"/>
      <c r="D16" s="708"/>
      <c r="E16" s="692"/>
      <c r="F16" s="217" t="s">
        <v>45</v>
      </c>
      <c r="G16" s="484">
        <f>+G11+G14</f>
        <v>3121358414</v>
      </c>
      <c r="H16" s="485">
        <v>250000000</v>
      </c>
      <c r="I16" s="486"/>
      <c r="J16" s="486"/>
      <c r="K16" s="487">
        <v>250000000</v>
      </c>
      <c r="L16" s="490">
        <v>0</v>
      </c>
      <c r="M16" s="487">
        <v>250000000</v>
      </c>
      <c r="N16" s="490">
        <v>37380000</v>
      </c>
      <c r="O16" s="487">
        <v>250000000</v>
      </c>
      <c r="P16" s="487">
        <v>37380000</v>
      </c>
      <c r="Q16" s="487">
        <v>250000000</v>
      </c>
      <c r="R16" s="487">
        <v>81071000</v>
      </c>
      <c r="S16" s="490">
        <v>250000000</v>
      </c>
      <c r="T16" s="490">
        <v>88847000</v>
      </c>
      <c r="U16" s="490">
        <v>250000000</v>
      </c>
      <c r="V16" s="488">
        <v>207064095</v>
      </c>
      <c r="W16" s="489">
        <f t="shared" si="13"/>
        <v>250000000</v>
      </c>
      <c r="X16" s="489">
        <f t="shared" si="13"/>
        <v>250000000</v>
      </c>
      <c r="Y16" s="489">
        <f t="shared" si="13"/>
        <v>207064095</v>
      </c>
      <c r="Z16" s="489">
        <f t="shared" si="13"/>
        <v>250000000</v>
      </c>
      <c r="AA16" s="489">
        <f t="shared" si="13"/>
        <v>207064095</v>
      </c>
      <c r="AB16" s="490">
        <f>+AB11+AB14</f>
        <v>953322496</v>
      </c>
      <c r="AC16" s="490">
        <f t="shared" ref="AC16:AJ16" si="19">+AC11+AC14</f>
        <v>7401000</v>
      </c>
      <c r="AD16" s="490">
        <f t="shared" si="19"/>
        <v>7401000</v>
      </c>
      <c r="AE16" s="490">
        <f t="shared" si="19"/>
        <v>28792819</v>
      </c>
      <c r="AF16" s="490">
        <f t="shared" si="19"/>
        <v>28792819</v>
      </c>
      <c r="AG16" s="490">
        <f t="shared" si="19"/>
        <v>103152804</v>
      </c>
      <c r="AH16" s="490">
        <f t="shared" si="19"/>
        <v>103152804</v>
      </c>
      <c r="AI16" s="490">
        <f t="shared" si="19"/>
        <v>209988000</v>
      </c>
      <c r="AJ16" s="490">
        <f t="shared" si="19"/>
        <v>227907000</v>
      </c>
      <c r="AK16" s="490">
        <f t="shared" ref="AK16:AZ16" si="20">+AK11+AK14</f>
        <v>17919000</v>
      </c>
      <c r="AL16" s="490">
        <f t="shared" si="20"/>
        <v>0</v>
      </c>
      <c r="AM16" s="490">
        <f t="shared" si="20"/>
        <v>35089873</v>
      </c>
      <c r="AN16" s="490">
        <f t="shared" si="20"/>
        <v>0</v>
      </c>
      <c r="AO16" s="490">
        <f t="shared" si="20"/>
        <v>410034000</v>
      </c>
      <c r="AP16" s="490">
        <f t="shared" si="20"/>
        <v>9955000</v>
      </c>
      <c r="AQ16" s="490">
        <f t="shared" si="20"/>
        <v>32300000</v>
      </c>
      <c r="AR16" s="490">
        <f t="shared" si="20"/>
        <v>67307639</v>
      </c>
      <c r="AS16" s="490">
        <f t="shared" si="20"/>
        <v>221162000</v>
      </c>
      <c r="AT16" s="490">
        <f t="shared" si="20"/>
        <v>0</v>
      </c>
      <c r="AU16" s="490">
        <f t="shared" si="20"/>
        <v>-613663000</v>
      </c>
      <c r="AV16" s="490">
        <f t="shared" si="20"/>
        <v>7578000</v>
      </c>
      <c r="AW16" s="490">
        <f t="shared" si="20"/>
        <v>0</v>
      </c>
      <c r="AX16" s="490">
        <f t="shared" si="20"/>
        <v>0</v>
      </c>
      <c r="AY16" s="490">
        <f t="shared" si="20"/>
        <v>26872323</v>
      </c>
      <c r="AZ16" s="490">
        <f t="shared" si="20"/>
        <v>19851000</v>
      </c>
      <c r="BA16" s="489">
        <f>+BA11+BA14</f>
        <v>479048819</v>
      </c>
      <c r="BB16" s="491">
        <f t="shared" si="1"/>
        <v>479048819</v>
      </c>
      <c r="BC16" s="491">
        <f t="shared" ref="BC16:BD16" si="21">+BC11+BC14</f>
        <v>471945262</v>
      </c>
      <c r="BD16" s="491">
        <f t="shared" si="21"/>
        <v>479048819</v>
      </c>
      <c r="BE16" s="492">
        <f>+BE11+BE14</f>
        <v>471945262</v>
      </c>
      <c r="BF16" s="493">
        <f>+BF11+BF14</f>
        <v>2175143700</v>
      </c>
      <c r="BG16" s="492">
        <f>+BG11+BG14</f>
        <v>877711467</v>
      </c>
      <c r="BH16" s="490">
        <f>+BH11+BH14</f>
        <v>877711467</v>
      </c>
      <c r="BI16" s="492">
        <f>+BI11+BI14</f>
        <v>14724000</v>
      </c>
      <c r="BJ16" s="490">
        <f>+BJ11+BJ14</f>
        <v>7903567</v>
      </c>
      <c r="BK16" s="490">
        <f t="shared" ref="BK16:CD16" si="22">+BK11+BK14</f>
        <v>-231333</v>
      </c>
      <c r="BL16" s="490">
        <f t="shared" si="22"/>
        <v>5410300</v>
      </c>
      <c r="BM16" s="492">
        <f t="shared" si="22"/>
        <v>0</v>
      </c>
      <c r="BN16" s="490">
        <f t="shared" si="22"/>
        <v>0</v>
      </c>
      <c r="BO16" s="492">
        <f t="shared" si="22"/>
        <v>0</v>
      </c>
      <c r="BP16" s="490">
        <f t="shared" si="22"/>
        <v>1094600</v>
      </c>
      <c r="BQ16" s="492">
        <f t="shared" si="22"/>
        <v>0</v>
      </c>
      <c r="BR16" s="490">
        <f t="shared" si="22"/>
        <v>0</v>
      </c>
      <c r="BS16" s="492">
        <f t="shared" si="22"/>
        <v>0</v>
      </c>
      <c r="BT16" s="490">
        <f t="shared" si="22"/>
        <v>0</v>
      </c>
      <c r="BU16" s="492">
        <f t="shared" si="22"/>
        <v>0</v>
      </c>
      <c r="BV16" s="490">
        <f t="shared" si="22"/>
        <v>0</v>
      </c>
      <c r="BW16" s="492">
        <f t="shared" si="22"/>
        <v>25600000</v>
      </c>
      <c r="BX16" s="490">
        <f t="shared" si="22"/>
        <v>14217000</v>
      </c>
      <c r="BY16" s="492">
        <f t="shared" si="22"/>
        <v>0</v>
      </c>
      <c r="BZ16" s="490">
        <f t="shared" si="22"/>
        <v>14370000</v>
      </c>
      <c r="CA16" s="492">
        <f t="shared" si="22"/>
        <v>162837123</v>
      </c>
      <c r="CB16" s="490">
        <f t="shared" si="22"/>
        <v>103133500</v>
      </c>
      <c r="CC16" s="492">
        <f t="shared" si="22"/>
        <v>-84200</v>
      </c>
      <c r="CD16" s="494">
        <f t="shared" si="22"/>
        <v>38352873</v>
      </c>
      <c r="CE16" s="489">
        <f>+CE11+CE14</f>
        <v>1080557057</v>
      </c>
      <c r="CF16" s="489">
        <f t="shared" si="5"/>
        <v>1080557057</v>
      </c>
      <c r="CG16" s="489">
        <f t="shared" ref="CG16:CI16" si="23">+CG11++CG14</f>
        <v>1062193307</v>
      </c>
      <c r="CH16" s="489">
        <f t="shared" si="23"/>
        <v>1080557057</v>
      </c>
      <c r="CI16" s="489">
        <f t="shared" si="23"/>
        <v>1062193307</v>
      </c>
      <c r="CJ16" s="489">
        <f>+CJ11</f>
        <v>1111792000</v>
      </c>
      <c r="CK16" s="491"/>
      <c r="CL16" s="490"/>
      <c r="CM16" s="490"/>
      <c r="CN16" s="490"/>
      <c r="CO16" s="490"/>
      <c r="CP16" s="490"/>
      <c r="CQ16" s="490"/>
      <c r="CR16" s="490"/>
      <c r="CS16" s="490"/>
      <c r="CT16" s="490"/>
      <c r="CU16" s="490"/>
      <c r="CV16" s="490"/>
      <c r="CW16" s="490"/>
      <c r="CX16" s="490"/>
      <c r="CY16" s="490"/>
      <c r="CZ16" s="490"/>
      <c r="DA16" s="490"/>
      <c r="DB16" s="490"/>
      <c r="DC16" s="490"/>
      <c r="DD16" s="490"/>
      <c r="DE16" s="490"/>
      <c r="DF16" s="490"/>
      <c r="DG16" s="490"/>
      <c r="DH16" s="490"/>
      <c r="DI16" s="488"/>
      <c r="DJ16" s="489"/>
      <c r="DK16" s="489"/>
      <c r="DL16" s="489"/>
      <c r="DM16" s="495"/>
      <c r="DN16" s="489">
        <f>+DN11</f>
        <v>250000000</v>
      </c>
      <c r="DO16" s="491"/>
      <c r="DP16" s="490"/>
      <c r="DQ16" s="490"/>
      <c r="DR16" s="490"/>
      <c r="DS16" s="490"/>
      <c r="DT16" s="490"/>
      <c r="DU16" s="490"/>
      <c r="DV16" s="490"/>
      <c r="DW16" s="490"/>
      <c r="DX16" s="490"/>
      <c r="DY16" s="490"/>
      <c r="DZ16" s="490"/>
      <c r="EA16" s="490"/>
      <c r="EB16" s="490"/>
      <c r="EC16" s="490"/>
      <c r="ED16" s="490"/>
      <c r="EE16" s="490"/>
      <c r="EF16" s="490"/>
      <c r="EG16" s="490"/>
      <c r="EH16" s="490"/>
      <c r="EI16" s="490"/>
      <c r="EJ16" s="490"/>
      <c r="EK16" s="490"/>
      <c r="EL16" s="490"/>
      <c r="EM16" s="488"/>
      <c r="EN16" s="489"/>
      <c r="EO16" s="489"/>
      <c r="EP16" s="489"/>
      <c r="EQ16" s="496"/>
      <c r="ER16" s="538" t="s">
        <v>69</v>
      </c>
      <c r="ES16" s="497">
        <f t="shared" si="11"/>
        <v>0.98300529353722044</v>
      </c>
      <c r="ET16" s="497">
        <f t="shared" si="8"/>
        <v>0.98300529353722044</v>
      </c>
      <c r="EU16" s="497">
        <f t="shared" si="9"/>
        <v>0.9621999392756172</v>
      </c>
      <c r="EV16" s="498">
        <f t="shared" si="10"/>
        <v>0.55783490168585304</v>
      </c>
      <c r="EW16" s="695"/>
      <c r="EX16" s="683"/>
      <c r="EY16" s="683"/>
      <c r="EZ16" s="686"/>
      <c r="FA16" s="689"/>
    </row>
    <row r="17" spans="1:158" s="230" customFormat="1" ht="30" customHeight="1" x14ac:dyDescent="0.25">
      <c r="A17" s="700" t="s">
        <v>298</v>
      </c>
      <c r="B17" s="702">
        <v>2</v>
      </c>
      <c r="C17" s="705" t="s">
        <v>299</v>
      </c>
      <c r="D17" s="705" t="s">
        <v>262</v>
      </c>
      <c r="E17" s="709">
        <v>540</v>
      </c>
      <c r="F17" s="213" t="s">
        <v>41</v>
      </c>
      <c r="G17" s="294">
        <f>AA17+BE17+CH17+CJ17+DN17</f>
        <v>0.94469999999999998</v>
      </c>
      <c r="H17" s="62">
        <v>0.125</v>
      </c>
      <c r="I17" s="64"/>
      <c r="J17" s="64"/>
      <c r="K17" s="63">
        <v>0.125</v>
      </c>
      <c r="L17" s="63">
        <v>0</v>
      </c>
      <c r="M17" s="63">
        <v>0.125</v>
      </c>
      <c r="N17" s="63">
        <v>0</v>
      </c>
      <c r="O17" s="63">
        <v>0.125</v>
      </c>
      <c r="P17" s="63">
        <v>0.32</v>
      </c>
      <c r="Q17" s="63">
        <v>0.125</v>
      </c>
      <c r="R17" s="63">
        <v>0.53576000000000001</v>
      </c>
      <c r="S17" s="63">
        <v>0.125</v>
      </c>
      <c r="T17" s="63">
        <v>0.53576000000000001</v>
      </c>
      <c r="U17" s="63">
        <v>6.9699999999999998E-2</v>
      </c>
      <c r="V17" s="104">
        <v>6.9699999999999998E-2</v>
      </c>
      <c r="W17" s="295">
        <f>+U17</f>
        <v>6.9699999999999998E-2</v>
      </c>
      <c r="X17" s="295">
        <f>+U17</f>
        <v>6.9699999999999998E-2</v>
      </c>
      <c r="Y17" s="295">
        <f>+V17</f>
        <v>6.9699999999999998E-2</v>
      </c>
      <c r="Z17" s="295">
        <f>+X17</f>
        <v>6.9699999999999998E-2</v>
      </c>
      <c r="AA17" s="295">
        <f>+Y17</f>
        <v>6.9699999999999998E-2</v>
      </c>
      <c r="AB17" s="63">
        <v>0.25</v>
      </c>
      <c r="AC17" s="65">
        <v>0</v>
      </c>
      <c r="AD17" s="65">
        <v>0</v>
      </c>
      <c r="AE17" s="65">
        <v>0</v>
      </c>
      <c r="AF17" s="65">
        <v>0</v>
      </c>
      <c r="AG17" s="65">
        <v>0</v>
      </c>
      <c r="AH17" s="65">
        <v>0</v>
      </c>
      <c r="AI17" s="65">
        <v>1.41E-2</v>
      </c>
      <c r="AJ17" s="65">
        <v>1.2500000000000001E-2</v>
      </c>
      <c r="AK17" s="65">
        <v>2.58E-2</v>
      </c>
      <c r="AL17" s="65">
        <v>2.5000000000000001E-2</v>
      </c>
      <c r="AM17" s="65">
        <v>0.03</v>
      </c>
      <c r="AN17" s="65">
        <v>3.7499999999999999E-2</v>
      </c>
      <c r="AO17" s="65">
        <v>0.03</v>
      </c>
      <c r="AP17" s="65">
        <v>0.03</v>
      </c>
      <c r="AQ17" s="65">
        <v>0.03</v>
      </c>
      <c r="AR17" s="65">
        <v>2.4400000000000002E-2</v>
      </c>
      <c r="AS17" s="65">
        <v>0.03</v>
      </c>
      <c r="AT17" s="65">
        <v>3.0499999999999999E-2</v>
      </c>
      <c r="AU17" s="65">
        <v>0.03</v>
      </c>
      <c r="AV17" s="65">
        <v>0.03</v>
      </c>
      <c r="AW17" s="65">
        <v>0.03</v>
      </c>
      <c r="AX17" s="65">
        <v>0.03</v>
      </c>
      <c r="AY17" s="65">
        <v>3.0099999999999998E-2</v>
      </c>
      <c r="AZ17" s="300">
        <v>3.0099999999999998E-2</v>
      </c>
      <c r="BA17" s="295">
        <f>+AC17+AE17+AG17+AI17+AK17+AM17+AO17+AQ17+AS17+AU17+AW17+AY17</f>
        <v>0.24999999999999997</v>
      </c>
      <c r="BB17" s="65">
        <f>+AC17+AE17+AG17+AI17+AK17+AM17+AO17+AQ17+AS17+AU17+AW17+AY17</f>
        <v>0.24999999999999997</v>
      </c>
      <c r="BC17" s="65">
        <f>+AD17+AF17+AH17+AJ17+AL17+AN17+AP17+AR17+AT17+AV17+AX17+AZ17</f>
        <v>0.25</v>
      </c>
      <c r="BD17" s="65">
        <f>AC17+AE17+AG17+AI17+AK17+AM17+AO17+AQ17+AS17+AU17+AW17+AY17</f>
        <v>0.24999999999999997</v>
      </c>
      <c r="BE17" s="300">
        <f>AD17+AF17+AH17+AJ17+AL17+AN17++AP17+AR17+AT17+AV17+AX17+AZ17</f>
        <v>0.25</v>
      </c>
      <c r="BF17" s="290">
        <v>0.25</v>
      </c>
      <c r="BG17" s="437">
        <v>0</v>
      </c>
      <c r="BH17" s="65">
        <v>0</v>
      </c>
      <c r="BI17" s="437">
        <v>5.0000000000000001E-3</v>
      </c>
      <c r="BJ17" s="65">
        <v>5.0000000000000001E-3</v>
      </c>
      <c r="BK17" s="437">
        <v>0.02</v>
      </c>
      <c r="BL17" s="65">
        <v>0.02</v>
      </c>
      <c r="BM17" s="437">
        <v>2.5000000000000001E-2</v>
      </c>
      <c r="BN17" s="65">
        <v>2.5000000000000001E-2</v>
      </c>
      <c r="BO17" s="437">
        <v>2.5000000000000001E-2</v>
      </c>
      <c r="BP17" s="65">
        <v>2.5000000000000001E-2</v>
      </c>
      <c r="BQ17" s="437">
        <v>2.5000000000000001E-2</v>
      </c>
      <c r="BR17" s="65">
        <v>2.5000000000000001E-2</v>
      </c>
      <c r="BS17" s="437">
        <v>2.5000000000000001E-2</v>
      </c>
      <c r="BT17" s="65">
        <v>2.5000000000000001E-2</v>
      </c>
      <c r="BU17" s="437">
        <v>2.5000000000000001E-2</v>
      </c>
      <c r="BV17" s="65">
        <v>1.2500000000000001E-2</v>
      </c>
      <c r="BW17" s="437">
        <v>2.5000000000000001E-2</v>
      </c>
      <c r="BX17" s="65">
        <v>2.5000000000000001E-2</v>
      </c>
      <c r="BY17" s="437">
        <v>2.5000000000000001E-2</v>
      </c>
      <c r="BZ17" s="65">
        <v>2.5000000000000001E-2</v>
      </c>
      <c r="CA17" s="437">
        <v>2.5000000000000001E-2</v>
      </c>
      <c r="CB17" s="65">
        <v>2.5000000000000001E-2</v>
      </c>
      <c r="CC17" s="437">
        <v>2.5000000000000001E-2</v>
      </c>
      <c r="CD17" s="300">
        <v>3.7500000000000006E-2</v>
      </c>
      <c r="CE17" s="438">
        <f>+BG17+BI17+BK17+BM17+BO17+BQ17+BS17+BU17+BW17+BY17+CA17+CC17</f>
        <v>0.24999999999999997</v>
      </c>
      <c r="CF17" s="438">
        <f t="shared" si="5"/>
        <v>0.24999999999999997</v>
      </c>
      <c r="CG17" s="438">
        <f>+BH17+BJ17+BL17+BN17+BP17+BR17+BT17+BV17+BX17+BZ17+CB17+CD17</f>
        <v>0.25</v>
      </c>
      <c r="CH17" s="438">
        <f t="shared" ref="CH17:CI21" si="24">+BG17+BI17+BK17+BM17+BO17+BQ17+BS17+BU17+BW17+BY17+CA17+CC17</f>
        <v>0.24999999999999997</v>
      </c>
      <c r="CI17" s="438">
        <f>+BH17+BJ17+BL17+BN17+BP17+BR17+BT17+BV17+BX17+BZ17+CB17+CD17</f>
        <v>0.25</v>
      </c>
      <c r="CJ17" s="295">
        <v>0.25</v>
      </c>
      <c r="CK17" s="64"/>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400"/>
      <c r="DK17" s="400"/>
      <c r="DL17" s="400"/>
      <c r="DM17" s="401"/>
      <c r="DN17" s="295">
        <v>0.125</v>
      </c>
      <c r="DO17" s="64"/>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400"/>
      <c r="EO17" s="400"/>
      <c r="EP17" s="400"/>
      <c r="EQ17" s="400"/>
      <c r="ER17" s="65">
        <f t="shared" si="7"/>
        <v>1.5000000000000002</v>
      </c>
      <c r="ES17" s="65">
        <f>+CG17/CF17</f>
        <v>1</v>
      </c>
      <c r="ET17" s="65">
        <f t="shared" si="8"/>
        <v>1</v>
      </c>
      <c r="EU17" s="65">
        <f t="shared" si="9"/>
        <v>1</v>
      </c>
      <c r="EV17" s="65">
        <f t="shared" si="10"/>
        <v>0.60304858685296914</v>
      </c>
      <c r="EW17" s="693" t="s">
        <v>420</v>
      </c>
      <c r="EX17" s="681" t="s">
        <v>69</v>
      </c>
      <c r="EY17" s="681" t="s">
        <v>69</v>
      </c>
      <c r="EZ17" s="684" t="s">
        <v>361</v>
      </c>
      <c r="FA17" s="687" t="s">
        <v>397</v>
      </c>
      <c r="FB17" s="377"/>
    </row>
    <row r="18" spans="1:158" s="35" customFormat="1" ht="30" customHeight="1" x14ac:dyDescent="0.25">
      <c r="A18" s="701"/>
      <c r="B18" s="703"/>
      <c r="C18" s="706"/>
      <c r="D18" s="707"/>
      <c r="E18" s="710"/>
      <c r="F18" s="214" t="s">
        <v>3</v>
      </c>
      <c r="G18" s="402">
        <f>AA18+BE18+CH18+CJ18+DN18</f>
        <v>617404100</v>
      </c>
      <c r="H18" s="403">
        <v>100000000</v>
      </c>
      <c r="I18" s="404"/>
      <c r="J18" s="404"/>
      <c r="K18" s="405">
        <v>100000000</v>
      </c>
      <c r="L18" s="406">
        <v>0</v>
      </c>
      <c r="M18" s="405">
        <v>100000000</v>
      </c>
      <c r="N18" s="406">
        <v>0</v>
      </c>
      <c r="O18" s="405">
        <v>100000000</v>
      </c>
      <c r="P18" s="405">
        <v>31576000</v>
      </c>
      <c r="Q18" s="405">
        <v>100000000</v>
      </c>
      <c r="R18" s="405">
        <v>53576000</v>
      </c>
      <c r="S18" s="406">
        <v>100000000</v>
      </c>
      <c r="T18" s="406">
        <v>53576000</v>
      </c>
      <c r="U18" s="406">
        <v>100000000</v>
      </c>
      <c r="V18" s="407">
        <v>55776000</v>
      </c>
      <c r="W18" s="408">
        <f>+U18</f>
        <v>100000000</v>
      </c>
      <c r="X18" s="408">
        <f>+U18</f>
        <v>100000000</v>
      </c>
      <c r="Y18" s="408">
        <f>+V18</f>
        <v>55776000</v>
      </c>
      <c r="Z18" s="408">
        <f>+X18</f>
        <v>100000000</v>
      </c>
      <c r="AA18" s="408">
        <f>+Y18</f>
        <v>55776000</v>
      </c>
      <c r="AB18" s="406">
        <v>200000000</v>
      </c>
      <c r="AC18" s="406"/>
      <c r="AD18" s="406"/>
      <c r="AE18" s="406"/>
      <c r="AF18" s="406"/>
      <c r="AG18" s="406"/>
      <c r="AH18" s="406"/>
      <c r="AI18" s="406">
        <v>115048000</v>
      </c>
      <c r="AJ18" s="406">
        <v>115048000</v>
      </c>
      <c r="AK18" s="421">
        <v>0</v>
      </c>
      <c r="AL18" s="421">
        <v>0</v>
      </c>
      <c r="AM18" s="421">
        <v>0</v>
      </c>
      <c r="AN18" s="421">
        <v>0</v>
      </c>
      <c r="AO18" s="410">
        <v>74508000</v>
      </c>
      <c r="AP18" s="421">
        <v>0</v>
      </c>
      <c r="AQ18" s="406">
        <v>0</v>
      </c>
      <c r="AR18" s="406">
        <v>0</v>
      </c>
      <c r="AS18" s="406">
        <v>0</v>
      </c>
      <c r="AT18" s="406">
        <v>0</v>
      </c>
      <c r="AU18" s="406">
        <f>-67568000-6940000</f>
        <v>-74508000</v>
      </c>
      <c r="AV18" s="406">
        <v>0</v>
      </c>
      <c r="AW18" s="406">
        <v>0</v>
      </c>
      <c r="AX18" s="406">
        <v>0</v>
      </c>
      <c r="AY18" s="406">
        <f>121988000-115048000</f>
        <v>6940000</v>
      </c>
      <c r="AZ18" s="411">
        <v>6940000</v>
      </c>
      <c r="BA18" s="408">
        <f t="shared" ref="BA18:BA21" si="25">+AC18+AE18+AG18+AI18+AK18+AM18+AO18+AQ18+AS18+AU18+AW18+AY18</f>
        <v>121988000</v>
      </c>
      <c r="BB18" s="406">
        <f t="shared" ref="BB18:BB23" si="26">+AC18+AE18+AG18+AI18+AK18+AM18+AO18+AQ18+AS18+AU18+AW18+AY18</f>
        <v>121988000</v>
      </c>
      <c r="BC18" s="406">
        <f t="shared" ref="BC18:BC21" si="27">+AD18+AF18+AH18+AJ18+AL18+AN18+AP18+AR18+AT18+AV18+AX18+AZ18</f>
        <v>121988000</v>
      </c>
      <c r="BD18" s="406">
        <f t="shared" ref="BD18:BD21" si="28">AC18+AE18+AG18+AI18+AK18+AM18+AO18+AQ18+AS18+AU18+AW18+AY18</f>
        <v>121988000</v>
      </c>
      <c r="BE18" s="411">
        <f t="shared" ref="BE18:BE21" si="29">AD18+AF18+AH18+AJ18+AL18+AN18++AP18+AR18+AT18+AV18+AX18+AZ18</f>
        <v>121988000</v>
      </c>
      <c r="BF18" s="307">
        <v>143810000</v>
      </c>
      <c r="BG18" s="308">
        <v>143810000</v>
      </c>
      <c r="BH18" s="309">
        <v>139355500</v>
      </c>
      <c r="BI18" s="308">
        <v>0</v>
      </c>
      <c r="BJ18" s="309">
        <v>0</v>
      </c>
      <c r="BK18" s="308">
        <v>0</v>
      </c>
      <c r="BL18" s="309">
        <v>0</v>
      </c>
      <c r="BM18" s="308">
        <v>0</v>
      </c>
      <c r="BN18" s="309">
        <v>0</v>
      </c>
      <c r="BO18" s="308">
        <v>0</v>
      </c>
      <c r="BP18" s="309">
        <v>0</v>
      </c>
      <c r="BQ18" s="308">
        <v>0</v>
      </c>
      <c r="BR18" s="309">
        <v>0</v>
      </c>
      <c r="BS18" s="308">
        <v>0</v>
      </c>
      <c r="BT18" s="309">
        <v>0</v>
      </c>
      <c r="BU18" s="308">
        <v>0</v>
      </c>
      <c r="BV18" s="309">
        <v>0</v>
      </c>
      <c r="BW18" s="308">
        <v>0</v>
      </c>
      <c r="BX18" s="309">
        <v>22980000</v>
      </c>
      <c r="BY18" s="308">
        <v>0</v>
      </c>
      <c r="BZ18" s="309">
        <v>0</v>
      </c>
      <c r="CA18" s="308">
        <v>26419100</v>
      </c>
      <c r="CB18" s="309">
        <v>0</v>
      </c>
      <c r="CC18" s="308">
        <v>0</v>
      </c>
      <c r="CD18" s="412">
        <v>-14601500</v>
      </c>
      <c r="CE18" s="408">
        <f t="shared" ref="CE18" si="30">+BG18+BI18+BK18+BM18+BO18+BQ18+BS18+BU18+BW18+BY18+CA18+CC18</f>
        <v>170229100</v>
      </c>
      <c r="CF18" s="408">
        <f t="shared" si="5"/>
        <v>170229100</v>
      </c>
      <c r="CG18" s="413">
        <f>+BH18+BJ18+BL18+BN18+BP18+BR18+BT18+BV18+BX18+BZ18+CB18+CD18</f>
        <v>147734000</v>
      </c>
      <c r="CH18" s="413">
        <f t="shared" si="24"/>
        <v>170229100</v>
      </c>
      <c r="CI18" s="413">
        <f>+BH18+BJ18+BL18+BN18+BP18+BR18+BT18+BV18+BX18+BZ18+CB18+CD18</f>
        <v>147734000</v>
      </c>
      <c r="CJ18" s="314">
        <v>169411000</v>
      </c>
      <c r="CK18" s="404"/>
      <c r="CL18" s="406"/>
      <c r="CM18" s="406"/>
      <c r="CN18" s="406"/>
      <c r="CO18" s="406"/>
      <c r="CP18" s="406"/>
      <c r="CQ18" s="406"/>
      <c r="CR18" s="406"/>
      <c r="CS18" s="406"/>
      <c r="CT18" s="406"/>
      <c r="CU18" s="406"/>
      <c r="CV18" s="406"/>
      <c r="CW18" s="406"/>
      <c r="CX18" s="406"/>
      <c r="CY18" s="406"/>
      <c r="CZ18" s="406"/>
      <c r="DA18" s="406"/>
      <c r="DB18" s="406"/>
      <c r="DC18" s="406"/>
      <c r="DD18" s="406"/>
      <c r="DE18" s="406"/>
      <c r="DF18" s="406"/>
      <c r="DG18" s="406"/>
      <c r="DH18" s="406"/>
      <c r="DI18" s="407"/>
      <c r="DJ18" s="413"/>
      <c r="DK18" s="413"/>
      <c r="DL18" s="413"/>
      <c r="DM18" s="414"/>
      <c r="DN18" s="314">
        <v>100000000</v>
      </c>
      <c r="DO18" s="404"/>
      <c r="DP18" s="406"/>
      <c r="DQ18" s="406"/>
      <c r="DR18" s="406"/>
      <c r="DS18" s="406"/>
      <c r="DT18" s="406"/>
      <c r="DU18" s="406"/>
      <c r="DV18" s="406"/>
      <c r="DW18" s="406"/>
      <c r="DX18" s="406"/>
      <c r="DY18" s="406"/>
      <c r="DZ18" s="406"/>
      <c r="EA18" s="406"/>
      <c r="EB18" s="406"/>
      <c r="EC18" s="406"/>
      <c r="ED18" s="406"/>
      <c r="EE18" s="406"/>
      <c r="EF18" s="406"/>
      <c r="EG18" s="406"/>
      <c r="EH18" s="406"/>
      <c r="EI18" s="406"/>
      <c r="EJ18" s="406"/>
      <c r="EK18" s="406"/>
      <c r="EL18" s="406"/>
      <c r="EM18" s="407"/>
      <c r="EN18" s="413"/>
      <c r="EO18" s="413"/>
      <c r="EP18" s="413"/>
      <c r="EQ18" s="413"/>
      <c r="ER18" s="273" t="e">
        <f t="shared" si="7"/>
        <v>#DIV/0!</v>
      </c>
      <c r="ES18" s="273">
        <f t="shared" si="11"/>
        <v>0.86785396856354169</v>
      </c>
      <c r="ET18" s="273">
        <f t="shared" si="8"/>
        <v>0.86785396856354169</v>
      </c>
      <c r="EU18" s="273">
        <f t="shared" si="9"/>
        <v>0.829892424374154</v>
      </c>
      <c r="EV18" s="273">
        <f t="shared" si="10"/>
        <v>0.527204143931017</v>
      </c>
      <c r="EW18" s="694"/>
      <c r="EX18" s="682"/>
      <c r="EY18" s="682"/>
      <c r="EZ18" s="685"/>
      <c r="FA18" s="688"/>
    </row>
    <row r="19" spans="1:158" s="231" customFormat="1" ht="30" customHeight="1" x14ac:dyDescent="0.25">
      <c r="A19" s="701"/>
      <c r="B19" s="703"/>
      <c r="C19" s="707"/>
      <c r="D19" s="707"/>
      <c r="E19" s="710"/>
      <c r="F19" s="215" t="s">
        <v>220</v>
      </c>
      <c r="G19" s="402"/>
      <c r="H19" s="403"/>
      <c r="I19" s="404"/>
      <c r="J19" s="404"/>
      <c r="K19" s="405"/>
      <c r="L19" s="406"/>
      <c r="M19" s="405"/>
      <c r="N19" s="406"/>
      <c r="O19" s="405"/>
      <c r="P19" s="405"/>
      <c r="Q19" s="405"/>
      <c r="R19" s="405"/>
      <c r="S19" s="406"/>
      <c r="T19" s="406"/>
      <c r="U19" s="406"/>
      <c r="V19" s="407"/>
      <c r="W19" s="408"/>
      <c r="X19" s="408"/>
      <c r="Y19" s="408"/>
      <c r="Z19" s="408"/>
      <c r="AA19" s="408"/>
      <c r="AB19" s="403">
        <f>+AC19+AE19+AG19+AI19+AK19+AM19+AO19+AQ19+AS19+AU19+AW19+AY19</f>
        <v>121988000</v>
      </c>
      <c r="AC19" s="406">
        <v>0</v>
      </c>
      <c r="AD19" s="406">
        <v>0</v>
      </c>
      <c r="AE19" s="406">
        <v>0</v>
      </c>
      <c r="AF19" s="406">
        <v>0</v>
      </c>
      <c r="AG19" s="406">
        <v>0</v>
      </c>
      <c r="AH19" s="406">
        <v>0</v>
      </c>
      <c r="AI19" s="406">
        <v>0</v>
      </c>
      <c r="AJ19" s="406">
        <v>0</v>
      </c>
      <c r="AK19" s="406">
        <v>6940000</v>
      </c>
      <c r="AL19" s="406">
        <v>5320667</v>
      </c>
      <c r="AM19" s="406">
        <v>15444000</v>
      </c>
      <c r="AN19" s="406">
        <v>14381000</v>
      </c>
      <c r="AO19" s="406">
        <v>15444000</v>
      </c>
      <c r="AP19" s="406">
        <v>14381000</v>
      </c>
      <c r="AQ19" s="406">
        <v>15444000</v>
      </c>
      <c r="AR19" s="406">
        <v>14381000</v>
      </c>
      <c r="AS19" s="406">
        <v>15444000</v>
      </c>
      <c r="AT19" s="406">
        <v>14381000</v>
      </c>
      <c r="AU19" s="406">
        <v>14381000</v>
      </c>
      <c r="AV19" s="406">
        <v>14381000</v>
      </c>
      <c r="AW19" s="406">
        <v>14381000</v>
      </c>
      <c r="AX19" s="406">
        <v>14381000</v>
      </c>
      <c r="AY19" s="406">
        <v>24510000</v>
      </c>
      <c r="AZ19" s="411">
        <v>14381000</v>
      </c>
      <c r="BA19" s="408">
        <f t="shared" si="25"/>
        <v>121988000</v>
      </c>
      <c r="BB19" s="406">
        <f t="shared" si="26"/>
        <v>121988000</v>
      </c>
      <c r="BC19" s="406">
        <f t="shared" si="27"/>
        <v>105987667</v>
      </c>
      <c r="BD19" s="406">
        <f t="shared" si="28"/>
        <v>121988000</v>
      </c>
      <c r="BE19" s="411">
        <f t="shared" si="29"/>
        <v>105987667</v>
      </c>
      <c r="BF19" s="403">
        <v>143810000</v>
      </c>
      <c r="BG19" s="415">
        <v>0</v>
      </c>
      <c r="BH19" s="406">
        <v>0</v>
      </c>
      <c r="BI19" s="415">
        <v>14669000</v>
      </c>
      <c r="BJ19" s="406">
        <v>7891600</v>
      </c>
      <c r="BK19" s="406">
        <v>14669000</v>
      </c>
      <c r="BL19" s="406">
        <v>14669000</v>
      </c>
      <c r="BM19" s="415">
        <v>14669000</v>
      </c>
      <c r="BN19" s="406">
        <v>7590000</v>
      </c>
      <c r="BO19" s="415">
        <v>14669000</v>
      </c>
      <c r="BP19" s="406">
        <v>21748000</v>
      </c>
      <c r="BQ19" s="406">
        <v>14669000</v>
      </c>
      <c r="BR19" s="406">
        <v>14669000</v>
      </c>
      <c r="BS19" s="406">
        <v>14669000</v>
      </c>
      <c r="BT19" s="406">
        <v>14669000</v>
      </c>
      <c r="BU19" s="415">
        <v>14669000</v>
      </c>
      <c r="BV19" s="406">
        <v>7079000</v>
      </c>
      <c r="BW19" s="415">
        <v>14669000</v>
      </c>
      <c r="BX19" s="406">
        <v>10874000</v>
      </c>
      <c r="BY19" s="415">
        <v>14669000</v>
      </c>
      <c r="BZ19" s="406">
        <v>12632500</v>
      </c>
      <c r="CA19" s="415">
        <v>11789000</v>
      </c>
      <c r="CB19" s="406">
        <v>13531900</v>
      </c>
      <c r="CC19" s="415">
        <v>26419100</v>
      </c>
      <c r="CD19" s="411">
        <v>14359533</v>
      </c>
      <c r="CE19" s="408">
        <f>+BG19+BI19+BK19+BM19+BO19+BQ19+BS19+BU19+BW19+BY19+CA19+CC19</f>
        <v>170229100</v>
      </c>
      <c r="CF19" s="408">
        <f t="shared" si="5"/>
        <v>170229100</v>
      </c>
      <c r="CG19" s="413">
        <f>+BH19+BJ19+BL19+BN19+BP19+BR19+BT19+BV19+BX19+BZ19+CB19+CD19</f>
        <v>139713533</v>
      </c>
      <c r="CH19" s="413">
        <f t="shared" si="24"/>
        <v>170229100</v>
      </c>
      <c r="CI19" s="413">
        <f t="shared" si="24"/>
        <v>139713533</v>
      </c>
      <c r="CJ19" s="408"/>
      <c r="CK19" s="404"/>
      <c r="CL19" s="406"/>
      <c r="CM19" s="406"/>
      <c r="CN19" s="406"/>
      <c r="CO19" s="406"/>
      <c r="CP19" s="406"/>
      <c r="CQ19" s="406"/>
      <c r="CR19" s="406"/>
      <c r="CS19" s="406"/>
      <c r="CT19" s="406"/>
      <c r="CU19" s="406"/>
      <c r="CV19" s="406"/>
      <c r="CW19" s="406"/>
      <c r="CX19" s="406"/>
      <c r="CY19" s="406"/>
      <c r="CZ19" s="406"/>
      <c r="DA19" s="406"/>
      <c r="DB19" s="406"/>
      <c r="DC19" s="406"/>
      <c r="DD19" s="406"/>
      <c r="DE19" s="406"/>
      <c r="DF19" s="406"/>
      <c r="DG19" s="406"/>
      <c r="DH19" s="406"/>
      <c r="DI19" s="407"/>
      <c r="DJ19" s="413"/>
      <c r="DK19" s="413"/>
      <c r="DL19" s="413"/>
      <c r="DM19" s="414"/>
      <c r="DN19" s="408"/>
      <c r="DO19" s="404"/>
      <c r="DP19" s="406"/>
      <c r="DQ19" s="406"/>
      <c r="DR19" s="406"/>
      <c r="DS19" s="406"/>
      <c r="DT19" s="406"/>
      <c r="DU19" s="406"/>
      <c r="DV19" s="406"/>
      <c r="DW19" s="406"/>
      <c r="DX19" s="406"/>
      <c r="DY19" s="406"/>
      <c r="DZ19" s="406"/>
      <c r="EA19" s="406"/>
      <c r="EB19" s="406"/>
      <c r="EC19" s="406"/>
      <c r="ED19" s="406"/>
      <c r="EE19" s="406"/>
      <c r="EF19" s="406"/>
      <c r="EG19" s="406"/>
      <c r="EH19" s="406"/>
      <c r="EI19" s="406"/>
      <c r="EJ19" s="406"/>
      <c r="EK19" s="406"/>
      <c r="EL19" s="406"/>
      <c r="EM19" s="407"/>
      <c r="EN19" s="413"/>
      <c r="EO19" s="413"/>
      <c r="EP19" s="413"/>
      <c r="EQ19" s="413"/>
      <c r="ER19" s="273">
        <f t="shared" si="7"/>
        <v>0.54352846993273807</v>
      </c>
      <c r="ES19" s="273">
        <f t="shared" si="11"/>
        <v>0.82073824628104131</v>
      </c>
      <c r="ET19" s="273">
        <f t="shared" si="8"/>
        <v>0.82073824628104131</v>
      </c>
      <c r="EU19" s="273">
        <f t="shared" si="9"/>
        <v>0.84081732383217822</v>
      </c>
      <c r="EV19" s="273" t="s">
        <v>69</v>
      </c>
      <c r="EW19" s="694"/>
      <c r="EX19" s="682"/>
      <c r="EY19" s="682"/>
      <c r="EZ19" s="685"/>
      <c r="FA19" s="688"/>
    </row>
    <row r="20" spans="1:158" s="233" customFormat="1" ht="30" customHeight="1" x14ac:dyDescent="0.25">
      <c r="A20" s="701"/>
      <c r="B20" s="703"/>
      <c r="C20" s="707"/>
      <c r="D20" s="707"/>
      <c r="E20" s="710"/>
      <c r="F20" s="232" t="s">
        <v>42</v>
      </c>
      <c r="G20" s="294">
        <f>AA20+BE20+CH20+CJ20+DN20</f>
        <v>5.5300000000000002E-2</v>
      </c>
      <c r="H20" s="439"/>
      <c r="I20" s="371"/>
      <c r="J20" s="371"/>
      <c r="K20" s="436"/>
      <c r="L20" s="372"/>
      <c r="M20" s="436"/>
      <c r="N20" s="372"/>
      <c r="O20" s="436"/>
      <c r="P20" s="436"/>
      <c r="Q20" s="436"/>
      <c r="R20" s="436"/>
      <c r="S20" s="372"/>
      <c r="T20" s="372"/>
      <c r="U20" s="372"/>
      <c r="V20" s="440"/>
      <c r="W20" s="441"/>
      <c r="X20" s="441"/>
      <c r="Y20" s="441"/>
      <c r="Z20" s="441"/>
      <c r="AA20" s="441"/>
      <c r="AB20" s="273">
        <v>5.5300000000000002E-2</v>
      </c>
      <c r="AC20" s="273">
        <v>0.01</v>
      </c>
      <c r="AD20" s="273">
        <v>0.01</v>
      </c>
      <c r="AE20" s="273">
        <v>2.3199999999999998E-2</v>
      </c>
      <c r="AF20" s="273">
        <v>2.3199999999999998E-2</v>
      </c>
      <c r="AG20" s="273">
        <v>7.3999999999999986E-3</v>
      </c>
      <c r="AH20" s="273">
        <v>7.3999999999999986E-3</v>
      </c>
      <c r="AI20" s="273">
        <v>7.3000000000000027E-3</v>
      </c>
      <c r="AJ20" s="273">
        <v>7.3000000000000027E-3</v>
      </c>
      <c r="AK20" s="273">
        <v>0</v>
      </c>
      <c r="AL20" s="273">
        <v>0</v>
      </c>
      <c r="AM20" s="273">
        <v>0</v>
      </c>
      <c r="AN20" s="273">
        <v>7.4000000000000003E-3</v>
      </c>
      <c r="AO20" s="273">
        <v>7.4000000000000003E-3</v>
      </c>
      <c r="AP20" s="273">
        <v>0</v>
      </c>
      <c r="AQ20" s="273">
        <v>0</v>
      </c>
      <c r="AR20" s="273">
        <v>0</v>
      </c>
      <c r="AS20" s="273">
        <v>0</v>
      </c>
      <c r="AT20" s="273">
        <v>0</v>
      </c>
      <c r="AU20" s="273">
        <v>0</v>
      </c>
      <c r="AV20" s="273">
        <v>0</v>
      </c>
      <c r="AW20" s="273">
        <v>0</v>
      </c>
      <c r="AX20" s="273">
        <v>0</v>
      </c>
      <c r="AY20" s="273">
        <v>0</v>
      </c>
      <c r="AZ20" s="301">
        <v>0</v>
      </c>
      <c r="BA20" s="315">
        <f t="shared" si="25"/>
        <v>5.5300000000000002E-2</v>
      </c>
      <c r="BB20" s="273">
        <f t="shared" si="26"/>
        <v>5.5300000000000002E-2</v>
      </c>
      <c r="BC20" s="273">
        <f t="shared" si="27"/>
        <v>5.5300000000000002E-2</v>
      </c>
      <c r="BD20" s="273">
        <f t="shared" si="28"/>
        <v>5.5300000000000002E-2</v>
      </c>
      <c r="BE20" s="301">
        <f t="shared" si="29"/>
        <v>5.5300000000000002E-2</v>
      </c>
      <c r="BF20" s="304">
        <f>+BB17-BC17</f>
        <v>0</v>
      </c>
      <c r="BG20" s="306">
        <v>0</v>
      </c>
      <c r="BH20" s="273">
        <v>0</v>
      </c>
      <c r="BI20" s="306">
        <v>0</v>
      </c>
      <c r="BJ20" s="273">
        <v>0</v>
      </c>
      <c r="BK20" s="306">
        <v>0</v>
      </c>
      <c r="BL20" s="273">
        <v>0</v>
      </c>
      <c r="BM20" s="306">
        <v>0</v>
      </c>
      <c r="BN20" s="273">
        <v>0</v>
      </c>
      <c r="BO20" s="306">
        <v>0</v>
      </c>
      <c r="BP20" s="273">
        <v>0</v>
      </c>
      <c r="BQ20" s="273">
        <v>0</v>
      </c>
      <c r="BR20" s="273">
        <v>0</v>
      </c>
      <c r="BS20" s="273">
        <v>0</v>
      </c>
      <c r="BT20" s="273">
        <v>0</v>
      </c>
      <c r="BU20" s="273">
        <v>0</v>
      </c>
      <c r="BV20" s="273">
        <v>0</v>
      </c>
      <c r="BW20" s="306">
        <v>0</v>
      </c>
      <c r="BX20" s="273">
        <v>0</v>
      </c>
      <c r="BY20" s="306">
        <v>0</v>
      </c>
      <c r="BZ20" s="273">
        <v>0</v>
      </c>
      <c r="CA20" s="273">
        <v>0</v>
      </c>
      <c r="CB20" s="273">
        <v>0</v>
      </c>
      <c r="CC20" s="306">
        <v>0</v>
      </c>
      <c r="CD20" s="301">
        <v>0</v>
      </c>
      <c r="CE20" s="442">
        <f t="shared" ref="CE20:CE21" si="31">+BG20+BI20+BK20+BM20+BO20+BQ20+BS20+BU20+BW20+BY20+CA20+CC20</f>
        <v>0</v>
      </c>
      <c r="CF20" s="442">
        <f t="shared" si="5"/>
        <v>0</v>
      </c>
      <c r="CG20" s="443">
        <f>+BH20+BJ20+BL20+BN20+BP20+BR20+BT20+BV20+BX20+BZ20+CB20+CD20</f>
        <v>0</v>
      </c>
      <c r="CH20" s="443">
        <f t="shared" si="24"/>
        <v>0</v>
      </c>
      <c r="CI20" s="443">
        <f t="shared" si="24"/>
        <v>0</v>
      </c>
      <c r="CJ20" s="315"/>
      <c r="CK20" s="371"/>
      <c r="CL20" s="372"/>
      <c r="CM20" s="372"/>
      <c r="CN20" s="372"/>
      <c r="CO20" s="372"/>
      <c r="CP20" s="372"/>
      <c r="CQ20" s="372"/>
      <c r="CR20" s="372"/>
      <c r="CS20" s="372"/>
      <c r="CT20" s="372"/>
      <c r="CU20" s="372"/>
      <c r="CV20" s="372"/>
      <c r="CW20" s="372"/>
      <c r="CX20" s="372"/>
      <c r="CY20" s="372"/>
      <c r="CZ20" s="372"/>
      <c r="DA20" s="372"/>
      <c r="DB20" s="372"/>
      <c r="DC20" s="372"/>
      <c r="DD20" s="372"/>
      <c r="DE20" s="372"/>
      <c r="DF20" s="372"/>
      <c r="DG20" s="372"/>
      <c r="DH20" s="372"/>
      <c r="DI20" s="372"/>
      <c r="DJ20" s="373"/>
      <c r="DK20" s="373"/>
      <c r="DL20" s="373"/>
      <c r="DM20" s="374"/>
      <c r="DN20" s="315"/>
      <c r="DO20" s="371"/>
      <c r="DP20" s="372"/>
      <c r="DQ20" s="372"/>
      <c r="DR20" s="372"/>
      <c r="DS20" s="372"/>
      <c r="DT20" s="372"/>
      <c r="DU20" s="372"/>
      <c r="DV20" s="372"/>
      <c r="DW20" s="372"/>
      <c r="DX20" s="372"/>
      <c r="DY20" s="372"/>
      <c r="DZ20" s="372"/>
      <c r="EA20" s="372"/>
      <c r="EB20" s="372"/>
      <c r="EC20" s="372"/>
      <c r="ED20" s="372"/>
      <c r="EE20" s="372"/>
      <c r="EF20" s="372"/>
      <c r="EG20" s="372"/>
      <c r="EH20" s="372"/>
      <c r="EI20" s="372"/>
      <c r="EJ20" s="372"/>
      <c r="EK20" s="372"/>
      <c r="EL20" s="372"/>
      <c r="EM20" s="372"/>
      <c r="EN20" s="373"/>
      <c r="EO20" s="373"/>
      <c r="EP20" s="373"/>
      <c r="EQ20" s="373"/>
      <c r="ER20" s="273" t="s">
        <v>69</v>
      </c>
      <c r="ES20" s="273" t="s">
        <v>69</v>
      </c>
      <c r="ET20" s="273" t="s">
        <v>69</v>
      </c>
      <c r="EU20" s="273">
        <f t="shared" si="9"/>
        <v>1</v>
      </c>
      <c r="EV20" s="273">
        <f t="shared" si="10"/>
        <v>1</v>
      </c>
      <c r="EW20" s="694"/>
      <c r="EX20" s="682"/>
      <c r="EY20" s="682"/>
      <c r="EZ20" s="685"/>
      <c r="FA20" s="688"/>
    </row>
    <row r="21" spans="1:158" s="231" customFormat="1" ht="30" customHeight="1" x14ac:dyDescent="0.25">
      <c r="A21" s="701"/>
      <c r="B21" s="703"/>
      <c r="C21" s="707"/>
      <c r="D21" s="707"/>
      <c r="E21" s="710"/>
      <c r="F21" s="214" t="s">
        <v>4</v>
      </c>
      <c r="G21" s="402">
        <f>AA21+BE21+CH21+CJ21+DN21</f>
        <v>55656066</v>
      </c>
      <c r="H21" s="429"/>
      <c r="I21" s="430"/>
      <c r="J21" s="430"/>
      <c r="K21" s="405"/>
      <c r="L21" s="431"/>
      <c r="M21" s="405"/>
      <c r="N21" s="431"/>
      <c r="O21" s="405"/>
      <c r="P21" s="405"/>
      <c r="Q21" s="405"/>
      <c r="R21" s="405"/>
      <c r="S21" s="431"/>
      <c r="T21" s="431"/>
      <c r="U21" s="431"/>
      <c r="V21" s="407"/>
      <c r="W21" s="432"/>
      <c r="X21" s="432"/>
      <c r="Y21" s="432"/>
      <c r="Z21" s="432"/>
      <c r="AA21" s="432"/>
      <c r="AB21" s="406">
        <v>39655733</v>
      </c>
      <c r="AC21" s="406">
        <v>5500000</v>
      </c>
      <c r="AD21" s="406">
        <v>5500000</v>
      </c>
      <c r="AE21" s="406">
        <v>5500000</v>
      </c>
      <c r="AF21" s="406">
        <v>5500000</v>
      </c>
      <c r="AG21" s="406">
        <v>5500000</v>
      </c>
      <c r="AH21" s="406">
        <v>5500000</v>
      </c>
      <c r="AI21" s="406">
        <v>0</v>
      </c>
      <c r="AJ21" s="406">
        <v>0</v>
      </c>
      <c r="AK21" s="421">
        <v>0</v>
      </c>
      <c r="AL21" s="421">
        <v>0</v>
      </c>
      <c r="AM21" s="421">
        <v>0</v>
      </c>
      <c r="AN21" s="421">
        <v>0</v>
      </c>
      <c r="AO21" s="410">
        <v>23155733</v>
      </c>
      <c r="AP21" s="421">
        <v>0</v>
      </c>
      <c r="AQ21" s="421">
        <v>0</v>
      </c>
      <c r="AR21" s="421">
        <v>0</v>
      </c>
      <c r="AS21" s="421">
        <v>0</v>
      </c>
      <c r="AT21" s="421">
        <v>0</v>
      </c>
      <c r="AU21" s="421">
        <v>0</v>
      </c>
      <c r="AV21" s="421">
        <v>0</v>
      </c>
      <c r="AW21" s="406">
        <v>0</v>
      </c>
      <c r="AX21" s="406">
        <v>0</v>
      </c>
      <c r="AY21" s="406">
        <v>0</v>
      </c>
      <c r="AZ21" s="411">
        <v>23155733</v>
      </c>
      <c r="BA21" s="408">
        <f t="shared" si="25"/>
        <v>39655733</v>
      </c>
      <c r="BB21" s="433">
        <f t="shared" si="26"/>
        <v>39655733</v>
      </c>
      <c r="BC21" s="297">
        <f t="shared" si="27"/>
        <v>39655733</v>
      </c>
      <c r="BD21" s="297">
        <f t="shared" si="28"/>
        <v>39655733</v>
      </c>
      <c r="BE21" s="299">
        <f t="shared" si="29"/>
        <v>39655733</v>
      </c>
      <c r="BF21" s="307">
        <v>16000333</v>
      </c>
      <c r="BG21" s="308">
        <v>14381000</v>
      </c>
      <c r="BH21" s="309">
        <v>14381000</v>
      </c>
      <c r="BI21" s="308">
        <v>1619333</v>
      </c>
      <c r="BJ21" s="309">
        <v>1619333</v>
      </c>
      <c r="BK21" s="308">
        <v>0</v>
      </c>
      <c r="BL21" s="309">
        <v>0</v>
      </c>
      <c r="BM21" s="308">
        <v>0</v>
      </c>
      <c r="BN21" s="309">
        <v>0</v>
      </c>
      <c r="BO21" s="308">
        <v>0</v>
      </c>
      <c r="BP21" s="309">
        <v>0</v>
      </c>
      <c r="BQ21" s="308">
        <v>0</v>
      </c>
      <c r="BR21" s="309">
        <v>0</v>
      </c>
      <c r="BS21" s="308">
        <v>0</v>
      </c>
      <c r="BT21" s="309">
        <v>0</v>
      </c>
      <c r="BU21" s="308">
        <v>0</v>
      </c>
      <c r="BV21" s="309">
        <v>0</v>
      </c>
      <c r="BW21" s="308">
        <v>0</v>
      </c>
      <c r="BX21" s="309">
        <v>0</v>
      </c>
      <c r="BY21" s="308">
        <v>0</v>
      </c>
      <c r="BZ21" s="309">
        <v>0</v>
      </c>
      <c r="CA21" s="308">
        <v>0</v>
      </c>
      <c r="CB21" s="309">
        <v>0</v>
      </c>
      <c r="CC21" s="308">
        <v>0</v>
      </c>
      <c r="CD21" s="412">
        <v>0</v>
      </c>
      <c r="CE21" s="408">
        <f t="shared" si="31"/>
        <v>16000333</v>
      </c>
      <c r="CF21" s="408">
        <f t="shared" si="5"/>
        <v>16000333</v>
      </c>
      <c r="CG21" s="413">
        <f>+BH21+BJ21+BL21+BN21+BP21+BR21+BT21+BV21+BX21+BZ21+CB21+CD21</f>
        <v>16000333</v>
      </c>
      <c r="CH21" s="413">
        <f t="shared" si="24"/>
        <v>16000333</v>
      </c>
      <c r="CI21" s="413">
        <f t="shared" si="24"/>
        <v>16000333</v>
      </c>
      <c r="CJ21" s="314"/>
      <c r="CK21" s="430"/>
      <c r="CL21" s="431"/>
      <c r="CM21" s="431"/>
      <c r="CN21" s="431"/>
      <c r="CO21" s="431"/>
      <c r="CP21" s="431"/>
      <c r="CQ21" s="431"/>
      <c r="CR21" s="431"/>
      <c r="CS21" s="431"/>
      <c r="CT21" s="431"/>
      <c r="CU21" s="431"/>
      <c r="CV21" s="431"/>
      <c r="CW21" s="431"/>
      <c r="CX21" s="431"/>
      <c r="CY21" s="431"/>
      <c r="CZ21" s="431"/>
      <c r="DA21" s="431"/>
      <c r="DB21" s="431"/>
      <c r="DC21" s="431"/>
      <c r="DD21" s="431"/>
      <c r="DE21" s="431"/>
      <c r="DF21" s="431"/>
      <c r="DG21" s="431"/>
      <c r="DH21" s="431"/>
      <c r="DI21" s="431"/>
      <c r="DJ21" s="413"/>
      <c r="DK21" s="413"/>
      <c r="DL21" s="413"/>
      <c r="DM21" s="414"/>
      <c r="DN21" s="314"/>
      <c r="DO21" s="430"/>
      <c r="DP21" s="431"/>
      <c r="DQ21" s="431"/>
      <c r="DR21" s="431"/>
      <c r="DS21" s="431"/>
      <c r="DT21" s="431"/>
      <c r="DU21" s="431"/>
      <c r="DV21" s="431"/>
      <c r="DW21" s="431"/>
      <c r="DX21" s="431"/>
      <c r="DY21" s="431"/>
      <c r="DZ21" s="431"/>
      <c r="EA21" s="431"/>
      <c r="EB21" s="431"/>
      <c r="EC21" s="431"/>
      <c r="ED21" s="431"/>
      <c r="EE21" s="431"/>
      <c r="EF21" s="431"/>
      <c r="EG21" s="431"/>
      <c r="EH21" s="431"/>
      <c r="EI21" s="431"/>
      <c r="EJ21" s="431"/>
      <c r="EK21" s="431"/>
      <c r="EL21" s="431"/>
      <c r="EM21" s="431"/>
      <c r="EN21" s="413"/>
      <c r="EO21" s="413"/>
      <c r="EP21" s="413"/>
      <c r="EQ21" s="413"/>
      <c r="ER21" s="273" t="e">
        <f t="shared" si="7"/>
        <v>#DIV/0!</v>
      </c>
      <c r="ES21" s="273">
        <f t="shared" si="11"/>
        <v>1</v>
      </c>
      <c r="ET21" s="273">
        <f t="shared" si="8"/>
        <v>1</v>
      </c>
      <c r="EU21" s="273">
        <f t="shared" si="9"/>
        <v>1</v>
      </c>
      <c r="EV21" s="273">
        <f t="shared" si="10"/>
        <v>1</v>
      </c>
      <c r="EW21" s="694"/>
      <c r="EX21" s="682"/>
      <c r="EY21" s="682"/>
      <c r="EZ21" s="685"/>
      <c r="FA21" s="688"/>
    </row>
    <row r="22" spans="1:158" s="246" customFormat="1" ht="30" customHeight="1" thickBot="1" x14ac:dyDescent="0.3">
      <c r="A22" s="701"/>
      <c r="B22" s="703"/>
      <c r="C22" s="707"/>
      <c r="D22" s="707"/>
      <c r="E22" s="710"/>
      <c r="F22" s="218" t="s">
        <v>43</v>
      </c>
      <c r="G22" s="444">
        <f>+G17+G20</f>
        <v>1</v>
      </c>
      <c r="H22" s="473">
        <v>0.125</v>
      </c>
      <c r="I22" s="474"/>
      <c r="J22" s="474"/>
      <c r="K22" s="475">
        <f>+K17</f>
        <v>0.125</v>
      </c>
      <c r="L22" s="475">
        <f t="shared" ref="L22:U23" si="32">+L17</f>
        <v>0</v>
      </c>
      <c r="M22" s="475">
        <f t="shared" si="32"/>
        <v>0.125</v>
      </c>
      <c r="N22" s="475">
        <f t="shared" si="32"/>
        <v>0</v>
      </c>
      <c r="O22" s="475">
        <f t="shared" si="32"/>
        <v>0.125</v>
      </c>
      <c r="P22" s="475">
        <f t="shared" si="32"/>
        <v>0.32</v>
      </c>
      <c r="Q22" s="475">
        <f t="shared" si="32"/>
        <v>0.125</v>
      </c>
      <c r="R22" s="475">
        <f t="shared" si="32"/>
        <v>0.53576000000000001</v>
      </c>
      <c r="S22" s="475">
        <f t="shared" si="32"/>
        <v>0.125</v>
      </c>
      <c r="T22" s="475">
        <f t="shared" si="32"/>
        <v>0.53576000000000001</v>
      </c>
      <c r="U22" s="475">
        <f t="shared" si="32"/>
        <v>6.9699999999999998E-2</v>
      </c>
      <c r="V22" s="476">
        <f>+V17</f>
        <v>6.9699999999999998E-2</v>
      </c>
      <c r="W22" s="477">
        <f>+W17</f>
        <v>6.9699999999999998E-2</v>
      </c>
      <c r="X22" s="477">
        <f t="shared" ref="X22:AA23" si="33">+X17</f>
        <v>6.9699999999999998E-2</v>
      </c>
      <c r="Y22" s="477">
        <f t="shared" si="33"/>
        <v>6.9699999999999998E-2</v>
      </c>
      <c r="Z22" s="477">
        <f t="shared" si="33"/>
        <v>6.9699999999999998E-2</v>
      </c>
      <c r="AA22" s="477">
        <f t="shared" si="33"/>
        <v>6.9699999999999998E-2</v>
      </c>
      <c r="AB22" s="475">
        <f>+AB17+AB20</f>
        <v>0.30530000000000002</v>
      </c>
      <c r="AC22" s="475">
        <f t="shared" ref="AC22:AZ22" si="34">+AC17+AC20</f>
        <v>0.01</v>
      </c>
      <c r="AD22" s="475">
        <f t="shared" si="34"/>
        <v>0.01</v>
      </c>
      <c r="AE22" s="475">
        <f t="shared" si="34"/>
        <v>2.3199999999999998E-2</v>
      </c>
      <c r="AF22" s="475">
        <f t="shared" si="34"/>
        <v>2.3199999999999998E-2</v>
      </c>
      <c r="AG22" s="475">
        <f t="shared" si="34"/>
        <v>7.3999999999999986E-3</v>
      </c>
      <c r="AH22" s="475">
        <f t="shared" si="34"/>
        <v>7.3999999999999986E-3</v>
      </c>
      <c r="AI22" s="475">
        <f t="shared" si="34"/>
        <v>2.1400000000000002E-2</v>
      </c>
      <c r="AJ22" s="475">
        <f t="shared" si="34"/>
        <v>1.9800000000000005E-2</v>
      </c>
      <c r="AK22" s="475">
        <f t="shared" si="34"/>
        <v>2.58E-2</v>
      </c>
      <c r="AL22" s="475">
        <f t="shared" si="34"/>
        <v>2.5000000000000001E-2</v>
      </c>
      <c r="AM22" s="475">
        <f t="shared" si="34"/>
        <v>0.03</v>
      </c>
      <c r="AN22" s="475">
        <f t="shared" si="34"/>
        <v>4.4899999999999995E-2</v>
      </c>
      <c r="AO22" s="475">
        <f t="shared" si="34"/>
        <v>3.7400000000000003E-2</v>
      </c>
      <c r="AP22" s="475">
        <f t="shared" si="34"/>
        <v>0.03</v>
      </c>
      <c r="AQ22" s="475">
        <f t="shared" si="34"/>
        <v>0.03</v>
      </c>
      <c r="AR22" s="475">
        <f t="shared" si="34"/>
        <v>2.4400000000000002E-2</v>
      </c>
      <c r="AS22" s="475">
        <f t="shared" si="34"/>
        <v>0.03</v>
      </c>
      <c r="AT22" s="475">
        <f t="shared" si="34"/>
        <v>3.0499999999999999E-2</v>
      </c>
      <c r="AU22" s="475">
        <f t="shared" si="34"/>
        <v>0.03</v>
      </c>
      <c r="AV22" s="475">
        <f t="shared" si="34"/>
        <v>0.03</v>
      </c>
      <c r="AW22" s="475">
        <f t="shared" si="34"/>
        <v>0.03</v>
      </c>
      <c r="AX22" s="475">
        <f t="shared" si="34"/>
        <v>0.03</v>
      </c>
      <c r="AY22" s="475">
        <f t="shared" si="34"/>
        <v>3.0099999999999998E-2</v>
      </c>
      <c r="AZ22" s="475">
        <f t="shared" si="34"/>
        <v>3.0099999999999998E-2</v>
      </c>
      <c r="BA22" s="477">
        <f>+BA17+BA20</f>
        <v>0.30529999999999996</v>
      </c>
      <c r="BB22" s="474">
        <f t="shared" si="26"/>
        <v>0.30530000000000002</v>
      </c>
      <c r="BC22" s="474">
        <f t="shared" ref="BC22:BD22" si="35">+BC17+BC20</f>
        <v>0.30530000000000002</v>
      </c>
      <c r="BD22" s="474">
        <f t="shared" si="35"/>
        <v>0.30529999999999996</v>
      </c>
      <c r="BE22" s="478">
        <f>+BE17+BE20</f>
        <v>0.30530000000000002</v>
      </c>
      <c r="BF22" s="473">
        <f t="shared" ref="BF22:CD22" si="36">+BF17+BF20</f>
        <v>0.25</v>
      </c>
      <c r="BG22" s="478">
        <f>+BG17+BG20</f>
        <v>0</v>
      </c>
      <c r="BH22" s="475">
        <f>+BH17+BH20</f>
        <v>0</v>
      </c>
      <c r="BI22" s="478">
        <f t="shared" si="36"/>
        <v>5.0000000000000001E-3</v>
      </c>
      <c r="BJ22" s="475">
        <f t="shared" si="36"/>
        <v>5.0000000000000001E-3</v>
      </c>
      <c r="BK22" s="478">
        <f t="shared" si="36"/>
        <v>0.02</v>
      </c>
      <c r="BL22" s="475">
        <f t="shared" si="36"/>
        <v>0.02</v>
      </c>
      <c r="BM22" s="478">
        <f t="shared" si="36"/>
        <v>2.5000000000000001E-2</v>
      </c>
      <c r="BN22" s="475">
        <f t="shared" si="36"/>
        <v>2.5000000000000001E-2</v>
      </c>
      <c r="BO22" s="478">
        <f t="shared" si="36"/>
        <v>2.5000000000000001E-2</v>
      </c>
      <c r="BP22" s="475">
        <f t="shared" si="36"/>
        <v>2.5000000000000001E-2</v>
      </c>
      <c r="BQ22" s="478">
        <f t="shared" si="36"/>
        <v>2.5000000000000001E-2</v>
      </c>
      <c r="BR22" s="475">
        <f t="shared" si="36"/>
        <v>2.5000000000000001E-2</v>
      </c>
      <c r="BS22" s="478">
        <f t="shared" si="36"/>
        <v>2.5000000000000001E-2</v>
      </c>
      <c r="BT22" s="475">
        <f t="shared" si="36"/>
        <v>2.5000000000000001E-2</v>
      </c>
      <c r="BU22" s="478">
        <f t="shared" si="36"/>
        <v>2.5000000000000001E-2</v>
      </c>
      <c r="BV22" s="475">
        <f t="shared" si="36"/>
        <v>1.2500000000000001E-2</v>
      </c>
      <c r="BW22" s="478">
        <f t="shared" si="36"/>
        <v>2.5000000000000001E-2</v>
      </c>
      <c r="BX22" s="475">
        <f t="shared" si="36"/>
        <v>2.5000000000000001E-2</v>
      </c>
      <c r="BY22" s="478">
        <f t="shared" si="36"/>
        <v>2.5000000000000001E-2</v>
      </c>
      <c r="BZ22" s="475">
        <f>+BZ17+BZ20</f>
        <v>2.5000000000000001E-2</v>
      </c>
      <c r="CA22" s="478">
        <f t="shared" si="36"/>
        <v>2.5000000000000001E-2</v>
      </c>
      <c r="CB22" s="475">
        <f t="shared" si="36"/>
        <v>2.5000000000000001E-2</v>
      </c>
      <c r="CC22" s="478">
        <f t="shared" si="36"/>
        <v>2.5000000000000001E-2</v>
      </c>
      <c r="CD22" s="479">
        <f t="shared" si="36"/>
        <v>3.7500000000000006E-2</v>
      </c>
      <c r="CE22" s="477">
        <f>+CE17+CE20</f>
        <v>0.24999999999999997</v>
      </c>
      <c r="CF22" s="477">
        <f t="shared" si="5"/>
        <v>0.24999999999999997</v>
      </c>
      <c r="CG22" s="477">
        <f t="shared" ref="CG22" si="37">+CG17+CG20</f>
        <v>0.25</v>
      </c>
      <c r="CH22" s="477">
        <f>+CH17+CH20</f>
        <v>0.24999999999999997</v>
      </c>
      <c r="CI22" s="477">
        <f t="shared" ref="CI22" si="38">+CI17+CI20</f>
        <v>0.25</v>
      </c>
      <c r="CJ22" s="477">
        <f>+CJ17</f>
        <v>0.25</v>
      </c>
      <c r="CK22" s="474"/>
      <c r="CL22" s="475"/>
      <c r="CM22" s="475"/>
      <c r="CN22" s="475"/>
      <c r="CO22" s="475"/>
      <c r="CP22" s="475"/>
      <c r="CQ22" s="475"/>
      <c r="CR22" s="475"/>
      <c r="CS22" s="475"/>
      <c r="CT22" s="475"/>
      <c r="CU22" s="475"/>
      <c r="CV22" s="475"/>
      <c r="CW22" s="475"/>
      <c r="CX22" s="475"/>
      <c r="CY22" s="475"/>
      <c r="CZ22" s="475"/>
      <c r="DA22" s="475"/>
      <c r="DB22" s="475"/>
      <c r="DC22" s="475"/>
      <c r="DD22" s="475"/>
      <c r="DE22" s="475"/>
      <c r="DF22" s="475"/>
      <c r="DG22" s="475"/>
      <c r="DH22" s="475"/>
      <c r="DI22" s="475"/>
      <c r="DJ22" s="477"/>
      <c r="DK22" s="477"/>
      <c r="DL22" s="477"/>
      <c r="DM22" s="480"/>
      <c r="DN22" s="477">
        <f>+DN17</f>
        <v>0.125</v>
      </c>
      <c r="DO22" s="474"/>
      <c r="DP22" s="475"/>
      <c r="DQ22" s="475"/>
      <c r="DR22" s="475"/>
      <c r="DS22" s="475"/>
      <c r="DT22" s="475"/>
      <c r="DU22" s="475"/>
      <c r="DV22" s="475"/>
      <c r="DW22" s="475"/>
      <c r="DX22" s="475"/>
      <c r="DY22" s="475"/>
      <c r="DZ22" s="475"/>
      <c r="EA22" s="475"/>
      <c r="EB22" s="475"/>
      <c r="EC22" s="475"/>
      <c r="ED22" s="475"/>
      <c r="EE22" s="475"/>
      <c r="EF22" s="475"/>
      <c r="EG22" s="475"/>
      <c r="EH22" s="475"/>
      <c r="EI22" s="475"/>
      <c r="EJ22" s="475"/>
      <c r="EK22" s="475"/>
      <c r="EL22" s="475"/>
      <c r="EM22" s="475"/>
      <c r="EN22" s="477"/>
      <c r="EO22" s="477"/>
      <c r="EP22" s="477"/>
      <c r="EQ22" s="477"/>
      <c r="ER22" s="481">
        <f t="shared" si="7"/>
        <v>1.5000000000000002</v>
      </c>
      <c r="ES22" s="481">
        <f t="shared" si="11"/>
        <v>1</v>
      </c>
      <c r="ET22" s="481">
        <f t="shared" si="8"/>
        <v>1</v>
      </c>
      <c r="EU22" s="481">
        <f t="shared" si="9"/>
        <v>1.0000000000000002</v>
      </c>
      <c r="EV22" s="481">
        <f t="shared" si="10"/>
        <v>0.625</v>
      </c>
      <c r="EW22" s="694"/>
      <c r="EX22" s="682"/>
      <c r="EY22" s="682"/>
      <c r="EZ22" s="685"/>
      <c r="FA22" s="688"/>
    </row>
    <row r="23" spans="1:158" s="35" customFormat="1" ht="30" customHeight="1" thickBot="1" x14ac:dyDescent="0.3">
      <c r="A23" s="701"/>
      <c r="B23" s="704"/>
      <c r="C23" s="708"/>
      <c r="D23" s="708"/>
      <c r="E23" s="711"/>
      <c r="F23" s="217" t="s">
        <v>45</v>
      </c>
      <c r="G23" s="484">
        <f>+G18+G21</f>
        <v>673060166</v>
      </c>
      <c r="H23" s="485">
        <v>300000000</v>
      </c>
      <c r="I23" s="486"/>
      <c r="J23" s="486"/>
      <c r="K23" s="487">
        <f>+K18</f>
        <v>100000000</v>
      </c>
      <c r="L23" s="487">
        <f t="shared" si="32"/>
        <v>0</v>
      </c>
      <c r="M23" s="487">
        <f t="shared" si="32"/>
        <v>100000000</v>
      </c>
      <c r="N23" s="487">
        <f t="shared" si="32"/>
        <v>0</v>
      </c>
      <c r="O23" s="487">
        <f t="shared" si="32"/>
        <v>100000000</v>
      </c>
      <c r="P23" s="487">
        <f t="shared" si="32"/>
        <v>31576000</v>
      </c>
      <c r="Q23" s="487">
        <f t="shared" si="32"/>
        <v>100000000</v>
      </c>
      <c r="R23" s="487">
        <f t="shared" si="32"/>
        <v>53576000</v>
      </c>
      <c r="S23" s="487">
        <f t="shared" si="32"/>
        <v>100000000</v>
      </c>
      <c r="T23" s="487">
        <f t="shared" si="32"/>
        <v>53576000</v>
      </c>
      <c r="U23" s="487">
        <f t="shared" si="32"/>
        <v>100000000</v>
      </c>
      <c r="V23" s="488">
        <f>+V18</f>
        <v>55776000</v>
      </c>
      <c r="W23" s="489">
        <f>+W18</f>
        <v>100000000</v>
      </c>
      <c r="X23" s="489">
        <f t="shared" si="33"/>
        <v>100000000</v>
      </c>
      <c r="Y23" s="489">
        <f t="shared" si="33"/>
        <v>55776000</v>
      </c>
      <c r="Z23" s="489">
        <f t="shared" si="33"/>
        <v>100000000</v>
      </c>
      <c r="AA23" s="489">
        <f t="shared" si="33"/>
        <v>55776000</v>
      </c>
      <c r="AB23" s="490">
        <f>+AB18+AB21</f>
        <v>239655733</v>
      </c>
      <c r="AC23" s="490">
        <f t="shared" ref="AC23:AZ23" si="39">+AC18+AC21</f>
        <v>5500000</v>
      </c>
      <c r="AD23" s="490">
        <f t="shared" si="39"/>
        <v>5500000</v>
      </c>
      <c r="AE23" s="490">
        <f t="shared" si="39"/>
        <v>5500000</v>
      </c>
      <c r="AF23" s="490">
        <f t="shared" si="39"/>
        <v>5500000</v>
      </c>
      <c r="AG23" s="490">
        <f t="shared" si="39"/>
        <v>5500000</v>
      </c>
      <c r="AH23" s="490">
        <f t="shared" si="39"/>
        <v>5500000</v>
      </c>
      <c r="AI23" s="490">
        <f t="shared" si="39"/>
        <v>115048000</v>
      </c>
      <c r="AJ23" s="490">
        <f t="shared" si="39"/>
        <v>115048000</v>
      </c>
      <c r="AK23" s="490">
        <f t="shared" si="39"/>
        <v>0</v>
      </c>
      <c r="AL23" s="490">
        <f t="shared" si="39"/>
        <v>0</v>
      </c>
      <c r="AM23" s="490">
        <f t="shared" si="39"/>
        <v>0</v>
      </c>
      <c r="AN23" s="490">
        <f t="shared" si="39"/>
        <v>0</v>
      </c>
      <c r="AO23" s="490">
        <f t="shared" si="39"/>
        <v>97663733</v>
      </c>
      <c r="AP23" s="490">
        <f t="shared" si="39"/>
        <v>0</v>
      </c>
      <c r="AQ23" s="490">
        <f t="shared" si="39"/>
        <v>0</v>
      </c>
      <c r="AR23" s="490">
        <f t="shared" si="39"/>
        <v>0</v>
      </c>
      <c r="AS23" s="490">
        <f t="shared" si="39"/>
        <v>0</v>
      </c>
      <c r="AT23" s="490">
        <f t="shared" si="39"/>
        <v>0</v>
      </c>
      <c r="AU23" s="490">
        <f t="shared" si="39"/>
        <v>-74508000</v>
      </c>
      <c r="AV23" s="490">
        <f t="shared" si="39"/>
        <v>0</v>
      </c>
      <c r="AW23" s="490">
        <f t="shared" si="39"/>
        <v>0</v>
      </c>
      <c r="AX23" s="490">
        <f t="shared" si="39"/>
        <v>0</v>
      </c>
      <c r="AY23" s="490">
        <f t="shared" si="39"/>
        <v>6940000</v>
      </c>
      <c r="AZ23" s="490">
        <f t="shared" si="39"/>
        <v>30095733</v>
      </c>
      <c r="BA23" s="489">
        <f>+BA18+BA21</f>
        <v>161643733</v>
      </c>
      <c r="BB23" s="491">
        <f t="shared" si="26"/>
        <v>161643733</v>
      </c>
      <c r="BC23" s="491">
        <f t="shared" ref="BC23:BD23" si="40">+BC18+BC21</f>
        <v>161643733</v>
      </c>
      <c r="BD23" s="491">
        <f t="shared" si="40"/>
        <v>161643733</v>
      </c>
      <c r="BE23" s="492">
        <f>+BE18+BE21</f>
        <v>161643733</v>
      </c>
      <c r="BF23" s="493">
        <f t="shared" ref="BF23:CD23" si="41">+BF18+BF21</f>
        <v>159810333</v>
      </c>
      <c r="BG23" s="492">
        <f t="shared" si="41"/>
        <v>158191000</v>
      </c>
      <c r="BH23" s="490">
        <f t="shared" si="41"/>
        <v>153736500</v>
      </c>
      <c r="BI23" s="492">
        <f t="shared" si="41"/>
        <v>1619333</v>
      </c>
      <c r="BJ23" s="490">
        <f t="shared" si="41"/>
        <v>1619333</v>
      </c>
      <c r="BK23" s="492">
        <f t="shared" si="41"/>
        <v>0</v>
      </c>
      <c r="BL23" s="490">
        <f t="shared" si="41"/>
        <v>0</v>
      </c>
      <c r="BM23" s="492">
        <f t="shared" si="41"/>
        <v>0</v>
      </c>
      <c r="BN23" s="490">
        <f t="shared" si="41"/>
        <v>0</v>
      </c>
      <c r="BO23" s="492">
        <f t="shared" si="41"/>
        <v>0</v>
      </c>
      <c r="BP23" s="490">
        <f t="shared" si="41"/>
        <v>0</v>
      </c>
      <c r="BQ23" s="492">
        <f t="shared" si="41"/>
        <v>0</v>
      </c>
      <c r="BR23" s="490">
        <f t="shared" si="41"/>
        <v>0</v>
      </c>
      <c r="BS23" s="492">
        <f t="shared" si="41"/>
        <v>0</v>
      </c>
      <c r="BT23" s="490">
        <f t="shared" si="41"/>
        <v>0</v>
      </c>
      <c r="BU23" s="492">
        <f t="shared" si="41"/>
        <v>0</v>
      </c>
      <c r="BV23" s="490">
        <f t="shared" si="41"/>
        <v>0</v>
      </c>
      <c r="BW23" s="492">
        <f t="shared" si="41"/>
        <v>0</v>
      </c>
      <c r="BX23" s="490">
        <f t="shared" si="41"/>
        <v>22980000</v>
      </c>
      <c r="BY23" s="492">
        <f t="shared" si="41"/>
        <v>0</v>
      </c>
      <c r="BZ23" s="490">
        <f>+BZ18+BZ21</f>
        <v>0</v>
      </c>
      <c r="CA23" s="492">
        <f t="shared" si="41"/>
        <v>26419100</v>
      </c>
      <c r="CB23" s="490">
        <f t="shared" si="41"/>
        <v>0</v>
      </c>
      <c r="CC23" s="492">
        <f t="shared" si="41"/>
        <v>0</v>
      </c>
      <c r="CD23" s="494">
        <f t="shared" si="41"/>
        <v>-14601500</v>
      </c>
      <c r="CE23" s="489">
        <f>+CE18+CE21</f>
        <v>186229433</v>
      </c>
      <c r="CF23" s="489">
        <f t="shared" si="5"/>
        <v>186229433</v>
      </c>
      <c r="CG23" s="489">
        <f t="shared" ref="CG23:CI23" si="42">+CG18++CG21</f>
        <v>163734333</v>
      </c>
      <c r="CH23" s="489">
        <f t="shared" si="42"/>
        <v>186229433</v>
      </c>
      <c r="CI23" s="489">
        <f t="shared" si="42"/>
        <v>163734333</v>
      </c>
      <c r="CJ23" s="489">
        <f>+CJ18</f>
        <v>169411000</v>
      </c>
      <c r="CK23" s="491"/>
      <c r="CL23" s="490"/>
      <c r="CM23" s="490"/>
      <c r="CN23" s="490"/>
      <c r="CO23" s="490"/>
      <c r="CP23" s="490"/>
      <c r="CQ23" s="490"/>
      <c r="CR23" s="490"/>
      <c r="CS23" s="490"/>
      <c r="CT23" s="490"/>
      <c r="CU23" s="490"/>
      <c r="CV23" s="490"/>
      <c r="CW23" s="490"/>
      <c r="CX23" s="490"/>
      <c r="CY23" s="490"/>
      <c r="CZ23" s="490"/>
      <c r="DA23" s="490"/>
      <c r="DB23" s="490"/>
      <c r="DC23" s="490"/>
      <c r="DD23" s="490"/>
      <c r="DE23" s="490"/>
      <c r="DF23" s="490"/>
      <c r="DG23" s="490"/>
      <c r="DH23" s="490"/>
      <c r="DI23" s="490"/>
      <c r="DJ23" s="489"/>
      <c r="DK23" s="489"/>
      <c r="DL23" s="489"/>
      <c r="DM23" s="495"/>
      <c r="DN23" s="489">
        <f>+DN18</f>
        <v>100000000</v>
      </c>
      <c r="DO23" s="491"/>
      <c r="DP23" s="490"/>
      <c r="DQ23" s="490"/>
      <c r="DR23" s="490"/>
      <c r="DS23" s="490"/>
      <c r="DT23" s="490"/>
      <c r="DU23" s="490"/>
      <c r="DV23" s="490"/>
      <c r="DW23" s="490"/>
      <c r="DX23" s="490"/>
      <c r="DY23" s="490"/>
      <c r="DZ23" s="490"/>
      <c r="EA23" s="490"/>
      <c r="EB23" s="490"/>
      <c r="EC23" s="490"/>
      <c r="ED23" s="490"/>
      <c r="EE23" s="490"/>
      <c r="EF23" s="490"/>
      <c r="EG23" s="490"/>
      <c r="EH23" s="490"/>
      <c r="EI23" s="490"/>
      <c r="EJ23" s="490"/>
      <c r="EK23" s="490"/>
      <c r="EL23" s="490"/>
      <c r="EM23" s="490"/>
      <c r="EN23" s="489"/>
      <c r="EO23" s="489"/>
      <c r="EP23" s="489"/>
      <c r="EQ23" s="496"/>
      <c r="ER23" s="538" t="s">
        <v>69</v>
      </c>
      <c r="ES23" s="497">
        <f t="shared" si="11"/>
        <v>0.87920760087370298</v>
      </c>
      <c r="ET23" s="497">
        <f t="shared" si="8"/>
        <v>0.87920760087370298</v>
      </c>
      <c r="EU23" s="497">
        <f t="shared" si="9"/>
        <v>0.85103126272137497</v>
      </c>
      <c r="EV23" s="498">
        <f t="shared" si="10"/>
        <v>0.56630013965200254</v>
      </c>
      <c r="EW23" s="695"/>
      <c r="EX23" s="683"/>
      <c r="EY23" s="683"/>
      <c r="EZ23" s="686"/>
      <c r="FA23" s="689"/>
    </row>
    <row r="24" spans="1:158" s="35" customFormat="1" ht="30" customHeight="1" x14ac:dyDescent="0.25">
      <c r="A24" s="697" t="s">
        <v>302</v>
      </c>
      <c r="B24" s="702">
        <v>3</v>
      </c>
      <c r="C24" s="705" t="s">
        <v>300</v>
      </c>
      <c r="D24" s="705" t="s">
        <v>262</v>
      </c>
      <c r="E24" s="709">
        <v>540</v>
      </c>
      <c r="F24" s="213" t="s">
        <v>41</v>
      </c>
      <c r="G24" s="389">
        <f>AA24+BE24+CH24+CJ24+DN24</f>
        <v>2.99</v>
      </c>
      <c r="H24" s="445" t="s">
        <v>301</v>
      </c>
      <c r="I24" s="391"/>
      <c r="J24" s="391"/>
      <c r="K24" s="392" t="s">
        <v>301</v>
      </c>
      <c r="L24" s="392">
        <v>0</v>
      </c>
      <c r="M24" s="392" t="s">
        <v>301</v>
      </c>
      <c r="N24" s="392">
        <v>0</v>
      </c>
      <c r="O24" s="392" t="s">
        <v>301</v>
      </c>
      <c r="P24" s="392">
        <v>0</v>
      </c>
      <c r="Q24" s="392" t="s">
        <v>301</v>
      </c>
      <c r="R24" s="392">
        <v>0</v>
      </c>
      <c r="S24" s="392" t="s">
        <v>301</v>
      </c>
      <c r="T24" s="392">
        <v>0</v>
      </c>
      <c r="U24" s="392">
        <v>0.19</v>
      </c>
      <c r="V24" s="393">
        <v>0.19</v>
      </c>
      <c r="W24" s="296">
        <f>+U24</f>
        <v>0.19</v>
      </c>
      <c r="X24" s="296">
        <f>+U24</f>
        <v>0.19</v>
      </c>
      <c r="Y24" s="296">
        <f>+V24</f>
        <v>0.19</v>
      </c>
      <c r="Z24" s="296">
        <f>+X24</f>
        <v>0.19</v>
      </c>
      <c r="AA24" s="296">
        <f>+Y24</f>
        <v>0.19</v>
      </c>
      <c r="AB24" s="446">
        <v>1</v>
      </c>
      <c r="AC24" s="446">
        <v>0</v>
      </c>
      <c r="AD24" s="446">
        <v>0</v>
      </c>
      <c r="AE24" s="446">
        <v>0</v>
      </c>
      <c r="AF24" s="446">
        <v>0</v>
      </c>
      <c r="AG24" s="446">
        <v>0</v>
      </c>
      <c r="AH24" s="446">
        <v>0</v>
      </c>
      <c r="AI24" s="446">
        <v>0</v>
      </c>
      <c r="AJ24" s="446">
        <v>0</v>
      </c>
      <c r="AK24" s="446">
        <v>0</v>
      </c>
      <c r="AL24" s="446">
        <v>0</v>
      </c>
      <c r="AM24" s="446">
        <v>0</v>
      </c>
      <c r="AN24" s="446">
        <v>0</v>
      </c>
      <c r="AO24" s="446">
        <v>0</v>
      </c>
      <c r="AP24" s="446">
        <v>0</v>
      </c>
      <c r="AQ24" s="446">
        <v>0</v>
      </c>
      <c r="AR24" s="446">
        <v>0</v>
      </c>
      <c r="AS24" s="446">
        <v>0.17</v>
      </c>
      <c r="AT24" s="446">
        <v>0.17</v>
      </c>
      <c r="AU24" s="446">
        <v>0.34</v>
      </c>
      <c r="AV24" s="446">
        <v>0.34</v>
      </c>
      <c r="AW24" s="446">
        <v>0.15</v>
      </c>
      <c r="AX24" s="446">
        <v>0.15</v>
      </c>
      <c r="AY24" s="446">
        <v>0.34</v>
      </c>
      <c r="AZ24" s="447">
        <v>0.34</v>
      </c>
      <c r="BA24" s="448">
        <f>+AC24+AE24+AG24+AI24+AK24+AM24+AO24+AQ24+AS24+AU24+AW24+AY24</f>
        <v>1</v>
      </c>
      <c r="BB24" s="396">
        <f>+AC24+AE24+AG24+AI24+AK24+AM24+AO24+AQ24+AS24+AU24+AW24+AY24</f>
        <v>1</v>
      </c>
      <c r="BC24" s="446">
        <f>+AD24+AF24+AH24+AJ24+AL24+AN24+AP24+AR24+AT24+AV24+AX24+AZ24</f>
        <v>1</v>
      </c>
      <c r="BD24" s="446">
        <f>AC24+AE24+AG24+AI24+AK24+AM24+AO24+AQ24+AS24+AU24+AW24+AY24</f>
        <v>1</v>
      </c>
      <c r="BE24" s="447">
        <f>AD24+AF24+AH24+AJ24+AL24+AN24++AP24+AR24+AT24+AV24+AX24+AZ24</f>
        <v>1</v>
      </c>
      <c r="BF24" s="449">
        <v>0.8</v>
      </c>
      <c r="BG24" s="450">
        <v>0</v>
      </c>
      <c r="BH24" s="446">
        <v>0</v>
      </c>
      <c r="BI24" s="450">
        <v>0</v>
      </c>
      <c r="BJ24" s="446">
        <v>0</v>
      </c>
      <c r="BK24" s="450">
        <v>0</v>
      </c>
      <c r="BL24" s="446">
        <v>0</v>
      </c>
      <c r="BM24" s="450">
        <v>0.16</v>
      </c>
      <c r="BN24" s="446">
        <v>0.16</v>
      </c>
      <c r="BO24" s="450">
        <v>0</v>
      </c>
      <c r="BP24" s="446">
        <v>0.08</v>
      </c>
      <c r="BQ24" s="450">
        <v>0</v>
      </c>
      <c r="BR24" s="446">
        <v>0.04</v>
      </c>
      <c r="BS24" s="450">
        <v>0</v>
      </c>
      <c r="BT24" s="446">
        <v>0.08</v>
      </c>
      <c r="BU24" s="450">
        <v>0.32</v>
      </c>
      <c r="BV24" s="446">
        <v>0.32</v>
      </c>
      <c r="BW24" s="450">
        <v>0</v>
      </c>
      <c r="BX24" s="446">
        <v>0.01</v>
      </c>
      <c r="BY24" s="450">
        <v>0</v>
      </c>
      <c r="BZ24" s="446">
        <v>0.01</v>
      </c>
      <c r="CA24" s="450">
        <v>0</v>
      </c>
      <c r="CB24" s="446">
        <v>0.02</v>
      </c>
      <c r="CC24" s="450">
        <v>0.32</v>
      </c>
      <c r="CD24" s="447">
        <v>0.08</v>
      </c>
      <c r="CE24" s="394">
        <f>+BG24+BI24+BK24+BM24+BO24+BQ24+BS24+BU24+BW24+BY24+CA24+CC24</f>
        <v>0.8</v>
      </c>
      <c r="CF24" s="394">
        <f t="shared" si="5"/>
        <v>0.8</v>
      </c>
      <c r="CG24" s="394">
        <f>+BH24+BJ24+BL24+BN24+BP24+BR24+BT24+BV24+BX24+BZ24+CB24+CD24</f>
        <v>0.79999999999999993</v>
      </c>
      <c r="CH24" s="394">
        <f t="shared" ref="CH24:CI28" si="43">+BG24+BI24+BK24+BM24+BO24+BQ24+BS24+BU24+BW24+BY24+CA24+CC24</f>
        <v>0.8</v>
      </c>
      <c r="CI24" s="394">
        <f t="shared" si="43"/>
        <v>0.79999999999999993</v>
      </c>
      <c r="CJ24" s="448">
        <v>0.8</v>
      </c>
      <c r="CK24" s="451"/>
      <c r="CL24" s="452"/>
      <c r="CM24" s="452"/>
      <c r="CN24" s="452"/>
      <c r="CO24" s="452"/>
      <c r="CP24" s="452"/>
      <c r="CQ24" s="452"/>
      <c r="CR24" s="452"/>
      <c r="CS24" s="452"/>
      <c r="CT24" s="452"/>
      <c r="CU24" s="452"/>
      <c r="CV24" s="452"/>
      <c r="CW24" s="452"/>
      <c r="CX24" s="452"/>
      <c r="CY24" s="452"/>
      <c r="CZ24" s="452"/>
      <c r="DA24" s="452"/>
      <c r="DB24" s="452"/>
      <c r="DC24" s="452"/>
      <c r="DD24" s="452"/>
      <c r="DE24" s="452"/>
      <c r="DF24" s="452"/>
      <c r="DG24" s="452"/>
      <c r="DH24" s="452"/>
      <c r="DI24" s="452"/>
      <c r="DJ24" s="453"/>
      <c r="DK24" s="453"/>
      <c r="DL24" s="453"/>
      <c r="DM24" s="454"/>
      <c r="DN24" s="448">
        <v>0.2</v>
      </c>
      <c r="DO24" s="391"/>
      <c r="DP24" s="398"/>
      <c r="DQ24" s="398"/>
      <c r="DR24" s="398"/>
      <c r="DS24" s="398"/>
      <c r="DT24" s="398"/>
      <c r="DU24" s="398"/>
      <c r="DV24" s="398"/>
      <c r="DW24" s="398"/>
      <c r="DX24" s="398"/>
      <c r="DY24" s="398"/>
      <c r="DZ24" s="398"/>
      <c r="EA24" s="398"/>
      <c r="EB24" s="398"/>
      <c r="EC24" s="398"/>
      <c r="ED24" s="398"/>
      <c r="EE24" s="398"/>
      <c r="EF24" s="398"/>
      <c r="EG24" s="398"/>
      <c r="EH24" s="398"/>
      <c r="EI24" s="398"/>
      <c r="EJ24" s="398"/>
      <c r="EK24" s="398"/>
      <c r="EL24" s="398"/>
      <c r="EM24" s="398"/>
      <c r="EN24" s="400"/>
      <c r="EO24" s="400"/>
      <c r="EP24" s="400"/>
      <c r="EQ24" s="400"/>
      <c r="ER24" s="65">
        <f t="shared" si="7"/>
        <v>0.25</v>
      </c>
      <c r="ES24" s="65">
        <f>+CG24/CF24</f>
        <v>0.99999999999999989</v>
      </c>
      <c r="ET24" s="65">
        <f t="shared" si="8"/>
        <v>0.99999999999999989</v>
      </c>
      <c r="EU24" s="65">
        <f t="shared" si="9"/>
        <v>0.99999999999999989</v>
      </c>
      <c r="EV24" s="65">
        <f t="shared" si="10"/>
        <v>0.66555183946488283</v>
      </c>
      <c r="EW24" s="712" t="s">
        <v>424</v>
      </c>
      <c r="EX24" s="681" t="s">
        <v>69</v>
      </c>
      <c r="EY24" s="681" t="s">
        <v>69</v>
      </c>
      <c r="EZ24" s="684" t="s">
        <v>362</v>
      </c>
      <c r="FA24" s="687" t="s">
        <v>404</v>
      </c>
    </row>
    <row r="25" spans="1:158" s="234" customFormat="1" ht="30" customHeight="1" x14ac:dyDescent="0.25">
      <c r="A25" s="698"/>
      <c r="B25" s="703"/>
      <c r="C25" s="706"/>
      <c r="D25" s="707"/>
      <c r="E25" s="710"/>
      <c r="F25" s="214" t="s">
        <v>3</v>
      </c>
      <c r="G25" s="402">
        <f>AA25+BE25+CH25+CJ25+DN25</f>
        <v>980653168</v>
      </c>
      <c r="H25" s="403">
        <v>250000000</v>
      </c>
      <c r="I25" s="404"/>
      <c r="J25" s="404"/>
      <c r="K25" s="405">
        <v>250000000</v>
      </c>
      <c r="L25" s="406">
        <v>0</v>
      </c>
      <c r="M25" s="405">
        <v>250000000</v>
      </c>
      <c r="N25" s="406">
        <v>0</v>
      </c>
      <c r="O25" s="405">
        <v>250000000</v>
      </c>
      <c r="P25" s="405">
        <v>0</v>
      </c>
      <c r="Q25" s="405">
        <v>250000000</v>
      </c>
      <c r="R25" s="405">
        <v>0</v>
      </c>
      <c r="S25" s="406">
        <v>250000000</v>
      </c>
      <c r="T25" s="406">
        <v>0</v>
      </c>
      <c r="U25" s="406">
        <v>250000000</v>
      </c>
      <c r="V25" s="407">
        <v>240380000</v>
      </c>
      <c r="W25" s="408">
        <f>+U25</f>
        <v>250000000</v>
      </c>
      <c r="X25" s="408">
        <f>+U25</f>
        <v>250000000</v>
      </c>
      <c r="Y25" s="408">
        <f>+V25</f>
        <v>240380000</v>
      </c>
      <c r="Z25" s="408">
        <f>+X25</f>
        <v>250000000</v>
      </c>
      <c r="AA25" s="408">
        <f>+Y25</f>
        <v>240380000</v>
      </c>
      <c r="AB25" s="406">
        <v>795000000</v>
      </c>
      <c r="AC25" s="406">
        <v>0</v>
      </c>
      <c r="AD25" s="406">
        <v>0</v>
      </c>
      <c r="AE25" s="406">
        <v>0</v>
      </c>
      <c r="AF25" s="406">
        <v>0</v>
      </c>
      <c r="AG25" s="406">
        <v>0</v>
      </c>
      <c r="AH25" s="406">
        <v>0</v>
      </c>
      <c r="AI25" s="406">
        <v>0</v>
      </c>
      <c r="AJ25" s="406">
        <v>0</v>
      </c>
      <c r="AK25" s="406">
        <v>0</v>
      </c>
      <c r="AL25" s="406">
        <v>0</v>
      </c>
      <c r="AM25" s="406">
        <v>0</v>
      </c>
      <c r="AN25" s="406">
        <v>0</v>
      </c>
      <c r="AO25" s="406">
        <v>0</v>
      </c>
      <c r="AP25" s="406">
        <v>0</v>
      </c>
      <c r="AQ25" s="406">
        <v>0</v>
      </c>
      <c r="AR25" s="406">
        <v>0</v>
      </c>
      <c r="AS25" s="406">
        <v>200000000</v>
      </c>
      <c r="AT25" s="406">
        <v>26172000</v>
      </c>
      <c r="AU25" s="406">
        <v>-174228000</v>
      </c>
      <c r="AV25" s="406">
        <v>0</v>
      </c>
      <c r="AW25" s="406">
        <v>0</v>
      </c>
      <c r="AX25" s="406">
        <v>0</v>
      </c>
      <c r="AY25" s="406">
        <v>9124000</v>
      </c>
      <c r="AZ25" s="411">
        <v>8724000</v>
      </c>
      <c r="BA25" s="408">
        <f t="shared" ref="BA25:BA28" si="44">+AC25+AE25+AG25+AI25+AK25+AM25+AO25+AQ25+AS25+AU25+AW25+AY25</f>
        <v>34896000</v>
      </c>
      <c r="BB25" s="404">
        <f t="shared" ref="BB25:BB30" si="45">+AC25+AE25+AG25+AI25+AK25+AM25+AO25+AQ25+AS25+AU25+AW25+AY25</f>
        <v>34896000</v>
      </c>
      <c r="BC25" s="406">
        <f t="shared" ref="BC25:BC28" si="46">+AD25+AF25+AH25+AJ25+AL25+AN25+AP25+AR25+AT25+AV25+AX25+AZ25</f>
        <v>34896000</v>
      </c>
      <c r="BD25" s="406">
        <f t="shared" ref="BD25:BD28" si="47">AC25+AE25+AG25+AI25+AK25+AM25+AO25+AQ25+AS25+AU25+AW25+AY25</f>
        <v>34896000</v>
      </c>
      <c r="BE25" s="411">
        <f t="shared" ref="BE25:BE28" si="48">AD25+AF25+AH25+AJ25+AL25+AN25++AP25+AR25+AT25+AV25+AX25+AZ25</f>
        <v>34896000</v>
      </c>
      <c r="BF25" s="307">
        <v>198390000</v>
      </c>
      <c r="BG25" s="308">
        <v>161871000</v>
      </c>
      <c r="BH25" s="309">
        <v>161871000</v>
      </c>
      <c r="BI25" s="308">
        <v>0</v>
      </c>
      <c r="BJ25" s="309">
        <v>0</v>
      </c>
      <c r="BK25" s="308">
        <v>0</v>
      </c>
      <c r="BL25" s="309">
        <v>0</v>
      </c>
      <c r="BM25" s="308">
        <v>0</v>
      </c>
      <c r="BN25" s="309">
        <v>0</v>
      </c>
      <c r="BO25" s="308">
        <v>0</v>
      </c>
      <c r="BP25" s="309">
        <v>0</v>
      </c>
      <c r="BQ25" s="308">
        <v>0</v>
      </c>
      <c r="BR25" s="309">
        <v>0</v>
      </c>
      <c r="BS25" s="308">
        <v>0</v>
      </c>
      <c r="BT25" s="309">
        <v>0</v>
      </c>
      <c r="BU25" s="308">
        <v>0</v>
      </c>
      <c r="BV25" s="309">
        <v>0</v>
      </c>
      <c r="BW25" s="308">
        <v>0</v>
      </c>
      <c r="BX25" s="309">
        <v>22770000</v>
      </c>
      <c r="BY25" s="308">
        <v>0</v>
      </c>
      <c r="BZ25" s="309">
        <v>45530667</v>
      </c>
      <c r="CA25" s="308">
        <v>73561168</v>
      </c>
      <c r="CB25" s="309">
        <v>5260500</v>
      </c>
      <c r="CC25" s="308">
        <v>0</v>
      </c>
      <c r="CD25" s="412">
        <v>0</v>
      </c>
      <c r="CE25" s="408">
        <f t="shared" ref="CE25" si="49">+BG25+BI25+BK25+BM25+BO25+BQ25+BS25+BU25+BW25+BY25+CA25+CC25</f>
        <v>235432168</v>
      </c>
      <c r="CF25" s="408">
        <f t="shared" si="5"/>
        <v>235432168</v>
      </c>
      <c r="CG25" s="413">
        <f>+BH25+BJ25+BL25+BN25+BP25+BR25+BT25+BV25+BX25+BZ25+CB25+CD25</f>
        <v>235432167</v>
      </c>
      <c r="CH25" s="413">
        <f t="shared" si="43"/>
        <v>235432168</v>
      </c>
      <c r="CI25" s="413">
        <f t="shared" si="43"/>
        <v>235432167</v>
      </c>
      <c r="CJ25" s="314">
        <v>219945000</v>
      </c>
      <c r="CK25" s="404"/>
      <c r="CL25" s="406"/>
      <c r="CM25" s="406"/>
      <c r="CN25" s="406"/>
      <c r="CO25" s="406"/>
      <c r="CP25" s="406"/>
      <c r="CQ25" s="406"/>
      <c r="CR25" s="406"/>
      <c r="CS25" s="406"/>
      <c r="CT25" s="406"/>
      <c r="CU25" s="406"/>
      <c r="CV25" s="406"/>
      <c r="CW25" s="406"/>
      <c r="CX25" s="406"/>
      <c r="CY25" s="406"/>
      <c r="CZ25" s="406"/>
      <c r="DA25" s="406"/>
      <c r="DB25" s="406"/>
      <c r="DC25" s="406"/>
      <c r="DD25" s="406"/>
      <c r="DE25" s="406"/>
      <c r="DF25" s="406"/>
      <c r="DG25" s="406"/>
      <c r="DH25" s="406"/>
      <c r="DI25" s="407"/>
      <c r="DJ25" s="413"/>
      <c r="DK25" s="413"/>
      <c r="DL25" s="413"/>
      <c r="DM25" s="414"/>
      <c r="DN25" s="314">
        <v>250000000</v>
      </c>
      <c r="DO25" s="404"/>
      <c r="DP25" s="406"/>
      <c r="DQ25" s="406"/>
      <c r="DR25" s="406"/>
      <c r="DS25" s="406"/>
      <c r="DT25" s="406"/>
      <c r="DU25" s="406"/>
      <c r="DV25" s="406"/>
      <c r="DW25" s="406"/>
      <c r="DX25" s="406"/>
      <c r="DY25" s="406"/>
      <c r="DZ25" s="406"/>
      <c r="EA25" s="406"/>
      <c r="EB25" s="406"/>
      <c r="EC25" s="406"/>
      <c r="ED25" s="406"/>
      <c r="EE25" s="406"/>
      <c r="EF25" s="406"/>
      <c r="EG25" s="406"/>
      <c r="EH25" s="406"/>
      <c r="EI25" s="406"/>
      <c r="EJ25" s="406"/>
      <c r="EK25" s="406"/>
      <c r="EL25" s="406"/>
      <c r="EM25" s="407"/>
      <c r="EN25" s="413"/>
      <c r="EO25" s="413"/>
      <c r="EP25" s="413"/>
      <c r="EQ25" s="413"/>
      <c r="ER25" s="273" t="e">
        <f t="shared" si="7"/>
        <v>#DIV/0!</v>
      </c>
      <c r="ES25" s="273">
        <f t="shared" si="11"/>
        <v>0.9999999957524921</v>
      </c>
      <c r="ET25" s="273">
        <f t="shared" si="8"/>
        <v>0.9999999957524921</v>
      </c>
      <c r="EU25" s="273">
        <f t="shared" si="9"/>
        <v>0.98151166592234151</v>
      </c>
      <c r="EV25" s="273">
        <f t="shared" si="10"/>
        <v>0.52078368139223719</v>
      </c>
      <c r="EW25" s="713"/>
      <c r="EX25" s="682"/>
      <c r="EY25" s="682"/>
      <c r="EZ25" s="685"/>
      <c r="FA25" s="688"/>
    </row>
    <row r="26" spans="1:158" s="35" customFormat="1" ht="30" customHeight="1" x14ac:dyDescent="0.25">
      <c r="A26" s="698"/>
      <c r="B26" s="703"/>
      <c r="C26" s="707"/>
      <c r="D26" s="707"/>
      <c r="E26" s="710"/>
      <c r="F26" s="215" t="s">
        <v>220</v>
      </c>
      <c r="G26" s="402"/>
      <c r="H26" s="403"/>
      <c r="I26" s="404"/>
      <c r="J26" s="404"/>
      <c r="K26" s="405"/>
      <c r="L26" s="406"/>
      <c r="M26" s="405"/>
      <c r="N26" s="406"/>
      <c r="O26" s="405"/>
      <c r="P26" s="405"/>
      <c r="Q26" s="405"/>
      <c r="R26" s="405"/>
      <c r="S26" s="406"/>
      <c r="T26" s="406"/>
      <c r="U26" s="406"/>
      <c r="V26" s="407"/>
      <c r="W26" s="408"/>
      <c r="X26" s="408"/>
      <c r="Y26" s="408"/>
      <c r="Z26" s="408"/>
      <c r="AA26" s="408"/>
      <c r="AB26" s="403">
        <f>+AC26+AE26+AG26+AI26+AK26+AM26+AO26+AQ26+AS26+AU26+AW26+AY26</f>
        <v>34896000</v>
      </c>
      <c r="AC26" s="406">
        <v>0</v>
      </c>
      <c r="AD26" s="406">
        <v>0</v>
      </c>
      <c r="AE26" s="406">
        <v>0</v>
      </c>
      <c r="AF26" s="406">
        <v>0</v>
      </c>
      <c r="AG26" s="406">
        <v>0</v>
      </c>
      <c r="AH26" s="406">
        <v>0</v>
      </c>
      <c r="AI26" s="406">
        <v>0</v>
      </c>
      <c r="AJ26" s="406">
        <v>0</v>
      </c>
      <c r="AK26" s="406">
        <v>0</v>
      </c>
      <c r="AL26" s="406">
        <v>0</v>
      </c>
      <c r="AM26" s="406">
        <v>0</v>
      </c>
      <c r="AN26" s="406">
        <v>0</v>
      </c>
      <c r="AO26" s="406">
        <v>0</v>
      </c>
      <c r="AP26" s="406">
        <v>0</v>
      </c>
      <c r="AQ26" s="406">
        <v>0</v>
      </c>
      <c r="AR26" s="406">
        <v>0</v>
      </c>
      <c r="AS26" s="406">
        <v>22118400</v>
      </c>
      <c r="AT26" s="406">
        <v>0</v>
      </c>
      <c r="AU26" s="406">
        <v>13958400</v>
      </c>
      <c r="AV26" s="406">
        <v>6979200</v>
      </c>
      <c r="AW26" s="406">
        <v>6979200</v>
      </c>
      <c r="AX26" s="406">
        <v>8724000</v>
      </c>
      <c r="AY26" s="411">
        <v>-8160000</v>
      </c>
      <c r="AZ26" s="411">
        <v>17448000</v>
      </c>
      <c r="BA26" s="408">
        <f t="shared" si="44"/>
        <v>34896000</v>
      </c>
      <c r="BB26" s="404">
        <f t="shared" si="45"/>
        <v>34896000</v>
      </c>
      <c r="BC26" s="406">
        <f t="shared" si="46"/>
        <v>33151200</v>
      </c>
      <c r="BD26" s="406">
        <f t="shared" si="47"/>
        <v>34896000</v>
      </c>
      <c r="BE26" s="411">
        <f t="shared" si="48"/>
        <v>33151200</v>
      </c>
      <c r="BF26" s="403">
        <v>198390000</v>
      </c>
      <c r="BG26" s="415">
        <v>0</v>
      </c>
      <c r="BH26" s="406">
        <v>0</v>
      </c>
      <c r="BI26" s="415">
        <v>23101000</v>
      </c>
      <c r="BJ26" s="406">
        <v>5956800</v>
      </c>
      <c r="BK26" s="406">
        <v>23101000</v>
      </c>
      <c r="BL26" s="406">
        <v>23257600</v>
      </c>
      <c r="BM26" s="415">
        <v>23101000</v>
      </c>
      <c r="BN26" s="406">
        <v>11097000</v>
      </c>
      <c r="BO26" s="415">
        <v>23101000</v>
      </c>
      <c r="BP26" s="406">
        <v>28893000</v>
      </c>
      <c r="BQ26" s="415">
        <v>23101000</v>
      </c>
      <c r="BR26" s="406">
        <v>19995000</v>
      </c>
      <c r="BS26" s="415">
        <v>23101000</v>
      </c>
      <c r="BT26" s="406">
        <v>19995000</v>
      </c>
      <c r="BU26" s="415">
        <v>23101000</v>
      </c>
      <c r="BV26" s="406">
        <v>19995000</v>
      </c>
      <c r="BW26" s="415">
        <v>18047000</v>
      </c>
      <c r="BX26" s="406">
        <v>16732400</v>
      </c>
      <c r="BY26" s="415">
        <v>12023000</v>
      </c>
      <c r="BZ26" s="406">
        <v>11097000</v>
      </c>
      <c r="CA26" s="415">
        <v>6613000</v>
      </c>
      <c r="CB26" s="406">
        <v>12112600</v>
      </c>
      <c r="CC26" s="415">
        <v>32287100</v>
      </c>
      <c r="CD26" s="411">
        <v>40532000</v>
      </c>
      <c r="CE26" s="408">
        <f>+BG26+BI26+BK26+BM26+BO26+BQ26+BS26+BU26+BW26+BY26+CA26+CC26</f>
        <v>230677100</v>
      </c>
      <c r="CF26" s="408">
        <f t="shared" si="5"/>
        <v>230677100</v>
      </c>
      <c r="CG26" s="413">
        <f>+BH26+BJ26+BL26+BN26+BP26+BR26+BT26+BV26+BX26+BZ26+CB26+CD26</f>
        <v>209663400</v>
      </c>
      <c r="CH26" s="413">
        <f t="shared" si="43"/>
        <v>230677100</v>
      </c>
      <c r="CI26" s="413">
        <f t="shared" si="43"/>
        <v>209663400</v>
      </c>
      <c r="CJ26" s="408"/>
      <c r="CK26" s="404"/>
      <c r="CL26" s="406"/>
      <c r="CM26" s="406"/>
      <c r="CN26" s="406"/>
      <c r="CO26" s="406"/>
      <c r="CP26" s="406"/>
      <c r="CQ26" s="406"/>
      <c r="CR26" s="406"/>
      <c r="CS26" s="406"/>
      <c r="CT26" s="406"/>
      <c r="CU26" s="406"/>
      <c r="CV26" s="406"/>
      <c r="CW26" s="406"/>
      <c r="CX26" s="406"/>
      <c r="CY26" s="406"/>
      <c r="CZ26" s="406"/>
      <c r="DA26" s="406"/>
      <c r="DB26" s="406"/>
      <c r="DC26" s="406"/>
      <c r="DD26" s="406"/>
      <c r="DE26" s="406"/>
      <c r="DF26" s="406"/>
      <c r="DG26" s="406"/>
      <c r="DH26" s="406"/>
      <c r="DI26" s="407"/>
      <c r="DJ26" s="413"/>
      <c r="DK26" s="413"/>
      <c r="DL26" s="413"/>
      <c r="DM26" s="414"/>
      <c r="DN26" s="408"/>
      <c r="DO26" s="404"/>
      <c r="DP26" s="406"/>
      <c r="DQ26" s="406"/>
      <c r="DR26" s="406"/>
      <c r="DS26" s="406"/>
      <c r="DT26" s="406"/>
      <c r="DU26" s="406"/>
      <c r="DV26" s="406"/>
      <c r="DW26" s="406"/>
      <c r="DX26" s="406"/>
      <c r="DY26" s="406"/>
      <c r="DZ26" s="406"/>
      <c r="EA26" s="406"/>
      <c r="EB26" s="406"/>
      <c r="EC26" s="406"/>
      <c r="ED26" s="406"/>
      <c r="EE26" s="406"/>
      <c r="EF26" s="406"/>
      <c r="EG26" s="406"/>
      <c r="EH26" s="406"/>
      <c r="EI26" s="406"/>
      <c r="EJ26" s="406"/>
      <c r="EK26" s="406"/>
      <c r="EL26" s="406"/>
      <c r="EM26" s="407"/>
      <c r="EN26" s="413"/>
      <c r="EO26" s="413"/>
      <c r="EP26" s="413"/>
      <c r="EQ26" s="413"/>
      <c r="ER26" s="273">
        <f t="shared" si="7"/>
        <v>1.2553620486200372</v>
      </c>
      <c r="ES26" s="273">
        <f t="shared" si="11"/>
        <v>0.90890426487934861</v>
      </c>
      <c r="ET26" s="273">
        <f t="shared" si="8"/>
        <v>0.90890426487934861</v>
      </c>
      <c r="EU26" s="273">
        <f t="shared" si="9"/>
        <v>0.91430419722479428</v>
      </c>
      <c r="EV26" s="273" t="s">
        <v>69</v>
      </c>
      <c r="EW26" s="713"/>
      <c r="EX26" s="682"/>
      <c r="EY26" s="682"/>
      <c r="EZ26" s="685"/>
      <c r="FA26" s="688"/>
    </row>
    <row r="27" spans="1:158" s="35" customFormat="1" ht="30" customHeight="1" x14ac:dyDescent="0.25">
      <c r="A27" s="698"/>
      <c r="B27" s="703"/>
      <c r="C27" s="707"/>
      <c r="D27" s="707"/>
      <c r="E27" s="710"/>
      <c r="F27" s="216" t="s">
        <v>42</v>
      </c>
      <c r="G27" s="389">
        <f>AA27+BE27+CH27+CJ27+DN27</f>
        <v>0.01</v>
      </c>
      <c r="H27" s="416"/>
      <c r="I27" s="417"/>
      <c r="J27" s="417"/>
      <c r="K27" s="405"/>
      <c r="L27" s="418"/>
      <c r="M27" s="405"/>
      <c r="N27" s="418"/>
      <c r="O27" s="405"/>
      <c r="P27" s="405"/>
      <c r="Q27" s="405"/>
      <c r="R27" s="405"/>
      <c r="S27" s="418"/>
      <c r="T27" s="418"/>
      <c r="U27" s="418"/>
      <c r="V27" s="407"/>
      <c r="W27" s="419"/>
      <c r="X27" s="419"/>
      <c r="Y27" s="419"/>
      <c r="Z27" s="419"/>
      <c r="AA27" s="419"/>
      <c r="AB27" s="247">
        <v>1.0000000000000009E-2</v>
      </c>
      <c r="AC27" s="446">
        <v>0</v>
      </c>
      <c r="AD27" s="446">
        <v>0</v>
      </c>
      <c r="AE27" s="446">
        <v>0</v>
      </c>
      <c r="AF27" s="446">
        <v>0</v>
      </c>
      <c r="AG27" s="446">
        <v>0</v>
      </c>
      <c r="AH27" s="446">
        <v>0</v>
      </c>
      <c r="AI27" s="446">
        <v>0</v>
      </c>
      <c r="AJ27" s="446">
        <v>0</v>
      </c>
      <c r="AK27" s="446">
        <v>0</v>
      </c>
      <c r="AL27" s="446">
        <v>0</v>
      </c>
      <c r="AM27" s="446">
        <v>0.01</v>
      </c>
      <c r="AN27" s="446">
        <v>0.01</v>
      </c>
      <c r="AO27" s="446">
        <v>0</v>
      </c>
      <c r="AP27" s="446">
        <v>0</v>
      </c>
      <c r="AQ27" s="446">
        <v>0</v>
      </c>
      <c r="AR27" s="446">
        <v>0</v>
      </c>
      <c r="AS27" s="446">
        <v>0</v>
      </c>
      <c r="AT27" s="446">
        <v>0</v>
      </c>
      <c r="AU27" s="446">
        <v>0</v>
      </c>
      <c r="AV27" s="446">
        <v>0</v>
      </c>
      <c r="AW27" s="446">
        <v>0</v>
      </c>
      <c r="AX27" s="446">
        <v>0</v>
      </c>
      <c r="AY27" s="446">
        <v>0</v>
      </c>
      <c r="AZ27" s="447">
        <v>0</v>
      </c>
      <c r="BA27" s="448">
        <f t="shared" si="44"/>
        <v>0.01</v>
      </c>
      <c r="BB27" s="396">
        <f t="shared" si="45"/>
        <v>0.01</v>
      </c>
      <c r="BC27" s="446">
        <f t="shared" si="46"/>
        <v>0.01</v>
      </c>
      <c r="BD27" s="446">
        <f t="shared" si="47"/>
        <v>0.01</v>
      </c>
      <c r="BE27" s="447">
        <f t="shared" si="48"/>
        <v>0.01</v>
      </c>
      <c r="BF27" s="449">
        <f>+BA24-BC24</f>
        <v>0</v>
      </c>
      <c r="BG27" s="450">
        <v>0</v>
      </c>
      <c r="BH27" s="446">
        <v>0</v>
      </c>
      <c r="BI27" s="450">
        <v>0</v>
      </c>
      <c r="BJ27" s="446">
        <v>0</v>
      </c>
      <c r="BK27" s="450">
        <v>0</v>
      </c>
      <c r="BL27" s="446">
        <v>0</v>
      </c>
      <c r="BM27" s="450">
        <v>0</v>
      </c>
      <c r="BN27" s="446">
        <v>0</v>
      </c>
      <c r="BO27" s="450">
        <v>0</v>
      </c>
      <c r="BP27" s="446">
        <v>0</v>
      </c>
      <c r="BQ27" s="450">
        <v>0</v>
      </c>
      <c r="BR27" s="446">
        <v>0</v>
      </c>
      <c r="BS27" s="450">
        <v>0</v>
      </c>
      <c r="BT27" s="446">
        <v>0</v>
      </c>
      <c r="BU27" s="450">
        <v>0</v>
      </c>
      <c r="BV27" s="446">
        <v>0</v>
      </c>
      <c r="BW27" s="450">
        <v>0</v>
      </c>
      <c r="BX27" s="446">
        <v>0</v>
      </c>
      <c r="BY27" s="450">
        <v>0</v>
      </c>
      <c r="BZ27" s="446">
        <v>0</v>
      </c>
      <c r="CA27" s="450">
        <v>0</v>
      </c>
      <c r="CB27" s="446">
        <v>0</v>
      </c>
      <c r="CC27" s="450">
        <v>0</v>
      </c>
      <c r="CD27" s="447">
        <v>0</v>
      </c>
      <c r="CE27" s="426">
        <f t="shared" ref="CE27:CE28" si="50">+BG27+BI27+BK27+BM27+BO27+BQ27+BS27+BU27+BW27+BY27+CA27+CC27</f>
        <v>0</v>
      </c>
      <c r="CF27" s="426">
        <f t="shared" si="5"/>
        <v>0</v>
      </c>
      <c r="CG27" s="427">
        <f>+BH27+BJ27+BL27+BN27+BP27+BR27+BT27+BV27+BX27+BZ27+CB27+CD27</f>
        <v>0</v>
      </c>
      <c r="CH27" s="427">
        <f t="shared" si="43"/>
        <v>0</v>
      </c>
      <c r="CI27" s="427">
        <f t="shared" si="43"/>
        <v>0</v>
      </c>
      <c r="CJ27" s="448"/>
      <c r="CK27" s="417"/>
      <c r="CL27" s="418"/>
      <c r="CM27" s="418"/>
      <c r="CN27" s="418"/>
      <c r="CO27" s="418"/>
      <c r="CP27" s="418"/>
      <c r="CQ27" s="418"/>
      <c r="CR27" s="418"/>
      <c r="CS27" s="418"/>
      <c r="CT27" s="418"/>
      <c r="CU27" s="418"/>
      <c r="CV27" s="418"/>
      <c r="CW27" s="418"/>
      <c r="CX27" s="418"/>
      <c r="CY27" s="418"/>
      <c r="CZ27" s="418"/>
      <c r="DA27" s="418"/>
      <c r="DB27" s="418"/>
      <c r="DC27" s="418"/>
      <c r="DD27" s="418"/>
      <c r="DE27" s="418"/>
      <c r="DF27" s="418"/>
      <c r="DG27" s="418"/>
      <c r="DH27" s="418"/>
      <c r="DI27" s="418"/>
      <c r="DJ27" s="413"/>
      <c r="DK27" s="413"/>
      <c r="DL27" s="413"/>
      <c r="DM27" s="414"/>
      <c r="DN27" s="448"/>
      <c r="DO27" s="417"/>
      <c r="DP27" s="418"/>
      <c r="DQ27" s="418"/>
      <c r="DR27" s="418"/>
      <c r="DS27" s="418"/>
      <c r="DT27" s="418"/>
      <c r="DU27" s="418"/>
      <c r="DV27" s="418"/>
      <c r="DW27" s="418"/>
      <c r="DX27" s="418"/>
      <c r="DY27" s="418"/>
      <c r="DZ27" s="418"/>
      <c r="EA27" s="418"/>
      <c r="EB27" s="418"/>
      <c r="EC27" s="418"/>
      <c r="ED27" s="418"/>
      <c r="EE27" s="418"/>
      <c r="EF27" s="418"/>
      <c r="EG27" s="418"/>
      <c r="EH27" s="418"/>
      <c r="EI27" s="418"/>
      <c r="EJ27" s="418"/>
      <c r="EK27" s="418"/>
      <c r="EL27" s="418"/>
      <c r="EM27" s="418"/>
      <c r="EN27" s="413"/>
      <c r="EO27" s="413"/>
      <c r="EP27" s="413"/>
      <c r="EQ27" s="413"/>
      <c r="ER27" s="273" t="s">
        <v>69</v>
      </c>
      <c r="ES27" s="273" t="s">
        <v>69</v>
      </c>
      <c r="ET27" s="273" t="s">
        <v>69</v>
      </c>
      <c r="EU27" s="273">
        <f t="shared" si="9"/>
        <v>1</v>
      </c>
      <c r="EV27" s="273">
        <f t="shared" si="10"/>
        <v>1</v>
      </c>
      <c r="EW27" s="713"/>
      <c r="EX27" s="682"/>
      <c r="EY27" s="682"/>
      <c r="EZ27" s="685"/>
      <c r="FA27" s="688"/>
    </row>
    <row r="28" spans="1:158" s="230" customFormat="1" ht="30" customHeight="1" x14ac:dyDescent="0.25">
      <c r="A28" s="698"/>
      <c r="B28" s="703"/>
      <c r="C28" s="707"/>
      <c r="D28" s="707"/>
      <c r="E28" s="710"/>
      <c r="F28" s="214" t="s">
        <v>4</v>
      </c>
      <c r="G28" s="402">
        <f>AA28+BE28+CH28+CJ28+DN28</f>
        <v>242124800</v>
      </c>
      <c r="H28" s="429"/>
      <c r="I28" s="430"/>
      <c r="J28" s="430"/>
      <c r="K28" s="405"/>
      <c r="L28" s="431"/>
      <c r="M28" s="405"/>
      <c r="N28" s="431"/>
      <c r="O28" s="405"/>
      <c r="P28" s="405"/>
      <c r="Q28" s="405"/>
      <c r="R28" s="405"/>
      <c r="S28" s="431"/>
      <c r="T28" s="431"/>
      <c r="U28" s="431"/>
      <c r="V28" s="407"/>
      <c r="W28" s="432"/>
      <c r="X28" s="432"/>
      <c r="Y28" s="432"/>
      <c r="Z28" s="432"/>
      <c r="AA28" s="432"/>
      <c r="AB28" s="410">
        <v>240380000</v>
      </c>
      <c r="AC28" s="421">
        <v>0</v>
      </c>
      <c r="AD28" s="421">
        <v>0</v>
      </c>
      <c r="AE28" s="421">
        <v>0</v>
      </c>
      <c r="AF28" s="421">
        <v>0</v>
      </c>
      <c r="AG28" s="410">
        <v>144228000</v>
      </c>
      <c r="AH28" s="410">
        <v>144228000</v>
      </c>
      <c r="AI28" s="421">
        <v>0</v>
      </c>
      <c r="AJ28" s="421">
        <v>0</v>
      </c>
      <c r="AK28" s="421">
        <v>0</v>
      </c>
      <c r="AL28" s="421">
        <v>0</v>
      </c>
      <c r="AM28" s="421">
        <v>96152000</v>
      </c>
      <c r="AN28" s="421">
        <v>0</v>
      </c>
      <c r="AO28" s="421">
        <v>0</v>
      </c>
      <c r="AP28" s="297">
        <v>96152000</v>
      </c>
      <c r="AQ28" s="421">
        <v>0</v>
      </c>
      <c r="AR28" s="421">
        <v>0</v>
      </c>
      <c r="AS28" s="421">
        <v>0</v>
      </c>
      <c r="AT28" s="421">
        <v>0</v>
      </c>
      <c r="AU28" s="421">
        <v>0</v>
      </c>
      <c r="AV28" s="421">
        <v>0</v>
      </c>
      <c r="AW28" s="406">
        <v>0</v>
      </c>
      <c r="AX28" s="406">
        <v>0</v>
      </c>
      <c r="AY28" s="406">
        <v>0</v>
      </c>
      <c r="AZ28" s="411">
        <v>0</v>
      </c>
      <c r="BA28" s="408">
        <f t="shared" si="44"/>
        <v>240380000</v>
      </c>
      <c r="BB28" s="433">
        <f t="shared" si="45"/>
        <v>240380000</v>
      </c>
      <c r="BC28" s="297">
        <f t="shared" si="46"/>
        <v>240380000</v>
      </c>
      <c r="BD28" s="297">
        <f t="shared" si="47"/>
        <v>240380000</v>
      </c>
      <c r="BE28" s="299">
        <f t="shared" si="48"/>
        <v>240380000</v>
      </c>
      <c r="BF28" s="307">
        <v>1744800</v>
      </c>
      <c r="BG28" s="308">
        <v>0</v>
      </c>
      <c r="BH28" s="309">
        <v>0</v>
      </c>
      <c r="BI28" s="308">
        <v>1744800</v>
      </c>
      <c r="BJ28" s="309">
        <v>1744800</v>
      </c>
      <c r="BK28" s="308">
        <v>0</v>
      </c>
      <c r="BL28" s="309">
        <v>0</v>
      </c>
      <c r="BM28" s="308">
        <v>0</v>
      </c>
      <c r="BN28" s="309">
        <v>0</v>
      </c>
      <c r="BO28" s="308">
        <v>0</v>
      </c>
      <c r="BP28" s="309">
        <v>0</v>
      </c>
      <c r="BQ28" s="308">
        <v>0</v>
      </c>
      <c r="BR28" s="309">
        <v>0</v>
      </c>
      <c r="BS28" s="308">
        <v>0</v>
      </c>
      <c r="BT28" s="309">
        <v>0</v>
      </c>
      <c r="BU28" s="308">
        <v>0</v>
      </c>
      <c r="BV28" s="309">
        <v>0</v>
      </c>
      <c r="BW28" s="308">
        <v>0</v>
      </c>
      <c r="BX28" s="309">
        <v>0</v>
      </c>
      <c r="BY28" s="308">
        <v>0</v>
      </c>
      <c r="BZ28" s="309">
        <v>0</v>
      </c>
      <c r="CA28" s="308">
        <v>0</v>
      </c>
      <c r="CB28" s="309">
        <v>0</v>
      </c>
      <c r="CC28" s="308">
        <v>0</v>
      </c>
      <c r="CD28" s="412">
        <v>0</v>
      </c>
      <c r="CE28" s="408">
        <f t="shared" si="50"/>
        <v>1744800</v>
      </c>
      <c r="CF28" s="408">
        <f t="shared" si="5"/>
        <v>1744800</v>
      </c>
      <c r="CG28" s="413">
        <f>+BH28+BJ28+BL28+BN28+BP28+BR28+BT28+BV28+BX28+BZ28+CB28+CD28</f>
        <v>1744800</v>
      </c>
      <c r="CH28" s="413">
        <f t="shared" si="43"/>
        <v>1744800</v>
      </c>
      <c r="CI28" s="413">
        <f t="shared" si="43"/>
        <v>1744800</v>
      </c>
      <c r="CJ28" s="314"/>
      <c r="CK28" s="430"/>
      <c r="CL28" s="431"/>
      <c r="CM28" s="431"/>
      <c r="CN28" s="431"/>
      <c r="CO28" s="431"/>
      <c r="CP28" s="431"/>
      <c r="CQ28" s="431"/>
      <c r="CR28" s="431"/>
      <c r="CS28" s="431"/>
      <c r="CT28" s="431"/>
      <c r="CU28" s="431"/>
      <c r="CV28" s="431"/>
      <c r="CW28" s="431"/>
      <c r="CX28" s="431"/>
      <c r="CY28" s="431"/>
      <c r="CZ28" s="431"/>
      <c r="DA28" s="431"/>
      <c r="DB28" s="431"/>
      <c r="DC28" s="431"/>
      <c r="DD28" s="431"/>
      <c r="DE28" s="431"/>
      <c r="DF28" s="431"/>
      <c r="DG28" s="431"/>
      <c r="DH28" s="431"/>
      <c r="DI28" s="431"/>
      <c r="DJ28" s="413"/>
      <c r="DK28" s="413"/>
      <c r="DL28" s="413"/>
      <c r="DM28" s="414"/>
      <c r="DN28" s="314"/>
      <c r="DO28" s="430"/>
      <c r="DP28" s="431"/>
      <c r="DQ28" s="431"/>
      <c r="DR28" s="431"/>
      <c r="DS28" s="431"/>
      <c r="DT28" s="431"/>
      <c r="DU28" s="431"/>
      <c r="DV28" s="431"/>
      <c r="DW28" s="431"/>
      <c r="DX28" s="431"/>
      <c r="DY28" s="431"/>
      <c r="DZ28" s="431"/>
      <c r="EA28" s="431"/>
      <c r="EB28" s="431"/>
      <c r="EC28" s="431"/>
      <c r="ED28" s="431"/>
      <c r="EE28" s="431"/>
      <c r="EF28" s="431"/>
      <c r="EG28" s="431"/>
      <c r="EH28" s="431"/>
      <c r="EI28" s="431"/>
      <c r="EJ28" s="431"/>
      <c r="EK28" s="431"/>
      <c r="EL28" s="431"/>
      <c r="EM28" s="431"/>
      <c r="EN28" s="413"/>
      <c r="EO28" s="413"/>
      <c r="EP28" s="413"/>
      <c r="EQ28" s="413"/>
      <c r="ER28" s="273" t="e">
        <f t="shared" si="7"/>
        <v>#DIV/0!</v>
      </c>
      <c r="ES28" s="273">
        <f t="shared" si="11"/>
        <v>1</v>
      </c>
      <c r="ET28" s="273">
        <f t="shared" si="8"/>
        <v>1</v>
      </c>
      <c r="EU28" s="273">
        <f t="shared" si="9"/>
        <v>1</v>
      </c>
      <c r="EV28" s="273">
        <f t="shared" si="10"/>
        <v>1</v>
      </c>
      <c r="EW28" s="713"/>
      <c r="EX28" s="682"/>
      <c r="EY28" s="682"/>
      <c r="EZ28" s="685"/>
      <c r="FA28" s="688"/>
    </row>
    <row r="29" spans="1:158" s="230" customFormat="1" ht="30" customHeight="1" thickBot="1" x14ac:dyDescent="0.3">
      <c r="A29" s="698"/>
      <c r="B29" s="703"/>
      <c r="C29" s="707"/>
      <c r="D29" s="707"/>
      <c r="E29" s="710"/>
      <c r="F29" s="216" t="s">
        <v>43</v>
      </c>
      <c r="G29" s="434">
        <f>+G24+G27</f>
        <v>3</v>
      </c>
      <c r="H29" s="511">
        <v>0.125</v>
      </c>
      <c r="I29" s="512"/>
      <c r="J29" s="512"/>
      <c r="K29" s="513" t="str">
        <f>+K24</f>
        <v>0,2</v>
      </c>
      <c r="L29" s="513">
        <f>+L24</f>
        <v>0</v>
      </c>
      <c r="M29" s="513" t="str">
        <f t="shared" ref="M29:U30" si="51">+M24</f>
        <v>0,2</v>
      </c>
      <c r="N29" s="513">
        <f t="shared" si="51"/>
        <v>0</v>
      </c>
      <c r="O29" s="513" t="str">
        <f t="shared" si="51"/>
        <v>0,2</v>
      </c>
      <c r="P29" s="513">
        <f t="shared" si="51"/>
        <v>0</v>
      </c>
      <c r="Q29" s="513" t="str">
        <f t="shared" si="51"/>
        <v>0,2</v>
      </c>
      <c r="R29" s="513">
        <f t="shared" si="51"/>
        <v>0</v>
      </c>
      <c r="S29" s="513" t="str">
        <f t="shared" si="51"/>
        <v>0,2</v>
      </c>
      <c r="T29" s="513">
        <f t="shared" si="51"/>
        <v>0</v>
      </c>
      <c r="U29" s="513">
        <f t="shared" si="51"/>
        <v>0.19</v>
      </c>
      <c r="V29" s="514">
        <f>+V24</f>
        <v>0.19</v>
      </c>
      <c r="W29" s="515">
        <f>+W24</f>
        <v>0.19</v>
      </c>
      <c r="X29" s="515">
        <f t="shared" ref="X29:AA30" si="52">+X24</f>
        <v>0.19</v>
      </c>
      <c r="Y29" s="515">
        <f t="shared" si="52"/>
        <v>0.19</v>
      </c>
      <c r="Z29" s="515">
        <f t="shared" si="52"/>
        <v>0.19</v>
      </c>
      <c r="AA29" s="515">
        <f>+AA24</f>
        <v>0.19</v>
      </c>
      <c r="AB29" s="516">
        <f>+AB24+AB27</f>
        <v>1.01</v>
      </c>
      <c r="AC29" s="516">
        <f t="shared" ref="AC29:AZ29" si="53">+AC24+AC27</f>
        <v>0</v>
      </c>
      <c r="AD29" s="516">
        <f t="shared" si="53"/>
        <v>0</v>
      </c>
      <c r="AE29" s="516">
        <f t="shared" si="53"/>
        <v>0</v>
      </c>
      <c r="AF29" s="516">
        <f t="shared" si="53"/>
        <v>0</v>
      </c>
      <c r="AG29" s="516">
        <f t="shared" si="53"/>
        <v>0</v>
      </c>
      <c r="AH29" s="516">
        <f t="shared" si="53"/>
        <v>0</v>
      </c>
      <c r="AI29" s="516">
        <f t="shared" si="53"/>
        <v>0</v>
      </c>
      <c r="AJ29" s="516">
        <f t="shared" si="53"/>
        <v>0</v>
      </c>
      <c r="AK29" s="516">
        <f t="shared" si="53"/>
        <v>0</v>
      </c>
      <c r="AL29" s="516">
        <f t="shared" si="53"/>
        <v>0</v>
      </c>
      <c r="AM29" s="516">
        <f t="shared" si="53"/>
        <v>0.01</v>
      </c>
      <c r="AN29" s="516">
        <f t="shared" si="53"/>
        <v>0.01</v>
      </c>
      <c r="AO29" s="516">
        <f t="shared" si="53"/>
        <v>0</v>
      </c>
      <c r="AP29" s="516">
        <f t="shared" si="53"/>
        <v>0</v>
      </c>
      <c r="AQ29" s="516">
        <f t="shared" si="53"/>
        <v>0</v>
      </c>
      <c r="AR29" s="516">
        <f t="shared" si="53"/>
        <v>0</v>
      </c>
      <c r="AS29" s="516">
        <f t="shared" si="53"/>
        <v>0.17</v>
      </c>
      <c r="AT29" s="516">
        <f t="shared" si="53"/>
        <v>0.17</v>
      </c>
      <c r="AU29" s="516">
        <f t="shared" si="53"/>
        <v>0.34</v>
      </c>
      <c r="AV29" s="516">
        <f t="shared" si="53"/>
        <v>0.34</v>
      </c>
      <c r="AW29" s="516">
        <f t="shared" si="53"/>
        <v>0.15</v>
      </c>
      <c r="AX29" s="516">
        <f t="shared" si="53"/>
        <v>0.15</v>
      </c>
      <c r="AY29" s="516">
        <f t="shared" si="53"/>
        <v>0.34</v>
      </c>
      <c r="AZ29" s="516">
        <f t="shared" si="53"/>
        <v>0.34</v>
      </c>
      <c r="BA29" s="517">
        <f>+BA24+BA27</f>
        <v>1.01</v>
      </c>
      <c r="BB29" s="518">
        <f t="shared" si="45"/>
        <v>1.01</v>
      </c>
      <c r="BC29" s="518">
        <f t="shared" ref="BC29:BD29" si="54">+BC24+BC27</f>
        <v>1.01</v>
      </c>
      <c r="BD29" s="518">
        <f t="shared" si="54"/>
        <v>1.01</v>
      </c>
      <c r="BE29" s="519">
        <f>+BE24+BE27</f>
        <v>1.01</v>
      </c>
      <c r="BF29" s="520">
        <f t="shared" ref="BF29:CD29" si="55">+BF24+BF27</f>
        <v>0.8</v>
      </c>
      <c r="BG29" s="519">
        <f t="shared" si="55"/>
        <v>0</v>
      </c>
      <c r="BH29" s="516">
        <f t="shared" si="55"/>
        <v>0</v>
      </c>
      <c r="BI29" s="519">
        <f t="shared" si="55"/>
        <v>0</v>
      </c>
      <c r="BJ29" s="516">
        <f t="shared" si="55"/>
        <v>0</v>
      </c>
      <c r="BK29" s="519">
        <f t="shared" si="55"/>
        <v>0</v>
      </c>
      <c r="BL29" s="516">
        <f t="shared" si="55"/>
        <v>0</v>
      </c>
      <c r="BM29" s="519">
        <f t="shared" si="55"/>
        <v>0.16</v>
      </c>
      <c r="BN29" s="516">
        <f t="shared" si="55"/>
        <v>0.16</v>
      </c>
      <c r="BO29" s="519">
        <f t="shared" si="55"/>
        <v>0</v>
      </c>
      <c r="BP29" s="516">
        <f t="shared" si="55"/>
        <v>0.08</v>
      </c>
      <c r="BQ29" s="519">
        <f t="shared" si="55"/>
        <v>0</v>
      </c>
      <c r="BR29" s="516">
        <f t="shared" si="55"/>
        <v>0.04</v>
      </c>
      <c r="BS29" s="519">
        <f t="shared" si="55"/>
        <v>0</v>
      </c>
      <c r="BT29" s="516">
        <f t="shared" si="55"/>
        <v>0.08</v>
      </c>
      <c r="BU29" s="519">
        <f t="shared" si="55"/>
        <v>0.32</v>
      </c>
      <c r="BV29" s="516">
        <f t="shared" si="55"/>
        <v>0.32</v>
      </c>
      <c r="BW29" s="519">
        <f t="shared" si="55"/>
        <v>0</v>
      </c>
      <c r="BX29" s="516">
        <f t="shared" si="55"/>
        <v>0.01</v>
      </c>
      <c r="BY29" s="519">
        <f t="shared" si="55"/>
        <v>0</v>
      </c>
      <c r="BZ29" s="516">
        <f t="shared" si="55"/>
        <v>0.01</v>
      </c>
      <c r="CA29" s="519">
        <f t="shared" si="55"/>
        <v>0</v>
      </c>
      <c r="CB29" s="516">
        <f t="shared" si="55"/>
        <v>0.02</v>
      </c>
      <c r="CC29" s="519">
        <f t="shared" si="55"/>
        <v>0.32</v>
      </c>
      <c r="CD29" s="521">
        <f t="shared" si="55"/>
        <v>0.08</v>
      </c>
      <c r="CE29" s="517">
        <f>+CE24+CE27</f>
        <v>0.8</v>
      </c>
      <c r="CF29" s="517">
        <f t="shared" si="5"/>
        <v>0.8</v>
      </c>
      <c r="CG29" s="517">
        <f t="shared" ref="CG29" si="56">+CG24+CG27</f>
        <v>0.79999999999999993</v>
      </c>
      <c r="CH29" s="517">
        <f>+CH24+CH27</f>
        <v>0.8</v>
      </c>
      <c r="CI29" s="517">
        <f t="shared" ref="CI29" si="57">+CI24+CI27</f>
        <v>0.79999999999999993</v>
      </c>
      <c r="CJ29" s="517">
        <f>+CJ24</f>
        <v>0.8</v>
      </c>
      <c r="CK29" s="531"/>
      <c r="CL29" s="532"/>
      <c r="CM29" s="532"/>
      <c r="CN29" s="532"/>
      <c r="CO29" s="532"/>
      <c r="CP29" s="532"/>
      <c r="CQ29" s="532"/>
      <c r="CR29" s="532"/>
      <c r="CS29" s="532"/>
      <c r="CT29" s="532"/>
      <c r="CU29" s="532"/>
      <c r="CV29" s="532"/>
      <c r="CW29" s="532"/>
      <c r="CX29" s="532"/>
      <c r="CY29" s="532"/>
      <c r="CZ29" s="532"/>
      <c r="DA29" s="532"/>
      <c r="DB29" s="532"/>
      <c r="DC29" s="532"/>
      <c r="DD29" s="532"/>
      <c r="DE29" s="532"/>
      <c r="DF29" s="532"/>
      <c r="DG29" s="532"/>
      <c r="DH29" s="532"/>
      <c r="DI29" s="532"/>
      <c r="DJ29" s="533"/>
      <c r="DK29" s="533"/>
      <c r="DL29" s="533"/>
      <c r="DM29" s="534"/>
      <c r="DN29" s="517">
        <f>+DN24</f>
        <v>0.2</v>
      </c>
      <c r="DO29" s="524"/>
      <c r="DP29" s="525"/>
      <c r="DQ29" s="525"/>
      <c r="DR29" s="525"/>
      <c r="DS29" s="525"/>
      <c r="DT29" s="525"/>
      <c r="DU29" s="525"/>
      <c r="DV29" s="525"/>
      <c r="DW29" s="525"/>
      <c r="DX29" s="525"/>
      <c r="DY29" s="525"/>
      <c r="DZ29" s="525"/>
      <c r="EA29" s="525"/>
      <c r="EB29" s="525"/>
      <c r="EC29" s="525"/>
      <c r="ED29" s="525"/>
      <c r="EE29" s="525"/>
      <c r="EF29" s="525"/>
      <c r="EG29" s="525"/>
      <c r="EH29" s="525"/>
      <c r="EI29" s="525"/>
      <c r="EJ29" s="525"/>
      <c r="EK29" s="525"/>
      <c r="EL29" s="525"/>
      <c r="EM29" s="525"/>
      <c r="EN29" s="526"/>
      <c r="EO29" s="526"/>
      <c r="EP29" s="526"/>
      <c r="EQ29" s="526"/>
      <c r="ER29" s="481">
        <f t="shared" si="7"/>
        <v>0.25</v>
      </c>
      <c r="ES29" s="481">
        <f>+CG29/CF29</f>
        <v>0.99999999999999989</v>
      </c>
      <c r="ET29" s="481">
        <f t="shared" si="8"/>
        <v>0.99999999999999989</v>
      </c>
      <c r="EU29" s="481">
        <f t="shared" si="9"/>
        <v>1</v>
      </c>
      <c r="EV29" s="481">
        <f t="shared" si="10"/>
        <v>0.66666666666666663</v>
      </c>
      <c r="EW29" s="713"/>
      <c r="EX29" s="682"/>
      <c r="EY29" s="682"/>
      <c r="EZ29" s="685"/>
      <c r="FA29" s="688"/>
    </row>
    <row r="30" spans="1:158" s="35" customFormat="1" ht="30" customHeight="1" thickBot="1" x14ac:dyDescent="0.3">
      <c r="A30" s="699"/>
      <c r="B30" s="704"/>
      <c r="C30" s="708"/>
      <c r="D30" s="708"/>
      <c r="E30" s="711"/>
      <c r="F30" s="217" t="s">
        <v>45</v>
      </c>
      <c r="G30" s="484">
        <f>+G25+G28</f>
        <v>1222777968</v>
      </c>
      <c r="H30" s="485">
        <v>300000000</v>
      </c>
      <c r="I30" s="486"/>
      <c r="J30" s="486"/>
      <c r="K30" s="487">
        <f>+K25</f>
        <v>250000000</v>
      </c>
      <c r="L30" s="487">
        <f>+L25</f>
        <v>0</v>
      </c>
      <c r="M30" s="487">
        <f t="shared" si="51"/>
        <v>250000000</v>
      </c>
      <c r="N30" s="487">
        <f t="shared" si="51"/>
        <v>0</v>
      </c>
      <c r="O30" s="487">
        <f t="shared" si="51"/>
        <v>250000000</v>
      </c>
      <c r="P30" s="487">
        <f t="shared" si="51"/>
        <v>0</v>
      </c>
      <c r="Q30" s="487">
        <f t="shared" si="51"/>
        <v>250000000</v>
      </c>
      <c r="R30" s="487">
        <f t="shared" si="51"/>
        <v>0</v>
      </c>
      <c r="S30" s="487">
        <f t="shared" si="51"/>
        <v>250000000</v>
      </c>
      <c r="T30" s="487">
        <f t="shared" si="51"/>
        <v>0</v>
      </c>
      <c r="U30" s="487">
        <f t="shared" si="51"/>
        <v>250000000</v>
      </c>
      <c r="V30" s="488">
        <f>+V25</f>
        <v>240380000</v>
      </c>
      <c r="W30" s="489">
        <f>+W25</f>
        <v>250000000</v>
      </c>
      <c r="X30" s="489">
        <f t="shared" si="52"/>
        <v>250000000</v>
      </c>
      <c r="Y30" s="489">
        <f t="shared" si="52"/>
        <v>240380000</v>
      </c>
      <c r="Z30" s="489">
        <f t="shared" si="52"/>
        <v>250000000</v>
      </c>
      <c r="AA30" s="489">
        <f t="shared" si="52"/>
        <v>240380000</v>
      </c>
      <c r="AB30" s="490">
        <f>+AB25+AB28</f>
        <v>1035380000</v>
      </c>
      <c r="AC30" s="490">
        <f t="shared" ref="AC30:AZ30" si="58">+AC25+AC28</f>
        <v>0</v>
      </c>
      <c r="AD30" s="490">
        <f t="shared" si="58"/>
        <v>0</v>
      </c>
      <c r="AE30" s="490">
        <f t="shared" si="58"/>
        <v>0</v>
      </c>
      <c r="AF30" s="490">
        <f t="shared" si="58"/>
        <v>0</v>
      </c>
      <c r="AG30" s="490">
        <f t="shared" si="58"/>
        <v>144228000</v>
      </c>
      <c r="AH30" s="490">
        <f t="shared" si="58"/>
        <v>144228000</v>
      </c>
      <c r="AI30" s="490">
        <f t="shared" si="58"/>
        <v>0</v>
      </c>
      <c r="AJ30" s="490">
        <f t="shared" si="58"/>
        <v>0</v>
      </c>
      <c r="AK30" s="490">
        <f t="shared" si="58"/>
        <v>0</v>
      </c>
      <c r="AL30" s="490">
        <f t="shared" si="58"/>
        <v>0</v>
      </c>
      <c r="AM30" s="490">
        <f t="shared" si="58"/>
        <v>96152000</v>
      </c>
      <c r="AN30" s="490">
        <f t="shared" si="58"/>
        <v>0</v>
      </c>
      <c r="AO30" s="490">
        <f t="shared" si="58"/>
        <v>0</v>
      </c>
      <c r="AP30" s="490">
        <f t="shared" si="58"/>
        <v>96152000</v>
      </c>
      <c r="AQ30" s="490">
        <f t="shared" si="58"/>
        <v>0</v>
      </c>
      <c r="AR30" s="490">
        <f t="shared" si="58"/>
        <v>0</v>
      </c>
      <c r="AS30" s="490">
        <f t="shared" si="58"/>
        <v>200000000</v>
      </c>
      <c r="AT30" s="490">
        <f t="shared" si="58"/>
        <v>26172000</v>
      </c>
      <c r="AU30" s="490">
        <f t="shared" si="58"/>
        <v>-174228000</v>
      </c>
      <c r="AV30" s="490">
        <f t="shared" si="58"/>
        <v>0</v>
      </c>
      <c r="AW30" s="490">
        <f t="shared" si="58"/>
        <v>0</v>
      </c>
      <c r="AX30" s="490">
        <f t="shared" si="58"/>
        <v>0</v>
      </c>
      <c r="AY30" s="490">
        <f t="shared" si="58"/>
        <v>9124000</v>
      </c>
      <c r="AZ30" s="490">
        <f t="shared" si="58"/>
        <v>8724000</v>
      </c>
      <c r="BA30" s="489">
        <f>+BA25+BA28</f>
        <v>275276000</v>
      </c>
      <c r="BB30" s="491">
        <f t="shared" si="45"/>
        <v>275276000</v>
      </c>
      <c r="BC30" s="491">
        <f t="shared" ref="BC30:BD30" si="59">+BC25+BC28</f>
        <v>275276000</v>
      </c>
      <c r="BD30" s="491">
        <f t="shared" si="59"/>
        <v>275276000</v>
      </c>
      <c r="BE30" s="492">
        <f>+BE25+BE28</f>
        <v>275276000</v>
      </c>
      <c r="BF30" s="493">
        <f t="shared" ref="BF30:CD30" si="60">+BF25+BF28</f>
        <v>200134800</v>
      </c>
      <c r="BG30" s="492">
        <f t="shared" si="60"/>
        <v>161871000</v>
      </c>
      <c r="BH30" s="490">
        <f t="shared" si="60"/>
        <v>161871000</v>
      </c>
      <c r="BI30" s="492">
        <f t="shared" si="60"/>
        <v>1744800</v>
      </c>
      <c r="BJ30" s="490">
        <f t="shared" si="60"/>
        <v>1744800</v>
      </c>
      <c r="BK30" s="492">
        <f t="shared" si="60"/>
        <v>0</v>
      </c>
      <c r="BL30" s="490">
        <f t="shared" si="60"/>
        <v>0</v>
      </c>
      <c r="BM30" s="492">
        <f t="shared" si="60"/>
        <v>0</v>
      </c>
      <c r="BN30" s="490">
        <f t="shared" si="60"/>
        <v>0</v>
      </c>
      <c r="BO30" s="492">
        <f t="shared" si="60"/>
        <v>0</v>
      </c>
      <c r="BP30" s="490">
        <f t="shared" si="60"/>
        <v>0</v>
      </c>
      <c r="BQ30" s="492">
        <f t="shared" si="60"/>
        <v>0</v>
      </c>
      <c r="BR30" s="490">
        <f t="shared" si="60"/>
        <v>0</v>
      </c>
      <c r="BS30" s="492">
        <f t="shared" si="60"/>
        <v>0</v>
      </c>
      <c r="BT30" s="490">
        <f t="shared" si="60"/>
        <v>0</v>
      </c>
      <c r="BU30" s="492">
        <f t="shared" si="60"/>
        <v>0</v>
      </c>
      <c r="BV30" s="490">
        <f t="shared" si="60"/>
        <v>0</v>
      </c>
      <c r="BW30" s="492">
        <f t="shared" si="60"/>
        <v>0</v>
      </c>
      <c r="BX30" s="490">
        <f t="shared" si="60"/>
        <v>22770000</v>
      </c>
      <c r="BY30" s="492">
        <f t="shared" si="60"/>
        <v>0</v>
      </c>
      <c r="BZ30" s="490">
        <f t="shared" si="60"/>
        <v>45530667</v>
      </c>
      <c r="CA30" s="492">
        <f t="shared" si="60"/>
        <v>73561168</v>
      </c>
      <c r="CB30" s="490">
        <f t="shared" si="60"/>
        <v>5260500</v>
      </c>
      <c r="CC30" s="492">
        <f t="shared" si="60"/>
        <v>0</v>
      </c>
      <c r="CD30" s="494">
        <f t="shared" si="60"/>
        <v>0</v>
      </c>
      <c r="CE30" s="489">
        <f>+CE25+CE28</f>
        <v>237176968</v>
      </c>
      <c r="CF30" s="489">
        <f t="shared" si="5"/>
        <v>237176968</v>
      </c>
      <c r="CG30" s="489">
        <f t="shared" ref="CG30:CI30" si="61">+CG25++CG28</f>
        <v>237176967</v>
      </c>
      <c r="CH30" s="489">
        <f t="shared" si="61"/>
        <v>237176968</v>
      </c>
      <c r="CI30" s="489">
        <f t="shared" si="61"/>
        <v>237176967</v>
      </c>
      <c r="CJ30" s="489">
        <f>+CJ25</f>
        <v>219945000</v>
      </c>
      <c r="CK30" s="491"/>
      <c r="CL30" s="490"/>
      <c r="CM30" s="490"/>
      <c r="CN30" s="490"/>
      <c r="CO30" s="490"/>
      <c r="CP30" s="490"/>
      <c r="CQ30" s="490"/>
      <c r="CR30" s="490"/>
      <c r="CS30" s="490"/>
      <c r="CT30" s="490"/>
      <c r="CU30" s="490"/>
      <c r="CV30" s="490"/>
      <c r="CW30" s="490"/>
      <c r="CX30" s="490"/>
      <c r="CY30" s="490"/>
      <c r="CZ30" s="490"/>
      <c r="DA30" s="490"/>
      <c r="DB30" s="490"/>
      <c r="DC30" s="490"/>
      <c r="DD30" s="490"/>
      <c r="DE30" s="490"/>
      <c r="DF30" s="490"/>
      <c r="DG30" s="490"/>
      <c r="DH30" s="490"/>
      <c r="DI30" s="490"/>
      <c r="DJ30" s="489"/>
      <c r="DK30" s="489"/>
      <c r="DL30" s="489"/>
      <c r="DM30" s="495"/>
      <c r="DN30" s="489">
        <f>+DN25</f>
        <v>250000000</v>
      </c>
      <c r="DO30" s="491"/>
      <c r="DP30" s="490"/>
      <c r="DQ30" s="490"/>
      <c r="DR30" s="490"/>
      <c r="DS30" s="490"/>
      <c r="DT30" s="490"/>
      <c r="DU30" s="490"/>
      <c r="DV30" s="490"/>
      <c r="DW30" s="490"/>
      <c r="DX30" s="490"/>
      <c r="DY30" s="490"/>
      <c r="DZ30" s="490"/>
      <c r="EA30" s="490"/>
      <c r="EB30" s="490"/>
      <c r="EC30" s="490"/>
      <c r="ED30" s="490"/>
      <c r="EE30" s="490"/>
      <c r="EF30" s="490"/>
      <c r="EG30" s="490"/>
      <c r="EH30" s="490"/>
      <c r="EI30" s="490"/>
      <c r="EJ30" s="490"/>
      <c r="EK30" s="490"/>
      <c r="EL30" s="490"/>
      <c r="EM30" s="490"/>
      <c r="EN30" s="489"/>
      <c r="EO30" s="489"/>
      <c r="EP30" s="489"/>
      <c r="EQ30" s="496"/>
      <c r="ER30" s="538" t="s">
        <v>69</v>
      </c>
      <c r="ES30" s="497">
        <f t="shared" si="11"/>
        <v>0.99999999578373899</v>
      </c>
      <c r="ET30" s="497">
        <f t="shared" si="8"/>
        <v>0.99999999578373899</v>
      </c>
      <c r="EU30" s="497">
        <f t="shared" si="9"/>
        <v>0.98738282700212399</v>
      </c>
      <c r="EV30" s="498">
        <f t="shared" si="10"/>
        <v>0.61567429795234907</v>
      </c>
      <c r="EW30" s="714"/>
      <c r="EX30" s="683"/>
      <c r="EY30" s="683"/>
      <c r="EZ30" s="686"/>
      <c r="FA30" s="689"/>
    </row>
    <row r="31" spans="1:158" s="35" customFormat="1" ht="30" customHeight="1" x14ac:dyDescent="0.25">
      <c r="A31" s="697" t="s">
        <v>302</v>
      </c>
      <c r="B31" s="702">
        <v>4</v>
      </c>
      <c r="C31" s="705" t="s">
        <v>303</v>
      </c>
      <c r="D31" s="705" t="s">
        <v>262</v>
      </c>
      <c r="E31" s="709">
        <v>540</v>
      </c>
      <c r="F31" s="213" t="s">
        <v>41</v>
      </c>
      <c r="G31" s="389">
        <f>AA31+BE31+CH31+CJ31+DN31</f>
        <v>0.95000000000000007</v>
      </c>
      <c r="H31" s="390">
        <v>0.12</v>
      </c>
      <c r="I31" s="391"/>
      <c r="J31" s="391"/>
      <c r="K31" s="392" t="s">
        <v>304</v>
      </c>
      <c r="L31" s="392">
        <v>0</v>
      </c>
      <c r="M31" s="392" t="s">
        <v>304</v>
      </c>
      <c r="N31" s="392">
        <v>0</v>
      </c>
      <c r="O31" s="392" t="s">
        <v>304</v>
      </c>
      <c r="P31" s="392">
        <v>0.02</v>
      </c>
      <c r="Q31" s="392" t="s">
        <v>304</v>
      </c>
      <c r="R31" s="392">
        <v>0.315776</v>
      </c>
      <c r="S31" s="392" t="s">
        <v>304</v>
      </c>
      <c r="T31" s="392">
        <v>0.31</v>
      </c>
      <c r="U31" s="392">
        <v>7.0000000000000007E-2</v>
      </c>
      <c r="V31" s="393">
        <v>7.0000000000000007E-2</v>
      </c>
      <c r="W31" s="296">
        <f>+U31</f>
        <v>7.0000000000000007E-2</v>
      </c>
      <c r="X31" s="296">
        <f>+U31</f>
        <v>7.0000000000000007E-2</v>
      </c>
      <c r="Y31" s="296">
        <f>+V31</f>
        <v>7.0000000000000007E-2</v>
      </c>
      <c r="Z31" s="296">
        <f>+X31</f>
        <v>7.0000000000000007E-2</v>
      </c>
      <c r="AA31" s="296">
        <f>+Y31</f>
        <v>7.0000000000000007E-2</v>
      </c>
      <c r="AB31" s="446">
        <v>0.21</v>
      </c>
      <c r="AC31" s="406">
        <v>0</v>
      </c>
      <c r="AD31" s="406">
        <v>0</v>
      </c>
      <c r="AE31" s="406">
        <v>0</v>
      </c>
      <c r="AF31" s="406">
        <v>0</v>
      </c>
      <c r="AG31" s="406">
        <v>0</v>
      </c>
      <c r="AH31" s="406">
        <v>0</v>
      </c>
      <c r="AI31" s="446">
        <v>0.02</v>
      </c>
      <c r="AJ31" s="446">
        <v>0.02</v>
      </c>
      <c r="AK31" s="446">
        <v>0.01</v>
      </c>
      <c r="AL31" s="446">
        <v>0.01</v>
      </c>
      <c r="AM31" s="446">
        <v>0.01</v>
      </c>
      <c r="AN31" s="446">
        <v>0.02</v>
      </c>
      <c r="AO31" s="446">
        <v>0.01</v>
      </c>
      <c r="AP31" s="446">
        <v>0.01</v>
      </c>
      <c r="AQ31" s="446">
        <v>0.01</v>
      </c>
      <c r="AR31" s="446">
        <v>0.01</v>
      </c>
      <c r="AS31" s="446">
        <v>0.12</v>
      </c>
      <c r="AT31" s="446">
        <v>0.06</v>
      </c>
      <c r="AU31" s="446">
        <v>0.01</v>
      </c>
      <c r="AV31" s="446">
        <v>0.01</v>
      </c>
      <c r="AW31" s="446">
        <v>0.01</v>
      </c>
      <c r="AX31" s="446">
        <v>0.06</v>
      </c>
      <c r="AY31" s="446">
        <v>0.01</v>
      </c>
      <c r="AZ31" s="447">
        <v>0.01</v>
      </c>
      <c r="BA31" s="448">
        <f>+AC31+AE31+AG31+AI31+AK31+AM31+AO31+AQ31+AS31+AU31+AW31+AY31</f>
        <v>0.21000000000000002</v>
      </c>
      <c r="BB31" s="396">
        <f>+AC31+AE31+AG31+AI31+AK31+AM31+AO31+AQ31+AS31+AU31+AW31+AY31</f>
        <v>0.21000000000000002</v>
      </c>
      <c r="BC31" s="446">
        <f>+AD31+AF31+AH31+AJ31+AL31+AN31+AP31+AR31+AT31+AV31+AX31+AZ31</f>
        <v>0.21000000000000002</v>
      </c>
      <c r="BD31" s="446">
        <f>AC31+AE31+AG31+AI31+AK31+AM31+AO31+AQ31+AS31+AU31+AW31+AY31</f>
        <v>0.21000000000000002</v>
      </c>
      <c r="BE31" s="447">
        <f>AD31+AF31+AH31+AJ31+AL31+AN31++AP31+AR31+AT31+AV31+AX31+AZ31</f>
        <v>0.21000000000000002</v>
      </c>
      <c r="BF31" s="449">
        <v>0.26</v>
      </c>
      <c r="BG31" s="450">
        <v>0</v>
      </c>
      <c r="BH31" s="446">
        <v>0</v>
      </c>
      <c r="BI31" s="450">
        <v>0.02</v>
      </c>
      <c r="BJ31" s="446">
        <v>0.02</v>
      </c>
      <c r="BK31" s="450">
        <v>0.02</v>
      </c>
      <c r="BL31" s="446">
        <v>0.02</v>
      </c>
      <c r="BM31" s="450">
        <v>0.02</v>
      </c>
      <c r="BN31" s="446">
        <v>0.02</v>
      </c>
      <c r="BO31" s="450">
        <v>0.02</v>
      </c>
      <c r="BP31" s="446">
        <v>0.02</v>
      </c>
      <c r="BQ31" s="450">
        <v>0.02</v>
      </c>
      <c r="BR31" s="446">
        <v>0.04</v>
      </c>
      <c r="BS31" s="450">
        <v>0.02</v>
      </c>
      <c r="BT31" s="446">
        <v>0.02</v>
      </c>
      <c r="BU31" s="450">
        <v>0.02</v>
      </c>
      <c r="BV31" s="446">
        <v>0.02</v>
      </c>
      <c r="BW31" s="450">
        <v>0.02</v>
      </c>
      <c r="BX31" s="446">
        <v>0.02</v>
      </c>
      <c r="BY31" s="450">
        <v>0.02</v>
      </c>
      <c r="BZ31" s="446">
        <v>0.02</v>
      </c>
      <c r="CA31" s="450">
        <v>0.02</v>
      </c>
      <c r="CB31" s="446">
        <v>0.02</v>
      </c>
      <c r="CC31" s="450">
        <v>0.06</v>
      </c>
      <c r="CD31" s="447">
        <v>0.04</v>
      </c>
      <c r="CE31" s="394">
        <f>+BG31+BI31+BK31+BM31+BO31+BQ31+BS31+BU31+BW31+BY31+CA31+CC31</f>
        <v>0.26</v>
      </c>
      <c r="CF31" s="394">
        <f t="shared" si="5"/>
        <v>0.26</v>
      </c>
      <c r="CG31" s="394">
        <f>+BH31+BJ31+BL31+BN31+BP31+BR31+BT31+BV31+BX31+BZ31+CB31+CD31</f>
        <v>0.25999999999999995</v>
      </c>
      <c r="CH31" s="394">
        <f t="shared" ref="CH31:CI35" si="62">+BG31+BI31+BK31+BM31+BO31+BQ31+BS31+BU31+BW31+BY31+CA31+CC31</f>
        <v>0.26</v>
      </c>
      <c r="CI31" s="394">
        <f t="shared" si="62"/>
        <v>0.25999999999999995</v>
      </c>
      <c r="CJ31" s="448">
        <v>0.26</v>
      </c>
      <c r="CK31" s="455"/>
      <c r="CL31" s="456"/>
      <c r="CM31" s="456"/>
      <c r="CN31" s="456"/>
      <c r="CO31" s="456"/>
      <c r="CP31" s="456"/>
      <c r="CQ31" s="456"/>
      <c r="CR31" s="456"/>
      <c r="CS31" s="456"/>
      <c r="CT31" s="456"/>
      <c r="CU31" s="456"/>
      <c r="CV31" s="456"/>
      <c r="CW31" s="456"/>
      <c r="CX31" s="456"/>
      <c r="CY31" s="456"/>
      <c r="CZ31" s="456"/>
      <c r="DA31" s="456"/>
      <c r="DB31" s="456"/>
      <c r="DC31" s="456"/>
      <c r="DD31" s="456"/>
      <c r="DE31" s="456"/>
      <c r="DF31" s="456"/>
      <c r="DG31" s="456"/>
      <c r="DH31" s="456"/>
      <c r="DI31" s="456"/>
      <c r="DJ31" s="296"/>
      <c r="DK31" s="296"/>
      <c r="DL31" s="296"/>
      <c r="DM31" s="457"/>
      <c r="DN31" s="448">
        <v>0.15</v>
      </c>
      <c r="DO31" s="391"/>
      <c r="DP31" s="398"/>
      <c r="DQ31" s="398"/>
      <c r="DR31" s="398"/>
      <c r="DS31" s="398"/>
      <c r="DT31" s="398"/>
      <c r="DU31" s="398"/>
      <c r="DV31" s="398"/>
      <c r="DW31" s="398"/>
      <c r="DX31" s="398"/>
      <c r="DY31" s="398"/>
      <c r="DZ31" s="398"/>
      <c r="EA31" s="398"/>
      <c r="EB31" s="398"/>
      <c r="EC31" s="398"/>
      <c r="ED31" s="398"/>
      <c r="EE31" s="398"/>
      <c r="EF31" s="398"/>
      <c r="EG31" s="398"/>
      <c r="EH31" s="398"/>
      <c r="EI31" s="398"/>
      <c r="EJ31" s="398"/>
      <c r="EK31" s="398"/>
      <c r="EL31" s="398"/>
      <c r="EM31" s="398"/>
      <c r="EN31" s="400"/>
      <c r="EO31" s="400"/>
      <c r="EP31" s="400"/>
      <c r="EQ31" s="400"/>
      <c r="ER31" s="65">
        <f t="shared" si="7"/>
        <v>0.66666666666666674</v>
      </c>
      <c r="ES31" s="65">
        <f>+CG31/CF31</f>
        <v>0.99999999999999978</v>
      </c>
      <c r="ET31" s="65">
        <f t="shared" si="8"/>
        <v>0.99999999999999978</v>
      </c>
      <c r="EU31" s="65">
        <f t="shared" si="9"/>
        <v>1</v>
      </c>
      <c r="EV31" s="65">
        <f t="shared" si="10"/>
        <v>0.56842105263157894</v>
      </c>
      <c r="EW31" s="693" t="s">
        <v>421</v>
      </c>
      <c r="EX31" s="681" t="s">
        <v>69</v>
      </c>
      <c r="EY31" s="681" t="s">
        <v>69</v>
      </c>
      <c r="EZ31" s="684" t="s">
        <v>385</v>
      </c>
      <c r="FA31" s="687" t="s">
        <v>387</v>
      </c>
    </row>
    <row r="32" spans="1:158" s="35" customFormat="1" ht="30" customHeight="1" x14ac:dyDescent="0.25">
      <c r="A32" s="698"/>
      <c r="B32" s="703"/>
      <c r="C32" s="706"/>
      <c r="D32" s="707"/>
      <c r="E32" s="710"/>
      <c r="F32" s="214" t="s">
        <v>3</v>
      </c>
      <c r="G32" s="402">
        <f>AA32+BE32+CH32+CJ32+DN32</f>
        <v>1901747932</v>
      </c>
      <c r="H32" s="403">
        <v>125000000</v>
      </c>
      <c r="I32" s="404"/>
      <c r="J32" s="404"/>
      <c r="K32" s="405">
        <v>125000000</v>
      </c>
      <c r="L32" s="406">
        <v>0</v>
      </c>
      <c r="M32" s="405">
        <v>125000000</v>
      </c>
      <c r="N32" s="406">
        <v>0</v>
      </c>
      <c r="O32" s="405">
        <v>125000000</v>
      </c>
      <c r="P32" s="405">
        <v>19736000</v>
      </c>
      <c r="Q32" s="405">
        <v>125000000</v>
      </c>
      <c r="R32" s="405">
        <v>39472000</v>
      </c>
      <c r="S32" s="406">
        <v>125000000</v>
      </c>
      <c r="T32" s="406">
        <v>59208000</v>
      </c>
      <c r="U32" s="406">
        <v>125000000</v>
      </c>
      <c r="V32" s="407">
        <v>75796000</v>
      </c>
      <c r="W32" s="408">
        <f>+U32</f>
        <v>125000000</v>
      </c>
      <c r="X32" s="408">
        <f>+U32</f>
        <v>125000000</v>
      </c>
      <c r="Y32" s="408">
        <f>+V32</f>
        <v>75796000</v>
      </c>
      <c r="Z32" s="408">
        <f>+X32</f>
        <v>125000000</v>
      </c>
      <c r="AA32" s="408">
        <f>+Y32</f>
        <v>75796000</v>
      </c>
      <c r="AB32" s="406">
        <v>200000000</v>
      </c>
      <c r="AC32" s="406">
        <v>0</v>
      </c>
      <c r="AD32" s="406">
        <v>0</v>
      </c>
      <c r="AE32" s="406">
        <v>0</v>
      </c>
      <c r="AF32" s="406">
        <v>0</v>
      </c>
      <c r="AG32" s="406">
        <v>0</v>
      </c>
      <c r="AH32" s="406">
        <v>0</v>
      </c>
      <c r="AI32" s="406">
        <v>20208000</v>
      </c>
      <c r="AJ32" s="406">
        <v>20208000</v>
      </c>
      <c r="AK32" s="406">
        <v>34584000</v>
      </c>
      <c r="AL32" s="406">
        <v>34584000</v>
      </c>
      <c r="AM32" s="406">
        <v>48580000</v>
      </c>
      <c r="AN32" s="406">
        <v>0</v>
      </c>
      <c r="AO32" s="406">
        <v>0</v>
      </c>
      <c r="AP32" s="406">
        <v>0</v>
      </c>
      <c r="AQ32" s="406">
        <v>0</v>
      </c>
      <c r="AR32" s="406">
        <v>0</v>
      </c>
      <c r="AS32" s="406">
        <v>114234000</v>
      </c>
      <c r="AT32" s="406">
        <v>0</v>
      </c>
      <c r="AU32" s="406">
        <v>0</v>
      </c>
      <c r="AV32" s="406">
        <v>0</v>
      </c>
      <c r="AW32" s="406">
        <v>27394000</v>
      </c>
      <c r="AX32" s="406">
        <v>30000000</v>
      </c>
      <c r="AY32" s="411">
        <v>-148647000</v>
      </c>
      <c r="AZ32" s="411">
        <v>2526000</v>
      </c>
      <c r="BA32" s="448">
        <f t="shared" ref="BA32:BA35" si="63">+AC32+AE32+AG32+AI32+AK32+AM32+AO32+AQ32+AS32+AU32+AW32+AY32</f>
        <v>96353000</v>
      </c>
      <c r="BB32" s="404">
        <f t="shared" ref="BB32:BB44" si="64">+AC32+AE32+AG32+AI32+AK32+AM32+AO32+AQ32+AS32+AU32+AW32+AY32</f>
        <v>96353000</v>
      </c>
      <c r="BC32" s="406">
        <f t="shared" ref="BC32:BC35" si="65">+AD32+AF32+AH32+AJ32+AL32+AN32+AP32+AR32+AT32+AV32+AX32+AZ32</f>
        <v>87318000</v>
      </c>
      <c r="BD32" s="406">
        <f t="shared" ref="BD32:BD35" si="66">AC32+AE32+AG32+AI32+AK32+AM32+AO32+AQ32+AS32+AU32+AW32+AY32</f>
        <v>96353000</v>
      </c>
      <c r="BE32" s="411">
        <f t="shared" ref="BE32:BE35" si="67">AD32+AF32+AH32+AJ32+AL32+AN32++AP32+AR32+AT32+AV32+AX32+AZ32</f>
        <v>87318000</v>
      </c>
      <c r="BF32" s="307">
        <v>217183000</v>
      </c>
      <c r="BG32" s="308">
        <v>188713000</v>
      </c>
      <c r="BH32" s="309">
        <v>188713000</v>
      </c>
      <c r="BI32" s="308">
        <v>0</v>
      </c>
      <c r="BJ32" s="309">
        <v>0</v>
      </c>
      <c r="BK32" s="308">
        <v>0</v>
      </c>
      <c r="BL32" s="309">
        <v>0</v>
      </c>
      <c r="BM32" s="308">
        <v>0</v>
      </c>
      <c r="BN32" s="309">
        <v>0</v>
      </c>
      <c r="BO32" s="308">
        <v>0</v>
      </c>
      <c r="BP32" s="309">
        <v>0</v>
      </c>
      <c r="BQ32" s="308">
        <v>342260100</v>
      </c>
      <c r="BR32" s="309">
        <v>342260100</v>
      </c>
      <c r="BS32" s="308">
        <v>0</v>
      </c>
      <c r="BT32" s="309">
        <v>15180000</v>
      </c>
      <c r="BU32" s="308">
        <v>72866624</v>
      </c>
      <c r="BV32" s="309">
        <v>28725000</v>
      </c>
      <c r="BW32" s="308">
        <v>0</v>
      </c>
      <c r="BX32" s="309">
        <v>0</v>
      </c>
      <c r="BY32" s="308">
        <v>0</v>
      </c>
      <c r="BZ32" s="309">
        <v>19224000</v>
      </c>
      <c r="CA32" s="308">
        <v>0</v>
      </c>
      <c r="CB32" s="309">
        <v>0</v>
      </c>
      <c r="CC32" s="308">
        <v>3588208</v>
      </c>
      <c r="CD32" s="412">
        <v>-26462566</v>
      </c>
      <c r="CE32" s="408">
        <f t="shared" ref="CE32" si="68">+BG32+BI32+BK32+BM32+BO32+BQ32+BS32+BU32+BW32+BY32+CA32+CC32</f>
        <v>607427932</v>
      </c>
      <c r="CF32" s="408">
        <f t="shared" si="5"/>
        <v>607427932</v>
      </c>
      <c r="CG32" s="413">
        <f>+BH32+BJ32+BL32+BN32+BP32+BR32+BT32+BV32+BX32+BZ32+CB32+CD32</f>
        <v>567639534</v>
      </c>
      <c r="CH32" s="413">
        <f t="shared" si="62"/>
        <v>607427932</v>
      </c>
      <c r="CI32" s="413">
        <f t="shared" si="62"/>
        <v>567639534</v>
      </c>
      <c r="CJ32" s="314">
        <v>1006206000</v>
      </c>
      <c r="CK32" s="404"/>
      <c r="CL32" s="406"/>
      <c r="CM32" s="406"/>
      <c r="CN32" s="406"/>
      <c r="CO32" s="406"/>
      <c r="CP32" s="406"/>
      <c r="CQ32" s="406"/>
      <c r="CR32" s="406"/>
      <c r="CS32" s="406"/>
      <c r="CT32" s="406"/>
      <c r="CU32" s="406"/>
      <c r="CV32" s="406"/>
      <c r="CW32" s="406"/>
      <c r="CX32" s="406"/>
      <c r="CY32" s="406"/>
      <c r="CZ32" s="406"/>
      <c r="DA32" s="406"/>
      <c r="DB32" s="406"/>
      <c r="DC32" s="406"/>
      <c r="DD32" s="406"/>
      <c r="DE32" s="406"/>
      <c r="DF32" s="406"/>
      <c r="DG32" s="406"/>
      <c r="DH32" s="406"/>
      <c r="DI32" s="407"/>
      <c r="DJ32" s="413"/>
      <c r="DK32" s="413"/>
      <c r="DL32" s="413"/>
      <c r="DM32" s="414"/>
      <c r="DN32" s="314">
        <v>125000000</v>
      </c>
      <c r="DO32" s="404"/>
      <c r="DP32" s="406"/>
      <c r="DQ32" s="406"/>
      <c r="DR32" s="406"/>
      <c r="DS32" s="406"/>
      <c r="DT32" s="406"/>
      <c r="DU32" s="406"/>
      <c r="DV32" s="406"/>
      <c r="DW32" s="406"/>
      <c r="DX32" s="406"/>
      <c r="DY32" s="406"/>
      <c r="DZ32" s="406"/>
      <c r="EA32" s="406"/>
      <c r="EB32" s="406"/>
      <c r="EC32" s="406"/>
      <c r="ED32" s="406"/>
      <c r="EE32" s="406"/>
      <c r="EF32" s="406"/>
      <c r="EG32" s="406"/>
      <c r="EH32" s="406"/>
      <c r="EI32" s="406"/>
      <c r="EJ32" s="406"/>
      <c r="EK32" s="406"/>
      <c r="EL32" s="406"/>
      <c r="EM32" s="407"/>
      <c r="EN32" s="413"/>
      <c r="EO32" s="413"/>
      <c r="EP32" s="413"/>
      <c r="EQ32" s="413"/>
      <c r="ER32" s="273">
        <f t="shared" si="7"/>
        <v>-7.3748695727783895</v>
      </c>
      <c r="ES32" s="273">
        <f>+CG32/CF32</f>
        <v>0.93449692399064721</v>
      </c>
      <c r="ET32" s="273">
        <f t="shared" si="8"/>
        <v>0.93449692399064721</v>
      </c>
      <c r="EU32" s="273">
        <f t="shared" si="9"/>
        <v>0.88172097810763816</v>
      </c>
      <c r="EV32" s="273">
        <f>+(CI32+BE32+AA32)/G32</f>
        <v>0.38425362357643938</v>
      </c>
      <c r="EW32" s="694"/>
      <c r="EX32" s="682"/>
      <c r="EY32" s="682"/>
      <c r="EZ32" s="685"/>
      <c r="FA32" s="688"/>
    </row>
    <row r="33" spans="1:157" s="35" customFormat="1" ht="30" customHeight="1" x14ac:dyDescent="0.25">
      <c r="A33" s="698"/>
      <c r="B33" s="703"/>
      <c r="C33" s="707"/>
      <c r="D33" s="707"/>
      <c r="E33" s="710"/>
      <c r="F33" s="215" t="s">
        <v>220</v>
      </c>
      <c r="G33" s="402"/>
      <c r="H33" s="403"/>
      <c r="I33" s="404"/>
      <c r="J33" s="404"/>
      <c r="K33" s="405"/>
      <c r="L33" s="406"/>
      <c r="M33" s="405"/>
      <c r="N33" s="406"/>
      <c r="O33" s="405"/>
      <c r="P33" s="405"/>
      <c r="Q33" s="405"/>
      <c r="R33" s="405"/>
      <c r="S33" s="406"/>
      <c r="T33" s="406"/>
      <c r="U33" s="406"/>
      <c r="V33" s="407"/>
      <c r="W33" s="408"/>
      <c r="X33" s="408"/>
      <c r="Y33" s="408"/>
      <c r="Z33" s="408"/>
      <c r="AA33" s="408"/>
      <c r="AB33" s="403">
        <f>+AC33+AE33+AG33+AI33+AK33+AM33+AO33+AQ33+AS33+AU33+AW33+AY33</f>
        <v>96353000</v>
      </c>
      <c r="AC33" s="406">
        <v>0</v>
      </c>
      <c r="AD33" s="406">
        <v>0</v>
      </c>
      <c r="AE33" s="406">
        <v>0</v>
      </c>
      <c r="AF33" s="406">
        <v>0</v>
      </c>
      <c r="AG33" s="406">
        <v>0</v>
      </c>
      <c r="AH33" s="406">
        <v>0</v>
      </c>
      <c r="AI33" s="406">
        <v>0</v>
      </c>
      <c r="AJ33" s="406">
        <v>0</v>
      </c>
      <c r="AK33" s="406">
        <v>1347200</v>
      </c>
      <c r="AL33" s="406">
        <v>1347200</v>
      </c>
      <c r="AM33" s="406">
        <v>15585371</v>
      </c>
      <c r="AN33" s="406">
        <v>6993100</v>
      </c>
      <c r="AO33" s="406">
        <v>14406571</v>
      </c>
      <c r="AP33" s="406">
        <v>6849000</v>
      </c>
      <c r="AQ33" s="406">
        <v>14406571</v>
      </c>
      <c r="AR33" s="406">
        <v>6849000</v>
      </c>
      <c r="AS33" s="406">
        <v>42965071</v>
      </c>
      <c r="AT33" s="406">
        <v>6849000</v>
      </c>
      <c r="AU33" s="406">
        <v>42965071</v>
      </c>
      <c r="AV33" s="406">
        <v>6849000</v>
      </c>
      <c r="AW33" s="406">
        <v>42965071</v>
      </c>
      <c r="AX33" s="406">
        <v>6849000</v>
      </c>
      <c r="AY33" s="406">
        <v>-78287926</v>
      </c>
      <c r="AZ33" s="411">
        <v>6849000</v>
      </c>
      <c r="BA33" s="448">
        <f t="shared" si="63"/>
        <v>96353000</v>
      </c>
      <c r="BB33" s="404">
        <f t="shared" si="64"/>
        <v>96353000</v>
      </c>
      <c r="BC33" s="406">
        <f t="shared" si="65"/>
        <v>49434300</v>
      </c>
      <c r="BD33" s="406">
        <f t="shared" si="66"/>
        <v>96353000</v>
      </c>
      <c r="BE33" s="411">
        <f t="shared" si="67"/>
        <v>49434300</v>
      </c>
      <c r="BF33" s="403">
        <v>217183000</v>
      </c>
      <c r="BG33" s="415">
        <v>0</v>
      </c>
      <c r="BH33" s="406">
        <v>0</v>
      </c>
      <c r="BI33" s="415">
        <v>6986000</v>
      </c>
      <c r="BJ33" s="406">
        <v>2057533</v>
      </c>
      <c r="BK33" s="406">
        <v>6986000</v>
      </c>
      <c r="BL33" s="406">
        <v>6005000</v>
      </c>
      <c r="BM33" s="415">
        <v>6986000</v>
      </c>
      <c r="BN33" s="406">
        <v>6005000</v>
      </c>
      <c r="BO33" s="415">
        <v>25572625</v>
      </c>
      <c r="BP33" s="406">
        <v>6005000</v>
      </c>
      <c r="BQ33" s="415">
        <v>20509143</v>
      </c>
      <c r="BR33" s="406">
        <v>20509143</v>
      </c>
      <c r="BS33" s="415">
        <v>61313000</v>
      </c>
      <c r="BT33" s="406">
        <v>12762767</v>
      </c>
      <c r="BU33" s="415">
        <v>61313000</v>
      </c>
      <c r="BV33" s="406">
        <v>58322234</v>
      </c>
      <c r="BW33" s="415">
        <v>73312000</v>
      </c>
      <c r="BX33" s="406">
        <v>63304900</v>
      </c>
      <c r="BY33" s="415">
        <f>73312000+40000000</f>
        <v>113312000</v>
      </c>
      <c r="BZ33" s="406">
        <v>58040000</v>
      </c>
      <c r="CA33" s="415">
        <v>73312000</v>
      </c>
      <c r="CB33" s="406">
        <v>56272600</v>
      </c>
      <c r="CC33" s="415">
        <v>162581232</v>
      </c>
      <c r="CD33" s="411">
        <v>220703852</v>
      </c>
      <c r="CE33" s="408">
        <f>+BG33+BI33+BK33+BM33+BO33+BQ33+BS33+BU33+BW33+BY33+CA33+CC33</f>
        <v>612183000</v>
      </c>
      <c r="CF33" s="408">
        <f t="shared" si="5"/>
        <v>612183000</v>
      </c>
      <c r="CG33" s="413">
        <f>+BH33+BJ33+BL33+BN33+BP33+BR33+BT33+BV33+BX33+BZ33+CB33+CD33</f>
        <v>509988029</v>
      </c>
      <c r="CH33" s="413">
        <f t="shared" si="62"/>
        <v>612183000</v>
      </c>
      <c r="CI33" s="413">
        <f t="shared" si="62"/>
        <v>509988029</v>
      </c>
      <c r="CJ33" s="408"/>
      <c r="CK33" s="404"/>
      <c r="CL33" s="406"/>
      <c r="CM33" s="406"/>
      <c r="CN33" s="406"/>
      <c r="CO33" s="406"/>
      <c r="CP33" s="406"/>
      <c r="CQ33" s="406"/>
      <c r="CR33" s="406"/>
      <c r="CS33" s="406"/>
      <c r="CT33" s="406"/>
      <c r="CU33" s="406"/>
      <c r="CV33" s="406"/>
      <c r="CW33" s="406"/>
      <c r="CX33" s="406"/>
      <c r="CY33" s="406"/>
      <c r="CZ33" s="406"/>
      <c r="DA33" s="406"/>
      <c r="DB33" s="406"/>
      <c r="DC33" s="406"/>
      <c r="DD33" s="406"/>
      <c r="DE33" s="406"/>
      <c r="DF33" s="406"/>
      <c r="DG33" s="406"/>
      <c r="DH33" s="406"/>
      <c r="DI33" s="407"/>
      <c r="DJ33" s="413"/>
      <c r="DK33" s="413"/>
      <c r="DL33" s="413"/>
      <c r="DM33" s="414"/>
      <c r="DN33" s="408"/>
      <c r="DO33" s="404"/>
      <c r="DP33" s="406"/>
      <c r="DQ33" s="406"/>
      <c r="DR33" s="406"/>
      <c r="DS33" s="406"/>
      <c r="DT33" s="406"/>
      <c r="DU33" s="406"/>
      <c r="DV33" s="406"/>
      <c r="DW33" s="406"/>
      <c r="DX33" s="406"/>
      <c r="DY33" s="406"/>
      <c r="DZ33" s="406"/>
      <c r="EA33" s="406"/>
      <c r="EB33" s="406"/>
      <c r="EC33" s="406"/>
      <c r="ED33" s="406"/>
      <c r="EE33" s="406"/>
      <c r="EF33" s="406"/>
      <c r="EG33" s="406"/>
      <c r="EH33" s="406"/>
      <c r="EI33" s="406"/>
      <c r="EJ33" s="406"/>
      <c r="EK33" s="406"/>
      <c r="EL33" s="406"/>
      <c r="EM33" s="407"/>
      <c r="EN33" s="413"/>
      <c r="EO33" s="413"/>
      <c r="EP33" s="413"/>
      <c r="EQ33" s="413"/>
      <c r="ER33" s="273">
        <f t="shared" si="7"/>
        <v>1.3574989516625142</v>
      </c>
      <c r="ES33" s="273">
        <f t="shared" si="11"/>
        <v>0.83306467020482433</v>
      </c>
      <c r="ET33" s="273">
        <f t="shared" si="8"/>
        <v>0.83306467020482433</v>
      </c>
      <c r="EU33" s="273">
        <f t="shared" si="9"/>
        <v>0.78954679649305048</v>
      </c>
      <c r="EV33" s="273" t="s">
        <v>69</v>
      </c>
      <c r="EW33" s="694"/>
      <c r="EX33" s="682"/>
      <c r="EY33" s="682"/>
      <c r="EZ33" s="685"/>
      <c r="FA33" s="688"/>
    </row>
    <row r="34" spans="1:157" s="35" customFormat="1" ht="30" customHeight="1" x14ac:dyDescent="0.25">
      <c r="A34" s="698"/>
      <c r="B34" s="703"/>
      <c r="C34" s="707"/>
      <c r="D34" s="707"/>
      <c r="E34" s="710"/>
      <c r="F34" s="216" t="s">
        <v>42</v>
      </c>
      <c r="G34" s="389">
        <f>AA34+BE34+CH34+CJ34+DN34</f>
        <v>0.05</v>
      </c>
      <c r="H34" s="458"/>
      <c r="I34" s="417"/>
      <c r="J34" s="417"/>
      <c r="K34" s="405"/>
      <c r="L34" s="418"/>
      <c r="M34" s="405"/>
      <c r="N34" s="418"/>
      <c r="O34" s="405"/>
      <c r="P34" s="405"/>
      <c r="Q34" s="405"/>
      <c r="R34" s="405"/>
      <c r="S34" s="418"/>
      <c r="T34" s="418"/>
      <c r="U34" s="418"/>
      <c r="V34" s="407"/>
      <c r="W34" s="419"/>
      <c r="X34" s="419"/>
      <c r="Y34" s="419"/>
      <c r="Z34" s="419"/>
      <c r="AA34" s="419"/>
      <c r="AB34" s="247">
        <v>0.05</v>
      </c>
      <c r="AC34" s="446">
        <v>0.01</v>
      </c>
      <c r="AD34" s="446">
        <v>0.01</v>
      </c>
      <c r="AE34" s="446">
        <v>0.01</v>
      </c>
      <c r="AF34" s="446">
        <v>0.01</v>
      </c>
      <c r="AG34" s="446">
        <v>0.01</v>
      </c>
      <c r="AH34" s="446">
        <v>0.01</v>
      </c>
      <c r="AI34" s="446">
        <v>0.02</v>
      </c>
      <c r="AJ34" s="446">
        <v>0.02</v>
      </c>
      <c r="AK34" s="406">
        <v>0</v>
      </c>
      <c r="AL34" s="406">
        <v>0</v>
      </c>
      <c r="AM34" s="406">
        <v>0</v>
      </c>
      <c r="AN34" s="406">
        <v>0</v>
      </c>
      <c r="AO34" s="406">
        <v>0</v>
      </c>
      <c r="AP34" s="406">
        <v>0</v>
      </c>
      <c r="AQ34" s="406">
        <v>0</v>
      </c>
      <c r="AR34" s="406">
        <v>0</v>
      </c>
      <c r="AS34" s="406">
        <v>0</v>
      </c>
      <c r="AT34" s="406">
        <v>0</v>
      </c>
      <c r="AU34" s="406">
        <v>0</v>
      </c>
      <c r="AV34" s="406">
        <v>0</v>
      </c>
      <c r="AW34" s="406">
        <v>0</v>
      </c>
      <c r="AX34" s="406">
        <v>0</v>
      </c>
      <c r="AY34" s="406">
        <v>0</v>
      </c>
      <c r="AZ34" s="411">
        <v>0</v>
      </c>
      <c r="BA34" s="448">
        <f t="shared" si="63"/>
        <v>0.05</v>
      </c>
      <c r="BB34" s="396">
        <f t="shared" si="64"/>
        <v>0.05</v>
      </c>
      <c r="BC34" s="446">
        <f t="shared" si="65"/>
        <v>0.05</v>
      </c>
      <c r="BD34" s="446">
        <f t="shared" si="66"/>
        <v>0.05</v>
      </c>
      <c r="BE34" s="447">
        <f t="shared" si="67"/>
        <v>0.05</v>
      </c>
      <c r="BF34" s="449">
        <f>+BB31-BC31</f>
        <v>0</v>
      </c>
      <c r="BG34" s="450">
        <v>0</v>
      </c>
      <c r="BH34" s="446">
        <v>0</v>
      </c>
      <c r="BI34" s="450">
        <v>0</v>
      </c>
      <c r="BJ34" s="446">
        <v>0</v>
      </c>
      <c r="BK34" s="450">
        <v>0</v>
      </c>
      <c r="BL34" s="446">
        <v>0</v>
      </c>
      <c r="BM34" s="450">
        <v>0</v>
      </c>
      <c r="BN34" s="446">
        <v>0</v>
      </c>
      <c r="BO34" s="450">
        <v>0</v>
      </c>
      <c r="BP34" s="446">
        <v>0</v>
      </c>
      <c r="BQ34" s="450">
        <v>0</v>
      </c>
      <c r="BR34" s="446">
        <v>0</v>
      </c>
      <c r="BS34" s="450">
        <v>0</v>
      </c>
      <c r="BT34" s="446">
        <v>0</v>
      </c>
      <c r="BU34" s="450">
        <v>0</v>
      </c>
      <c r="BV34" s="446">
        <v>0</v>
      </c>
      <c r="BW34" s="450">
        <v>0</v>
      </c>
      <c r="BX34" s="446">
        <v>0</v>
      </c>
      <c r="BY34" s="450">
        <v>0</v>
      </c>
      <c r="BZ34" s="446">
        <v>0</v>
      </c>
      <c r="CA34" s="450">
        <v>0</v>
      </c>
      <c r="CB34" s="446">
        <v>0</v>
      </c>
      <c r="CC34" s="450">
        <v>0</v>
      </c>
      <c r="CD34" s="447">
        <v>0</v>
      </c>
      <c r="CE34" s="426">
        <f t="shared" ref="CE34:CE35" si="69">+BG34+BI34+BK34+BM34+BO34+BQ34+BS34+BU34+BW34+BY34+CA34+CC34</f>
        <v>0</v>
      </c>
      <c r="CF34" s="426">
        <f t="shared" si="5"/>
        <v>0</v>
      </c>
      <c r="CG34" s="427">
        <f>+BH34+BJ34+BL34+BN34+BP34+BR34+BT34+BV34+BX34+BZ34+CB34+CD34</f>
        <v>0</v>
      </c>
      <c r="CH34" s="427">
        <f t="shared" si="62"/>
        <v>0</v>
      </c>
      <c r="CI34" s="427">
        <f t="shared" si="62"/>
        <v>0</v>
      </c>
      <c r="CJ34" s="448"/>
      <c r="CK34" s="417"/>
      <c r="CL34" s="418"/>
      <c r="CM34" s="418"/>
      <c r="CN34" s="418"/>
      <c r="CO34" s="418"/>
      <c r="CP34" s="418"/>
      <c r="CQ34" s="418"/>
      <c r="CR34" s="418"/>
      <c r="CS34" s="418"/>
      <c r="CT34" s="418"/>
      <c r="CU34" s="418"/>
      <c r="CV34" s="418"/>
      <c r="CW34" s="418"/>
      <c r="CX34" s="418"/>
      <c r="CY34" s="418"/>
      <c r="CZ34" s="418"/>
      <c r="DA34" s="418"/>
      <c r="DB34" s="418"/>
      <c r="DC34" s="418"/>
      <c r="DD34" s="418"/>
      <c r="DE34" s="418"/>
      <c r="DF34" s="418"/>
      <c r="DG34" s="418"/>
      <c r="DH34" s="418"/>
      <c r="DI34" s="418"/>
      <c r="DJ34" s="413"/>
      <c r="DK34" s="413"/>
      <c r="DL34" s="413"/>
      <c r="DM34" s="414"/>
      <c r="DN34" s="448"/>
      <c r="DO34" s="417"/>
      <c r="DP34" s="418"/>
      <c r="DQ34" s="418"/>
      <c r="DR34" s="418"/>
      <c r="DS34" s="418"/>
      <c r="DT34" s="418"/>
      <c r="DU34" s="418"/>
      <c r="DV34" s="418"/>
      <c r="DW34" s="418"/>
      <c r="DX34" s="418"/>
      <c r="DY34" s="418"/>
      <c r="DZ34" s="418"/>
      <c r="EA34" s="418"/>
      <c r="EB34" s="418"/>
      <c r="EC34" s="418"/>
      <c r="ED34" s="418"/>
      <c r="EE34" s="418"/>
      <c r="EF34" s="418"/>
      <c r="EG34" s="418"/>
      <c r="EH34" s="418"/>
      <c r="EI34" s="418"/>
      <c r="EJ34" s="418"/>
      <c r="EK34" s="418"/>
      <c r="EL34" s="418"/>
      <c r="EM34" s="418"/>
      <c r="EN34" s="413"/>
      <c r="EO34" s="413"/>
      <c r="EP34" s="413"/>
      <c r="EQ34" s="413"/>
      <c r="ER34" s="273" t="s">
        <v>69</v>
      </c>
      <c r="ES34" s="273" t="s">
        <v>69</v>
      </c>
      <c r="ET34" s="273" t="s">
        <v>69</v>
      </c>
      <c r="EU34" s="273">
        <f t="shared" si="9"/>
        <v>1</v>
      </c>
      <c r="EV34" s="273">
        <f t="shared" si="10"/>
        <v>1</v>
      </c>
      <c r="EW34" s="694"/>
      <c r="EX34" s="682"/>
      <c r="EY34" s="682"/>
      <c r="EZ34" s="685"/>
      <c r="FA34" s="688"/>
    </row>
    <row r="35" spans="1:157" s="35" customFormat="1" ht="30" customHeight="1" x14ac:dyDescent="0.25">
      <c r="A35" s="698"/>
      <c r="B35" s="703"/>
      <c r="C35" s="707"/>
      <c r="D35" s="707"/>
      <c r="E35" s="710"/>
      <c r="F35" s="214" t="s">
        <v>4</v>
      </c>
      <c r="G35" s="402">
        <f>AA35+BE35+CH35+CJ35+DN35</f>
        <v>86871632</v>
      </c>
      <c r="H35" s="459"/>
      <c r="I35" s="430"/>
      <c r="J35" s="430"/>
      <c r="K35" s="405"/>
      <c r="L35" s="431"/>
      <c r="M35" s="405"/>
      <c r="N35" s="431"/>
      <c r="O35" s="405"/>
      <c r="P35" s="405"/>
      <c r="Q35" s="405"/>
      <c r="R35" s="405"/>
      <c r="S35" s="431"/>
      <c r="T35" s="431"/>
      <c r="U35" s="431"/>
      <c r="V35" s="407"/>
      <c r="W35" s="432"/>
      <c r="X35" s="432"/>
      <c r="Y35" s="432"/>
      <c r="Z35" s="432"/>
      <c r="AA35" s="432"/>
      <c r="AB35" s="410">
        <v>48987932</v>
      </c>
      <c r="AC35" s="410">
        <v>4934000</v>
      </c>
      <c r="AD35" s="410">
        <v>4934000</v>
      </c>
      <c r="AE35" s="410">
        <v>14802000</v>
      </c>
      <c r="AF35" s="410">
        <v>14802000</v>
      </c>
      <c r="AG35" s="410">
        <v>9868000</v>
      </c>
      <c r="AH35" s="410">
        <v>9868000</v>
      </c>
      <c r="AI35" s="410">
        <v>4029433</v>
      </c>
      <c r="AJ35" s="410">
        <v>4029433</v>
      </c>
      <c r="AK35" s="406">
        <v>12887499</v>
      </c>
      <c r="AL35" s="406">
        <v>12887499</v>
      </c>
      <c r="AM35" s="406">
        <v>2467000</v>
      </c>
      <c r="AN35" s="406">
        <v>2467000</v>
      </c>
      <c r="AO35" s="406">
        <v>0</v>
      </c>
      <c r="AP35" s="406">
        <v>0</v>
      </c>
      <c r="AQ35" s="406">
        <v>0</v>
      </c>
      <c r="AR35" s="406">
        <v>0</v>
      </c>
      <c r="AS35" s="406">
        <v>0</v>
      </c>
      <c r="AT35" s="406">
        <v>0</v>
      </c>
      <c r="AU35" s="406">
        <v>0</v>
      </c>
      <c r="AV35" s="406">
        <v>0</v>
      </c>
      <c r="AW35" s="406">
        <v>0</v>
      </c>
      <c r="AX35" s="406">
        <v>0</v>
      </c>
      <c r="AY35" s="406">
        <v>0</v>
      </c>
      <c r="AZ35" s="411">
        <v>0</v>
      </c>
      <c r="BA35" s="408">
        <f t="shared" si="63"/>
        <v>48987932</v>
      </c>
      <c r="BB35" s="433">
        <f t="shared" si="64"/>
        <v>48987932</v>
      </c>
      <c r="BC35" s="297">
        <f t="shared" si="65"/>
        <v>48987932</v>
      </c>
      <c r="BD35" s="297">
        <f t="shared" si="66"/>
        <v>48987932</v>
      </c>
      <c r="BE35" s="299">
        <f t="shared" si="67"/>
        <v>48987932</v>
      </c>
      <c r="BF35" s="307">
        <v>37883700</v>
      </c>
      <c r="BG35" s="308">
        <v>6704900</v>
      </c>
      <c r="BH35" s="309">
        <v>6704900</v>
      </c>
      <c r="BI35" s="308">
        <v>31178800</v>
      </c>
      <c r="BJ35" s="309">
        <v>31178800</v>
      </c>
      <c r="BK35" s="308">
        <v>0</v>
      </c>
      <c r="BL35" s="309">
        <v>0</v>
      </c>
      <c r="BM35" s="308">
        <v>0</v>
      </c>
      <c r="BN35" s="309">
        <v>0</v>
      </c>
      <c r="BO35" s="308">
        <v>0</v>
      </c>
      <c r="BP35" s="309">
        <v>0</v>
      </c>
      <c r="BQ35" s="308">
        <v>0</v>
      </c>
      <c r="BR35" s="309">
        <v>0</v>
      </c>
      <c r="BS35" s="308">
        <v>0</v>
      </c>
      <c r="BT35" s="309">
        <v>0</v>
      </c>
      <c r="BU35" s="308">
        <v>0</v>
      </c>
      <c r="BV35" s="309">
        <v>0</v>
      </c>
      <c r="BW35" s="308">
        <v>0</v>
      </c>
      <c r="BX35" s="309">
        <v>0</v>
      </c>
      <c r="BY35" s="308">
        <v>0</v>
      </c>
      <c r="BZ35" s="309">
        <v>0</v>
      </c>
      <c r="CA35" s="308">
        <v>0</v>
      </c>
      <c r="CB35" s="309">
        <v>0</v>
      </c>
      <c r="CC35" s="308">
        <v>0</v>
      </c>
      <c r="CD35" s="412">
        <v>0</v>
      </c>
      <c r="CE35" s="408">
        <f t="shared" si="69"/>
        <v>37883700</v>
      </c>
      <c r="CF35" s="408">
        <f t="shared" si="5"/>
        <v>37883700</v>
      </c>
      <c r="CG35" s="413">
        <f>+BH35+BJ35+BL35+BN35+BP35+BR35+BT35+BV35+BX35+BZ35+CB35+CD35</f>
        <v>37883700</v>
      </c>
      <c r="CH35" s="413">
        <f t="shared" si="62"/>
        <v>37883700</v>
      </c>
      <c r="CI35" s="413">
        <f t="shared" si="62"/>
        <v>37883700</v>
      </c>
      <c r="CJ35" s="314"/>
      <c r="CK35" s="430"/>
      <c r="CL35" s="431"/>
      <c r="CM35" s="431"/>
      <c r="CN35" s="431"/>
      <c r="CO35" s="431"/>
      <c r="CP35" s="431"/>
      <c r="CQ35" s="431"/>
      <c r="CR35" s="431"/>
      <c r="CS35" s="431"/>
      <c r="CT35" s="431"/>
      <c r="CU35" s="431"/>
      <c r="CV35" s="431"/>
      <c r="CW35" s="431"/>
      <c r="CX35" s="431"/>
      <c r="CY35" s="431"/>
      <c r="CZ35" s="431"/>
      <c r="DA35" s="431"/>
      <c r="DB35" s="431"/>
      <c r="DC35" s="431"/>
      <c r="DD35" s="431"/>
      <c r="DE35" s="431"/>
      <c r="DF35" s="431"/>
      <c r="DG35" s="431"/>
      <c r="DH35" s="431"/>
      <c r="DI35" s="431"/>
      <c r="DJ35" s="413"/>
      <c r="DK35" s="413"/>
      <c r="DL35" s="413"/>
      <c r="DM35" s="414"/>
      <c r="DN35" s="314"/>
      <c r="DO35" s="430"/>
      <c r="DP35" s="431"/>
      <c r="DQ35" s="431"/>
      <c r="DR35" s="431"/>
      <c r="DS35" s="431"/>
      <c r="DT35" s="431"/>
      <c r="DU35" s="431"/>
      <c r="DV35" s="431"/>
      <c r="DW35" s="431"/>
      <c r="DX35" s="431"/>
      <c r="DY35" s="431"/>
      <c r="DZ35" s="431"/>
      <c r="EA35" s="431"/>
      <c r="EB35" s="431"/>
      <c r="EC35" s="431"/>
      <c r="ED35" s="431"/>
      <c r="EE35" s="431"/>
      <c r="EF35" s="431"/>
      <c r="EG35" s="431"/>
      <c r="EH35" s="431"/>
      <c r="EI35" s="431"/>
      <c r="EJ35" s="431"/>
      <c r="EK35" s="431"/>
      <c r="EL35" s="431"/>
      <c r="EM35" s="431"/>
      <c r="EN35" s="413"/>
      <c r="EO35" s="413"/>
      <c r="EP35" s="413"/>
      <c r="EQ35" s="413"/>
      <c r="ER35" s="273" t="e">
        <f t="shared" si="7"/>
        <v>#DIV/0!</v>
      </c>
      <c r="ES35" s="273">
        <f t="shared" si="11"/>
        <v>1</v>
      </c>
      <c r="ET35" s="273">
        <f t="shared" si="8"/>
        <v>1</v>
      </c>
      <c r="EU35" s="273">
        <f t="shared" si="9"/>
        <v>1</v>
      </c>
      <c r="EV35" s="273">
        <f t="shared" si="10"/>
        <v>1</v>
      </c>
      <c r="EW35" s="694"/>
      <c r="EX35" s="682"/>
      <c r="EY35" s="682"/>
      <c r="EZ35" s="685"/>
      <c r="FA35" s="688"/>
    </row>
    <row r="36" spans="1:157" s="35" customFormat="1" ht="30" customHeight="1" thickBot="1" x14ac:dyDescent="0.3">
      <c r="A36" s="698"/>
      <c r="B36" s="703"/>
      <c r="C36" s="707"/>
      <c r="D36" s="707"/>
      <c r="E36" s="710"/>
      <c r="F36" s="245" t="s">
        <v>43</v>
      </c>
      <c r="G36" s="434">
        <f>+G31+G34</f>
        <v>1</v>
      </c>
      <c r="H36" s="511">
        <f>+H31</f>
        <v>0.12</v>
      </c>
      <c r="I36" s="512">
        <f t="shared" ref="I36:V37" si="70">+I31</f>
        <v>0</v>
      </c>
      <c r="J36" s="512">
        <f t="shared" si="70"/>
        <v>0</v>
      </c>
      <c r="K36" s="513" t="str">
        <f t="shared" si="70"/>
        <v>0,12</v>
      </c>
      <c r="L36" s="513">
        <f t="shared" si="70"/>
        <v>0</v>
      </c>
      <c r="M36" s="513" t="str">
        <f t="shared" si="70"/>
        <v>0,12</v>
      </c>
      <c r="N36" s="513">
        <f t="shared" si="70"/>
        <v>0</v>
      </c>
      <c r="O36" s="513" t="str">
        <f t="shared" si="70"/>
        <v>0,12</v>
      </c>
      <c r="P36" s="513">
        <f t="shared" si="70"/>
        <v>0.02</v>
      </c>
      <c r="Q36" s="513" t="str">
        <f t="shared" si="70"/>
        <v>0,12</v>
      </c>
      <c r="R36" s="513">
        <f t="shared" si="70"/>
        <v>0.315776</v>
      </c>
      <c r="S36" s="513" t="str">
        <f t="shared" si="70"/>
        <v>0,12</v>
      </c>
      <c r="T36" s="513">
        <f t="shared" si="70"/>
        <v>0.31</v>
      </c>
      <c r="U36" s="513">
        <f t="shared" si="70"/>
        <v>7.0000000000000007E-2</v>
      </c>
      <c r="V36" s="514">
        <f t="shared" si="70"/>
        <v>7.0000000000000007E-2</v>
      </c>
      <c r="W36" s="515">
        <f>+W31</f>
        <v>7.0000000000000007E-2</v>
      </c>
      <c r="X36" s="515">
        <f t="shared" ref="X36:AA37" si="71">+X31</f>
        <v>7.0000000000000007E-2</v>
      </c>
      <c r="Y36" s="515">
        <f t="shared" si="71"/>
        <v>7.0000000000000007E-2</v>
      </c>
      <c r="Z36" s="515">
        <f t="shared" si="71"/>
        <v>7.0000000000000007E-2</v>
      </c>
      <c r="AA36" s="515">
        <f>+AA31</f>
        <v>7.0000000000000007E-2</v>
      </c>
      <c r="AB36" s="516">
        <f>+AB31+AB34</f>
        <v>0.26</v>
      </c>
      <c r="AC36" s="516">
        <f t="shared" ref="AC36:AZ36" si="72">+AC31+AC34</f>
        <v>0.01</v>
      </c>
      <c r="AD36" s="516">
        <f t="shared" si="72"/>
        <v>0.01</v>
      </c>
      <c r="AE36" s="516">
        <f t="shared" si="72"/>
        <v>0.01</v>
      </c>
      <c r="AF36" s="516">
        <f t="shared" si="72"/>
        <v>0.01</v>
      </c>
      <c r="AG36" s="516">
        <f t="shared" si="72"/>
        <v>0.01</v>
      </c>
      <c r="AH36" s="516">
        <f t="shared" si="72"/>
        <v>0.01</v>
      </c>
      <c r="AI36" s="516">
        <f t="shared" si="72"/>
        <v>0.04</v>
      </c>
      <c r="AJ36" s="516">
        <f t="shared" si="72"/>
        <v>0.04</v>
      </c>
      <c r="AK36" s="516">
        <f t="shared" si="72"/>
        <v>0.01</v>
      </c>
      <c r="AL36" s="516">
        <f t="shared" si="72"/>
        <v>0.01</v>
      </c>
      <c r="AM36" s="516">
        <f t="shared" si="72"/>
        <v>0.01</v>
      </c>
      <c r="AN36" s="516">
        <f t="shared" si="72"/>
        <v>0.02</v>
      </c>
      <c r="AO36" s="516">
        <f t="shared" si="72"/>
        <v>0.01</v>
      </c>
      <c r="AP36" s="516">
        <f t="shared" si="72"/>
        <v>0.01</v>
      </c>
      <c r="AQ36" s="516">
        <f t="shared" si="72"/>
        <v>0.01</v>
      </c>
      <c r="AR36" s="516">
        <f t="shared" si="72"/>
        <v>0.01</v>
      </c>
      <c r="AS36" s="516">
        <f t="shared" si="72"/>
        <v>0.12</v>
      </c>
      <c r="AT36" s="516">
        <f t="shared" si="72"/>
        <v>0.06</v>
      </c>
      <c r="AU36" s="516">
        <f t="shared" si="72"/>
        <v>0.01</v>
      </c>
      <c r="AV36" s="516">
        <f t="shared" si="72"/>
        <v>0.01</v>
      </c>
      <c r="AW36" s="516">
        <f t="shared" si="72"/>
        <v>0.01</v>
      </c>
      <c r="AX36" s="516">
        <f t="shared" si="72"/>
        <v>0.06</v>
      </c>
      <c r="AY36" s="516">
        <f t="shared" si="72"/>
        <v>0.01</v>
      </c>
      <c r="AZ36" s="516">
        <f t="shared" si="72"/>
        <v>0.01</v>
      </c>
      <c r="BA36" s="517">
        <f>+BA31+BA34</f>
        <v>0.26</v>
      </c>
      <c r="BB36" s="518">
        <f t="shared" si="64"/>
        <v>0.26</v>
      </c>
      <c r="BC36" s="518">
        <f t="shared" ref="BC36:BD36" si="73">+BC31+BC34</f>
        <v>0.26</v>
      </c>
      <c r="BD36" s="518">
        <f t="shared" si="73"/>
        <v>0.26</v>
      </c>
      <c r="BE36" s="519">
        <f>+BE31+BE34</f>
        <v>0.26</v>
      </c>
      <c r="BF36" s="520">
        <f t="shared" ref="BF36:CD36" si="74">+BF31+BF34</f>
        <v>0.26</v>
      </c>
      <c r="BG36" s="519">
        <f t="shared" si="74"/>
        <v>0</v>
      </c>
      <c r="BH36" s="516">
        <f t="shared" si="74"/>
        <v>0</v>
      </c>
      <c r="BI36" s="519">
        <f t="shared" si="74"/>
        <v>0.02</v>
      </c>
      <c r="BJ36" s="516">
        <f t="shared" si="74"/>
        <v>0.02</v>
      </c>
      <c r="BK36" s="519">
        <f t="shared" si="74"/>
        <v>0.02</v>
      </c>
      <c r="BL36" s="516">
        <f t="shared" si="74"/>
        <v>0.02</v>
      </c>
      <c r="BM36" s="519">
        <f t="shared" si="74"/>
        <v>0.02</v>
      </c>
      <c r="BN36" s="516">
        <f t="shared" si="74"/>
        <v>0.02</v>
      </c>
      <c r="BO36" s="519">
        <f t="shared" si="74"/>
        <v>0.02</v>
      </c>
      <c r="BP36" s="516">
        <f t="shared" si="74"/>
        <v>0.02</v>
      </c>
      <c r="BQ36" s="519">
        <f t="shared" si="74"/>
        <v>0.02</v>
      </c>
      <c r="BR36" s="516">
        <f t="shared" si="74"/>
        <v>0.04</v>
      </c>
      <c r="BS36" s="519">
        <f t="shared" si="74"/>
        <v>0.02</v>
      </c>
      <c r="BT36" s="516">
        <f t="shared" si="74"/>
        <v>0.02</v>
      </c>
      <c r="BU36" s="519">
        <f t="shared" si="74"/>
        <v>0.02</v>
      </c>
      <c r="BV36" s="516">
        <f t="shared" si="74"/>
        <v>0.02</v>
      </c>
      <c r="BW36" s="519">
        <f t="shared" si="74"/>
        <v>0.02</v>
      </c>
      <c r="BX36" s="516">
        <f t="shared" si="74"/>
        <v>0.02</v>
      </c>
      <c r="BY36" s="519">
        <f t="shared" si="74"/>
        <v>0.02</v>
      </c>
      <c r="BZ36" s="516">
        <f t="shared" si="74"/>
        <v>0.02</v>
      </c>
      <c r="CA36" s="519">
        <f t="shared" si="74"/>
        <v>0.02</v>
      </c>
      <c r="CB36" s="516">
        <f t="shared" si="74"/>
        <v>0.02</v>
      </c>
      <c r="CC36" s="519">
        <f t="shared" si="74"/>
        <v>0.06</v>
      </c>
      <c r="CD36" s="521">
        <f t="shared" si="74"/>
        <v>0.04</v>
      </c>
      <c r="CE36" s="517">
        <f>+CE31+CE34</f>
        <v>0.26</v>
      </c>
      <c r="CF36" s="517">
        <f t="shared" si="5"/>
        <v>0.26</v>
      </c>
      <c r="CG36" s="517">
        <f t="shared" ref="CG36" si="75">+CG31+CG34</f>
        <v>0.25999999999999995</v>
      </c>
      <c r="CH36" s="517">
        <f>+CH31+CH34</f>
        <v>0.26</v>
      </c>
      <c r="CI36" s="517">
        <f t="shared" ref="CI36" si="76">+CI31+CI34</f>
        <v>0.25999999999999995</v>
      </c>
      <c r="CJ36" s="517">
        <f>+CJ31</f>
        <v>0.26</v>
      </c>
      <c r="CK36" s="527"/>
      <c r="CL36" s="528"/>
      <c r="CM36" s="528"/>
      <c r="CN36" s="528"/>
      <c r="CO36" s="528"/>
      <c r="CP36" s="528"/>
      <c r="CQ36" s="528"/>
      <c r="CR36" s="528"/>
      <c r="CS36" s="528"/>
      <c r="CT36" s="528"/>
      <c r="CU36" s="528"/>
      <c r="CV36" s="528"/>
      <c r="CW36" s="528"/>
      <c r="CX36" s="528"/>
      <c r="CY36" s="528"/>
      <c r="CZ36" s="528"/>
      <c r="DA36" s="528"/>
      <c r="DB36" s="528"/>
      <c r="DC36" s="528"/>
      <c r="DD36" s="528"/>
      <c r="DE36" s="528"/>
      <c r="DF36" s="528"/>
      <c r="DG36" s="528"/>
      <c r="DH36" s="528"/>
      <c r="DI36" s="528"/>
      <c r="DJ36" s="529"/>
      <c r="DK36" s="529"/>
      <c r="DL36" s="529"/>
      <c r="DM36" s="530"/>
      <c r="DN36" s="517">
        <f>+DN31</f>
        <v>0.15</v>
      </c>
      <c r="DO36" s="524"/>
      <c r="DP36" s="525"/>
      <c r="DQ36" s="525"/>
      <c r="DR36" s="525"/>
      <c r="DS36" s="525"/>
      <c r="DT36" s="525"/>
      <c r="DU36" s="525"/>
      <c r="DV36" s="525"/>
      <c r="DW36" s="525"/>
      <c r="DX36" s="525"/>
      <c r="DY36" s="525"/>
      <c r="DZ36" s="525"/>
      <c r="EA36" s="525"/>
      <c r="EB36" s="525"/>
      <c r="EC36" s="525"/>
      <c r="ED36" s="525"/>
      <c r="EE36" s="525"/>
      <c r="EF36" s="525"/>
      <c r="EG36" s="525"/>
      <c r="EH36" s="525"/>
      <c r="EI36" s="525"/>
      <c r="EJ36" s="525"/>
      <c r="EK36" s="525"/>
      <c r="EL36" s="525"/>
      <c r="EM36" s="525"/>
      <c r="EN36" s="526"/>
      <c r="EO36" s="526"/>
      <c r="EP36" s="526"/>
      <c r="EQ36" s="526"/>
      <c r="ER36" s="481">
        <f t="shared" si="7"/>
        <v>0.66666666666666674</v>
      </c>
      <c r="ES36" s="481">
        <f t="shared" si="11"/>
        <v>0.99999999999999978</v>
      </c>
      <c r="ET36" s="481">
        <f t="shared" si="8"/>
        <v>0.99999999999999978</v>
      </c>
      <c r="EU36" s="481">
        <f t="shared" si="9"/>
        <v>0.99999999999999978</v>
      </c>
      <c r="EV36" s="481">
        <f t="shared" si="10"/>
        <v>0.59000000000000008</v>
      </c>
      <c r="EW36" s="694"/>
      <c r="EX36" s="682"/>
      <c r="EY36" s="682"/>
      <c r="EZ36" s="685"/>
      <c r="FA36" s="688"/>
    </row>
    <row r="37" spans="1:157" s="35" customFormat="1" ht="30" customHeight="1" thickBot="1" x14ac:dyDescent="0.3">
      <c r="A37" s="699"/>
      <c r="B37" s="704"/>
      <c r="C37" s="708"/>
      <c r="D37" s="708"/>
      <c r="E37" s="711"/>
      <c r="F37" s="217" t="s">
        <v>45</v>
      </c>
      <c r="G37" s="484">
        <f>+G32+G35</f>
        <v>1988619564</v>
      </c>
      <c r="H37" s="485">
        <f>+H32</f>
        <v>125000000</v>
      </c>
      <c r="I37" s="486">
        <f t="shared" si="70"/>
        <v>0</v>
      </c>
      <c r="J37" s="486">
        <f t="shared" si="70"/>
        <v>0</v>
      </c>
      <c r="K37" s="487">
        <f t="shared" si="70"/>
        <v>125000000</v>
      </c>
      <c r="L37" s="487">
        <f t="shared" si="70"/>
        <v>0</v>
      </c>
      <c r="M37" s="487">
        <f t="shared" si="70"/>
        <v>125000000</v>
      </c>
      <c r="N37" s="487">
        <f t="shared" si="70"/>
        <v>0</v>
      </c>
      <c r="O37" s="487">
        <f t="shared" si="70"/>
        <v>125000000</v>
      </c>
      <c r="P37" s="487">
        <f t="shared" si="70"/>
        <v>19736000</v>
      </c>
      <c r="Q37" s="487">
        <f t="shared" si="70"/>
        <v>125000000</v>
      </c>
      <c r="R37" s="487">
        <f t="shared" si="70"/>
        <v>39472000</v>
      </c>
      <c r="S37" s="487">
        <f t="shared" si="70"/>
        <v>125000000</v>
      </c>
      <c r="T37" s="487">
        <f t="shared" si="70"/>
        <v>59208000</v>
      </c>
      <c r="U37" s="487">
        <f t="shared" si="70"/>
        <v>125000000</v>
      </c>
      <c r="V37" s="488">
        <f t="shared" si="70"/>
        <v>75796000</v>
      </c>
      <c r="W37" s="489">
        <f>+W32</f>
        <v>125000000</v>
      </c>
      <c r="X37" s="489">
        <f t="shared" si="71"/>
        <v>125000000</v>
      </c>
      <c r="Y37" s="489">
        <f t="shared" si="71"/>
        <v>75796000</v>
      </c>
      <c r="Z37" s="489">
        <f t="shared" si="71"/>
        <v>125000000</v>
      </c>
      <c r="AA37" s="489">
        <f t="shared" si="71"/>
        <v>75796000</v>
      </c>
      <c r="AB37" s="490">
        <f>+AB32+AB35</f>
        <v>248987932</v>
      </c>
      <c r="AC37" s="490">
        <f t="shared" ref="AC37:AZ37" si="77">+AC32+AC35</f>
        <v>4934000</v>
      </c>
      <c r="AD37" s="490">
        <f t="shared" si="77"/>
        <v>4934000</v>
      </c>
      <c r="AE37" s="490">
        <f t="shared" si="77"/>
        <v>14802000</v>
      </c>
      <c r="AF37" s="490">
        <f t="shared" si="77"/>
        <v>14802000</v>
      </c>
      <c r="AG37" s="490">
        <f t="shared" si="77"/>
        <v>9868000</v>
      </c>
      <c r="AH37" s="490">
        <f t="shared" si="77"/>
        <v>9868000</v>
      </c>
      <c r="AI37" s="490">
        <f t="shared" si="77"/>
        <v>24237433</v>
      </c>
      <c r="AJ37" s="490">
        <f t="shared" si="77"/>
        <v>24237433</v>
      </c>
      <c r="AK37" s="490">
        <f t="shared" si="77"/>
        <v>47471499</v>
      </c>
      <c r="AL37" s="490">
        <f t="shared" si="77"/>
        <v>47471499</v>
      </c>
      <c r="AM37" s="490">
        <f t="shared" si="77"/>
        <v>51047000</v>
      </c>
      <c r="AN37" s="490">
        <f t="shared" si="77"/>
        <v>2467000</v>
      </c>
      <c r="AO37" s="490">
        <f t="shared" si="77"/>
        <v>0</v>
      </c>
      <c r="AP37" s="490">
        <f t="shared" si="77"/>
        <v>0</v>
      </c>
      <c r="AQ37" s="490">
        <f t="shared" si="77"/>
        <v>0</v>
      </c>
      <c r="AR37" s="490">
        <f t="shared" si="77"/>
        <v>0</v>
      </c>
      <c r="AS37" s="490">
        <f t="shared" si="77"/>
        <v>114234000</v>
      </c>
      <c r="AT37" s="490">
        <f t="shared" si="77"/>
        <v>0</v>
      </c>
      <c r="AU37" s="490">
        <f t="shared" si="77"/>
        <v>0</v>
      </c>
      <c r="AV37" s="490">
        <f t="shared" si="77"/>
        <v>0</v>
      </c>
      <c r="AW37" s="490">
        <f t="shared" si="77"/>
        <v>27394000</v>
      </c>
      <c r="AX37" s="490">
        <f t="shared" si="77"/>
        <v>30000000</v>
      </c>
      <c r="AY37" s="490">
        <f t="shared" si="77"/>
        <v>-148647000</v>
      </c>
      <c r="AZ37" s="490">
        <f t="shared" si="77"/>
        <v>2526000</v>
      </c>
      <c r="BA37" s="489">
        <f>+BA32+BA35</f>
        <v>145340932</v>
      </c>
      <c r="BB37" s="491">
        <f t="shared" si="64"/>
        <v>145340932</v>
      </c>
      <c r="BC37" s="491">
        <f t="shared" ref="BC37:BD37" si="78">+BC32+BC35</f>
        <v>136305932</v>
      </c>
      <c r="BD37" s="491">
        <f t="shared" si="78"/>
        <v>145340932</v>
      </c>
      <c r="BE37" s="492">
        <f>+BE32+BE35</f>
        <v>136305932</v>
      </c>
      <c r="BF37" s="493">
        <f t="shared" ref="BF37:CD37" si="79">+BF32+BF35</f>
        <v>255066700</v>
      </c>
      <c r="BG37" s="492">
        <f t="shared" si="79"/>
        <v>195417900</v>
      </c>
      <c r="BH37" s="490">
        <f t="shared" si="79"/>
        <v>195417900</v>
      </c>
      <c r="BI37" s="492">
        <f t="shared" si="79"/>
        <v>31178800</v>
      </c>
      <c r="BJ37" s="490">
        <f t="shared" si="79"/>
        <v>31178800</v>
      </c>
      <c r="BK37" s="492">
        <f t="shared" si="79"/>
        <v>0</v>
      </c>
      <c r="BL37" s="490">
        <f t="shared" si="79"/>
        <v>0</v>
      </c>
      <c r="BM37" s="492">
        <f t="shared" si="79"/>
        <v>0</v>
      </c>
      <c r="BN37" s="490">
        <f t="shared" si="79"/>
        <v>0</v>
      </c>
      <c r="BO37" s="492">
        <f t="shared" si="79"/>
        <v>0</v>
      </c>
      <c r="BP37" s="490">
        <f t="shared" si="79"/>
        <v>0</v>
      </c>
      <c r="BQ37" s="492">
        <f t="shared" si="79"/>
        <v>342260100</v>
      </c>
      <c r="BR37" s="490">
        <f t="shared" si="79"/>
        <v>342260100</v>
      </c>
      <c r="BS37" s="492">
        <f t="shared" si="79"/>
        <v>0</v>
      </c>
      <c r="BT37" s="490">
        <f t="shared" si="79"/>
        <v>15180000</v>
      </c>
      <c r="BU37" s="492">
        <f t="shared" si="79"/>
        <v>72866624</v>
      </c>
      <c r="BV37" s="490">
        <f t="shared" si="79"/>
        <v>28725000</v>
      </c>
      <c r="BW37" s="492">
        <f t="shared" si="79"/>
        <v>0</v>
      </c>
      <c r="BX37" s="490">
        <f t="shared" si="79"/>
        <v>0</v>
      </c>
      <c r="BY37" s="492">
        <f t="shared" si="79"/>
        <v>0</v>
      </c>
      <c r="BZ37" s="490">
        <f t="shared" si="79"/>
        <v>19224000</v>
      </c>
      <c r="CA37" s="492">
        <f t="shared" si="79"/>
        <v>0</v>
      </c>
      <c r="CB37" s="490">
        <f t="shared" si="79"/>
        <v>0</v>
      </c>
      <c r="CC37" s="492">
        <f t="shared" si="79"/>
        <v>3588208</v>
      </c>
      <c r="CD37" s="494">
        <f t="shared" si="79"/>
        <v>-26462566</v>
      </c>
      <c r="CE37" s="489">
        <f>+CE32+CE35</f>
        <v>645311632</v>
      </c>
      <c r="CF37" s="489">
        <f t="shared" si="5"/>
        <v>645311632</v>
      </c>
      <c r="CG37" s="489">
        <f t="shared" ref="CG37:CI37" si="80">+CG32++CG35</f>
        <v>605523234</v>
      </c>
      <c r="CH37" s="489">
        <f t="shared" si="80"/>
        <v>645311632</v>
      </c>
      <c r="CI37" s="489">
        <f t="shared" si="80"/>
        <v>605523234</v>
      </c>
      <c r="CJ37" s="489">
        <f>+CJ32</f>
        <v>1006206000</v>
      </c>
      <c r="CK37" s="491"/>
      <c r="CL37" s="490"/>
      <c r="CM37" s="490"/>
      <c r="CN37" s="490"/>
      <c r="CO37" s="490"/>
      <c r="CP37" s="490"/>
      <c r="CQ37" s="490"/>
      <c r="CR37" s="490"/>
      <c r="CS37" s="490"/>
      <c r="CT37" s="490"/>
      <c r="CU37" s="490"/>
      <c r="CV37" s="490"/>
      <c r="CW37" s="490"/>
      <c r="CX37" s="490"/>
      <c r="CY37" s="490"/>
      <c r="CZ37" s="490"/>
      <c r="DA37" s="490"/>
      <c r="DB37" s="490"/>
      <c r="DC37" s="490"/>
      <c r="DD37" s="490"/>
      <c r="DE37" s="490"/>
      <c r="DF37" s="490"/>
      <c r="DG37" s="490"/>
      <c r="DH37" s="490"/>
      <c r="DI37" s="490"/>
      <c r="DJ37" s="489"/>
      <c r="DK37" s="489"/>
      <c r="DL37" s="489"/>
      <c r="DM37" s="495"/>
      <c r="DN37" s="489">
        <f>+DN32</f>
        <v>125000000</v>
      </c>
      <c r="DO37" s="491"/>
      <c r="DP37" s="490"/>
      <c r="DQ37" s="490"/>
      <c r="DR37" s="490"/>
      <c r="DS37" s="490"/>
      <c r="DT37" s="490"/>
      <c r="DU37" s="490"/>
      <c r="DV37" s="490"/>
      <c r="DW37" s="490"/>
      <c r="DX37" s="490"/>
      <c r="DY37" s="490"/>
      <c r="DZ37" s="490"/>
      <c r="EA37" s="490"/>
      <c r="EB37" s="490"/>
      <c r="EC37" s="490"/>
      <c r="ED37" s="490"/>
      <c r="EE37" s="490"/>
      <c r="EF37" s="490"/>
      <c r="EG37" s="490"/>
      <c r="EH37" s="490"/>
      <c r="EI37" s="490"/>
      <c r="EJ37" s="490"/>
      <c r="EK37" s="490"/>
      <c r="EL37" s="490"/>
      <c r="EM37" s="490"/>
      <c r="EN37" s="489"/>
      <c r="EO37" s="489"/>
      <c r="EP37" s="489"/>
      <c r="EQ37" s="496"/>
      <c r="ER37" s="538" t="s">
        <v>69</v>
      </c>
      <c r="ES37" s="497">
        <f t="shared" si="11"/>
        <v>0.93834235115724673</v>
      </c>
      <c r="ET37" s="497">
        <f t="shared" si="8"/>
        <v>0.93834235115724673</v>
      </c>
      <c r="EU37" s="497">
        <f t="shared" si="9"/>
        <v>0.89294258340546728</v>
      </c>
      <c r="EV37" s="498">
        <f t="shared" si="10"/>
        <v>0.4111521282408544</v>
      </c>
      <c r="EW37" s="695"/>
      <c r="EX37" s="683"/>
      <c r="EY37" s="683"/>
      <c r="EZ37" s="686"/>
      <c r="FA37" s="689"/>
    </row>
    <row r="38" spans="1:157" s="35" customFormat="1" ht="30" customHeight="1" x14ac:dyDescent="0.25">
      <c r="A38" s="697" t="s">
        <v>302</v>
      </c>
      <c r="B38" s="702">
        <v>5</v>
      </c>
      <c r="C38" s="705" t="s">
        <v>305</v>
      </c>
      <c r="D38" s="705" t="s">
        <v>262</v>
      </c>
      <c r="E38" s="709">
        <v>540</v>
      </c>
      <c r="F38" s="213" t="s">
        <v>41</v>
      </c>
      <c r="G38" s="389">
        <f>AA38+BE38+CH38+CJ38+DN38</f>
        <v>0.96000000000000008</v>
      </c>
      <c r="H38" s="390">
        <v>0.12</v>
      </c>
      <c r="I38" s="391"/>
      <c r="J38" s="391"/>
      <c r="K38" s="392" t="s">
        <v>304</v>
      </c>
      <c r="L38" s="392">
        <v>0</v>
      </c>
      <c r="M38" s="392" t="s">
        <v>304</v>
      </c>
      <c r="N38" s="392">
        <v>0</v>
      </c>
      <c r="O38" s="392" t="s">
        <v>304</v>
      </c>
      <c r="P38" s="392">
        <v>0</v>
      </c>
      <c r="Q38" s="392" t="s">
        <v>304</v>
      </c>
      <c r="R38" s="392">
        <v>0.49999104</v>
      </c>
      <c r="S38" s="392" t="s">
        <v>304</v>
      </c>
      <c r="T38" s="392">
        <v>0.49999104</v>
      </c>
      <c r="U38" s="392">
        <v>0.12</v>
      </c>
      <c r="V38" s="393">
        <v>0.12</v>
      </c>
      <c r="W38" s="296">
        <f>+U38</f>
        <v>0.12</v>
      </c>
      <c r="X38" s="296">
        <f>+U38</f>
        <v>0.12</v>
      </c>
      <c r="Y38" s="296">
        <f>+V38</f>
        <v>0.12</v>
      </c>
      <c r="Z38" s="296">
        <f>+X38</f>
        <v>0.12</v>
      </c>
      <c r="AA38" s="296">
        <f>+Y38</f>
        <v>0.12</v>
      </c>
      <c r="AB38" s="446">
        <v>0.25</v>
      </c>
      <c r="AC38" s="406">
        <v>0</v>
      </c>
      <c r="AD38" s="406">
        <v>0</v>
      </c>
      <c r="AE38" s="406">
        <v>0</v>
      </c>
      <c r="AF38" s="406">
        <v>0</v>
      </c>
      <c r="AG38" s="406">
        <v>0</v>
      </c>
      <c r="AH38" s="406">
        <v>0</v>
      </c>
      <c r="AI38" s="446">
        <v>0</v>
      </c>
      <c r="AJ38" s="446">
        <v>0</v>
      </c>
      <c r="AK38" s="446">
        <v>0</v>
      </c>
      <c r="AL38" s="446">
        <v>0</v>
      </c>
      <c r="AM38" s="446">
        <v>0</v>
      </c>
      <c r="AN38" s="446">
        <v>0</v>
      </c>
      <c r="AO38" s="446">
        <v>0</v>
      </c>
      <c r="AP38" s="446">
        <v>0</v>
      </c>
      <c r="AQ38" s="446">
        <v>0</v>
      </c>
      <c r="AR38" s="446">
        <v>0</v>
      </c>
      <c r="AS38" s="446">
        <v>0</v>
      </c>
      <c r="AT38" s="446">
        <v>0</v>
      </c>
      <c r="AU38" s="446">
        <v>0.1</v>
      </c>
      <c r="AV38" s="446">
        <v>0.1</v>
      </c>
      <c r="AW38" s="446">
        <v>0.1</v>
      </c>
      <c r="AX38" s="446">
        <v>0.06</v>
      </c>
      <c r="AY38" s="446">
        <v>0.05</v>
      </c>
      <c r="AZ38" s="447">
        <v>0.05</v>
      </c>
      <c r="BA38" s="448">
        <f>+AC38+AE38+AG38+AI38+AK38+AM38+AO38+AQ38+AS38+AU38+AW38+AY38</f>
        <v>0.25</v>
      </c>
      <c r="BB38" s="396">
        <f>+AC38+AE38+AG38+AI38+AK38+AM38+AO38+AQ38+AS38+AU38+AW38+AY38</f>
        <v>0.25</v>
      </c>
      <c r="BC38" s="446">
        <f>+AD38+AF38+AH38+AJ38+AL38+AN38+AP38+AR38+AT38+AV38+AX38+AZ38</f>
        <v>0.21000000000000002</v>
      </c>
      <c r="BD38" s="446">
        <f>AC38+AE38+AG38+AI38+AK38+AM38+AO38+AQ38+AS38+AU38+AW38+AY38</f>
        <v>0.25</v>
      </c>
      <c r="BE38" s="447">
        <f>AD38+AF38+AH38+AJ38+AL38+AN38++AP38+AR38+AT38+AV38+AX38+AZ38</f>
        <v>0.21000000000000002</v>
      </c>
      <c r="BF38" s="449">
        <v>0.25</v>
      </c>
      <c r="BG38" s="450">
        <v>0</v>
      </c>
      <c r="BH38" s="446">
        <v>0</v>
      </c>
      <c r="BI38" s="450">
        <v>0</v>
      </c>
      <c r="BJ38" s="446">
        <v>0</v>
      </c>
      <c r="BK38" s="450">
        <v>0</v>
      </c>
      <c r="BL38" s="446">
        <v>0</v>
      </c>
      <c r="BM38" s="450">
        <v>0.05</v>
      </c>
      <c r="BN38" s="446">
        <v>0</v>
      </c>
      <c r="BO38" s="450">
        <v>0</v>
      </c>
      <c r="BP38" s="446">
        <v>0</v>
      </c>
      <c r="BQ38" s="450">
        <v>0</v>
      </c>
      <c r="BR38" s="446">
        <v>0</v>
      </c>
      <c r="BS38" s="450">
        <v>0</v>
      </c>
      <c r="BT38" s="446">
        <v>0</v>
      </c>
      <c r="BU38" s="450">
        <v>0.1</v>
      </c>
      <c r="BV38" s="446">
        <v>0</v>
      </c>
      <c r="BW38" s="450">
        <v>0</v>
      </c>
      <c r="BX38" s="446">
        <v>0</v>
      </c>
      <c r="BY38" s="450">
        <v>0</v>
      </c>
      <c r="BZ38" s="446">
        <v>0</v>
      </c>
      <c r="CA38" s="450">
        <v>0</v>
      </c>
      <c r="CB38" s="446">
        <v>0</v>
      </c>
      <c r="CC38" s="450">
        <v>0.1</v>
      </c>
      <c r="CD38" s="447">
        <v>0.1</v>
      </c>
      <c r="CE38" s="394">
        <f>+BG38+BI38+BK38+BM38+BO38+BQ38+BS38+BU38+BW38+BY38+CA38+CC38</f>
        <v>0.25</v>
      </c>
      <c r="CF38" s="394">
        <f t="shared" si="5"/>
        <v>0.25</v>
      </c>
      <c r="CG38" s="394">
        <f>+BH38+BJ38+BL38+BN38+BP38+BR38+BT38+BV38+BX38+BZ38+CB38+CD38</f>
        <v>0.1</v>
      </c>
      <c r="CH38" s="394">
        <f t="shared" ref="CH38:CI42" si="81">+BG38+BI38+BK38+BM38+BO38+BQ38+BS38+BU38+BW38+BY38+CA38+CC38</f>
        <v>0.25</v>
      </c>
      <c r="CI38" s="394">
        <f t="shared" si="81"/>
        <v>0.1</v>
      </c>
      <c r="CJ38" s="448">
        <v>0.25</v>
      </c>
      <c r="CK38" s="460"/>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295"/>
      <c r="DK38" s="295"/>
      <c r="DL38" s="295"/>
      <c r="DM38" s="461"/>
      <c r="DN38" s="448">
        <v>0.13</v>
      </c>
      <c r="DO38" s="391"/>
      <c r="DP38" s="398"/>
      <c r="DQ38" s="398"/>
      <c r="DR38" s="398"/>
      <c r="DS38" s="398"/>
      <c r="DT38" s="398"/>
      <c r="DU38" s="398"/>
      <c r="DV38" s="398"/>
      <c r="DW38" s="398"/>
      <c r="DX38" s="398"/>
      <c r="DY38" s="398"/>
      <c r="DZ38" s="398"/>
      <c r="EA38" s="398"/>
      <c r="EB38" s="398"/>
      <c r="EC38" s="398"/>
      <c r="ED38" s="398"/>
      <c r="EE38" s="398"/>
      <c r="EF38" s="398"/>
      <c r="EG38" s="398"/>
      <c r="EH38" s="398"/>
      <c r="EI38" s="398"/>
      <c r="EJ38" s="398"/>
      <c r="EK38" s="398"/>
      <c r="EL38" s="398"/>
      <c r="EM38" s="398"/>
      <c r="EN38" s="400"/>
      <c r="EO38" s="400"/>
      <c r="EP38" s="400"/>
      <c r="EQ38" s="400"/>
      <c r="ER38" s="65">
        <f t="shared" si="7"/>
        <v>1</v>
      </c>
      <c r="ES38" s="65">
        <f>+CG38/CF38</f>
        <v>0.4</v>
      </c>
      <c r="ET38" s="65">
        <f t="shared" si="8"/>
        <v>0.4</v>
      </c>
      <c r="EU38" s="65">
        <f t="shared" si="9"/>
        <v>0.69354838709677424</v>
      </c>
      <c r="EV38" s="65">
        <f t="shared" si="10"/>
        <v>0.44791666666666669</v>
      </c>
      <c r="EW38" s="715" t="s">
        <v>422</v>
      </c>
      <c r="EX38" s="681" t="s">
        <v>419</v>
      </c>
      <c r="EY38" s="681" t="s">
        <v>416</v>
      </c>
      <c r="EZ38" s="684" t="s">
        <v>398</v>
      </c>
      <c r="FA38" s="687" t="s">
        <v>399</v>
      </c>
    </row>
    <row r="39" spans="1:157" s="35" customFormat="1" ht="30" customHeight="1" x14ac:dyDescent="0.25">
      <c r="A39" s="698"/>
      <c r="B39" s="703"/>
      <c r="C39" s="706"/>
      <c r="D39" s="707"/>
      <c r="E39" s="710"/>
      <c r="F39" s="214" t="s">
        <v>3</v>
      </c>
      <c r="G39" s="402">
        <f>AA39+BE39+CH39+CJ39+DN39</f>
        <v>751114589</v>
      </c>
      <c r="H39" s="403">
        <v>100000000</v>
      </c>
      <c r="I39" s="404"/>
      <c r="J39" s="404"/>
      <c r="K39" s="405">
        <v>100000000</v>
      </c>
      <c r="L39" s="406">
        <v>0</v>
      </c>
      <c r="M39" s="405">
        <v>100000000</v>
      </c>
      <c r="N39" s="406">
        <v>0</v>
      </c>
      <c r="O39" s="405">
        <v>100000000</v>
      </c>
      <c r="P39" s="405">
        <v>0</v>
      </c>
      <c r="Q39" s="405">
        <v>100000000</v>
      </c>
      <c r="R39" s="405">
        <v>49999104</v>
      </c>
      <c r="S39" s="406">
        <v>100000000</v>
      </c>
      <c r="T39" s="406">
        <v>49999104</v>
      </c>
      <c r="U39" s="406">
        <v>100000000</v>
      </c>
      <c r="V39" s="407">
        <v>99899104</v>
      </c>
      <c r="W39" s="408">
        <f>+U39</f>
        <v>100000000</v>
      </c>
      <c r="X39" s="408">
        <f>+U39</f>
        <v>100000000</v>
      </c>
      <c r="Y39" s="408">
        <f>+V39</f>
        <v>99899104</v>
      </c>
      <c r="Z39" s="408">
        <f>+X39</f>
        <v>100000000</v>
      </c>
      <c r="AA39" s="408">
        <f>+Y39</f>
        <v>99899104</v>
      </c>
      <c r="AB39" s="406">
        <v>200000000</v>
      </c>
      <c r="AC39" s="406">
        <v>0</v>
      </c>
      <c r="AD39" s="406">
        <v>0</v>
      </c>
      <c r="AE39" s="406">
        <v>0</v>
      </c>
      <c r="AF39" s="406">
        <v>0</v>
      </c>
      <c r="AG39" s="406">
        <v>0</v>
      </c>
      <c r="AH39" s="406">
        <v>0</v>
      </c>
      <c r="AI39" s="406">
        <v>0</v>
      </c>
      <c r="AJ39" s="406">
        <v>0</v>
      </c>
      <c r="AK39" s="406">
        <v>0</v>
      </c>
      <c r="AL39" s="406">
        <v>0</v>
      </c>
      <c r="AM39" s="406">
        <v>0</v>
      </c>
      <c r="AN39" s="406">
        <v>0</v>
      </c>
      <c r="AO39" s="406">
        <v>0</v>
      </c>
      <c r="AP39" s="406">
        <v>0</v>
      </c>
      <c r="AQ39" s="406">
        <v>0</v>
      </c>
      <c r="AR39" s="406">
        <v>0</v>
      </c>
      <c r="AS39" s="406">
        <v>0</v>
      </c>
      <c r="AT39" s="406">
        <v>0</v>
      </c>
      <c r="AU39" s="406">
        <v>350000000</v>
      </c>
      <c r="AV39" s="406">
        <v>186830000</v>
      </c>
      <c r="AW39" s="406">
        <v>0</v>
      </c>
      <c r="AX39" s="406">
        <v>0</v>
      </c>
      <c r="AY39" s="406">
        <v>0</v>
      </c>
      <c r="AZ39" s="411">
        <v>144385485</v>
      </c>
      <c r="BA39" s="408">
        <f t="shared" ref="BA39:BA42" si="82">+AC39+AE39+AG39+AI39+AK39+AM39+AO39+AQ39+AS39+AU39+AW39+AY39</f>
        <v>350000000</v>
      </c>
      <c r="BB39" s="404">
        <f t="shared" si="64"/>
        <v>350000000</v>
      </c>
      <c r="BC39" s="406">
        <f t="shared" ref="BC39:BC42" si="83">+AD39+AF39+AH39+AJ39+AL39+AN39+AP39+AR39+AT39+AV39+AX39+AZ39</f>
        <v>331215485</v>
      </c>
      <c r="BD39" s="406">
        <f t="shared" ref="BD39:BD42" si="84">AC39+AE39+AG39+AI39+AK39+AM39+AO39+AQ39+AS39+AU39+AW39+AY39</f>
        <v>350000000</v>
      </c>
      <c r="BE39" s="411">
        <f t="shared" ref="BE39:BE42" si="85">AD39+AF39+AH39+AJ39+AL39+AN39++AP39+AR39+AT39+AV39+AX39+AZ39</f>
        <v>331215485</v>
      </c>
      <c r="BF39" s="307">
        <v>100000000</v>
      </c>
      <c r="BG39" s="308">
        <v>0</v>
      </c>
      <c r="BH39" s="309">
        <v>0</v>
      </c>
      <c r="BI39" s="308">
        <v>0</v>
      </c>
      <c r="BJ39" s="309">
        <v>0</v>
      </c>
      <c r="BK39" s="308">
        <v>0</v>
      </c>
      <c r="BL39" s="309">
        <v>0</v>
      </c>
      <c r="BM39" s="308">
        <v>100000000</v>
      </c>
      <c r="BN39" s="309">
        <v>0</v>
      </c>
      <c r="BO39" s="308">
        <v>0</v>
      </c>
      <c r="BP39" s="309">
        <v>0</v>
      </c>
      <c r="BQ39" s="308">
        <v>0</v>
      </c>
      <c r="BR39" s="309">
        <v>0</v>
      </c>
      <c r="BS39" s="308">
        <v>0</v>
      </c>
      <c r="BT39" s="309">
        <v>0</v>
      </c>
      <c r="BU39" s="308">
        <v>0</v>
      </c>
      <c r="BV39" s="309">
        <v>0</v>
      </c>
      <c r="BW39" s="308">
        <v>0</v>
      </c>
      <c r="BX39" s="309">
        <v>0</v>
      </c>
      <c r="BY39" s="308">
        <v>0</v>
      </c>
      <c r="BZ39" s="309">
        <v>0</v>
      </c>
      <c r="CA39" s="308">
        <v>-60000000</v>
      </c>
      <c r="CB39" s="309">
        <v>0</v>
      </c>
      <c r="CC39" s="308">
        <v>0</v>
      </c>
      <c r="CD39" s="412">
        <v>40000000</v>
      </c>
      <c r="CE39" s="408">
        <f t="shared" ref="CE39" si="86">+BG39+BI39+BK39+BM39+BO39+BQ39+BS39+BU39+BW39+BY39+CA39+CC39</f>
        <v>40000000</v>
      </c>
      <c r="CF39" s="408">
        <f t="shared" si="5"/>
        <v>40000000</v>
      </c>
      <c r="CG39" s="413">
        <f>+BH39+BJ39+BL39+BN39+BP39+BR39+BT39+BV39+BX39+BZ39+CB39+CD39</f>
        <v>40000000</v>
      </c>
      <c r="CH39" s="413">
        <f t="shared" si="81"/>
        <v>40000000</v>
      </c>
      <c r="CI39" s="413">
        <f t="shared" si="81"/>
        <v>40000000</v>
      </c>
      <c r="CJ39" s="314">
        <v>180000000</v>
      </c>
      <c r="CK39" s="404"/>
      <c r="CL39" s="406"/>
      <c r="CM39" s="406"/>
      <c r="CN39" s="406"/>
      <c r="CO39" s="406"/>
      <c r="CP39" s="406"/>
      <c r="CQ39" s="406"/>
      <c r="CR39" s="406"/>
      <c r="CS39" s="406"/>
      <c r="CT39" s="406"/>
      <c r="CU39" s="406"/>
      <c r="CV39" s="406"/>
      <c r="CW39" s="406"/>
      <c r="CX39" s="406"/>
      <c r="CY39" s="406"/>
      <c r="CZ39" s="406"/>
      <c r="DA39" s="406"/>
      <c r="DB39" s="406"/>
      <c r="DC39" s="406"/>
      <c r="DD39" s="406"/>
      <c r="DE39" s="406"/>
      <c r="DF39" s="406"/>
      <c r="DG39" s="406"/>
      <c r="DH39" s="406"/>
      <c r="DI39" s="407"/>
      <c r="DJ39" s="413"/>
      <c r="DK39" s="413"/>
      <c r="DL39" s="413"/>
      <c r="DM39" s="414"/>
      <c r="DN39" s="314">
        <v>100000000</v>
      </c>
      <c r="DO39" s="404"/>
      <c r="DP39" s="406"/>
      <c r="DQ39" s="406"/>
      <c r="DR39" s="406"/>
      <c r="DS39" s="406"/>
      <c r="DT39" s="406"/>
      <c r="DU39" s="406"/>
      <c r="DV39" s="406"/>
      <c r="DW39" s="406"/>
      <c r="DX39" s="406"/>
      <c r="DY39" s="406"/>
      <c r="DZ39" s="406"/>
      <c r="EA39" s="406"/>
      <c r="EB39" s="406"/>
      <c r="EC39" s="406"/>
      <c r="ED39" s="406"/>
      <c r="EE39" s="406"/>
      <c r="EF39" s="406"/>
      <c r="EG39" s="406"/>
      <c r="EH39" s="406"/>
      <c r="EI39" s="406"/>
      <c r="EJ39" s="406"/>
      <c r="EK39" s="406"/>
      <c r="EL39" s="406"/>
      <c r="EM39" s="407"/>
      <c r="EN39" s="413"/>
      <c r="EO39" s="413"/>
      <c r="EP39" s="413"/>
      <c r="EQ39" s="413"/>
      <c r="ER39" s="273" t="e">
        <f t="shared" si="7"/>
        <v>#DIV/0!</v>
      </c>
      <c r="ES39" s="273">
        <f t="shared" si="11"/>
        <v>1</v>
      </c>
      <c r="ET39" s="273">
        <f t="shared" si="8"/>
        <v>1</v>
      </c>
      <c r="EU39" s="273">
        <f t="shared" si="9"/>
        <v>0.96145834489795923</v>
      </c>
      <c r="EV39" s="273">
        <f t="shared" si="10"/>
        <v>0.6272206610009009</v>
      </c>
      <c r="EW39" s="716"/>
      <c r="EX39" s="682"/>
      <c r="EY39" s="682"/>
      <c r="EZ39" s="685"/>
      <c r="FA39" s="688"/>
    </row>
    <row r="40" spans="1:157" s="35" customFormat="1" ht="30" customHeight="1" x14ac:dyDescent="0.25">
      <c r="A40" s="698"/>
      <c r="B40" s="703"/>
      <c r="C40" s="707"/>
      <c r="D40" s="707"/>
      <c r="E40" s="710"/>
      <c r="F40" s="215" t="s">
        <v>220</v>
      </c>
      <c r="G40" s="402"/>
      <c r="H40" s="403"/>
      <c r="I40" s="404"/>
      <c r="J40" s="404"/>
      <c r="K40" s="405"/>
      <c r="L40" s="406"/>
      <c r="M40" s="405"/>
      <c r="N40" s="406"/>
      <c r="O40" s="405"/>
      <c r="P40" s="405"/>
      <c r="Q40" s="405"/>
      <c r="R40" s="405"/>
      <c r="S40" s="406"/>
      <c r="T40" s="406"/>
      <c r="U40" s="406"/>
      <c r="V40" s="407"/>
      <c r="W40" s="408"/>
      <c r="X40" s="408"/>
      <c r="Y40" s="408"/>
      <c r="Z40" s="408"/>
      <c r="AA40" s="408"/>
      <c r="AB40" s="403">
        <f>+AC40+AE40+AG40+AI40+AK40+AM40+AO40+AQ40+AS40+AU40+AW40+AY40</f>
        <v>350000000</v>
      </c>
      <c r="AC40" s="406">
        <v>0</v>
      </c>
      <c r="AD40" s="406">
        <v>0</v>
      </c>
      <c r="AE40" s="406">
        <v>0</v>
      </c>
      <c r="AF40" s="406">
        <v>0</v>
      </c>
      <c r="AG40" s="406">
        <v>0</v>
      </c>
      <c r="AH40" s="406">
        <v>0</v>
      </c>
      <c r="AI40" s="406">
        <v>0</v>
      </c>
      <c r="AJ40" s="406">
        <v>0</v>
      </c>
      <c r="AK40" s="406">
        <v>0</v>
      </c>
      <c r="AL40" s="406">
        <v>0</v>
      </c>
      <c r="AM40" s="406">
        <v>0</v>
      </c>
      <c r="AN40" s="406">
        <v>0</v>
      </c>
      <c r="AO40" s="406">
        <v>0</v>
      </c>
      <c r="AP40" s="406">
        <v>0</v>
      </c>
      <c r="AQ40" s="406">
        <v>0</v>
      </c>
      <c r="AR40" s="406">
        <v>0</v>
      </c>
      <c r="AS40" s="406">
        <v>0</v>
      </c>
      <c r="AT40" s="406">
        <v>0</v>
      </c>
      <c r="AU40" s="406">
        <v>0</v>
      </c>
      <c r="AV40" s="406">
        <v>0</v>
      </c>
      <c r="AW40" s="406">
        <v>0</v>
      </c>
      <c r="AX40" s="406">
        <v>0</v>
      </c>
      <c r="AY40" s="406">
        <v>350000000</v>
      </c>
      <c r="AZ40" s="406">
        <v>129713750</v>
      </c>
      <c r="BA40" s="408">
        <f t="shared" si="82"/>
        <v>350000000</v>
      </c>
      <c r="BB40" s="404">
        <f t="shared" si="64"/>
        <v>350000000</v>
      </c>
      <c r="BC40" s="406">
        <f t="shared" si="83"/>
        <v>129713750</v>
      </c>
      <c r="BD40" s="406">
        <f t="shared" si="84"/>
        <v>350000000</v>
      </c>
      <c r="BE40" s="411">
        <f t="shared" si="85"/>
        <v>129713750</v>
      </c>
      <c r="BF40" s="403">
        <v>100000000</v>
      </c>
      <c r="BG40" s="415">
        <v>0</v>
      </c>
      <c r="BH40" s="406">
        <v>0</v>
      </c>
      <c r="BI40" s="415">
        <v>0</v>
      </c>
      <c r="BJ40" s="406">
        <v>0</v>
      </c>
      <c r="BK40" s="406">
        <v>0</v>
      </c>
      <c r="BL40" s="406">
        <v>0</v>
      </c>
      <c r="BM40" s="415">
        <v>0</v>
      </c>
      <c r="BN40" s="406">
        <v>0</v>
      </c>
      <c r="BO40" s="415">
        <v>50000000</v>
      </c>
      <c r="BP40" s="406">
        <v>0</v>
      </c>
      <c r="BQ40" s="415">
        <v>0</v>
      </c>
      <c r="BR40" s="406">
        <v>0</v>
      </c>
      <c r="BS40" s="415">
        <v>0</v>
      </c>
      <c r="BT40" s="406">
        <v>0</v>
      </c>
      <c r="BU40" s="415">
        <v>0</v>
      </c>
      <c r="BV40" s="406">
        <v>0</v>
      </c>
      <c r="BW40" s="415">
        <v>50000000</v>
      </c>
      <c r="BX40" s="406">
        <v>0</v>
      </c>
      <c r="BY40" s="415">
        <v>0</v>
      </c>
      <c r="BZ40" s="406">
        <v>0</v>
      </c>
      <c r="CA40" s="415">
        <v>0</v>
      </c>
      <c r="CB40" s="406">
        <v>0</v>
      </c>
      <c r="CC40" s="415">
        <v>-60000000</v>
      </c>
      <c r="CD40" s="411">
        <v>0</v>
      </c>
      <c r="CE40" s="408">
        <f>+BG40+BI40+BK40+BM40+BO40+BQ40+BS40+BU40+BW40+BY40+CA40+CC40</f>
        <v>40000000</v>
      </c>
      <c r="CF40" s="408">
        <f t="shared" si="5"/>
        <v>40000000</v>
      </c>
      <c r="CG40" s="413">
        <f>+BH40+BJ40+BL40+BN40+BP40+BR40+BT40+BV40+BX40+BZ40+CB40+CD40</f>
        <v>0</v>
      </c>
      <c r="CH40" s="413">
        <f t="shared" si="81"/>
        <v>40000000</v>
      </c>
      <c r="CI40" s="413">
        <f t="shared" si="81"/>
        <v>0</v>
      </c>
      <c r="CJ40" s="408"/>
      <c r="CK40" s="404"/>
      <c r="CL40" s="406"/>
      <c r="CM40" s="406"/>
      <c r="CN40" s="406"/>
      <c r="CO40" s="406"/>
      <c r="CP40" s="406"/>
      <c r="CQ40" s="406"/>
      <c r="CR40" s="406"/>
      <c r="CS40" s="406"/>
      <c r="CT40" s="406"/>
      <c r="CU40" s="406"/>
      <c r="CV40" s="406"/>
      <c r="CW40" s="406"/>
      <c r="CX40" s="406"/>
      <c r="CY40" s="406"/>
      <c r="CZ40" s="406"/>
      <c r="DA40" s="406"/>
      <c r="DB40" s="406"/>
      <c r="DC40" s="406"/>
      <c r="DD40" s="406"/>
      <c r="DE40" s="406"/>
      <c r="DF40" s="406"/>
      <c r="DG40" s="406"/>
      <c r="DH40" s="406"/>
      <c r="DI40" s="407"/>
      <c r="DJ40" s="413"/>
      <c r="DK40" s="413"/>
      <c r="DL40" s="413"/>
      <c r="DM40" s="414"/>
      <c r="DN40" s="408"/>
      <c r="DO40" s="404"/>
      <c r="DP40" s="406"/>
      <c r="DQ40" s="406"/>
      <c r="DR40" s="406"/>
      <c r="DS40" s="406"/>
      <c r="DT40" s="406"/>
      <c r="DU40" s="406"/>
      <c r="DV40" s="406"/>
      <c r="DW40" s="406"/>
      <c r="DX40" s="406"/>
      <c r="DY40" s="406"/>
      <c r="DZ40" s="406"/>
      <c r="EA40" s="406"/>
      <c r="EB40" s="406"/>
      <c r="EC40" s="406"/>
      <c r="ED40" s="406"/>
      <c r="EE40" s="406"/>
      <c r="EF40" s="406"/>
      <c r="EG40" s="406"/>
      <c r="EH40" s="406"/>
      <c r="EI40" s="406"/>
      <c r="EJ40" s="406"/>
      <c r="EK40" s="406"/>
      <c r="EL40" s="406"/>
      <c r="EM40" s="407"/>
      <c r="EN40" s="413"/>
      <c r="EO40" s="413"/>
      <c r="EP40" s="413"/>
      <c r="EQ40" s="413"/>
      <c r="ER40" s="273">
        <f t="shared" si="7"/>
        <v>0</v>
      </c>
      <c r="ES40" s="273">
        <f t="shared" si="11"/>
        <v>0</v>
      </c>
      <c r="ET40" s="273">
        <f t="shared" si="8"/>
        <v>0</v>
      </c>
      <c r="EU40" s="273">
        <f t="shared" si="9"/>
        <v>0.33259935897435899</v>
      </c>
      <c r="EV40" s="273" t="s">
        <v>69</v>
      </c>
      <c r="EW40" s="716"/>
      <c r="EX40" s="682"/>
      <c r="EY40" s="682"/>
      <c r="EZ40" s="685"/>
      <c r="FA40" s="688"/>
    </row>
    <row r="41" spans="1:157" s="35" customFormat="1" ht="30" customHeight="1" x14ac:dyDescent="0.25">
      <c r="A41" s="698"/>
      <c r="B41" s="703"/>
      <c r="C41" s="707"/>
      <c r="D41" s="707"/>
      <c r="E41" s="710"/>
      <c r="F41" s="216" t="s">
        <v>42</v>
      </c>
      <c r="G41" s="389">
        <f>AA41+BE41+CH41+CJ41+DN41</f>
        <v>0.04</v>
      </c>
      <c r="H41" s="458"/>
      <c r="I41" s="417"/>
      <c r="J41" s="417"/>
      <c r="K41" s="405"/>
      <c r="L41" s="418"/>
      <c r="M41" s="405"/>
      <c r="N41" s="418"/>
      <c r="O41" s="405"/>
      <c r="P41" s="405"/>
      <c r="Q41" s="405"/>
      <c r="R41" s="405"/>
      <c r="S41" s="418"/>
      <c r="T41" s="418"/>
      <c r="U41" s="418"/>
      <c r="V41" s="407"/>
      <c r="W41" s="419"/>
      <c r="X41" s="419"/>
      <c r="Y41" s="419"/>
      <c r="Z41" s="419"/>
      <c r="AA41" s="419"/>
      <c r="AB41" s="462">
        <v>0</v>
      </c>
      <c r="AC41" s="446">
        <v>0</v>
      </c>
      <c r="AD41" s="446">
        <v>0</v>
      </c>
      <c r="AE41" s="446">
        <v>0</v>
      </c>
      <c r="AF41" s="446">
        <v>0</v>
      </c>
      <c r="AG41" s="446">
        <v>0</v>
      </c>
      <c r="AH41" s="446">
        <v>0</v>
      </c>
      <c r="AI41" s="446">
        <v>0</v>
      </c>
      <c r="AJ41" s="446">
        <v>0</v>
      </c>
      <c r="AK41" s="406">
        <v>0</v>
      </c>
      <c r="AL41" s="406">
        <v>0</v>
      </c>
      <c r="AM41" s="406">
        <v>0</v>
      </c>
      <c r="AN41" s="406">
        <v>0</v>
      </c>
      <c r="AO41" s="406">
        <v>0</v>
      </c>
      <c r="AP41" s="406">
        <v>0</v>
      </c>
      <c r="AQ41" s="406">
        <v>0</v>
      </c>
      <c r="AR41" s="406">
        <v>0</v>
      </c>
      <c r="AS41" s="406">
        <v>0</v>
      </c>
      <c r="AT41" s="406">
        <v>0</v>
      </c>
      <c r="AU41" s="406">
        <v>0</v>
      </c>
      <c r="AV41" s="406">
        <v>0</v>
      </c>
      <c r="AW41" s="406">
        <v>0</v>
      </c>
      <c r="AX41" s="406">
        <v>0</v>
      </c>
      <c r="AY41" s="406">
        <v>0</v>
      </c>
      <c r="AZ41" s="411">
        <v>0</v>
      </c>
      <c r="BA41" s="408">
        <f t="shared" si="82"/>
        <v>0</v>
      </c>
      <c r="BB41" s="404">
        <f t="shared" si="64"/>
        <v>0</v>
      </c>
      <c r="BC41" s="406">
        <f t="shared" si="83"/>
        <v>0</v>
      </c>
      <c r="BD41" s="406">
        <f t="shared" si="84"/>
        <v>0</v>
      </c>
      <c r="BE41" s="411">
        <f t="shared" si="85"/>
        <v>0</v>
      </c>
      <c r="BF41" s="310">
        <f>+BB38-BC38</f>
        <v>3.999999999999998E-2</v>
      </c>
      <c r="BG41" s="311">
        <v>0</v>
      </c>
      <c r="BH41" s="312">
        <v>0</v>
      </c>
      <c r="BI41" s="311">
        <v>0.01</v>
      </c>
      <c r="BJ41" s="312">
        <v>0.01</v>
      </c>
      <c r="BK41" s="311">
        <v>0</v>
      </c>
      <c r="BL41" s="312">
        <v>0</v>
      </c>
      <c r="BM41" s="311">
        <v>0</v>
      </c>
      <c r="BN41" s="312">
        <v>0.01</v>
      </c>
      <c r="BO41" s="311">
        <v>0.01</v>
      </c>
      <c r="BP41" s="312">
        <v>0.01</v>
      </c>
      <c r="BQ41" s="311">
        <v>0</v>
      </c>
      <c r="BR41" s="312">
        <v>0</v>
      </c>
      <c r="BS41" s="311">
        <v>0</v>
      </c>
      <c r="BT41" s="312">
        <v>0</v>
      </c>
      <c r="BU41" s="311">
        <v>0.01</v>
      </c>
      <c r="BV41" s="312">
        <v>0.01</v>
      </c>
      <c r="BW41" s="311">
        <v>0</v>
      </c>
      <c r="BX41" s="312">
        <v>0</v>
      </c>
      <c r="BY41" s="311">
        <v>0</v>
      </c>
      <c r="BZ41" s="312">
        <v>0</v>
      </c>
      <c r="CA41" s="311">
        <v>0.01</v>
      </c>
      <c r="CB41" s="312">
        <v>0</v>
      </c>
      <c r="CC41" s="311">
        <v>0</v>
      </c>
      <c r="CD41" s="463">
        <v>0</v>
      </c>
      <c r="CE41" s="426">
        <f t="shared" ref="CE41:CE42" si="87">+BG41+BI41+BK41+BM41+BO41+BQ41+BS41+BU41+BW41+BY41+CA41+CC41</f>
        <v>0.04</v>
      </c>
      <c r="CF41" s="426">
        <f t="shared" si="5"/>
        <v>0.04</v>
      </c>
      <c r="CG41" s="427">
        <f>+BH41+BJ41+BL41+BN41+BP41+BR41+BT41+BV41+BX41+BZ41+CB41+CD41</f>
        <v>0.04</v>
      </c>
      <c r="CH41" s="427">
        <f t="shared" si="81"/>
        <v>0.04</v>
      </c>
      <c r="CI41" s="427">
        <f t="shared" si="81"/>
        <v>0.04</v>
      </c>
      <c r="CJ41" s="316"/>
      <c r="CK41" s="417"/>
      <c r="CL41" s="418"/>
      <c r="CM41" s="418"/>
      <c r="CN41" s="418"/>
      <c r="CO41" s="418"/>
      <c r="CP41" s="418"/>
      <c r="CQ41" s="418"/>
      <c r="CR41" s="418"/>
      <c r="CS41" s="418"/>
      <c r="CT41" s="418"/>
      <c r="CU41" s="418"/>
      <c r="CV41" s="418"/>
      <c r="CW41" s="418"/>
      <c r="CX41" s="418"/>
      <c r="CY41" s="418"/>
      <c r="CZ41" s="418"/>
      <c r="DA41" s="418"/>
      <c r="DB41" s="418"/>
      <c r="DC41" s="418"/>
      <c r="DD41" s="418"/>
      <c r="DE41" s="418"/>
      <c r="DF41" s="418"/>
      <c r="DG41" s="418"/>
      <c r="DH41" s="418"/>
      <c r="DI41" s="418"/>
      <c r="DJ41" s="413"/>
      <c r="DK41" s="413"/>
      <c r="DL41" s="413"/>
      <c r="DM41" s="414"/>
      <c r="DN41" s="316"/>
      <c r="DO41" s="417"/>
      <c r="DP41" s="418"/>
      <c r="DQ41" s="418"/>
      <c r="DR41" s="418"/>
      <c r="DS41" s="418"/>
      <c r="DT41" s="418"/>
      <c r="DU41" s="418"/>
      <c r="DV41" s="418"/>
      <c r="DW41" s="418"/>
      <c r="DX41" s="418"/>
      <c r="DY41" s="418"/>
      <c r="DZ41" s="418"/>
      <c r="EA41" s="418"/>
      <c r="EB41" s="418"/>
      <c r="EC41" s="418"/>
      <c r="ED41" s="418"/>
      <c r="EE41" s="418"/>
      <c r="EF41" s="418"/>
      <c r="EG41" s="418"/>
      <c r="EH41" s="418"/>
      <c r="EI41" s="418"/>
      <c r="EJ41" s="418"/>
      <c r="EK41" s="418"/>
      <c r="EL41" s="418"/>
      <c r="EM41" s="418"/>
      <c r="EN41" s="413"/>
      <c r="EO41" s="413"/>
      <c r="EP41" s="413"/>
      <c r="EQ41" s="413"/>
      <c r="ER41" s="273" t="e">
        <f t="shared" si="7"/>
        <v>#DIV/0!</v>
      </c>
      <c r="ES41" s="273">
        <f t="shared" si="11"/>
        <v>1</v>
      </c>
      <c r="ET41" s="273">
        <f t="shared" si="8"/>
        <v>1</v>
      </c>
      <c r="EU41" s="273">
        <f t="shared" si="9"/>
        <v>1</v>
      </c>
      <c r="EV41" s="273">
        <f t="shared" si="10"/>
        <v>1</v>
      </c>
      <c r="EW41" s="716"/>
      <c r="EX41" s="682"/>
      <c r="EY41" s="682"/>
      <c r="EZ41" s="685"/>
      <c r="FA41" s="688"/>
    </row>
    <row r="42" spans="1:157" s="35" customFormat="1" ht="30" customHeight="1" x14ac:dyDescent="0.25">
      <c r="A42" s="698"/>
      <c r="B42" s="703"/>
      <c r="C42" s="707"/>
      <c r="D42" s="707"/>
      <c r="E42" s="710"/>
      <c r="F42" s="214" t="s">
        <v>4</v>
      </c>
      <c r="G42" s="402">
        <f>AA42+BE42+CH42+CJ42+DN42</f>
        <v>301287897</v>
      </c>
      <c r="H42" s="459"/>
      <c r="I42" s="430"/>
      <c r="J42" s="430"/>
      <c r="K42" s="405"/>
      <c r="L42" s="431"/>
      <c r="M42" s="405"/>
      <c r="N42" s="431"/>
      <c r="O42" s="405"/>
      <c r="P42" s="405"/>
      <c r="Q42" s="405"/>
      <c r="R42" s="405"/>
      <c r="S42" s="431"/>
      <c r="T42" s="431"/>
      <c r="U42" s="431"/>
      <c r="V42" s="407"/>
      <c r="W42" s="432"/>
      <c r="X42" s="432"/>
      <c r="Y42" s="432"/>
      <c r="Z42" s="432"/>
      <c r="AA42" s="432"/>
      <c r="AB42" s="410">
        <v>99899104</v>
      </c>
      <c r="AC42" s="410"/>
      <c r="AD42" s="410"/>
      <c r="AE42" s="446">
        <v>42927835</v>
      </c>
      <c r="AF42" s="446">
        <v>42927835</v>
      </c>
      <c r="AG42" s="410">
        <v>1152740</v>
      </c>
      <c r="AH42" s="410">
        <v>1152740</v>
      </c>
      <c r="AI42" s="410">
        <v>0</v>
      </c>
      <c r="AJ42" s="410">
        <v>0</v>
      </c>
      <c r="AK42" s="406">
        <v>0</v>
      </c>
      <c r="AL42" s="406">
        <v>0</v>
      </c>
      <c r="AM42" s="406">
        <v>5918529</v>
      </c>
      <c r="AN42" s="406">
        <v>0</v>
      </c>
      <c r="AO42" s="406">
        <v>49900000</v>
      </c>
      <c r="AP42" s="406">
        <v>5805587</v>
      </c>
      <c r="AQ42" s="406">
        <v>0</v>
      </c>
      <c r="AR42" s="406">
        <v>0</v>
      </c>
      <c r="AS42" s="406">
        <v>0</v>
      </c>
      <c r="AT42" s="406">
        <v>49900000</v>
      </c>
      <c r="AU42" s="406">
        <v>0</v>
      </c>
      <c r="AV42" s="406">
        <v>0</v>
      </c>
      <c r="AW42" s="406">
        <v>0</v>
      </c>
      <c r="AX42" s="406">
        <v>0</v>
      </c>
      <c r="AY42" s="406">
        <v>0</v>
      </c>
      <c r="AZ42" s="411">
        <v>0</v>
      </c>
      <c r="BA42" s="408">
        <f t="shared" si="82"/>
        <v>99899104</v>
      </c>
      <c r="BB42" s="433">
        <f t="shared" si="64"/>
        <v>99899104</v>
      </c>
      <c r="BC42" s="297">
        <f t="shared" si="83"/>
        <v>99786162</v>
      </c>
      <c r="BD42" s="298">
        <f t="shared" si="84"/>
        <v>99899104</v>
      </c>
      <c r="BE42" s="302">
        <f t="shared" si="85"/>
        <v>99786162</v>
      </c>
      <c r="BF42" s="305">
        <v>201501735</v>
      </c>
      <c r="BG42" s="308">
        <v>0</v>
      </c>
      <c r="BH42" s="309">
        <v>0</v>
      </c>
      <c r="BI42" s="308">
        <v>0</v>
      </c>
      <c r="BJ42" s="309">
        <v>0</v>
      </c>
      <c r="BK42" s="308">
        <v>0</v>
      </c>
      <c r="BL42" s="309">
        <v>0</v>
      </c>
      <c r="BM42" s="308">
        <v>0</v>
      </c>
      <c r="BN42" s="309">
        <v>55172400</v>
      </c>
      <c r="BO42" s="308">
        <v>0</v>
      </c>
      <c r="BP42" s="309">
        <v>0</v>
      </c>
      <c r="BQ42" s="308">
        <v>0</v>
      </c>
      <c r="BR42" s="309">
        <v>0</v>
      </c>
      <c r="BS42" s="308">
        <v>201501735</v>
      </c>
      <c r="BT42" s="309">
        <v>0</v>
      </c>
      <c r="BU42" s="308">
        <v>0</v>
      </c>
      <c r="BV42" s="309">
        <v>89213085</v>
      </c>
      <c r="BW42" s="308">
        <v>0</v>
      </c>
      <c r="BX42" s="309">
        <v>57116250</v>
      </c>
      <c r="BY42" s="308">
        <v>0</v>
      </c>
      <c r="BZ42" s="309">
        <v>0</v>
      </c>
      <c r="CA42" s="308">
        <v>0</v>
      </c>
      <c r="CB42" s="309">
        <v>0</v>
      </c>
      <c r="CC42" s="308">
        <v>0</v>
      </c>
      <c r="CD42" s="412">
        <v>0</v>
      </c>
      <c r="CE42" s="408">
        <f t="shared" si="87"/>
        <v>201501735</v>
      </c>
      <c r="CF42" s="408">
        <f t="shared" si="5"/>
        <v>201501735</v>
      </c>
      <c r="CG42" s="413">
        <f>+BH42+BJ42+BL42+BN42+BP42+BR42+BT42+BV42+BX42+BZ42+CB42+CD42</f>
        <v>201501735</v>
      </c>
      <c r="CH42" s="413">
        <f t="shared" si="81"/>
        <v>201501735</v>
      </c>
      <c r="CI42" s="413">
        <f t="shared" si="81"/>
        <v>201501735</v>
      </c>
      <c r="CJ42" s="314"/>
      <c r="CK42" s="430"/>
      <c r="CL42" s="431"/>
      <c r="CM42" s="431"/>
      <c r="CN42" s="431"/>
      <c r="CO42" s="431"/>
      <c r="CP42" s="431"/>
      <c r="CQ42" s="431"/>
      <c r="CR42" s="431"/>
      <c r="CS42" s="431"/>
      <c r="CT42" s="431"/>
      <c r="CU42" s="431"/>
      <c r="CV42" s="431"/>
      <c r="CW42" s="431"/>
      <c r="CX42" s="431"/>
      <c r="CY42" s="431"/>
      <c r="CZ42" s="431"/>
      <c r="DA42" s="431"/>
      <c r="DB42" s="431"/>
      <c r="DC42" s="431"/>
      <c r="DD42" s="431"/>
      <c r="DE42" s="431"/>
      <c r="DF42" s="431"/>
      <c r="DG42" s="431"/>
      <c r="DH42" s="431"/>
      <c r="DI42" s="431"/>
      <c r="DJ42" s="413"/>
      <c r="DK42" s="413"/>
      <c r="DL42" s="413"/>
      <c r="DM42" s="414"/>
      <c r="DN42" s="314"/>
      <c r="DO42" s="430"/>
      <c r="DP42" s="431"/>
      <c r="DQ42" s="431"/>
      <c r="DR42" s="431"/>
      <c r="DS42" s="431"/>
      <c r="DT42" s="431"/>
      <c r="DU42" s="431"/>
      <c r="DV42" s="431"/>
      <c r="DW42" s="431"/>
      <c r="DX42" s="431"/>
      <c r="DY42" s="431"/>
      <c r="DZ42" s="431"/>
      <c r="EA42" s="431"/>
      <c r="EB42" s="431"/>
      <c r="EC42" s="431"/>
      <c r="ED42" s="431"/>
      <c r="EE42" s="431"/>
      <c r="EF42" s="431"/>
      <c r="EG42" s="431"/>
      <c r="EH42" s="431"/>
      <c r="EI42" s="431"/>
      <c r="EJ42" s="431"/>
      <c r="EK42" s="431"/>
      <c r="EL42" s="431"/>
      <c r="EM42" s="431"/>
      <c r="EN42" s="413"/>
      <c r="EO42" s="413"/>
      <c r="EP42" s="413"/>
      <c r="EQ42" s="413"/>
      <c r="ER42" s="273" t="s">
        <v>69</v>
      </c>
      <c r="ES42" s="273" t="s">
        <v>69</v>
      </c>
      <c r="ET42" s="273">
        <f t="shared" si="8"/>
        <v>1</v>
      </c>
      <c r="EU42" s="273">
        <f t="shared" si="9"/>
        <v>0.99962527642466181</v>
      </c>
      <c r="EV42" s="273">
        <f t="shared" si="10"/>
        <v>1</v>
      </c>
      <c r="EW42" s="716"/>
      <c r="EX42" s="682"/>
      <c r="EY42" s="682"/>
      <c r="EZ42" s="685"/>
      <c r="FA42" s="688"/>
    </row>
    <row r="43" spans="1:157" s="35" customFormat="1" ht="30" customHeight="1" thickBot="1" x14ac:dyDescent="0.3">
      <c r="A43" s="698"/>
      <c r="B43" s="703"/>
      <c r="C43" s="707"/>
      <c r="D43" s="707"/>
      <c r="E43" s="710"/>
      <c r="F43" s="216" t="s">
        <v>43</v>
      </c>
      <c r="G43" s="434">
        <f>+G38+G41</f>
        <v>1</v>
      </c>
      <c r="H43" s="511">
        <f>+H38</f>
        <v>0.12</v>
      </c>
      <c r="I43" s="512">
        <f t="shared" ref="I43:V44" si="88">+I38</f>
        <v>0</v>
      </c>
      <c r="J43" s="512">
        <f t="shared" si="88"/>
        <v>0</v>
      </c>
      <c r="K43" s="513" t="str">
        <f t="shared" si="88"/>
        <v>0,12</v>
      </c>
      <c r="L43" s="513">
        <f t="shared" si="88"/>
        <v>0</v>
      </c>
      <c r="M43" s="513" t="str">
        <f t="shared" si="88"/>
        <v>0,12</v>
      </c>
      <c r="N43" s="513">
        <f t="shared" si="88"/>
        <v>0</v>
      </c>
      <c r="O43" s="513" t="str">
        <f t="shared" si="88"/>
        <v>0,12</v>
      </c>
      <c r="P43" s="513">
        <f t="shared" si="88"/>
        <v>0</v>
      </c>
      <c r="Q43" s="513" t="str">
        <f t="shared" si="88"/>
        <v>0,12</v>
      </c>
      <c r="R43" s="513">
        <f t="shared" si="88"/>
        <v>0.49999104</v>
      </c>
      <c r="S43" s="513" t="str">
        <f t="shared" si="88"/>
        <v>0,12</v>
      </c>
      <c r="T43" s="513">
        <f t="shared" si="88"/>
        <v>0.49999104</v>
      </c>
      <c r="U43" s="513">
        <f t="shared" si="88"/>
        <v>0.12</v>
      </c>
      <c r="V43" s="514">
        <f t="shared" si="88"/>
        <v>0.12</v>
      </c>
      <c r="W43" s="515">
        <f>+W38</f>
        <v>0.12</v>
      </c>
      <c r="X43" s="515">
        <f t="shared" ref="X43:AA44" si="89">+X38</f>
        <v>0.12</v>
      </c>
      <c r="Y43" s="515">
        <f t="shared" si="89"/>
        <v>0.12</v>
      </c>
      <c r="Z43" s="515">
        <f t="shared" si="89"/>
        <v>0.12</v>
      </c>
      <c r="AA43" s="515">
        <f>+AA38</f>
        <v>0.12</v>
      </c>
      <c r="AB43" s="516">
        <f>+AB38+AB41</f>
        <v>0.25</v>
      </c>
      <c r="AC43" s="516">
        <f t="shared" ref="AC43:AZ43" si="90">+AC38+AC41</f>
        <v>0</v>
      </c>
      <c r="AD43" s="516">
        <f t="shared" si="90"/>
        <v>0</v>
      </c>
      <c r="AE43" s="516">
        <f t="shared" si="90"/>
        <v>0</v>
      </c>
      <c r="AF43" s="516">
        <f t="shared" si="90"/>
        <v>0</v>
      </c>
      <c r="AG43" s="516">
        <f t="shared" si="90"/>
        <v>0</v>
      </c>
      <c r="AH43" s="516">
        <f t="shared" si="90"/>
        <v>0</v>
      </c>
      <c r="AI43" s="516">
        <f t="shared" si="90"/>
        <v>0</v>
      </c>
      <c r="AJ43" s="516">
        <f t="shared" si="90"/>
        <v>0</v>
      </c>
      <c r="AK43" s="516">
        <f t="shared" si="90"/>
        <v>0</v>
      </c>
      <c r="AL43" s="516">
        <f t="shared" si="90"/>
        <v>0</v>
      </c>
      <c r="AM43" s="516">
        <f t="shared" si="90"/>
        <v>0</v>
      </c>
      <c r="AN43" s="516">
        <f t="shared" si="90"/>
        <v>0</v>
      </c>
      <c r="AO43" s="516">
        <f t="shared" si="90"/>
        <v>0</v>
      </c>
      <c r="AP43" s="516">
        <f t="shared" si="90"/>
        <v>0</v>
      </c>
      <c r="AQ43" s="516">
        <f t="shared" si="90"/>
        <v>0</v>
      </c>
      <c r="AR43" s="516">
        <f t="shared" si="90"/>
        <v>0</v>
      </c>
      <c r="AS43" s="516">
        <f t="shared" si="90"/>
        <v>0</v>
      </c>
      <c r="AT43" s="516">
        <f t="shared" si="90"/>
        <v>0</v>
      </c>
      <c r="AU43" s="516">
        <f t="shared" si="90"/>
        <v>0.1</v>
      </c>
      <c r="AV43" s="516">
        <f t="shared" si="90"/>
        <v>0.1</v>
      </c>
      <c r="AW43" s="516">
        <f t="shared" si="90"/>
        <v>0.1</v>
      </c>
      <c r="AX43" s="516">
        <f t="shared" si="90"/>
        <v>0.06</v>
      </c>
      <c r="AY43" s="516">
        <f t="shared" si="90"/>
        <v>0.05</v>
      </c>
      <c r="AZ43" s="516">
        <f t="shared" si="90"/>
        <v>0.05</v>
      </c>
      <c r="BA43" s="517">
        <f>+BA38+BA41</f>
        <v>0.25</v>
      </c>
      <c r="BB43" s="518">
        <f t="shared" si="64"/>
        <v>0.25</v>
      </c>
      <c r="BC43" s="518">
        <f t="shared" ref="BC43:BD43" si="91">+BC38+BC41</f>
        <v>0.21000000000000002</v>
      </c>
      <c r="BD43" s="518">
        <f t="shared" si="91"/>
        <v>0.25</v>
      </c>
      <c r="BE43" s="519">
        <f>+BE38+BE41</f>
        <v>0.21000000000000002</v>
      </c>
      <c r="BF43" s="520">
        <f t="shared" ref="BF43:CD43" si="92">+BF38+BF41</f>
        <v>0.28999999999999998</v>
      </c>
      <c r="BG43" s="519">
        <f t="shared" si="92"/>
        <v>0</v>
      </c>
      <c r="BH43" s="516">
        <f t="shared" si="92"/>
        <v>0</v>
      </c>
      <c r="BI43" s="519">
        <f t="shared" si="92"/>
        <v>0.01</v>
      </c>
      <c r="BJ43" s="516">
        <f t="shared" si="92"/>
        <v>0.01</v>
      </c>
      <c r="BK43" s="519">
        <f t="shared" si="92"/>
        <v>0</v>
      </c>
      <c r="BL43" s="516">
        <f t="shared" si="92"/>
        <v>0</v>
      </c>
      <c r="BM43" s="519">
        <f t="shared" si="92"/>
        <v>0.05</v>
      </c>
      <c r="BN43" s="516">
        <f t="shared" si="92"/>
        <v>0.01</v>
      </c>
      <c r="BO43" s="519">
        <f t="shared" si="92"/>
        <v>0.01</v>
      </c>
      <c r="BP43" s="516">
        <f t="shared" si="92"/>
        <v>0.01</v>
      </c>
      <c r="BQ43" s="519">
        <f t="shared" si="92"/>
        <v>0</v>
      </c>
      <c r="BR43" s="516">
        <f t="shared" si="92"/>
        <v>0</v>
      </c>
      <c r="BS43" s="519">
        <f t="shared" si="92"/>
        <v>0</v>
      </c>
      <c r="BT43" s="516">
        <f t="shared" si="92"/>
        <v>0</v>
      </c>
      <c r="BU43" s="519">
        <f t="shared" si="92"/>
        <v>0.11</v>
      </c>
      <c r="BV43" s="516">
        <f t="shared" si="92"/>
        <v>0.01</v>
      </c>
      <c r="BW43" s="519">
        <f t="shared" si="92"/>
        <v>0</v>
      </c>
      <c r="BX43" s="516">
        <f t="shared" si="92"/>
        <v>0</v>
      </c>
      <c r="BY43" s="519">
        <f t="shared" si="92"/>
        <v>0</v>
      </c>
      <c r="BZ43" s="516">
        <f t="shared" si="92"/>
        <v>0</v>
      </c>
      <c r="CA43" s="519">
        <f t="shared" si="92"/>
        <v>0.01</v>
      </c>
      <c r="CB43" s="516">
        <f t="shared" si="92"/>
        <v>0</v>
      </c>
      <c r="CC43" s="519">
        <f t="shared" si="92"/>
        <v>0.1</v>
      </c>
      <c r="CD43" s="521">
        <f t="shared" si="92"/>
        <v>0.1</v>
      </c>
      <c r="CE43" s="517">
        <f>+CE38+CE41</f>
        <v>0.28999999999999998</v>
      </c>
      <c r="CF43" s="517">
        <f t="shared" si="5"/>
        <v>0.29000000000000004</v>
      </c>
      <c r="CG43" s="517">
        <f t="shared" ref="CG43" si="93">+CG38+CG41</f>
        <v>0.14000000000000001</v>
      </c>
      <c r="CH43" s="517">
        <f>+CH38+CH41</f>
        <v>0.28999999999999998</v>
      </c>
      <c r="CI43" s="517">
        <f t="shared" ref="CI43" si="94">+CI38+CI41</f>
        <v>0.14000000000000001</v>
      </c>
      <c r="CJ43" s="517">
        <f>+CJ38</f>
        <v>0.25</v>
      </c>
      <c r="CK43" s="518"/>
      <c r="CL43" s="516"/>
      <c r="CM43" s="516"/>
      <c r="CN43" s="516"/>
      <c r="CO43" s="516"/>
      <c r="CP43" s="516"/>
      <c r="CQ43" s="516"/>
      <c r="CR43" s="516"/>
      <c r="CS43" s="516"/>
      <c r="CT43" s="516"/>
      <c r="CU43" s="516"/>
      <c r="CV43" s="516"/>
      <c r="CW43" s="516"/>
      <c r="CX43" s="516"/>
      <c r="CY43" s="516"/>
      <c r="CZ43" s="516"/>
      <c r="DA43" s="516"/>
      <c r="DB43" s="516"/>
      <c r="DC43" s="516"/>
      <c r="DD43" s="516"/>
      <c r="DE43" s="516"/>
      <c r="DF43" s="516"/>
      <c r="DG43" s="516"/>
      <c r="DH43" s="516"/>
      <c r="DI43" s="516"/>
      <c r="DJ43" s="522"/>
      <c r="DK43" s="522"/>
      <c r="DL43" s="522"/>
      <c r="DM43" s="523"/>
      <c r="DN43" s="517">
        <f>+DN38</f>
        <v>0.13</v>
      </c>
      <c r="DO43" s="524"/>
      <c r="DP43" s="525"/>
      <c r="DQ43" s="525"/>
      <c r="DR43" s="525"/>
      <c r="DS43" s="525"/>
      <c r="DT43" s="525"/>
      <c r="DU43" s="525"/>
      <c r="DV43" s="525"/>
      <c r="DW43" s="525"/>
      <c r="DX43" s="525"/>
      <c r="DY43" s="525"/>
      <c r="DZ43" s="525"/>
      <c r="EA43" s="525"/>
      <c r="EB43" s="525"/>
      <c r="EC43" s="525"/>
      <c r="ED43" s="525"/>
      <c r="EE43" s="525"/>
      <c r="EF43" s="525"/>
      <c r="EG43" s="525"/>
      <c r="EH43" s="525"/>
      <c r="EI43" s="525"/>
      <c r="EJ43" s="525"/>
      <c r="EK43" s="525"/>
      <c r="EL43" s="525"/>
      <c r="EM43" s="525"/>
      <c r="EN43" s="526"/>
      <c r="EO43" s="526"/>
      <c r="EP43" s="526"/>
      <c r="EQ43" s="526"/>
      <c r="ER43" s="481">
        <f t="shared" si="7"/>
        <v>1</v>
      </c>
      <c r="ES43" s="481">
        <f t="shared" si="11"/>
        <v>0.48275862068965514</v>
      </c>
      <c r="ET43" s="481">
        <f t="shared" si="8"/>
        <v>0.48275862068965525</v>
      </c>
      <c r="EU43" s="481">
        <f t="shared" si="9"/>
        <v>0.71212121212121215</v>
      </c>
      <c r="EV43" s="481">
        <f t="shared" si="10"/>
        <v>0.47000000000000003</v>
      </c>
      <c r="EW43" s="716"/>
      <c r="EX43" s="682"/>
      <c r="EY43" s="682"/>
      <c r="EZ43" s="685"/>
      <c r="FA43" s="688"/>
    </row>
    <row r="44" spans="1:157" s="35" customFormat="1" ht="30" customHeight="1" thickBot="1" x14ac:dyDescent="0.3">
      <c r="A44" s="699"/>
      <c r="B44" s="704"/>
      <c r="C44" s="708"/>
      <c r="D44" s="708"/>
      <c r="E44" s="711"/>
      <c r="F44" s="217" t="s">
        <v>45</v>
      </c>
      <c r="G44" s="484">
        <f>+G39+G42</f>
        <v>1052402486</v>
      </c>
      <c r="H44" s="485">
        <f>+H39</f>
        <v>100000000</v>
      </c>
      <c r="I44" s="486">
        <f t="shared" si="88"/>
        <v>0</v>
      </c>
      <c r="J44" s="486">
        <f t="shared" si="88"/>
        <v>0</v>
      </c>
      <c r="K44" s="487">
        <f t="shared" si="88"/>
        <v>100000000</v>
      </c>
      <c r="L44" s="487">
        <f t="shared" si="88"/>
        <v>0</v>
      </c>
      <c r="M44" s="487">
        <f t="shared" si="88"/>
        <v>100000000</v>
      </c>
      <c r="N44" s="487">
        <f t="shared" si="88"/>
        <v>0</v>
      </c>
      <c r="O44" s="487">
        <f t="shared" si="88"/>
        <v>100000000</v>
      </c>
      <c r="P44" s="487">
        <f t="shared" si="88"/>
        <v>0</v>
      </c>
      <c r="Q44" s="487">
        <f t="shared" si="88"/>
        <v>100000000</v>
      </c>
      <c r="R44" s="487">
        <f t="shared" si="88"/>
        <v>49999104</v>
      </c>
      <c r="S44" s="487">
        <f t="shared" si="88"/>
        <v>100000000</v>
      </c>
      <c r="T44" s="487">
        <f t="shared" si="88"/>
        <v>49999104</v>
      </c>
      <c r="U44" s="487">
        <f t="shared" si="88"/>
        <v>100000000</v>
      </c>
      <c r="V44" s="488">
        <f t="shared" si="88"/>
        <v>99899104</v>
      </c>
      <c r="W44" s="489">
        <f>+W39</f>
        <v>100000000</v>
      </c>
      <c r="X44" s="489">
        <f t="shared" si="89"/>
        <v>100000000</v>
      </c>
      <c r="Y44" s="489">
        <f t="shared" si="89"/>
        <v>99899104</v>
      </c>
      <c r="Z44" s="489">
        <f t="shared" si="89"/>
        <v>100000000</v>
      </c>
      <c r="AA44" s="489">
        <f t="shared" si="89"/>
        <v>99899104</v>
      </c>
      <c r="AB44" s="490">
        <f>+AB39+AB42</f>
        <v>299899104</v>
      </c>
      <c r="AC44" s="490">
        <f t="shared" ref="AC44:AZ44" si="95">+AC39+AC42</f>
        <v>0</v>
      </c>
      <c r="AD44" s="490">
        <f t="shared" si="95"/>
        <v>0</v>
      </c>
      <c r="AE44" s="490">
        <f t="shared" si="95"/>
        <v>42927835</v>
      </c>
      <c r="AF44" s="490">
        <f t="shared" si="95"/>
        <v>42927835</v>
      </c>
      <c r="AG44" s="490">
        <f t="shared" si="95"/>
        <v>1152740</v>
      </c>
      <c r="AH44" s="490">
        <f t="shared" si="95"/>
        <v>1152740</v>
      </c>
      <c r="AI44" s="490">
        <f t="shared" si="95"/>
        <v>0</v>
      </c>
      <c r="AJ44" s="490">
        <f t="shared" si="95"/>
        <v>0</v>
      </c>
      <c r="AK44" s="490">
        <f t="shared" si="95"/>
        <v>0</v>
      </c>
      <c r="AL44" s="490">
        <f t="shared" si="95"/>
        <v>0</v>
      </c>
      <c r="AM44" s="490">
        <f t="shared" si="95"/>
        <v>5918529</v>
      </c>
      <c r="AN44" s="490">
        <f t="shared" si="95"/>
        <v>0</v>
      </c>
      <c r="AO44" s="490">
        <f t="shared" si="95"/>
        <v>49900000</v>
      </c>
      <c r="AP44" s="490">
        <f t="shared" si="95"/>
        <v>5805587</v>
      </c>
      <c r="AQ44" s="490">
        <f t="shared" si="95"/>
        <v>0</v>
      </c>
      <c r="AR44" s="490">
        <f t="shared" si="95"/>
        <v>0</v>
      </c>
      <c r="AS44" s="490">
        <f t="shared" si="95"/>
        <v>0</v>
      </c>
      <c r="AT44" s="490">
        <f t="shared" si="95"/>
        <v>49900000</v>
      </c>
      <c r="AU44" s="490">
        <f t="shared" si="95"/>
        <v>350000000</v>
      </c>
      <c r="AV44" s="490">
        <f t="shared" si="95"/>
        <v>186830000</v>
      </c>
      <c r="AW44" s="490">
        <f t="shared" si="95"/>
        <v>0</v>
      </c>
      <c r="AX44" s="490">
        <f t="shared" si="95"/>
        <v>0</v>
      </c>
      <c r="AY44" s="490">
        <f t="shared" si="95"/>
        <v>0</v>
      </c>
      <c r="AZ44" s="490">
        <f t="shared" si="95"/>
        <v>144385485</v>
      </c>
      <c r="BA44" s="489">
        <f>+BA39+BA42</f>
        <v>449899104</v>
      </c>
      <c r="BB44" s="491">
        <f t="shared" si="64"/>
        <v>449899104</v>
      </c>
      <c r="BC44" s="491">
        <f t="shared" ref="BC44:BD44" si="96">+BC39+BC42</f>
        <v>431001647</v>
      </c>
      <c r="BD44" s="491">
        <f t="shared" si="96"/>
        <v>449899104</v>
      </c>
      <c r="BE44" s="492">
        <f>+BE39+BE42</f>
        <v>431001647</v>
      </c>
      <c r="BF44" s="493">
        <f t="shared" ref="BF44:CD44" si="97">+BF39+BF42</f>
        <v>301501735</v>
      </c>
      <c r="BG44" s="492">
        <f t="shared" si="97"/>
        <v>0</v>
      </c>
      <c r="BH44" s="490">
        <f t="shared" si="97"/>
        <v>0</v>
      </c>
      <c r="BI44" s="492">
        <f t="shared" si="97"/>
        <v>0</v>
      </c>
      <c r="BJ44" s="490">
        <f t="shared" si="97"/>
        <v>0</v>
      </c>
      <c r="BK44" s="492">
        <f t="shared" si="97"/>
        <v>0</v>
      </c>
      <c r="BL44" s="490">
        <f t="shared" si="97"/>
        <v>0</v>
      </c>
      <c r="BM44" s="492">
        <f t="shared" si="97"/>
        <v>100000000</v>
      </c>
      <c r="BN44" s="490">
        <f>+BN39+BN42</f>
        <v>55172400</v>
      </c>
      <c r="BO44" s="492">
        <f t="shared" si="97"/>
        <v>0</v>
      </c>
      <c r="BP44" s="490">
        <f t="shared" si="97"/>
        <v>0</v>
      </c>
      <c r="BQ44" s="492">
        <f t="shared" si="97"/>
        <v>0</v>
      </c>
      <c r="BR44" s="490">
        <f t="shared" si="97"/>
        <v>0</v>
      </c>
      <c r="BS44" s="492">
        <f t="shared" si="97"/>
        <v>201501735</v>
      </c>
      <c r="BT44" s="490">
        <f t="shared" si="97"/>
        <v>0</v>
      </c>
      <c r="BU44" s="492">
        <f t="shared" si="97"/>
        <v>0</v>
      </c>
      <c r="BV44" s="490">
        <f t="shared" si="97"/>
        <v>89213085</v>
      </c>
      <c r="BW44" s="492">
        <f t="shared" si="97"/>
        <v>0</v>
      </c>
      <c r="BX44" s="490">
        <f t="shared" si="97"/>
        <v>57116250</v>
      </c>
      <c r="BY44" s="492">
        <f t="shared" si="97"/>
        <v>0</v>
      </c>
      <c r="BZ44" s="490">
        <f t="shared" si="97"/>
        <v>0</v>
      </c>
      <c r="CA44" s="492">
        <f t="shared" si="97"/>
        <v>-60000000</v>
      </c>
      <c r="CB44" s="490">
        <f t="shared" si="97"/>
        <v>0</v>
      </c>
      <c r="CC44" s="492">
        <f t="shared" si="97"/>
        <v>0</v>
      </c>
      <c r="CD44" s="494">
        <f t="shared" si="97"/>
        <v>40000000</v>
      </c>
      <c r="CE44" s="489">
        <f>+CE39+CE42</f>
        <v>241501735</v>
      </c>
      <c r="CF44" s="489">
        <f t="shared" si="5"/>
        <v>241501735</v>
      </c>
      <c r="CG44" s="489">
        <f t="shared" ref="CG44:CI44" si="98">+CG39++CG42</f>
        <v>241501735</v>
      </c>
      <c r="CH44" s="489">
        <f t="shared" si="98"/>
        <v>241501735</v>
      </c>
      <c r="CI44" s="489">
        <f t="shared" si="98"/>
        <v>241501735</v>
      </c>
      <c r="CJ44" s="489">
        <f>+CJ39</f>
        <v>180000000</v>
      </c>
      <c r="CK44" s="491"/>
      <c r="CL44" s="490"/>
      <c r="CM44" s="490"/>
      <c r="CN44" s="490"/>
      <c r="CO44" s="490"/>
      <c r="CP44" s="490"/>
      <c r="CQ44" s="490"/>
      <c r="CR44" s="490"/>
      <c r="CS44" s="490"/>
      <c r="CT44" s="490"/>
      <c r="CU44" s="490"/>
      <c r="CV44" s="490"/>
      <c r="CW44" s="490"/>
      <c r="CX44" s="490"/>
      <c r="CY44" s="490"/>
      <c r="CZ44" s="490"/>
      <c r="DA44" s="490"/>
      <c r="DB44" s="490"/>
      <c r="DC44" s="490"/>
      <c r="DD44" s="490"/>
      <c r="DE44" s="490"/>
      <c r="DF44" s="490"/>
      <c r="DG44" s="490"/>
      <c r="DH44" s="490"/>
      <c r="DI44" s="490"/>
      <c r="DJ44" s="489"/>
      <c r="DK44" s="489"/>
      <c r="DL44" s="489"/>
      <c r="DM44" s="495"/>
      <c r="DN44" s="489">
        <f>+DN39</f>
        <v>100000000</v>
      </c>
      <c r="DO44" s="491"/>
      <c r="DP44" s="490"/>
      <c r="DQ44" s="490"/>
      <c r="DR44" s="490"/>
      <c r="DS44" s="490"/>
      <c r="DT44" s="490"/>
      <c r="DU44" s="490"/>
      <c r="DV44" s="490"/>
      <c r="DW44" s="490"/>
      <c r="DX44" s="490"/>
      <c r="DY44" s="490"/>
      <c r="DZ44" s="490"/>
      <c r="EA44" s="490"/>
      <c r="EB44" s="490"/>
      <c r="EC44" s="490"/>
      <c r="ED44" s="490"/>
      <c r="EE44" s="490"/>
      <c r="EF44" s="490"/>
      <c r="EG44" s="490"/>
      <c r="EH44" s="490"/>
      <c r="EI44" s="490"/>
      <c r="EJ44" s="490"/>
      <c r="EK44" s="490"/>
      <c r="EL44" s="490"/>
      <c r="EM44" s="490"/>
      <c r="EN44" s="489"/>
      <c r="EO44" s="489"/>
      <c r="EP44" s="489"/>
      <c r="EQ44" s="496"/>
      <c r="ER44" s="538" t="s">
        <v>69</v>
      </c>
      <c r="ES44" s="497">
        <f t="shared" si="11"/>
        <v>1</v>
      </c>
      <c r="ET44" s="497">
        <f t="shared" si="8"/>
        <v>1</v>
      </c>
      <c r="EU44" s="497">
        <f t="shared" si="9"/>
        <v>0.97599401963737364</v>
      </c>
      <c r="EV44" s="498">
        <f t="shared" si="10"/>
        <v>0.73394209560998702</v>
      </c>
      <c r="EW44" s="717"/>
      <c r="EX44" s="683"/>
      <c r="EY44" s="683"/>
      <c r="EZ44" s="686"/>
      <c r="FA44" s="689"/>
    </row>
    <row r="45" spans="1:157" s="35" customFormat="1" ht="30" customHeight="1" x14ac:dyDescent="0.25">
      <c r="A45" s="697" t="s">
        <v>302</v>
      </c>
      <c r="B45" s="702">
        <v>6</v>
      </c>
      <c r="C45" s="705" t="s">
        <v>306</v>
      </c>
      <c r="D45" s="705" t="s">
        <v>262</v>
      </c>
      <c r="E45" s="709">
        <v>540</v>
      </c>
      <c r="F45" s="213" t="s">
        <v>41</v>
      </c>
      <c r="G45" s="294">
        <f>AA45+BE45+CH45+CJ45+DN45</f>
        <v>1</v>
      </c>
      <c r="H45" s="290">
        <v>0.125</v>
      </c>
      <c r="I45" s="391"/>
      <c r="J45" s="391"/>
      <c r="K45" s="65">
        <v>0.125</v>
      </c>
      <c r="L45" s="464">
        <v>0</v>
      </c>
      <c r="M45" s="65">
        <v>0.125</v>
      </c>
      <c r="N45" s="464">
        <v>0</v>
      </c>
      <c r="O45" s="65">
        <v>0.125</v>
      </c>
      <c r="P45" s="464">
        <v>0</v>
      </c>
      <c r="Q45" s="65">
        <v>0.125</v>
      </c>
      <c r="R45" s="464">
        <v>0</v>
      </c>
      <c r="S45" s="65">
        <v>0.125</v>
      </c>
      <c r="T45" s="464">
        <v>0</v>
      </c>
      <c r="U45" s="65">
        <v>0.125</v>
      </c>
      <c r="V45" s="104">
        <v>0.125</v>
      </c>
      <c r="W45" s="295">
        <f>+U45</f>
        <v>0.125</v>
      </c>
      <c r="X45" s="295">
        <f>+U45</f>
        <v>0.125</v>
      </c>
      <c r="Y45" s="295">
        <f>+V45</f>
        <v>0.125</v>
      </c>
      <c r="Z45" s="295">
        <f>+X45</f>
        <v>0.125</v>
      </c>
      <c r="AA45" s="295">
        <f>+Y45</f>
        <v>0.125</v>
      </c>
      <c r="AB45" s="273">
        <v>0.17</v>
      </c>
      <c r="AC45" s="273">
        <v>0</v>
      </c>
      <c r="AD45" s="273">
        <v>0</v>
      </c>
      <c r="AE45" s="273">
        <v>0</v>
      </c>
      <c r="AF45" s="273">
        <v>0</v>
      </c>
      <c r="AG45" s="273">
        <v>0</v>
      </c>
      <c r="AH45" s="273">
        <v>0</v>
      </c>
      <c r="AI45" s="273">
        <v>0</v>
      </c>
      <c r="AJ45" s="273">
        <v>0</v>
      </c>
      <c r="AK45" s="273">
        <v>0</v>
      </c>
      <c r="AL45" s="273">
        <v>0</v>
      </c>
      <c r="AM45" s="273">
        <v>0</v>
      </c>
      <c r="AN45" s="273">
        <v>0</v>
      </c>
      <c r="AO45" s="273">
        <v>1E-4</v>
      </c>
      <c r="AP45" s="273">
        <v>0</v>
      </c>
      <c r="AQ45" s="273">
        <v>0</v>
      </c>
      <c r="AR45" s="273">
        <v>0</v>
      </c>
      <c r="AS45" s="273">
        <v>6.1600000000000002E-2</v>
      </c>
      <c r="AT45" s="273">
        <v>0</v>
      </c>
      <c r="AU45" s="273">
        <v>0</v>
      </c>
      <c r="AV45" s="273">
        <v>0</v>
      </c>
      <c r="AW45" s="273">
        <v>0.15</v>
      </c>
      <c r="AX45" s="273">
        <v>0.36399999999999999</v>
      </c>
      <c r="AY45" s="273">
        <v>0.30830000000000002</v>
      </c>
      <c r="AZ45" s="301">
        <v>0.156</v>
      </c>
      <c r="BA45" s="315">
        <f>+AC45+AE45+AG45+AI45+AK45+AM45+AO45+AQ45+AS45+AU45+AW45+AY45</f>
        <v>0.52</v>
      </c>
      <c r="BB45" s="65">
        <f>+AC45+AE45+AG45+AI45+AK45+AM45+AO45+AQ45+AS45+AU45+AW45+AY45</f>
        <v>0.52</v>
      </c>
      <c r="BC45" s="273">
        <f>+AD45+AF45+AH45+AJ45+AL45+AN45+AP45+AR45+AT45+AV45+AX45+AZ45</f>
        <v>0.52</v>
      </c>
      <c r="BD45" s="273">
        <f>AC45+AE45+AG45+AI45+AK45+AM45+AO45+AQ45+AS45+AU45+AW45+AY45</f>
        <v>0.52</v>
      </c>
      <c r="BE45" s="301">
        <f>AD45+AF45+AH45+AJ45+AL45+AN45++AP45+AR45+AT45+AV45+AX45+AZ45</f>
        <v>0.52</v>
      </c>
      <c r="BF45" s="304">
        <v>0.02</v>
      </c>
      <c r="BG45" s="306">
        <v>0</v>
      </c>
      <c r="BH45" s="273">
        <v>0</v>
      </c>
      <c r="BI45" s="306">
        <v>0</v>
      </c>
      <c r="BJ45" s="273">
        <v>0</v>
      </c>
      <c r="BK45" s="306">
        <v>0</v>
      </c>
      <c r="BL45" s="273">
        <v>1.5E-3</v>
      </c>
      <c r="BM45" s="306">
        <v>0</v>
      </c>
      <c r="BN45" s="273">
        <v>1.5E-3</v>
      </c>
      <c r="BO45" s="306">
        <v>2.2000000000000001E-3</v>
      </c>
      <c r="BP45" s="273">
        <v>1E-3</v>
      </c>
      <c r="BQ45" s="306">
        <v>2.2000000000000001E-3</v>
      </c>
      <c r="BR45" s="273">
        <v>6.0000000000000001E-3</v>
      </c>
      <c r="BS45" s="306">
        <v>2.2000000000000001E-3</v>
      </c>
      <c r="BT45" s="273">
        <v>2.2000000000000001E-3</v>
      </c>
      <c r="BU45" s="306">
        <v>2.2000000000000001E-3</v>
      </c>
      <c r="BV45" s="273">
        <v>2.2000000000000001E-3</v>
      </c>
      <c r="BW45" s="306">
        <v>2.2000000000000001E-3</v>
      </c>
      <c r="BX45" s="273">
        <v>2.2000000000000001E-3</v>
      </c>
      <c r="BY45" s="306">
        <v>3.0000000000000001E-3</v>
      </c>
      <c r="BZ45" s="273">
        <v>1E-3</v>
      </c>
      <c r="CA45" s="306">
        <v>3.0000000000000001E-3</v>
      </c>
      <c r="CB45" s="273">
        <v>4.0000000000000002E-4</v>
      </c>
      <c r="CC45" s="306">
        <v>3.0000000000000001E-3</v>
      </c>
      <c r="CD45" s="301">
        <v>2E-3</v>
      </c>
      <c r="CE45" s="438">
        <f>+BG45+BI45+BK45+BM45+BO45+BQ45+BS45+BU45+BW45+BY45+CA45+CC45</f>
        <v>0.02</v>
      </c>
      <c r="CF45" s="438">
        <f t="shared" si="5"/>
        <v>0.02</v>
      </c>
      <c r="CG45" s="438">
        <f>+BH45+BJ45+BL45+BN45+BP45+BR45+BT45+BV45+BX45+BZ45+CB45+CD45</f>
        <v>2.0000000000000004E-2</v>
      </c>
      <c r="CH45" s="438">
        <f t="shared" ref="CH45:CI49" si="99">+BG45+BI45+BK45+BM45+BO45+BQ45+BS45+BU45+BW45+BY45+CA45+CC45</f>
        <v>0.02</v>
      </c>
      <c r="CI45" s="438">
        <f t="shared" si="99"/>
        <v>2.0000000000000004E-2</v>
      </c>
      <c r="CJ45" s="315">
        <v>0.19</v>
      </c>
      <c r="CK45" s="465"/>
      <c r="CL45" s="464"/>
      <c r="CM45" s="464"/>
      <c r="CN45" s="464"/>
      <c r="CO45" s="464"/>
      <c r="CP45" s="464"/>
      <c r="CQ45" s="464"/>
      <c r="CR45" s="464"/>
      <c r="CS45" s="464"/>
      <c r="CT45" s="464"/>
      <c r="CU45" s="464"/>
      <c r="CV45" s="464"/>
      <c r="CW45" s="464"/>
      <c r="CX45" s="464"/>
      <c r="CY45" s="464"/>
      <c r="CZ45" s="464"/>
      <c r="DA45" s="464"/>
      <c r="DB45" s="464"/>
      <c r="DC45" s="464"/>
      <c r="DD45" s="464"/>
      <c r="DE45" s="464"/>
      <c r="DF45" s="464"/>
      <c r="DG45" s="464"/>
      <c r="DH45" s="464"/>
      <c r="DI45" s="464"/>
      <c r="DJ45" s="466"/>
      <c r="DK45" s="466"/>
      <c r="DL45" s="466"/>
      <c r="DM45" s="467"/>
      <c r="DN45" s="315">
        <v>0.14499999999999999</v>
      </c>
      <c r="DO45" s="391"/>
      <c r="DP45" s="398"/>
      <c r="DQ45" s="398"/>
      <c r="DR45" s="398"/>
      <c r="DS45" s="398"/>
      <c r="DT45" s="398"/>
      <c r="DU45" s="398"/>
      <c r="DV45" s="398"/>
      <c r="DW45" s="398"/>
      <c r="DX45" s="398"/>
      <c r="DY45" s="398"/>
      <c r="DZ45" s="398"/>
      <c r="EA45" s="398"/>
      <c r="EB45" s="398"/>
      <c r="EC45" s="398"/>
      <c r="ED45" s="398"/>
      <c r="EE45" s="398"/>
      <c r="EF45" s="398"/>
      <c r="EG45" s="398"/>
      <c r="EH45" s="398"/>
      <c r="EI45" s="398"/>
      <c r="EJ45" s="398"/>
      <c r="EK45" s="398"/>
      <c r="EL45" s="398"/>
      <c r="EM45" s="398"/>
      <c r="EN45" s="400"/>
      <c r="EO45" s="400"/>
      <c r="EP45" s="400"/>
      <c r="EQ45" s="400"/>
      <c r="ER45" s="65">
        <f t="shared" si="7"/>
        <v>0.66666666666666663</v>
      </c>
      <c r="ES45" s="65">
        <f>+CG45/CF45</f>
        <v>1.0000000000000002</v>
      </c>
      <c r="ET45" s="65">
        <f>+CI45/CH45</f>
        <v>1.0000000000000002</v>
      </c>
      <c r="EU45" s="65">
        <f t="shared" si="9"/>
        <v>1</v>
      </c>
      <c r="EV45" s="65">
        <f t="shared" si="10"/>
        <v>0.66500000000000004</v>
      </c>
      <c r="EW45" s="693" t="s">
        <v>423</v>
      </c>
      <c r="EX45" s="681" t="s">
        <v>69</v>
      </c>
      <c r="EY45" s="681" t="s">
        <v>69</v>
      </c>
      <c r="EZ45" s="684" t="s">
        <v>386</v>
      </c>
      <c r="FA45" s="687" t="s">
        <v>389</v>
      </c>
    </row>
    <row r="46" spans="1:157" s="35" customFormat="1" ht="30" customHeight="1" x14ac:dyDescent="0.25">
      <c r="A46" s="698"/>
      <c r="B46" s="703"/>
      <c r="C46" s="706"/>
      <c r="D46" s="707"/>
      <c r="E46" s="710"/>
      <c r="F46" s="214" t="s">
        <v>3</v>
      </c>
      <c r="G46" s="402">
        <f>AA46+BE46+CH46+CJ46+DN46</f>
        <v>2050738017</v>
      </c>
      <c r="H46" s="403">
        <v>250000000</v>
      </c>
      <c r="I46" s="404"/>
      <c r="J46" s="404"/>
      <c r="K46" s="405">
        <v>250000000</v>
      </c>
      <c r="L46" s="406">
        <v>0</v>
      </c>
      <c r="M46" s="405">
        <v>250000000</v>
      </c>
      <c r="N46" s="406">
        <v>0</v>
      </c>
      <c r="O46" s="405">
        <v>250000000</v>
      </c>
      <c r="P46" s="405">
        <v>0</v>
      </c>
      <c r="Q46" s="405">
        <v>250000000</v>
      </c>
      <c r="R46" s="405">
        <v>0</v>
      </c>
      <c r="S46" s="406">
        <v>250000000</v>
      </c>
      <c r="T46" s="406">
        <v>0</v>
      </c>
      <c r="U46" s="406">
        <v>250000000</v>
      </c>
      <c r="V46" s="407">
        <v>250000000</v>
      </c>
      <c r="W46" s="408">
        <f>+U46</f>
        <v>250000000</v>
      </c>
      <c r="X46" s="408">
        <f>+U46</f>
        <v>250000000</v>
      </c>
      <c r="Y46" s="408">
        <f>+V46</f>
        <v>250000000</v>
      </c>
      <c r="Z46" s="408">
        <f>+X46</f>
        <v>250000000</v>
      </c>
      <c r="AA46" s="408">
        <f>+Y46</f>
        <v>250000000</v>
      </c>
      <c r="AB46" s="406">
        <v>300000000</v>
      </c>
      <c r="AC46" s="406">
        <v>0</v>
      </c>
      <c r="AD46" s="406">
        <v>0</v>
      </c>
      <c r="AE46" s="406">
        <v>0</v>
      </c>
      <c r="AF46" s="406">
        <v>0</v>
      </c>
      <c r="AG46" s="406">
        <v>0</v>
      </c>
      <c r="AH46" s="406">
        <v>0</v>
      </c>
      <c r="AI46" s="406">
        <v>0</v>
      </c>
      <c r="AJ46" s="406">
        <v>0</v>
      </c>
      <c r="AK46" s="406">
        <v>0</v>
      </c>
      <c r="AL46" s="406">
        <v>0</v>
      </c>
      <c r="AM46" s="406">
        <v>0</v>
      </c>
      <c r="AN46" s="406">
        <v>0</v>
      </c>
      <c r="AO46" s="406">
        <v>17919000</v>
      </c>
      <c r="AP46" s="406">
        <v>0</v>
      </c>
      <c r="AQ46" s="406">
        <v>0</v>
      </c>
      <c r="AR46" s="406">
        <v>0</v>
      </c>
      <c r="AS46" s="406">
        <v>434000000</v>
      </c>
      <c r="AT46" s="406">
        <v>0</v>
      </c>
      <c r="AU46" s="406">
        <v>0</v>
      </c>
      <c r="AV46" s="406">
        <v>0</v>
      </c>
      <c r="AW46" s="406">
        <v>880990000</v>
      </c>
      <c r="AX46" s="406">
        <v>1326757663</v>
      </c>
      <c r="AY46" s="406">
        <v>3127677</v>
      </c>
      <c r="AZ46" s="411">
        <v>3127677</v>
      </c>
      <c r="BA46" s="408">
        <f t="shared" ref="BA46:BA49" si="100">+AC46+AE46+AG46+AI46+AK46+AM46+AO46+AQ46+AS46+AU46+AW46+AY46</f>
        <v>1336036677</v>
      </c>
      <c r="BB46" s="406">
        <f t="shared" ref="BB46:BB51" si="101">+AC46+AE46+AG46+AI46+AK46+AM46+AO46+AQ46+AS46+AU46+AW46+AY46</f>
        <v>1336036677</v>
      </c>
      <c r="BC46" s="406">
        <f t="shared" ref="BC46:BC49" si="102">+AD46+AF46+AH46+AJ46+AL46+AN46+AP46+AR46+AT46+AV46+AX46+AZ46</f>
        <v>1329885340</v>
      </c>
      <c r="BD46" s="406">
        <f t="shared" ref="BD46:BD49" si="103">AC46+AE46+AG46+AI46+AK46+AM46+AO46+AQ46+AS46+AU46+AW46+AY46</f>
        <v>1336036677</v>
      </c>
      <c r="BE46" s="411">
        <f t="shared" ref="BE46:BE49" si="104">AD46+AF46+AH46+AJ46+AL46+AN46++AP46+AR46+AT46+AV46+AX46+AZ46</f>
        <v>1329885340</v>
      </c>
      <c r="BF46" s="307">
        <v>29510000</v>
      </c>
      <c r="BG46" s="308">
        <v>29510000</v>
      </c>
      <c r="BH46" s="309">
        <v>28595000</v>
      </c>
      <c r="BI46" s="308">
        <v>0</v>
      </c>
      <c r="BJ46" s="309">
        <v>0</v>
      </c>
      <c r="BK46" s="308">
        <v>0</v>
      </c>
      <c r="BL46" s="309">
        <v>0</v>
      </c>
      <c r="BM46" s="308">
        <v>0</v>
      </c>
      <c r="BN46" s="309">
        <v>0</v>
      </c>
      <c r="BO46" s="308">
        <v>0</v>
      </c>
      <c r="BP46" s="309">
        <v>0</v>
      </c>
      <c r="BQ46" s="308">
        <v>3127677</v>
      </c>
      <c r="BR46" s="309">
        <v>3127677</v>
      </c>
      <c r="BS46" s="308">
        <v>0</v>
      </c>
      <c r="BT46" s="309">
        <v>0</v>
      </c>
      <c r="BU46" s="308">
        <v>0</v>
      </c>
      <c r="BV46" s="309">
        <v>0</v>
      </c>
      <c r="BW46" s="308">
        <v>0</v>
      </c>
      <c r="BX46" s="309">
        <v>0</v>
      </c>
      <c r="BY46" s="308">
        <v>0</v>
      </c>
      <c r="BZ46" s="309">
        <v>0</v>
      </c>
      <c r="CA46" s="308">
        <v>5105000</v>
      </c>
      <c r="CB46" s="309">
        <v>0</v>
      </c>
      <c r="CC46" s="308">
        <v>0</v>
      </c>
      <c r="CD46" s="412">
        <v>0</v>
      </c>
      <c r="CE46" s="408">
        <f t="shared" ref="CE46" si="105">+BG46+BI46+BK46+BM46+BO46+BQ46+BS46+BU46+BW46+BY46+CA46+CC46</f>
        <v>37742677</v>
      </c>
      <c r="CF46" s="408">
        <f t="shared" si="5"/>
        <v>37742677</v>
      </c>
      <c r="CG46" s="413">
        <f>+BH46+BJ46+BL46+BN46+BP46+BR46+BT46+BV46+BX46+BZ46+CB46+CD46</f>
        <v>31722677</v>
      </c>
      <c r="CH46" s="413">
        <f t="shared" si="99"/>
        <v>37742677</v>
      </c>
      <c r="CI46" s="413">
        <f t="shared" si="99"/>
        <v>31722677</v>
      </c>
      <c r="CJ46" s="314">
        <v>183110000</v>
      </c>
      <c r="CK46" s="404"/>
      <c r="CL46" s="406"/>
      <c r="CM46" s="406"/>
      <c r="CN46" s="406"/>
      <c r="CO46" s="406"/>
      <c r="CP46" s="406"/>
      <c r="CQ46" s="406"/>
      <c r="CR46" s="406"/>
      <c r="CS46" s="406"/>
      <c r="CT46" s="406"/>
      <c r="CU46" s="406"/>
      <c r="CV46" s="406"/>
      <c r="CW46" s="406"/>
      <c r="CX46" s="406"/>
      <c r="CY46" s="406"/>
      <c r="CZ46" s="406"/>
      <c r="DA46" s="406"/>
      <c r="DB46" s="406"/>
      <c r="DC46" s="406"/>
      <c r="DD46" s="406"/>
      <c r="DE46" s="406"/>
      <c r="DF46" s="406"/>
      <c r="DG46" s="406"/>
      <c r="DH46" s="406"/>
      <c r="DI46" s="407"/>
      <c r="DJ46" s="413"/>
      <c r="DK46" s="413"/>
      <c r="DL46" s="413"/>
      <c r="DM46" s="414"/>
      <c r="DN46" s="314">
        <v>250000000</v>
      </c>
      <c r="DO46" s="404"/>
      <c r="DP46" s="406"/>
      <c r="DQ46" s="406"/>
      <c r="DR46" s="406"/>
      <c r="DS46" s="406"/>
      <c r="DT46" s="406"/>
      <c r="DU46" s="406"/>
      <c r="DV46" s="406"/>
      <c r="DW46" s="406"/>
      <c r="DX46" s="406"/>
      <c r="DY46" s="406"/>
      <c r="DZ46" s="406"/>
      <c r="EA46" s="406"/>
      <c r="EB46" s="406"/>
      <c r="EC46" s="406"/>
      <c r="ED46" s="406"/>
      <c r="EE46" s="406"/>
      <c r="EF46" s="406"/>
      <c r="EG46" s="406"/>
      <c r="EH46" s="406"/>
      <c r="EI46" s="406"/>
      <c r="EJ46" s="406"/>
      <c r="EK46" s="406"/>
      <c r="EL46" s="406"/>
      <c r="EM46" s="407"/>
      <c r="EN46" s="413"/>
      <c r="EO46" s="413"/>
      <c r="EP46" s="413"/>
      <c r="EQ46" s="413"/>
      <c r="ER46" s="273" t="e">
        <f t="shared" si="7"/>
        <v>#DIV/0!</v>
      </c>
      <c r="ES46" s="273">
        <f t="shared" si="11"/>
        <v>0.84049886021598308</v>
      </c>
      <c r="ET46" s="273">
        <f t="shared" si="8"/>
        <v>0.84049886021598308</v>
      </c>
      <c r="EU46" s="273">
        <f t="shared" si="9"/>
        <v>0.99250431595276956</v>
      </c>
      <c r="EV46" s="273">
        <f t="shared" si="10"/>
        <v>0.78586733343813564</v>
      </c>
      <c r="EW46" s="694"/>
      <c r="EX46" s="682"/>
      <c r="EY46" s="682"/>
      <c r="EZ46" s="685"/>
      <c r="FA46" s="688"/>
    </row>
    <row r="47" spans="1:157" s="35" customFormat="1" ht="30" customHeight="1" x14ac:dyDescent="0.25">
      <c r="A47" s="698"/>
      <c r="B47" s="703"/>
      <c r="C47" s="707"/>
      <c r="D47" s="707"/>
      <c r="E47" s="710"/>
      <c r="F47" s="215" t="s">
        <v>220</v>
      </c>
      <c r="G47" s="402"/>
      <c r="H47" s="403"/>
      <c r="I47" s="404"/>
      <c r="J47" s="404"/>
      <c r="K47" s="405"/>
      <c r="L47" s="406"/>
      <c r="M47" s="405"/>
      <c r="N47" s="406"/>
      <c r="O47" s="405"/>
      <c r="P47" s="405"/>
      <c r="Q47" s="405"/>
      <c r="R47" s="405"/>
      <c r="S47" s="406"/>
      <c r="T47" s="406"/>
      <c r="U47" s="406"/>
      <c r="V47" s="407"/>
      <c r="W47" s="408"/>
      <c r="X47" s="408"/>
      <c r="Y47" s="408"/>
      <c r="Z47" s="408"/>
      <c r="AA47" s="408"/>
      <c r="AB47" s="403">
        <f>+AC47+AE47+AG47+AI47+AK47+AM47+AO47+AQ47+AS47+AU47+AW47+AY47</f>
        <v>1336036677</v>
      </c>
      <c r="AC47" s="406">
        <v>0</v>
      </c>
      <c r="AD47" s="406">
        <v>0</v>
      </c>
      <c r="AE47" s="406">
        <v>0</v>
      </c>
      <c r="AF47" s="406">
        <v>0</v>
      </c>
      <c r="AG47" s="406">
        <v>0</v>
      </c>
      <c r="AH47" s="406">
        <v>0</v>
      </c>
      <c r="AI47" s="406">
        <v>0</v>
      </c>
      <c r="AJ47" s="406">
        <v>0</v>
      </c>
      <c r="AK47" s="406">
        <v>0</v>
      </c>
      <c r="AL47" s="406">
        <v>0</v>
      </c>
      <c r="AM47" s="406">
        <v>0</v>
      </c>
      <c r="AN47" s="406">
        <v>0</v>
      </c>
      <c r="AO47" s="406">
        <v>0</v>
      </c>
      <c r="AP47" s="406">
        <v>0</v>
      </c>
      <c r="AQ47" s="406">
        <v>0</v>
      </c>
      <c r="AR47" s="406">
        <v>0</v>
      </c>
      <c r="AS47" s="406">
        <v>0</v>
      </c>
      <c r="AT47" s="406">
        <v>0</v>
      </c>
      <c r="AU47" s="406">
        <v>0</v>
      </c>
      <c r="AV47" s="406">
        <v>0</v>
      </c>
      <c r="AW47" s="406">
        <v>0</v>
      </c>
      <c r="AX47" s="406">
        <v>0</v>
      </c>
      <c r="AY47" s="406">
        <v>1336036677</v>
      </c>
      <c r="AZ47" s="406">
        <v>0</v>
      </c>
      <c r="BA47" s="408">
        <f t="shared" si="100"/>
        <v>1336036677</v>
      </c>
      <c r="BB47" s="406">
        <f t="shared" si="101"/>
        <v>1336036677</v>
      </c>
      <c r="BC47" s="406">
        <f t="shared" si="102"/>
        <v>0</v>
      </c>
      <c r="BD47" s="406">
        <f t="shared" si="103"/>
        <v>1336036677</v>
      </c>
      <c r="BE47" s="411">
        <f t="shared" si="104"/>
        <v>0</v>
      </c>
      <c r="BF47" s="403">
        <v>29510000</v>
      </c>
      <c r="BG47" s="415">
        <v>0</v>
      </c>
      <c r="BH47" s="406">
        <v>0</v>
      </c>
      <c r="BI47" s="415">
        <v>3010000</v>
      </c>
      <c r="BJ47" s="406">
        <v>1304333</v>
      </c>
      <c r="BK47" s="406">
        <v>3010000</v>
      </c>
      <c r="BL47" s="406">
        <v>3010000</v>
      </c>
      <c r="BM47" s="415">
        <v>3010000</v>
      </c>
      <c r="BN47" s="406">
        <v>3010000</v>
      </c>
      <c r="BO47" s="415">
        <v>3010000</v>
      </c>
      <c r="BP47" s="406">
        <v>3010000</v>
      </c>
      <c r="BQ47" s="415">
        <v>3010000</v>
      </c>
      <c r="BR47" s="406">
        <v>6137677</v>
      </c>
      <c r="BS47" s="415">
        <v>3010000</v>
      </c>
      <c r="BT47" s="406">
        <v>3010000</v>
      </c>
      <c r="BU47" s="406">
        <v>3010000</v>
      </c>
      <c r="BV47" s="406">
        <v>3010000</v>
      </c>
      <c r="BW47" s="406">
        <v>3010000</v>
      </c>
      <c r="BX47" s="406">
        <v>3010000</v>
      </c>
      <c r="BY47" s="415">
        <v>3010000</v>
      </c>
      <c r="BZ47" s="406">
        <v>3010000</v>
      </c>
      <c r="CA47" s="415">
        <v>3010000</v>
      </c>
      <c r="CB47" s="406">
        <v>3210667</v>
      </c>
      <c r="CC47" s="415">
        <v>7642677</v>
      </c>
      <c r="CD47" s="411"/>
      <c r="CE47" s="408">
        <f>+BG47+BI47+BK47+BM47+BO47+BQ47+BS47+BU47+BW47+BY47+CA47+CC47</f>
        <v>37742677</v>
      </c>
      <c r="CF47" s="408">
        <f t="shared" si="5"/>
        <v>37742677</v>
      </c>
      <c r="CG47" s="413">
        <f>+BH47+BJ47+BL47+BN47+BP47+BR47+BT47+BV47+BX47+BZ47+CB47+CD47</f>
        <v>31722677</v>
      </c>
      <c r="CH47" s="413">
        <f t="shared" si="99"/>
        <v>37742677</v>
      </c>
      <c r="CI47" s="413">
        <f t="shared" si="99"/>
        <v>31722677</v>
      </c>
      <c r="CJ47" s="408"/>
      <c r="CK47" s="404"/>
      <c r="CL47" s="406"/>
      <c r="CM47" s="406"/>
      <c r="CN47" s="406"/>
      <c r="CO47" s="406"/>
      <c r="CP47" s="406"/>
      <c r="CQ47" s="406"/>
      <c r="CR47" s="406"/>
      <c r="CS47" s="406"/>
      <c r="CT47" s="406"/>
      <c r="CU47" s="406"/>
      <c r="CV47" s="406"/>
      <c r="CW47" s="406"/>
      <c r="CX47" s="406"/>
      <c r="CY47" s="406"/>
      <c r="CZ47" s="406"/>
      <c r="DA47" s="406"/>
      <c r="DB47" s="406"/>
      <c r="DC47" s="406"/>
      <c r="DD47" s="406"/>
      <c r="DE47" s="406"/>
      <c r="DF47" s="406"/>
      <c r="DG47" s="406"/>
      <c r="DH47" s="406"/>
      <c r="DI47" s="407"/>
      <c r="DJ47" s="413"/>
      <c r="DK47" s="413"/>
      <c r="DL47" s="413"/>
      <c r="DM47" s="414"/>
      <c r="DN47" s="408"/>
      <c r="DO47" s="404"/>
      <c r="DP47" s="406"/>
      <c r="DQ47" s="406"/>
      <c r="DR47" s="406"/>
      <c r="DS47" s="406"/>
      <c r="DT47" s="406"/>
      <c r="DU47" s="406"/>
      <c r="DV47" s="406"/>
      <c r="DW47" s="406"/>
      <c r="DX47" s="406"/>
      <c r="DY47" s="406"/>
      <c r="DZ47" s="406"/>
      <c r="EA47" s="406"/>
      <c r="EB47" s="406"/>
      <c r="EC47" s="406"/>
      <c r="ED47" s="406"/>
      <c r="EE47" s="406"/>
      <c r="EF47" s="406"/>
      <c r="EG47" s="406"/>
      <c r="EH47" s="406"/>
      <c r="EI47" s="406"/>
      <c r="EJ47" s="406"/>
      <c r="EK47" s="406"/>
      <c r="EL47" s="406"/>
      <c r="EM47" s="407"/>
      <c r="EN47" s="413"/>
      <c r="EO47" s="413"/>
      <c r="EP47" s="413"/>
      <c r="EQ47" s="413"/>
      <c r="ER47" s="273">
        <f t="shared" si="7"/>
        <v>0</v>
      </c>
      <c r="ES47" s="273">
        <f t="shared" si="11"/>
        <v>0.84049886021598308</v>
      </c>
      <c r="ET47" s="273">
        <f t="shared" si="8"/>
        <v>0.84049886021598308</v>
      </c>
      <c r="EU47" s="273">
        <f t="shared" si="9"/>
        <v>2.3091537158157059E-2</v>
      </c>
      <c r="EV47" s="273" t="s">
        <v>69</v>
      </c>
      <c r="EW47" s="694"/>
      <c r="EX47" s="682"/>
      <c r="EY47" s="682"/>
      <c r="EZ47" s="685"/>
      <c r="FA47" s="688"/>
    </row>
    <row r="48" spans="1:157" s="35" customFormat="1" ht="30" customHeight="1" x14ac:dyDescent="0.25">
      <c r="A48" s="698"/>
      <c r="B48" s="703"/>
      <c r="C48" s="707"/>
      <c r="D48" s="707"/>
      <c r="E48" s="710"/>
      <c r="F48" s="216" t="s">
        <v>42</v>
      </c>
      <c r="G48" s="294">
        <f>AA48+BE48+CH48+CJ48+DN48</f>
        <v>0</v>
      </c>
      <c r="H48" s="458"/>
      <c r="I48" s="417"/>
      <c r="J48" s="417"/>
      <c r="K48" s="405"/>
      <c r="L48" s="418"/>
      <c r="M48" s="405"/>
      <c r="N48" s="418"/>
      <c r="O48" s="405"/>
      <c r="P48" s="405"/>
      <c r="Q48" s="405"/>
      <c r="R48" s="405"/>
      <c r="S48" s="418"/>
      <c r="T48" s="418"/>
      <c r="U48" s="418"/>
      <c r="V48" s="407"/>
      <c r="W48" s="419"/>
      <c r="X48" s="419"/>
      <c r="Y48" s="419"/>
      <c r="Z48" s="419"/>
      <c r="AA48" s="419"/>
      <c r="AB48" s="274">
        <v>0</v>
      </c>
      <c r="AC48" s="274">
        <v>0</v>
      </c>
      <c r="AD48" s="274">
        <v>0</v>
      </c>
      <c r="AE48" s="274">
        <v>0</v>
      </c>
      <c r="AF48" s="274">
        <v>0</v>
      </c>
      <c r="AG48" s="274">
        <v>0</v>
      </c>
      <c r="AH48" s="274">
        <v>0</v>
      </c>
      <c r="AI48" s="274">
        <v>0</v>
      </c>
      <c r="AJ48" s="274">
        <v>0</v>
      </c>
      <c r="AK48" s="274">
        <v>0</v>
      </c>
      <c r="AL48" s="274">
        <v>0</v>
      </c>
      <c r="AM48" s="274">
        <v>0</v>
      </c>
      <c r="AN48" s="274">
        <v>0</v>
      </c>
      <c r="AO48" s="274">
        <v>0</v>
      </c>
      <c r="AP48" s="274">
        <v>0</v>
      </c>
      <c r="AQ48" s="274">
        <v>0</v>
      </c>
      <c r="AR48" s="274">
        <v>0</v>
      </c>
      <c r="AS48" s="274">
        <v>0</v>
      </c>
      <c r="AT48" s="274">
        <v>0</v>
      </c>
      <c r="AU48" s="274">
        <v>0</v>
      </c>
      <c r="AV48" s="274">
        <v>0</v>
      </c>
      <c r="AW48" s="274">
        <v>0</v>
      </c>
      <c r="AX48" s="274">
        <v>0</v>
      </c>
      <c r="AY48" s="274">
        <v>0</v>
      </c>
      <c r="AZ48" s="303">
        <v>0</v>
      </c>
      <c r="BA48" s="468">
        <f t="shared" si="100"/>
        <v>0</v>
      </c>
      <c r="BB48" s="469">
        <f t="shared" si="101"/>
        <v>0</v>
      </c>
      <c r="BC48" s="274">
        <f t="shared" si="102"/>
        <v>0</v>
      </c>
      <c r="BD48" s="274">
        <f t="shared" si="103"/>
        <v>0</v>
      </c>
      <c r="BE48" s="303">
        <f t="shared" si="104"/>
        <v>0</v>
      </c>
      <c r="BF48" s="304">
        <v>0</v>
      </c>
      <c r="BG48" s="306">
        <v>0</v>
      </c>
      <c r="BH48" s="273">
        <v>0</v>
      </c>
      <c r="BI48" s="306">
        <v>0</v>
      </c>
      <c r="BJ48" s="273">
        <v>0</v>
      </c>
      <c r="BK48" s="306">
        <v>0</v>
      </c>
      <c r="BL48" s="273">
        <v>0</v>
      </c>
      <c r="BM48" s="306">
        <v>0</v>
      </c>
      <c r="BN48" s="273">
        <v>0</v>
      </c>
      <c r="BO48" s="306">
        <v>0</v>
      </c>
      <c r="BP48" s="273">
        <v>0</v>
      </c>
      <c r="BQ48" s="306">
        <v>0</v>
      </c>
      <c r="BR48" s="273">
        <v>0</v>
      </c>
      <c r="BS48" s="306">
        <v>0</v>
      </c>
      <c r="BT48" s="273">
        <v>0</v>
      </c>
      <c r="BU48" s="306">
        <v>0</v>
      </c>
      <c r="BV48" s="273">
        <v>0</v>
      </c>
      <c r="BW48" s="306">
        <v>0</v>
      </c>
      <c r="BX48" s="273">
        <v>0</v>
      </c>
      <c r="BY48" s="306">
        <v>0</v>
      </c>
      <c r="BZ48" s="273">
        <v>0</v>
      </c>
      <c r="CA48" s="306">
        <v>0</v>
      </c>
      <c r="CB48" s="273">
        <v>0</v>
      </c>
      <c r="CC48" s="306">
        <v>0</v>
      </c>
      <c r="CD48" s="301">
        <v>0</v>
      </c>
      <c r="CE48" s="442">
        <f t="shared" ref="CE48:CE49" si="106">+BG48+BI48+BK48+BM48+BO48+BQ48+BS48+BU48+BW48+BY48+CA48+CC48</f>
        <v>0</v>
      </c>
      <c r="CF48" s="442">
        <f t="shared" si="5"/>
        <v>0</v>
      </c>
      <c r="CG48" s="443">
        <f>+BH48+BJ48+BL48+BN48+BP48+BR48+BT48+BV48+BX48+BZ48+CB48+CD48</f>
        <v>0</v>
      </c>
      <c r="CH48" s="443">
        <f t="shared" si="99"/>
        <v>0</v>
      </c>
      <c r="CI48" s="443">
        <f>+BH48+BJ48+BL48+BN48+BP48+BR48+BT48+BV48+BX48+BZ48+CB48+CD48</f>
        <v>0</v>
      </c>
      <c r="CJ48" s="315"/>
      <c r="CK48" s="417"/>
      <c r="CL48" s="418"/>
      <c r="CM48" s="418"/>
      <c r="CN48" s="418"/>
      <c r="CO48" s="418"/>
      <c r="CP48" s="418"/>
      <c r="CQ48" s="418"/>
      <c r="CR48" s="418"/>
      <c r="CS48" s="418"/>
      <c r="CT48" s="418"/>
      <c r="CU48" s="418"/>
      <c r="CV48" s="418"/>
      <c r="CW48" s="418"/>
      <c r="CX48" s="418"/>
      <c r="CY48" s="418"/>
      <c r="CZ48" s="418"/>
      <c r="DA48" s="418"/>
      <c r="DB48" s="418"/>
      <c r="DC48" s="418"/>
      <c r="DD48" s="418"/>
      <c r="DE48" s="418"/>
      <c r="DF48" s="418"/>
      <c r="DG48" s="418"/>
      <c r="DH48" s="418"/>
      <c r="DI48" s="418"/>
      <c r="DJ48" s="413"/>
      <c r="DK48" s="413"/>
      <c r="DL48" s="413"/>
      <c r="DM48" s="414"/>
      <c r="DN48" s="315"/>
      <c r="DO48" s="417"/>
      <c r="DP48" s="418"/>
      <c r="DQ48" s="418"/>
      <c r="DR48" s="418"/>
      <c r="DS48" s="418"/>
      <c r="DT48" s="418"/>
      <c r="DU48" s="418"/>
      <c r="DV48" s="418"/>
      <c r="DW48" s="418"/>
      <c r="DX48" s="418"/>
      <c r="DY48" s="418"/>
      <c r="DZ48" s="418"/>
      <c r="EA48" s="418"/>
      <c r="EB48" s="418"/>
      <c r="EC48" s="418"/>
      <c r="ED48" s="418"/>
      <c r="EE48" s="418"/>
      <c r="EF48" s="418"/>
      <c r="EG48" s="418"/>
      <c r="EH48" s="418"/>
      <c r="EI48" s="418"/>
      <c r="EJ48" s="418"/>
      <c r="EK48" s="418"/>
      <c r="EL48" s="418"/>
      <c r="EM48" s="418"/>
      <c r="EN48" s="413"/>
      <c r="EO48" s="413"/>
      <c r="EP48" s="413"/>
      <c r="EQ48" s="413"/>
      <c r="ER48" s="273" t="s">
        <v>69</v>
      </c>
      <c r="ES48" s="273" t="s">
        <v>69</v>
      </c>
      <c r="ET48" s="273" t="s">
        <v>69</v>
      </c>
      <c r="EU48" s="273" t="s">
        <v>69</v>
      </c>
      <c r="EV48" s="273" t="s">
        <v>69</v>
      </c>
      <c r="EW48" s="694"/>
      <c r="EX48" s="682"/>
      <c r="EY48" s="682"/>
      <c r="EZ48" s="685"/>
      <c r="FA48" s="688"/>
    </row>
    <row r="49" spans="1:157" s="35" customFormat="1" ht="30" customHeight="1" x14ac:dyDescent="0.25">
      <c r="A49" s="698"/>
      <c r="B49" s="703"/>
      <c r="C49" s="707"/>
      <c r="D49" s="707"/>
      <c r="E49" s="710"/>
      <c r="F49" s="214" t="s">
        <v>4</v>
      </c>
      <c r="G49" s="402">
        <f>AA49+BE49+CH49+CJ49+DN49</f>
        <v>1576681725</v>
      </c>
      <c r="H49" s="459"/>
      <c r="I49" s="430"/>
      <c r="J49" s="430"/>
      <c r="K49" s="405"/>
      <c r="L49" s="431"/>
      <c r="M49" s="405"/>
      <c r="N49" s="431"/>
      <c r="O49" s="405"/>
      <c r="P49" s="405"/>
      <c r="Q49" s="405"/>
      <c r="R49" s="405"/>
      <c r="S49" s="431"/>
      <c r="T49" s="431"/>
      <c r="U49" s="431"/>
      <c r="V49" s="407"/>
      <c r="W49" s="432"/>
      <c r="X49" s="432"/>
      <c r="Y49" s="432"/>
      <c r="Z49" s="432"/>
      <c r="AA49" s="432"/>
      <c r="AB49" s="410">
        <v>250000000</v>
      </c>
      <c r="AC49" s="406">
        <v>0</v>
      </c>
      <c r="AD49" s="406">
        <v>0</v>
      </c>
      <c r="AE49" s="406">
        <v>0</v>
      </c>
      <c r="AF49" s="406">
        <v>0</v>
      </c>
      <c r="AG49" s="410">
        <v>75000000</v>
      </c>
      <c r="AH49" s="410">
        <v>75000000</v>
      </c>
      <c r="AI49" s="406">
        <v>0</v>
      </c>
      <c r="AJ49" s="406">
        <v>0</v>
      </c>
      <c r="AK49" s="406">
        <v>100000000</v>
      </c>
      <c r="AL49" s="406">
        <v>100000000</v>
      </c>
      <c r="AM49" s="406">
        <v>75000000</v>
      </c>
      <c r="AN49" s="406">
        <v>0</v>
      </c>
      <c r="AO49" s="406">
        <v>0</v>
      </c>
      <c r="AP49" s="406">
        <v>0</v>
      </c>
      <c r="AQ49" s="406">
        <v>0</v>
      </c>
      <c r="AR49" s="406">
        <v>75000000</v>
      </c>
      <c r="AS49" s="406">
        <v>0</v>
      </c>
      <c r="AT49" s="406">
        <v>0</v>
      </c>
      <c r="AU49" s="406">
        <v>0</v>
      </c>
      <c r="AV49" s="406">
        <v>0</v>
      </c>
      <c r="AW49" s="406">
        <v>0</v>
      </c>
      <c r="AX49" s="406">
        <v>0</v>
      </c>
      <c r="AY49" s="406">
        <v>0</v>
      </c>
      <c r="AZ49" s="411">
        <v>0</v>
      </c>
      <c r="BA49" s="408">
        <f t="shared" si="100"/>
        <v>250000000</v>
      </c>
      <c r="BB49" s="433">
        <f t="shared" si="101"/>
        <v>250000000</v>
      </c>
      <c r="BC49" s="297">
        <f t="shared" si="102"/>
        <v>250000000</v>
      </c>
      <c r="BD49" s="297">
        <f t="shared" si="103"/>
        <v>250000000</v>
      </c>
      <c r="BE49" s="299">
        <f t="shared" si="104"/>
        <v>250000000</v>
      </c>
      <c r="BF49" s="307">
        <v>1329885340</v>
      </c>
      <c r="BG49" s="308">
        <v>1326681725</v>
      </c>
      <c r="BH49" s="309">
        <v>1326681725</v>
      </c>
      <c r="BI49" s="308">
        <v>0</v>
      </c>
      <c r="BJ49" s="309">
        <v>0</v>
      </c>
      <c r="BK49" s="308">
        <f>3203615-3127677</f>
        <v>75938</v>
      </c>
      <c r="BL49" s="309">
        <v>0</v>
      </c>
      <c r="BM49" s="308">
        <v>0</v>
      </c>
      <c r="BN49" s="309">
        <v>0</v>
      </c>
      <c r="BO49" s="308">
        <v>0</v>
      </c>
      <c r="BP49" s="309">
        <v>0</v>
      </c>
      <c r="BQ49" s="308">
        <v>0</v>
      </c>
      <c r="BR49" s="309">
        <v>0</v>
      </c>
      <c r="BS49" s="308">
        <v>0</v>
      </c>
      <c r="BT49" s="309">
        <v>0</v>
      </c>
      <c r="BU49" s="308">
        <v>0</v>
      </c>
      <c r="BV49" s="309">
        <v>0</v>
      </c>
      <c r="BW49" s="308">
        <v>0</v>
      </c>
      <c r="BX49" s="309">
        <v>0</v>
      </c>
      <c r="BY49" s="308">
        <v>0</v>
      </c>
      <c r="BZ49" s="309">
        <v>0</v>
      </c>
      <c r="CA49" s="308">
        <v>0</v>
      </c>
      <c r="CB49" s="309">
        <v>0</v>
      </c>
      <c r="CC49" s="308">
        <v>-75938</v>
      </c>
      <c r="CD49" s="412">
        <v>0</v>
      </c>
      <c r="CE49" s="408">
        <f t="shared" si="106"/>
        <v>1326681725</v>
      </c>
      <c r="CF49" s="408">
        <f t="shared" si="5"/>
        <v>1326681725</v>
      </c>
      <c r="CG49" s="413">
        <f>+BH49+BJ49+BL49+BN49+BP49+BR49+BT49+BV49+BX49+BZ49+CB49+CD49</f>
        <v>1326681725</v>
      </c>
      <c r="CH49" s="413">
        <f t="shared" si="99"/>
        <v>1326681725</v>
      </c>
      <c r="CI49" s="413">
        <f t="shared" si="99"/>
        <v>1326681725</v>
      </c>
      <c r="CJ49" s="314"/>
      <c r="CK49" s="430"/>
      <c r="CL49" s="431"/>
      <c r="CM49" s="431"/>
      <c r="CN49" s="431"/>
      <c r="CO49" s="431"/>
      <c r="CP49" s="431"/>
      <c r="CQ49" s="431"/>
      <c r="CR49" s="431"/>
      <c r="CS49" s="431"/>
      <c r="CT49" s="431"/>
      <c r="CU49" s="431"/>
      <c r="CV49" s="431"/>
      <c r="CW49" s="431"/>
      <c r="CX49" s="431"/>
      <c r="CY49" s="431"/>
      <c r="CZ49" s="431"/>
      <c r="DA49" s="431"/>
      <c r="DB49" s="431"/>
      <c r="DC49" s="431"/>
      <c r="DD49" s="431"/>
      <c r="DE49" s="431"/>
      <c r="DF49" s="431"/>
      <c r="DG49" s="431"/>
      <c r="DH49" s="431"/>
      <c r="DI49" s="431"/>
      <c r="DJ49" s="413"/>
      <c r="DK49" s="413"/>
      <c r="DL49" s="413"/>
      <c r="DM49" s="414"/>
      <c r="DN49" s="314"/>
      <c r="DO49" s="430"/>
      <c r="DP49" s="431"/>
      <c r="DQ49" s="431"/>
      <c r="DR49" s="431"/>
      <c r="DS49" s="431"/>
      <c r="DT49" s="431"/>
      <c r="DU49" s="431"/>
      <c r="DV49" s="431"/>
      <c r="DW49" s="431"/>
      <c r="DX49" s="431"/>
      <c r="DY49" s="431"/>
      <c r="DZ49" s="431"/>
      <c r="EA49" s="431"/>
      <c r="EB49" s="431"/>
      <c r="EC49" s="431"/>
      <c r="ED49" s="431"/>
      <c r="EE49" s="431"/>
      <c r="EF49" s="431"/>
      <c r="EG49" s="431"/>
      <c r="EH49" s="431"/>
      <c r="EI49" s="431"/>
      <c r="EJ49" s="431"/>
      <c r="EK49" s="431"/>
      <c r="EL49" s="431"/>
      <c r="EM49" s="431"/>
      <c r="EN49" s="413"/>
      <c r="EO49" s="413"/>
      <c r="EP49" s="413"/>
      <c r="EQ49" s="413"/>
      <c r="ER49" s="273">
        <f t="shared" si="7"/>
        <v>0</v>
      </c>
      <c r="ES49" s="273">
        <f t="shared" si="11"/>
        <v>1</v>
      </c>
      <c r="ET49" s="273">
        <f t="shared" si="8"/>
        <v>1</v>
      </c>
      <c r="EU49" s="273">
        <f t="shared" si="9"/>
        <v>1</v>
      </c>
      <c r="EV49" s="273">
        <f t="shared" si="10"/>
        <v>1</v>
      </c>
      <c r="EW49" s="694"/>
      <c r="EX49" s="682"/>
      <c r="EY49" s="682"/>
      <c r="EZ49" s="685"/>
      <c r="FA49" s="688"/>
    </row>
    <row r="50" spans="1:157" s="246" customFormat="1" ht="30" customHeight="1" thickBot="1" x14ac:dyDescent="0.3">
      <c r="A50" s="698"/>
      <c r="B50" s="703"/>
      <c r="C50" s="707"/>
      <c r="D50" s="707"/>
      <c r="E50" s="710"/>
      <c r="F50" s="218" t="s">
        <v>43</v>
      </c>
      <c r="G50" s="444">
        <f>+G45+G48</f>
        <v>1</v>
      </c>
      <c r="H50" s="473">
        <f>+H45</f>
        <v>0.125</v>
      </c>
      <c r="I50" s="474">
        <f t="shared" ref="I50:V51" si="107">+I45</f>
        <v>0</v>
      </c>
      <c r="J50" s="474">
        <f t="shared" si="107"/>
        <v>0</v>
      </c>
      <c r="K50" s="475">
        <f t="shared" si="107"/>
        <v>0.125</v>
      </c>
      <c r="L50" s="475">
        <f t="shared" si="107"/>
        <v>0</v>
      </c>
      <c r="M50" s="475">
        <f t="shared" si="107"/>
        <v>0.125</v>
      </c>
      <c r="N50" s="475">
        <f t="shared" si="107"/>
        <v>0</v>
      </c>
      <c r="O50" s="475">
        <f t="shared" si="107"/>
        <v>0.125</v>
      </c>
      <c r="P50" s="475">
        <f t="shared" si="107"/>
        <v>0</v>
      </c>
      <c r="Q50" s="475">
        <f t="shared" si="107"/>
        <v>0.125</v>
      </c>
      <c r="R50" s="475">
        <f t="shared" si="107"/>
        <v>0</v>
      </c>
      <c r="S50" s="475">
        <f t="shared" si="107"/>
        <v>0.125</v>
      </c>
      <c r="T50" s="475">
        <f t="shared" si="107"/>
        <v>0</v>
      </c>
      <c r="U50" s="475">
        <f t="shared" si="107"/>
        <v>0.125</v>
      </c>
      <c r="V50" s="476">
        <f t="shared" si="107"/>
        <v>0.125</v>
      </c>
      <c r="W50" s="477">
        <f>+W45</f>
        <v>0.125</v>
      </c>
      <c r="X50" s="477">
        <f t="shared" ref="X50:AA51" si="108">+X45</f>
        <v>0.125</v>
      </c>
      <c r="Y50" s="477">
        <f t="shared" si="108"/>
        <v>0.125</v>
      </c>
      <c r="Z50" s="477">
        <f t="shared" si="108"/>
        <v>0.125</v>
      </c>
      <c r="AA50" s="477">
        <f>+AA45</f>
        <v>0.125</v>
      </c>
      <c r="AB50" s="475">
        <f>+AB45+AB48</f>
        <v>0.17</v>
      </c>
      <c r="AC50" s="475">
        <f t="shared" ref="AC50:AZ50" si="109">+AC45+AC48</f>
        <v>0</v>
      </c>
      <c r="AD50" s="475">
        <f t="shared" si="109"/>
        <v>0</v>
      </c>
      <c r="AE50" s="475">
        <f t="shared" si="109"/>
        <v>0</v>
      </c>
      <c r="AF50" s="475">
        <f t="shared" si="109"/>
        <v>0</v>
      </c>
      <c r="AG50" s="475">
        <f t="shared" si="109"/>
        <v>0</v>
      </c>
      <c r="AH50" s="475">
        <f t="shared" si="109"/>
        <v>0</v>
      </c>
      <c r="AI50" s="475">
        <f t="shared" si="109"/>
        <v>0</v>
      </c>
      <c r="AJ50" s="475">
        <f t="shared" si="109"/>
        <v>0</v>
      </c>
      <c r="AK50" s="475">
        <f t="shared" si="109"/>
        <v>0</v>
      </c>
      <c r="AL50" s="475">
        <f t="shared" si="109"/>
        <v>0</v>
      </c>
      <c r="AM50" s="475">
        <f t="shared" si="109"/>
        <v>0</v>
      </c>
      <c r="AN50" s="475">
        <f t="shared" si="109"/>
        <v>0</v>
      </c>
      <c r="AO50" s="475">
        <f t="shared" si="109"/>
        <v>1E-4</v>
      </c>
      <c r="AP50" s="475">
        <f t="shared" si="109"/>
        <v>0</v>
      </c>
      <c r="AQ50" s="475">
        <f t="shared" si="109"/>
        <v>0</v>
      </c>
      <c r="AR50" s="475">
        <f t="shared" si="109"/>
        <v>0</v>
      </c>
      <c r="AS50" s="475">
        <f t="shared" si="109"/>
        <v>6.1600000000000002E-2</v>
      </c>
      <c r="AT50" s="475">
        <f t="shared" si="109"/>
        <v>0</v>
      </c>
      <c r="AU50" s="475">
        <f t="shared" si="109"/>
        <v>0</v>
      </c>
      <c r="AV50" s="475">
        <f t="shared" si="109"/>
        <v>0</v>
      </c>
      <c r="AW50" s="475">
        <f t="shared" si="109"/>
        <v>0.15</v>
      </c>
      <c r="AX50" s="475">
        <f t="shared" si="109"/>
        <v>0.36399999999999999</v>
      </c>
      <c r="AY50" s="475">
        <f t="shared" si="109"/>
        <v>0.30830000000000002</v>
      </c>
      <c r="AZ50" s="475">
        <f t="shared" si="109"/>
        <v>0.156</v>
      </c>
      <c r="BA50" s="477">
        <f>+BA45+BA48</f>
        <v>0.52</v>
      </c>
      <c r="BB50" s="474">
        <f t="shared" si="101"/>
        <v>0.52</v>
      </c>
      <c r="BC50" s="474">
        <f t="shared" ref="BC50:BD50" si="110">+BC45+BC48</f>
        <v>0.52</v>
      </c>
      <c r="BD50" s="474">
        <f t="shared" si="110"/>
        <v>0.52</v>
      </c>
      <c r="BE50" s="478">
        <f>+BE45+BE48</f>
        <v>0.52</v>
      </c>
      <c r="BF50" s="473">
        <f t="shared" ref="BF50:CD50" si="111">+BF45+BF48</f>
        <v>0.02</v>
      </c>
      <c r="BG50" s="478">
        <f t="shared" si="111"/>
        <v>0</v>
      </c>
      <c r="BH50" s="475">
        <f t="shared" si="111"/>
        <v>0</v>
      </c>
      <c r="BI50" s="478">
        <f t="shared" si="111"/>
        <v>0</v>
      </c>
      <c r="BJ50" s="475">
        <f t="shared" si="111"/>
        <v>0</v>
      </c>
      <c r="BK50" s="478">
        <f t="shared" si="111"/>
        <v>0</v>
      </c>
      <c r="BL50" s="475">
        <f t="shared" si="111"/>
        <v>1.5E-3</v>
      </c>
      <c r="BM50" s="478">
        <f t="shared" si="111"/>
        <v>0</v>
      </c>
      <c r="BN50" s="475">
        <f t="shared" si="111"/>
        <v>1.5E-3</v>
      </c>
      <c r="BO50" s="478">
        <f t="shared" si="111"/>
        <v>2.2000000000000001E-3</v>
      </c>
      <c r="BP50" s="475">
        <f t="shared" si="111"/>
        <v>1E-3</v>
      </c>
      <c r="BQ50" s="478">
        <f t="shared" si="111"/>
        <v>2.2000000000000001E-3</v>
      </c>
      <c r="BR50" s="475">
        <f t="shared" si="111"/>
        <v>6.0000000000000001E-3</v>
      </c>
      <c r="BS50" s="478">
        <f t="shared" si="111"/>
        <v>2.2000000000000001E-3</v>
      </c>
      <c r="BT50" s="475">
        <f t="shared" si="111"/>
        <v>2.2000000000000001E-3</v>
      </c>
      <c r="BU50" s="478">
        <f t="shared" si="111"/>
        <v>2.2000000000000001E-3</v>
      </c>
      <c r="BV50" s="475">
        <f t="shared" si="111"/>
        <v>2.2000000000000001E-3</v>
      </c>
      <c r="BW50" s="478">
        <f t="shared" si="111"/>
        <v>2.2000000000000001E-3</v>
      </c>
      <c r="BX50" s="475">
        <f t="shared" si="111"/>
        <v>2.2000000000000001E-3</v>
      </c>
      <c r="BY50" s="478">
        <f t="shared" si="111"/>
        <v>3.0000000000000001E-3</v>
      </c>
      <c r="BZ50" s="475">
        <f t="shared" si="111"/>
        <v>1E-3</v>
      </c>
      <c r="CA50" s="478">
        <f t="shared" si="111"/>
        <v>3.0000000000000001E-3</v>
      </c>
      <c r="CB50" s="475">
        <f t="shared" si="111"/>
        <v>4.0000000000000002E-4</v>
      </c>
      <c r="CC50" s="478">
        <f t="shared" si="111"/>
        <v>3.0000000000000001E-3</v>
      </c>
      <c r="CD50" s="479">
        <f t="shared" si="111"/>
        <v>2E-3</v>
      </c>
      <c r="CE50" s="477">
        <f>+CE45+CE48</f>
        <v>0.02</v>
      </c>
      <c r="CF50" s="477">
        <f t="shared" si="5"/>
        <v>0.02</v>
      </c>
      <c r="CG50" s="477">
        <f t="shared" ref="CG50" si="112">+CG45+CG48</f>
        <v>2.0000000000000004E-2</v>
      </c>
      <c r="CH50" s="477">
        <f>+CH45+CH48</f>
        <v>0.02</v>
      </c>
      <c r="CI50" s="477">
        <f t="shared" ref="CI50" si="113">+CI45+CI48</f>
        <v>2.0000000000000004E-2</v>
      </c>
      <c r="CJ50" s="477">
        <f>+CJ45</f>
        <v>0.19</v>
      </c>
      <c r="CK50" s="474"/>
      <c r="CL50" s="475"/>
      <c r="CM50" s="475"/>
      <c r="CN50" s="475"/>
      <c r="CO50" s="475"/>
      <c r="CP50" s="475"/>
      <c r="CQ50" s="475"/>
      <c r="CR50" s="475"/>
      <c r="CS50" s="475"/>
      <c r="CT50" s="475"/>
      <c r="CU50" s="475"/>
      <c r="CV50" s="475"/>
      <c r="CW50" s="475"/>
      <c r="CX50" s="475"/>
      <c r="CY50" s="475"/>
      <c r="CZ50" s="475"/>
      <c r="DA50" s="475"/>
      <c r="DB50" s="475"/>
      <c r="DC50" s="475"/>
      <c r="DD50" s="475"/>
      <c r="DE50" s="475"/>
      <c r="DF50" s="475"/>
      <c r="DG50" s="475"/>
      <c r="DH50" s="475"/>
      <c r="DI50" s="475"/>
      <c r="DJ50" s="477"/>
      <c r="DK50" s="477"/>
      <c r="DL50" s="477"/>
      <c r="DM50" s="480"/>
      <c r="DN50" s="477">
        <f>+DN45</f>
        <v>0.14499999999999999</v>
      </c>
      <c r="DO50" s="474"/>
      <c r="DP50" s="475"/>
      <c r="DQ50" s="475"/>
      <c r="DR50" s="475"/>
      <c r="DS50" s="475"/>
      <c r="DT50" s="475"/>
      <c r="DU50" s="475"/>
      <c r="DV50" s="475"/>
      <c r="DW50" s="475"/>
      <c r="DX50" s="475"/>
      <c r="DY50" s="475"/>
      <c r="DZ50" s="475"/>
      <c r="EA50" s="475"/>
      <c r="EB50" s="475"/>
      <c r="EC50" s="475"/>
      <c r="ED50" s="475"/>
      <c r="EE50" s="475"/>
      <c r="EF50" s="475"/>
      <c r="EG50" s="475"/>
      <c r="EH50" s="475"/>
      <c r="EI50" s="475"/>
      <c r="EJ50" s="475"/>
      <c r="EK50" s="475"/>
      <c r="EL50" s="475"/>
      <c r="EM50" s="475"/>
      <c r="EN50" s="477"/>
      <c r="EO50" s="477"/>
      <c r="EP50" s="477"/>
      <c r="EQ50" s="477"/>
      <c r="ER50" s="481">
        <f t="shared" si="7"/>
        <v>0.66666666666666663</v>
      </c>
      <c r="ES50" s="481">
        <f t="shared" si="11"/>
        <v>1.0000000000000002</v>
      </c>
      <c r="ET50" s="481">
        <f t="shared" si="8"/>
        <v>1.0000000000000002</v>
      </c>
      <c r="EU50" s="481">
        <f t="shared" si="9"/>
        <v>1</v>
      </c>
      <c r="EV50" s="481">
        <f t="shared" si="10"/>
        <v>0.66500000000000004</v>
      </c>
      <c r="EW50" s="694"/>
      <c r="EX50" s="682"/>
      <c r="EY50" s="682"/>
      <c r="EZ50" s="685"/>
      <c r="FA50" s="688"/>
    </row>
    <row r="51" spans="1:157" s="35" customFormat="1" ht="30" customHeight="1" thickBot="1" x14ac:dyDescent="0.3">
      <c r="A51" s="699"/>
      <c r="B51" s="704"/>
      <c r="C51" s="708"/>
      <c r="D51" s="708"/>
      <c r="E51" s="711"/>
      <c r="F51" s="217" t="s">
        <v>45</v>
      </c>
      <c r="G51" s="484">
        <f>+G46+G49</f>
        <v>3627419742</v>
      </c>
      <c r="H51" s="485">
        <f>+H46</f>
        <v>250000000</v>
      </c>
      <c r="I51" s="486">
        <f t="shared" si="107"/>
        <v>0</v>
      </c>
      <c r="J51" s="486">
        <f t="shared" si="107"/>
        <v>0</v>
      </c>
      <c r="K51" s="487">
        <f t="shared" si="107"/>
        <v>250000000</v>
      </c>
      <c r="L51" s="487">
        <f t="shared" si="107"/>
        <v>0</v>
      </c>
      <c r="M51" s="487">
        <f t="shared" si="107"/>
        <v>250000000</v>
      </c>
      <c r="N51" s="487">
        <f t="shared" si="107"/>
        <v>0</v>
      </c>
      <c r="O51" s="487">
        <f t="shared" si="107"/>
        <v>250000000</v>
      </c>
      <c r="P51" s="487">
        <f t="shared" si="107"/>
        <v>0</v>
      </c>
      <c r="Q51" s="487">
        <f t="shared" si="107"/>
        <v>250000000</v>
      </c>
      <c r="R51" s="487">
        <f t="shared" si="107"/>
        <v>0</v>
      </c>
      <c r="S51" s="487">
        <f t="shared" si="107"/>
        <v>250000000</v>
      </c>
      <c r="T51" s="487">
        <f t="shared" si="107"/>
        <v>0</v>
      </c>
      <c r="U51" s="487">
        <f t="shared" si="107"/>
        <v>250000000</v>
      </c>
      <c r="V51" s="488">
        <f t="shared" si="107"/>
        <v>250000000</v>
      </c>
      <c r="W51" s="489">
        <f>+W46</f>
        <v>250000000</v>
      </c>
      <c r="X51" s="489">
        <f t="shared" si="108"/>
        <v>250000000</v>
      </c>
      <c r="Y51" s="489">
        <f t="shared" si="108"/>
        <v>250000000</v>
      </c>
      <c r="Z51" s="489">
        <f t="shared" si="108"/>
        <v>250000000</v>
      </c>
      <c r="AA51" s="489">
        <f t="shared" si="108"/>
        <v>250000000</v>
      </c>
      <c r="AB51" s="490">
        <f>+AB46+AB49</f>
        <v>550000000</v>
      </c>
      <c r="AC51" s="490">
        <f t="shared" ref="AC51:AZ51" si="114">+AC46+AC49</f>
        <v>0</v>
      </c>
      <c r="AD51" s="490">
        <f t="shared" si="114"/>
        <v>0</v>
      </c>
      <c r="AE51" s="490">
        <f t="shared" si="114"/>
        <v>0</v>
      </c>
      <c r="AF51" s="490">
        <f t="shared" si="114"/>
        <v>0</v>
      </c>
      <c r="AG51" s="490">
        <f t="shared" si="114"/>
        <v>75000000</v>
      </c>
      <c r="AH51" s="490">
        <f t="shared" si="114"/>
        <v>75000000</v>
      </c>
      <c r="AI51" s="490">
        <f t="shared" si="114"/>
        <v>0</v>
      </c>
      <c r="AJ51" s="490">
        <f t="shared" si="114"/>
        <v>0</v>
      </c>
      <c r="AK51" s="490">
        <f t="shared" si="114"/>
        <v>100000000</v>
      </c>
      <c r="AL51" s="490">
        <f t="shared" si="114"/>
        <v>100000000</v>
      </c>
      <c r="AM51" s="490">
        <f t="shared" si="114"/>
        <v>75000000</v>
      </c>
      <c r="AN51" s="490">
        <f t="shared" si="114"/>
        <v>0</v>
      </c>
      <c r="AO51" s="490">
        <f t="shared" si="114"/>
        <v>17919000</v>
      </c>
      <c r="AP51" s="490">
        <f t="shared" si="114"/>
        <v>0</v>
      </c>
      <c r="AQ51" s="490">
        <f t="shared" si="114"/>
        <v>0</v>
      </c>
      <c r="AR51" s="490">
        <f t="shared" si="114"/>
        <v>75000000</v>
      </c>
      <c r="AS51" s="490">
        <f t="shared" si="114"/>
        <v>434000000</v>
      </c>
      <c r="AT51" s="490">
        <f t="shared" si="114"/>
        <v>0</v>
      </c>
      <c r="AU51" s="490">
        <f t="shared" si="114"/>
        <v>0</v>
      </c>
      <c r="AV51" s="490">
        <f t="shared" si="114"/>
        <v>0</v>
      </c>
      <c r="AW51" s="490">
        <f t="shared" si="114"/>
        <v>880990000</v>
      </c>
      <c r="AX51" s="490">
        <f t="shared" si="114"/>
        <v>1326757663</v>
      </c>
      <c r="AY51" s="490">
        <f t="shared" si="114"/>
        <v>3127677</v>
      </c>
      <c r="AZ51" s="490">
        <f t="shared" si="114"/>
        <v>3127677</v>
      </c>
      <c r="BA51" s="489">
        <f>+BA46+BA49</f>
        <v>1586036677</v>
      </c>
      <c r="BB51" s="491">
        <f t="shared" si="101"/>
        <v>1586036677</v>
      </c>
      <c r="BC51" s="491">
        <f t="shared" ref="BC51:BD51" si="115">+BC46+BC49</f>
        <v>1579885340</v>
      </c>
      <c r="BD51" s="491">
        <f t="shared" si="115"/>
        <v>1586036677</v>
      </c>
      <c r="BE51" s="492">
        <f>+BE46+BE49</f>
        <v>1579885340</v>
      </c>
      <c r="BF51" s="493">
        <f t="shared" ref="BF51:CD51" si="116">+BF46+BF49</f>
        <v>1359395340</v>
      </c>
      <c r="BG51" s="492">
        <f t="shared" si="116"/>
        <v>1356191725</v>
      </c>
      <c r="BH51" s="490">
        <f t="shared" si="116"/>
        <v>1355276725</v>
      </c>
      <c r="BI51" s="492">
        <f t="shared" si="116"/>
        <v>0</v>
      </c>
      <c r="BJ51" s="490">
        <f t="shared" si="116"/>
        <v>0</v>
      </c>
      <c r="BK51" s="492">
        <f t="shared" si="116"/>
        <v>75938</v>
      </c>
      <c r="BL51" s="490">
        <f t="shared" si="116"/>
        <v>0</v>
      </c>
      <c r="BM51" s="492">
        <f t="shared" si="116"/>
        <v>0</v>
      </c>
      <c r="BN51" s="490">
        <f t="shared" si="116"/>
        <v>0</v>
      </c>
      <c r="BO51" s="492">
        <f t="shared" si="116"/>
        <v>0</v>
      </c>
      <c r="BP51" s="490">
        <f t="shared" si="116"/>
        <v>0</v>
      </c>
      <c r="BQ51" s="492">
        <f t="shared" si="116"/>
        <v>3127677</v>
      </c>
      <c r="BR51" s="490">
        <f t="shared" si="116"/>
        <v>3127677</v>
      </c>
      <c r="BS51" s="492">
        <f t="shared" si="116"/>
        <v>0</v>
      </c>
      <c r="BT51" s="490">
        <f t="shared" si="116"/>
        <v>0</v>
      </c>
      <c r="BU51" s="492">
        <f t="shared" si="116"/>
        <v>0</v>
      </c>
      <c r="BV51" s="490">
        <f t="shared" si="116"/>
        <v>0</v>
      </c>
      <c r="BW51" s="492">
        <f t="shared" si="116"/>
        <v>0</v>
      </c>
      <c r="BX51" s="490">
        <f t="shared" si="116"/>
        <v>0</v>
      </c>
      <c r="BY51" s="492">
        <f t="shared" si="116"/>
        <v>0</v>
      </c>
      <c r="BZ51" s="490">
        <f t="shared" si="116"/>
        <v>0</v>
      </c>
      <c r="CA51" s="492">
        <f t="shared" si="116"/>
        <v>5105000</v>
      </c>
      <c r="CB51" s="490">
        <f t="shared" si="116"/>
        <v>0</v>
      </c>
      <c r="CC51" s="492">
        <f t="shared" si="116"/>
        <v>-75938</v>
      </c>
      <c r="CD51" s="494">
        <f t="shared" si="116"/>
        <v>0</v>
      </c>
      <c r="CE51" s="489">
        <f>+CE46+CE49</f>
        <v>1364424402</v>
      </c>
      <c r="CF51" s="489">
        <f t="shared" si="5"/>
        <v>1364424402</v>
      </c>
      <c r="CG51" s="489">
        <f t="shared" ref="CG51:CI51" si="117">+CG46++CG49</f>
        <v>1358404402</v>
      </c>
      <c r="CH51" s="489">
        <f t="shared" si="117"/>
        <v>1364424402</v>
      </c>
      <c r="CI51" s="489">
        <f t="shared" si="117"/>
        <v>1358404402</v>
      </c>
      <c r="CJ51" s="489">
        <f>+CJ46</f>
        <v>183110000</v>
      </c>
      <c r="CK51" s="491"/>
      <c r="CL51" s="490"/>
      <c r="CM51" s="490"/>
      <c r="CN51" s="490"/>
      <c r="CO51" s="490"/>
      <c r="CP51" s="490"/>
      <c r="CQ51" s="490"/>
      <c r="CR51" s="490"/>
      <c r="CS51" s="490"/>
      <c r="CT51" s="490"/>
      <c r="CU51" s="490"/>
      <c r="CV51" s="490"/>
      <c r="CW51" s="490"/>
      <c r="CX51" s="490"/>
      <c r="CY51" s="490"/>
      <c r="CZ51" s="490"/>
      <c r="DA51" s="490"/>
      <c r="DB51" s="490"/>
      <c r="DC51" s="490"/>
      <c r="DD51" s="490"/>
      <c r="DE51" s="490"/>
      <c r="DF51" s="490"/>
      <c r="DG51" s="490"/>
      <c r="DH51" s="490"/>
      <c r="DI51" s="490"/>
      <c r="DJ51" s="489"/>
      <c r="DK51" s="489"/>
      <c r="DL51" s="489"/>
      <c r="DM51" s="495"/>
      <c r="DN51" s="489">
        <f>+DN46</f>
        <v>250000000</v>
      </c>
      <c r="DO51" s="491"/>
      <c r="DP51" s="490"/>
      <c r="DQ51" s="490"/>
      <c r="DR51" s="490"/>
      <c r="DS51" s="490"/>
      <c r="DT51" s="490"/>
      <c r="DU51" s="490"/>
      <c r="DV51" s="490"/>
      <c r="DW51" s="490"/>
      <c r="DX51" s="490"/>
      <c r="DY51" s="490"/>
      <c r="DZ51" s="490"/>
      <c r="EA51" s="490"/>
      <c r="EB51" s="490"/>
      <c r="EC51" s="490"/>
      <c r="ED51" s="490"/>
      <c r="EE51" s="490"/>
      <c r="EF51" s="490"/>
      <c r="EG51" s="490"/>
      <c r="EH51" s="490"/>
      <c r="EI51" s="490"/>
      <c r="EJ51" s="490"/>
      <c r="EK51" s="490"/>
      <c r="EL51" s="490"/>
      <c r="EM51" s="490"/>
      <c r="EN51" s="489"/>
      <c r="EO51" s="489"/>
      <c r="EP51" s="489"/>
      <c r="EQ51" s="496"/>
      <c r="ER51" s="538" t="s">
        <v>69</v>
      </c>
      <c r="ES51" s="497">
        <f t="shared" si="11"/>
        <v>0.99558788307276258</v>
      </c>
      <c r="ET51" s="497">
        <f t="shared" si="8"/>
        <v>0.99558788307276258</v>
      </c>
      <c r="EU51" s="497">
        <f t="shared" si="9"/>
        <v>0.99619700515033194</v>
      </c>
      <c r="EV51" s="498">
        <f t="shared" si="10"/>
        <v>0.87894149802529253</v>
      </c>
      <c r="EW51" s="695"/>
      <c r="EX51" s="683"/>
      <c r="EY51" s="683"/>
      <c r="EZ51" s="686"/>
      <c r="FA51" s="689"/>
    </row>
    <row r="52" spans="1:157" s="237" customFormat="1" ht="33.75" customHeight="1" x14ac:dyDescent="0.3">
      <c r="A52" s="718" t="s">
        <v>5</v>
      </c>
      <c r="B52" s="719"/>
      <c r="C52" s="719"/>
      <c r="D52" s="719"/>
      <c r="E52" s="719"/>
      <c r="F52" s="219" t="s">
        <v>44</v>
      </c>
      <c r="G52" s="499">
        <f>+G46+G39+G32+G25+G18+G11</f>
        <v>9227065024</v>
      </c>
      <c r="H52" s="499">
        <f>+H46+H39+H32+H25+H18+H11</f>
        <v>1075000000</v>
      </c>
      <c r="I52" s="499">
        <f t="shared" ref="I52:AA52" si="118">+I46+I39+I32+I25+I18+I11</f>
        <v>0</v>
      </c>
      <c r="J52" s="499">
        <f t="shared" si="118"/>
        <v>0</v>
      </c>
      <c r="K52" s="499">
        <f t="shared" si="118"/>
        <v>1075000000</v>
      </c>
      <c r="L52" s="499">
        <f t="shared" si="118"/>
        <v>0</v>
      </c>
      <c r="M52" s="499">
        <f t="shared" si="118"/>
        <v>1075000000</v>
      </c>
      <c r="N52" s="499">
        <f t="shared" si="118"/>
        <v>37380000</v>
      </c>
      <c r="O52" s="499">
        <f t="shared" si="118"/>
        <v>1075000000</v>
      </c>
      <c r="P52" s="499">
        <f t="shared" si="118"/>
        <v>88692000</v>
      </c>
      <c r="Q52" s="499">
        <f t="shared" si="118"/>
        <v>1075000000</v>
      </c>
      <c r="R52" s="499">
        <f t="shared" si="118"/>
        <v>224118104</v>
      </c>
      <c r="S52" s="499">
        <f t="shared" si="118"/>
        <v>1075000000</v>
      </c>
      <c r="T52" s="499">
        <f t="shared" si="118"/>
        <v>251630104</v>
      </c>
      <c r="U52" s="499">
        <f t="shared" si="118"/>
        <v>1075000000</v>
      </c>
      <c r="V52" s="499">
        <f t="shared" si="118"/>
        <v>928915199</v>
      </c>
      <c r="W52" s="499">
        <f t="shared" si="118"/>
        <v>1075000000</v>
      </c>
      <c r="X52" s="499">
        <f t="shared" si="118"/>
        <v>1075000000</v>
      </c>
      <c r="Y52" s="499">
        <f t="shared" si="118"/>
        <v>928915199</v>
      </c>
      <c r="Z52" s="499">
        <f t="shared" si="118"/>
        <v>1075000000</v>
      </c>
      <c r="AA52" s="499">
        <f t="shared" si="118"/>
        <v>928915199</v>
      </c>
      <c r="AB52" s="499">
        <f>+AB46+AB39+AB32+AB25+AB18+AB11</f>
        <v>2495000000</v>
      </c>
      <c r="AC52" s="499">
        <f t="shared" ref="AC52:AZ52" si="119">+AC46+AC39+AC32+AC25+AC18+AC11</f>
        <v>0</v>
      </c>
      <c r="AD52" s="499">
        <f t="shared" si="119"/>
        <v>0</v>
      </c>
      <c r="AE52" s="499">
        <f t="shared" si="119"/>
        <v>0</v>
      </c>
      <c r="AF52" s="499">
        <f t="shared" si="119"/>
        <v>0</v>
      </c>
      <c r="AG52" s="499">
        <f>+AG46+AG39+AG32+AG25+AG18+AG11</f>
        <v>22734000</v>
      </c>
      <c r="AH52" s="499">
        <f t="shared" si="119"/>
        <v>22734000</v>
      </c>
      <c r="AI52" s="499">
        <f t="shared" si="119"/>
        <v>343624000</v>
      </c>
      <c r="AJ52" s="499">
        <f t="shared" si="119"/>
        <v>361543000</v>
      </c>
      <c r="AK52" s="499">
        <f t="shared" si="119"/>
        <v>52503000</v>
      </c>
      <c r="AL52" s="499">
        <f t="shared" si="119"/>
        <v>34584000</v>
      </c>
      <c r="AM52" s="499">
        <f t="shared" si="119"/>
        <v>48580000</v>
      </c>
      <c r="AN52" s="499">
        <f>+AN46+AN39+AN32+AN25+AN18+AN11</f>
        <v>0</v>
      </c>
      <c r="AO52" s="499">
        <f>+AO46+AO39+AO32+AO25+AO18+AO11</f>
        <v>502461000</v>
      </c>
      <c r="AP52" s="499">
        <f t="shared" si="119"/>
        <v>9955000</v>
      </c>
      <c r="AQ52" s="499">
        <f>+AQ46+AQ39+AQ32+AQ25+AQ18+AQ11</f>
        <v>32300000</v>
      </c>
      <c r="AR52" s="499">
        <f t="shared" si="119"/>
        <v>32300000</v>
      </c>
      <c r="AS52" s="499">
        <f t="shared" si="119"/>
        <v>969396000</v>
      </c>
      <c r="AT52" s="499">
        <f t="shared" si="119"/>
        <v>26172000</v>
      </c>
      <c r="AU52" s="499">
        <f t="shared" si="119"/>
        <v>-512399000</v>
      </c>
      <c r="AV52" s="499">
        <f t="shared" si="119"/>
        <v>194408000</v>
      </c>
      <c r="AW52" s="499">
        <f t="shared" si="119"/>
        <v>908384000</v>
      </c>
      <c r="AX52" s="499">
        <f t="shared" si="119"/>
        <v>1356757663</v>
      </c>
      <c r="AY52" s="499">
        <f t="shared" si="119"/>
        <v>-102583000</v>
      </c>
      <c r="AZ52" s="499">
        <f t="shared" si="119"/>
        <v>185554162</v>
      </c>
      <c r="BA52" s="499">
        <f>+BA46+BA39+BA32+BA25+BA18+BA11</f>
        <v>2265000000</v>
      </c>
      <c r="BB52" s="499">
        <f>+AC52+AE52+AG52+AI52+AK52+AM52+AO52+AQ52+AS52+AU52+AW52+AY52</f>
        <v>2265000000</v>
      </c>
      <c r="BC52" s="499">
        <f>+BC46+BC39+BC32+BC25+BC18+BC11</f>
        <v>2224007825</v>
      </c>
      <c r="BD52" s="499">
        <f>+BD46+BD39+BD32+BD25+BD18+BD11</f>
        <v>2265000000</v>
      </c>
      <c r="BE52" s="499">
        <f t="shared" ref="BE52" si="120">+BE46+BE39+BE32+BE25+BE18+BE11</f>
        <v>2224007825</v>
      </c>
      <c r="BF52" s="499">
        <f>+BF46+BF39+BF32+BF25+BF18+BF11</f>
        <v>2820678000</v>
      </c>
      <c r="BG52" s="499">
        <f t="shared" ref="BG52:CI52" si="121">+BG46+BG39+BG32+BG25+BG18+BG11</f>
        <v>1373313000</v>
      </c>
      <c r="BH52" s="499">
        <f>+BH46+BH39+BH32+BH25+BH18+BH11</f>
        <v>1367943500</v>
      </c>
      <c r="BI52" s="499">
        <f t="shared" si="121"/>
        <v>0</v>
      </c>
      <c r="BJ52" s="499">
        <f t="shared" si="121"/>
        <v>0</v>
      </c>
      <c r="BK52" s="499">
        <f t="shared" si="121"/>
        <v>0</v>
      </c>
      <c r="BL52" s="499">
        <f t="shared" si="121"/>
        <v>0</v>
      </c>
      <c r="BM52" s="499">
        <f>+BM46+BM39+BM32+BM25+BM18+BM11</f>
        <v>100000000</v>
      </c>
      <c r="BN52" s="499">
        <f t="shared" si="121"/>
        <v>0</v>
      </c>
      <c r="BO52" s="499">
        <f>+BO46+BO39+BO32+BO25+BO18+BO11</f>
        <v>0</v>
      </c>
      <c r="BP52" s="499">
        <f t="shared" si="121"/>
        <v>0</v>
      </c>
      <c r="BQ52" s="499">
        <f t="shared" si="121"/>
        <v>345387777</v>
      </c>
      <c r="BR52" s="499">
        <f t="shared" si="121"/>
        <v>345387777</v>
      </c>
      <c r="BS52" s="499">
        <f t="shared" si="121"/>
        <v>0</v>
      </c>
      <c r="BT52" s="499">
        <f t="shared" si="121"/>
        <v>15180000</v>
      </c>
      <c r="BU52" s="499">
        <f>+BU46+BU39+BU32+BU25+BU18+BU11</f>
        <v>72866624</v>
      </c>
      <c r="BV52" s="499">
        <f t="shared" si="121"/>
        <v>28725000</v>
      </c>
      <c r="BW52" s="499">
        <f t="shared" si="121"/>
        <v>25600000</v>
      </c>
      <c r="BX52" s="499">
        <f t="shared" si="121"/>
        <v>59967000</v>
      </c>
      <c r="BY52" s="499">
        <f t="shared" si="121"/>
        <v>0</v>
      </c>
      <c r="BZ52" s="499">
        <f>+BZ46+BZ39+BZ32+BZ25+BZ18+BZ11</f>
        <v>79124667</v>
      </c>
      <c r="CA52" s="499">
        <f t="shared" si="121"/>
        <v>207922391</v>
      </c>
      <c r="CB52" s="499">
        <f t="shared" si="121"/>
        <v>108394000</v>
      </c>
      <c r="CC52" s="499">
        <f t="shared" si="121"/>
        <v>3588208</v>
      </c>
      <c r="CD52" s="499">
        <f t="shared" si="121"/>
        <v>37288807</v>
      </c>
      <c r="CE52" s="499">
        <f>+CE46+CE39+CE32+CE25+CE18+CE11</f>
        <v>2128678000</v>
      </c>
      <c r="CF52" s="499">
        <f t="shared" si="5"/>
        <v>2128678000</v>
      </c>
      <c r="CG52" s="499">
        <f t="shared" si="121"/>
        <v>2042010751</v>
      </c>
      <c r="CH52" s="499">
        <f t="shared" si="121"/>
        <v>2128678000</v>
      </c>
      <c r="CI52" s="499">
        <f t="shared" si="121"/>
        <v>2042010751</v>
      </c>
      <c r="CJ52" s="499">
        <f t="shared" ref="CJ52:DM52" si="122">+CJ46+CJ39+CJ32+CJ25+CJ18+CJ11</f>
        <v>2870464000</v>
      </c>
      <c r="CK52" s="500">
        <f t="shared" si="122"/>
        <v>0</v>
      </c>
      <c r="CL52" s="501">
        <f t="shared" si="122"/>
        <v>0</v>
      </c>
      <c r="CM52" s="501">
        <f t="shared" si="122"/>
        <v>0</v>
      </c>
      <c r="CN52" s="501">
        <f t="shared" si="122"/>
        <v>0</v>
      </c>
      <c r="CO52" s="501">
        <f t="shared" si="122"/>
        <v>0</v>
      </c>
      <c r="CP52" s="501">
        <f t="shared" si="122"/>
        <v>0</v>
      </c>
      <c r="CQ52" s="501">
        <f t="shared" si="122"/>
        <v>0</v>
      </c>
      <c r="CR52" s="501">
        <f t="shared" si="122"/>
        <v>0</v>
      </c>
      <c r="CS52" s="501">
        <f t="shared" si="122"/>
        <v>0</v>
      </c>
      <c r="CT52" s="501">
        <f t="shared" si="122"/>
        <v>0</v>
      </c>
      <c r="CU52" s="501">
        <f t="shared" si="122"/>
        <v>0</v>
      </c>
      <c r="CV52" s="501">
        <f t="shared" si="122"/>
        <v>0</v>
      </c>
      <c r="CW52" s="501">
        <f t="shared" si="122"/>
        <v>0</v>
      </c>
      <c r="CX52" s="501">
        <f t="shared" si="122"/>
        <v>0</v>
      </c>
      <c r="CY52" s="501">
        <f t="shared" si="122"/>
        <v>0</v>
      </c>
      <c r="CZ52" s="501">
        <f t="shared" si="122"/>
        <v>0</v>
      </c>
      <c r="DA52" s="501">
        <f t="shared" si="122"/>
        <v>0</v>
      </c>
      <c r="DB52" s="501">
        <f t="shared" si="122"/>
        <v>0</v>
      </c>
      <c r="DC52" s="501">
        <f t="shared" si="122"/>
        <v>0</v>
      </c>
      <c r="DD52" s="501">
        <f t="shared" si="122"/>
        <v>0</v>
      </c>
      <c r="DE52" s="501">
        <f t="shared" si="122"/>
        <v>0</v>
      </c>
      <c r="DF52" s="501">
        <f t="shared" si="122"/>
        <v>0</v>
      </c>
      <c r="DG52" s="501">
        <f t="shared" si="122"/>
        <v>0</v>
      </c>
      <c r="DH52" s="501">
        <f t="shared" si="122"/>
        <v>0</v>
      </c>
      <c r="DI52" s="501">
        <f t="shared" si="122"/>
        <v>0</v>
      </c>
      <c r="DJ52" s="501">
        <f t="shared" si="122"/>
        <v>0</v>
      </c>
      <c r="DK52" s="501">
        <f t="shared" si="122"/>
        <v>0</v>
      </c>
      <c r="DL52" s="501">
        <f t="shared" si="122"/>
        <v>0</v>
      </c>
      <c r="DM52" s="502">
        <f t="shared" si="122"/>
        <v>0</v>
      </c>
      <c r="DN52" s="499">
        <f t="shared" ref="DN52" si="123">+DN46+DN39+DN32+DN25+DN18+DN11</f>
        <v>1075000000</v>
      </c>
      <c r="DO52" s="482"/>
      <c r="DP52" s="483"/>
      <c r="DQ52" s="483"/>
      <c r="DR52" s="483"/>
      <c r="DS52" s="483"/>
      <c r="DT52" s="483"/>
      <c r="DU52" s="483"/>
      <c r="DV52" s="483"/>
      <c r="DW52" s="483"/>
      <c r="DX52" s="483"/>
      <c r="DY52" s="483"/>
      <c r="DZ52" s="483"/>
      <c r="EA52" s="483"/>
      <c r="EB52" s="483"/>
      <c r="EC52" s="483"/>
      <c r="ED52" s="483"/>
      <c r="EE52" s="483"/>
      <c r="EF52" s="483"/>
      <c r="EG52" s="483"/>
      <c r="EH52" s="483"/>
      <c r="EI52" s="483"/>
      <c r="EJ52" s="483"/>
      <c r="EK52" s="483"/>
      <c r="EL52" s="483"/>
      <c r="EM52" s="483"/>
      <c r="EN52" s="483"/>
      <c r="EO52" s="483"/>
      <c r="EP52" s="483"/>
      <c r="EQ52" s="483"/>
      <c r="ER52" s="235"/>
      <c r="ES52" s="235"/>
      <c r="ET52" s="236"/>
      <c r="EU52" s="236"/>
      <c r="EV52" s="236"/>
      <c r="EW52" s="320"/>
      <c r="EX52" s="320"/>
      <c r="EY52" s="320"/>
      <c r="EZ52" s="321"/>
      <c r="FA52" s="322"/>
    </row>
    <row r="53" spans="1:157" s="237" customFormat="1" ht="33.75" customHeight="1" x14ac:dyDescent="0.3">
      <c r="A53" s="718"/>
      <c r="B53" s="719"/>
      <c r="C53" s="719"/>
      <c r="D53" s="719"/>
      <c r="E53" s="719"/>
      <c r="F53" s="220" t="s">
        <v>46</v>
      </c>
      <c r="G53" s="503">
        <f>+G49+G42+G35+G28+G21+G14</f>
        <v>2458573316</v>
      </c>
      <c r="H53" s="503">
        <f t="shared" ref="H53:AA53" si="124">+H49+H42+H35+H28+H21+H14</f>
        <v>0</v>
      </c>
      <c r="I53" s="503">
        <f t="shared" si="124"/>
        <v>0</v>
      </c>
      <c r="J53" s="503">
        <f t="shared" si="124"/>
        <v>0</v>
      </c>
      <c r="K53" s="503">
        <f t="shared" si="124"/>
        <v>0</v>
      </c>
      <c r="L53" s="503">
        <f t="shared" si="124"/>
        <v>0</v>
      </c>
      <c r="M53" s="503">
        <f t="shared" si="124"/>
        <v>0</v>
      </c>
      <c r="N53" s="503">
        <f t="shared" si="124"/>
        <v>0</v>
      </c>
      <c r="O53" s="503">
        <f t="shared" si="124"/>
        <v>0</v>
      </c>
      <c r="P53" s="503">
        <f t="shared" si="124"/>
        <v>0</v>
      </c>
      <c r="Q53" s="503">
        <f t="shared" si="124"/>
        <v>0</v>
      </c>
      <c r="R53" s="503">
        <f t="shared" si="124"/>
        <v>0</v>
      </c>
      <c r="S53" s="503">
        <f t="shared" si="124"/>
        <v>0</v>
      </c>
      <c r="T53" s="503">
        <f t="shared" si="124"/>
        <v>0</v>
      </c>
      <c r="U53" s="503">
        <f t="shared" si="124"/>
        <v>0</v>
      </c>
      <c r="V53" s="503">
        <f t="shared" si="124"/>
        <v>0</v>
      </c>
      <c r="W53" s="503">
        <f t="shared" si="124"/>
        <v>0</v>
      </c>
      <c r="X53" s="503">
        <f t="shared" si="124"/>
        <v>0</v>
      </c>
      <c r="Y53" s="503">
        <f t="shared" si="124"/>
        <v>0</v>
      </c>
      <c r="Z53" s="503">
        <f t="shared" si="124"/>
        <v>0</v>
      </c>
      <c r="AA53" s="503">
        <f t="shared" si="124"/>
        <v>0</v>
      </c>
      <c r="AB53" s="503">
        <f>+AB49+AB42+AB35+AB28+AB21+AB14</f>
        <v>832245265</v>
      </c>
      <c r="AC53" s="503">
        <f t="shared" ref="AC53:CN53" si="125">+AC49+AC42+AC35+AC28+AC21+AC14</f>
        <v>17835000</v>
      </c>
      <c r="AD53" s="503">
        <f>+AD49+AD42+AD35+AD28+AD21+AD14</f>
        <v>17835000</v>
      </c>
      <c r="AE53" s="503">
        <f t="shared" si="125"/>
        <v>92022654</v>
      </c>
      <c r="AF53" s="503">
        <f t="shared" si="125"/>
        <v>92022654</v>
      </c>
      <c r="AG53" s="503">
        <f>+AG49+AG42+AG35+AG28+AG21+AG14</f>
        <v>316167544</v>
      </c>
      <c r="AH53" s="503">
        <f t="shared" si="125"/>
        <v>316167544</v>
      </c>
      <c r="AI53" s="503">
        <f t="shared" si="125"/>
        <v>5649433</v>
      </c>
      <c r="AJ53" s="503">
        <f t="shared" si="125"/>
        <v>5649433</v>
      </c>
      <c r="AK53" s="503">
        <f t="shared" si="125"/>
        <v>112887499</v>
      </c>
      <c r="AL53" s="503">
        <f t="shared" si="125"/>
        <v>112887499</v>
      </c>
      <c r="AM53" s="503">
        <f t="shared" si="125"/>
        <v>214627402</v>
      </c>
      <c r="AN53" s="503">
        <f t="shared" si="125"/>
        <v>2467000</v>
      </c>
      <c r="AO53" s="503">
        <f t="shared" si="125"/>
        <v>73055733</v>
      </c>
      <c r="AP53" s="503">
        <f t="shared" si="125"/>
        <v>101957587</v>
      </c>
      <c r="AQ53" s="503">
        <f t="shared" si="125"/>
        <v>0</v>
      </c>
      <c r="AR53" s="503">
        <f>+AR49+AR42+AR35+AR28+AR21+AR14</f>
        <v>110007639</v>
      </c>
      <c r="AS53" s="503">
        <f t="shared" si="125"/>
        <v>0</v>
      </c>
      <c r="AT53" s="503">
        <f t="shared" si="125"/>
        <v>49900000</v>
      </c>
      <c r="AU53" s="503">
        <f t="shared" si="125"/>
        <v>0</v>
      </c>
      <c r="AV53" s="503">
        <f t="shared" si="125"/>
        <v>0</v>
      </c>
      <c r="AW53" s="503">
        <f t="shared" si="125"/>
        <v>0</v>
      </c>
      <c r="AX53" s="503">
        <f t="shared" si="125"/>
        <v>0</v>
      </c>
      <c r="AY53" s="503">
        <f t="shared" si="125"/>
        <v>0</v>
      </c>
      <c r="AZ53" s="503">
        <f t="shared" si="125"/>
        <v>23155733</v>
      </c>
      <c r="BA53" s="503">
        <f>+BA49+BA42+BA35+BA28+BA21+BA14</f>
        <v>832245265</v>
      </c>
      <c r="BB53" s="503">
        <f t="shared" ref="BB53:BB54" si="126">+AC53+AE53+AG53+AI53+AK53+AM53+AO53+AQ53+AS53+AU53+AW53+AY53</f>
        <v>832245265</v>
      </c>
      <c r="BC53" s="503">
        <f t="shared" si="125"/>
        <v>832050089</v>
      </c>
      <c r="BD53" s="503">
        <f>+BD49+BD42+BD35+BD28+BD21+BD14</f>
        <v>832245265</v>
      </c>
      <c r="BE53" s="503">
        <f t="shared" ref="BE53" si="127">+BE49+BE42+BE35+BE28+BE21+BE14</f>
        <v>832050089</v>
      </c>
      <c r="BF53" s="503">
        <f>+BF14+BF21+BF28+BF35+BF42+BF49</f>
        <v>1630374608</v>
      </c>
      <c r="BG53" s="503">
        <f t="shared" ref="BG53:CH53" si="128">+BG49+BG42+BG35+BG28+BG21+BG14</f>
        <v>1376070092</v>
      </c>
      <c r="BH53" s="503">
        <f>+BH49+BH42+BH35+BH28+BH21+BH14</f>
        <v>1376070092</v>
      </c>
      <c r="BI53" s="503">
        <f t="shared" si="128"/>
        <v>49266933</v>
      </c>
      <c r="BJ53" s="503">
        <f t="shared" si="128"/>
        <v>42446500</v>
      </c>
      <c r="BK53" s="503">
        <f>+BK49+BK42+BK35+BK28+BK21+BK14</f>
        <v>-155395</v>
      </c>
      <c r="BL53" s="503">
        <f t="shared" si="128"/>
        <v>5410300</v>
      </c>
      <c r="BM53" s="503">
        <f t="shared" si="128"/>
        <v>0</v>
      </c>
      <c r="BN53" s="503">
        <f t="shared" si="128"/>
        <v>55172400</v>
      </c>
      <c r="BO53" s="503">
        <f t="shared" si="128"/>
        <v>0</v>
      </c>
      <c r="BP53" s="503">
        <f t="shared" si="128"/>
        <v>1094600</v>
      </c>
      <c r="BQ53" s="503">
        <f t="shared" si="128"/>
        <v>0</v>
      </c>
      <c r="BR53" s="503">
        <f t="shared" si="128"/>
        <v>0</v>
      </c>
      <c r="BS53" s="503">
        <f t="shared" si="128"/>
        <v>201501735</v>
      </c>
      <c r="BT53" s="503">
        <f t="shared" si="128"/>
        <v>0</v>
      </c>
      <c r="BU53" s="503">
        <f t="shared" si="128"/>
        <v>0</v>
      </c>
      <c r="BV53" s="503">
        <f t="shared" si="128"/>
        <v>89213085</v>
      </c>
      <c r="BW53" s="503">
        <f t="shared" si="128"/>
        <v>0</v>
      </c>
      <c r="BX53" s="503">
        <f t="shared" si="128"/>
        <v>57116250</v>
      </c>
      <c r="BY53" s="503">
        <f t="shared" si="128"/>
        <v>0</v>
      </c>
      <c r="BZ53" s="503">
        <f t="shared" si="128"/>
        <v>0</v>
      </c>
      <c r="CA53" s="503">
        <f t="shared" si="128"/>
        <v>0</v>
      </c>
      <c r="CB53" s="503">
        <f t="shared" si="128"/>
        <v>0</v>
      </c>
      <c r="CC53" s="503">
        <f t="shared" si="128"/>
        <v>-160138</v>
      </c>
      <c r="CD53" s="503">
        <f t="shared" si="128"/>
        <v>0</v>
      </c>
      <c r="CE53" s="503">
        <f>+CE49+CE42+CE35+CE28+CE21+CE14</f>
        <v>1626523227</v>
      </c>
      <c r="CF53" s="503">
        <f t="shared" si="5"/>
        <v>1626523227</v>
      </c>
      <c r="CG53" s="503">
        <f t="shared" si="128"/>
        <v>1626523227</v>
      </c>
      <c r="CH53" s="503">
        <f t="shared" si="128"/>
        <v>1626523227</v>
      </c>
      <c r="CI53" s="503">
        <f>+CI49+CI42+CI35+CI28+CI21+CI14</f>
        <v>1626523227</v>
      </c>
      <c r="CJ53" s="503">
        <f t="shared" si="125"/>
        <v>0</v>
      </c>
      <c r="CK53" s="504">
        <f t="shared" si="125"/>
        <v>0</v>
      </c>
      <c r="CL53" s="505">
        <f t="shared" si="125"/>
        <v>0</v>
      </c>
      <c r="CM53" s="505">
        <f t="shared" si="125"/>
        <v>0</v>
      </c>
      <c r="CN53" s="505">
        <f t="shared" si="125"/>
        <v>0</v>
      </c>
      <c r="CO53" s="505">
        <f t="shared" ref="CO53:DN53" si="129">+CO49+CO42+CO35+CO28+CO21+CO14</f>
        <v>0</v>
      </c>
      <c r="CP53" s="505">
        <f t="shared" si="129"/>
        <v>0</v>
      </c>
      <c r="CQ53" s="505">
        <f t="shared" si="129"/>
        <v>0</v>
      </c>
      <c r="CR53" s="505">
        <f t="shared" si="129"/>
        <v>0</v>
      </c>
      <c r="CS53" s="505">
        <f t="shared" si="129"/>
        <v>0</v>
      </c>
      <c r="CT53" s="505">
        <f t="shared" si="129"/>
        <v>0</v>
      </c>
      <c r="CU53" s="505">
        <f t="shared" si="129"/>
        <v>0</v>
      </c>
      <c r="CV53" s="505">
        <f t="shared" si="129"/>
        <v>0</v>
      </c>
      <c r="CW53" s="505">
        <f t="shared" si="129"/>
        <v>0</v>
      </c>
      <c r="CX53" s="505">
        <f t="shared" si="129"/>
        <v>0</v>
      </c>
      <c r="CY53" s="505">
        <f t="shared" si="129"/>
        <v>0</v>
      </c>
      <c r="CZ53" s="505">
        <f t="shared" si="129"/>
        <v>0</v>
      </c>
      <c r="DA53" s="505">
        <f t="shared" si="129"/>
        <v>0</v>
      </c>
      <c r="DB53" s="505">
        <f t="shared" si="129"/>
        <v>0</v>
      </c>
      <c r="DC53" s="505">
        <f t="shared" si="129"/>
        <v>0</v>
      </c>
      <c r="DD53" s="505">
        <f t="shared" si="129"/>
        <v>0</v>
      </c>
      <c r="DE53" s="505">
        <f t="shared" si="129"/>
        <v>0</v>
      </c>
      <c r="DF53" s="505">
        <f t="shared" si="129"/>
        <v>0</v>
      </c>
      <c r="DG53" s="505">
        <f t="shared" si="129"/>
        <v>0</v>
      </c>
      <c r="DH53" s="505">
        <f t="shared" si="129"/>
        <v>0</v>
      </c>
      <c r="DI53" s="505">
        <f t="shared" si="129"/>
        <v>0</v>
      </c>
      <c r="DJ53" s="505">
        <f t="shared" si="129"/>
        <v>0</v>
      </c>
      <c r="DK53" s="505">
        <f t="shared" si="129"/>
        <v>0</v>
      </c>
      <c r="DL53" s="505">
        <f t="shared" si="129"/>
        <v>0</v>
      </c>
      <c r="DM53" s="506">
        <f t="shared" si="129"/>
        <v>0</v>
      </c>
      <c r="DN53" s="503">
        <f t="shared" si="129"/>
        <v>0</v>
      </c>
      <c r="DO53" s="435"/>
      <c r="DP53" s="470"/>
      <c r="DQ53" s="470"/>
      <c r="DR53" s="470"/>
      <c r="DS53" s="470"/>
      <c r="DT53" s="470"/>
      <c r="DU53" s="470"/>
      <c r="DV53" s="470"/>
      <c r="DW53" s="470"/>
      <c r="DX53" s="470"/>
      <c r="DY53" s="470"/>
      <c r="DZ53" s="470"/>
      <c r="EA53" s="470"/>
      <c r="EB53" s="470"/>
      <c r="EC53" s="470"/>
      <c r="ED53" s="470"/>
      <c r="EE53" s="470"/>
      <c r="EF53" s="470"/>
      <c r="EG53" s="470"/>
      <c r="EH53" s="470"/>
      <c r="EI53" s="470"/>
      <c r="EJ53" s="470"/>
      <c r="EK53" s="470"/>
      <c r="EL53" s="470"/>
      <c r="EM53" s="470"/>
      <c r="EN53" s="470"/>
      <c r="EO53" s="470"/>
      <c r="EP53" s="470"/>
      <c r="EQ53" s="470"/>
      <c r="ER53" s="235"/>
      <c r="ES53" s="235"/>
      <c r="ET53" s="236"/>
      <c r="EU53" s="236"/>
      <c r="EV53" s="236"/>
      <c r="EW53" s="320"/>
      <c r="EX53" s="320"/>
      <c r="EY53" s="320"/>
      <c r="EZ53" s="320"/>
      <c r="FA53" s="322"/>
    </row>
    <row r="54" spans="1:157" s="237" customFormat="1" ht="33.75" customHeight="1" thickBot="1" x14ac:dyDescent="0.35">
      <c r="A54" s="720"/>
      <c r="B54" s="721"/>
      <c r="C54" s="721"/>
      <c r="D54" s="721"/>
      <c r="E54" s="721"/>
      <c r="F54" s="221" t="s">
        <v>47</v>
      </c>
      <c r="G54" s="507">
        <f>+G52+G53</f>
        <v>11685638340</v>
      </c>
      <c r="H54" s="507">
        <f t="shared" ref="H54:BD54" si="130">+H52+H53</f>
        <v>1075000000</v>
      </c>
      <c r="I54" s="507">
        <f t="shared" si="130"/>
        <v>0</v>
      </c>
      <c r="J54" s="507">
        <f t="shared" si="130"/>
        <v>0</v>
      </c>
      <c r="K54" s="507">
        <f t="shared" si="130"/>
        <v>1075000000</v>
      </c>
      <c r="L54" s="507">
        <f t="shared" si="130"/>
        <v>0</v>
      </c>
      <c r="M54" s="507">
        <f t="shared" si="130"/>
        <v>1075000000</v>
      </c>
      <c r="N54" s="507">
        <f t="shared" si="130"/>
        <v>37380000</v>
      </c>
      <c r="O54" s="507">
        <f t="shared" si="130"/>
        <v>1075000000</v>
      </c>
      <c r="P54" s="507">
        <f t="shared" si="130"/>
        <v>88692000</v>
      </c>
      <c r="Q54" s="507">
        <f t="shared" si="130"/>
        <v>1075000000</v>
      </c>
      <c r="R54" s="507">
        <f t="shared" si="130"/>
        <v>224118104</v>
      </c>
      <c r="S54" s="507">
        <f t="shared" si="130"/>
        <v>1075000000</v>
      </c>
      <c r="T54" s="507">
        <f t="shared" si="130"/>
        <v>251630104</v>
      </c>
      <c r="U54" s="507">
        <f t="shared" si="130"/>
        <v>1075000000</v>
      </c>
      <c r="V54" s="507">
        <f t="shared" si="130"/>
        <v>928915199</v>
      </c>
      <c r="W54" s="507">
        <f t="shared" si="130"/>
        <v>1075000000</v>
      </c>
      <c r="X54" s="507">
        <f t="shared" si="130"/>
        <v>1075000000</v>
      </c>
      <c r="Y54" s="507">
        <f t="shared" si="130"/>
        <v>928915199</v>
      </c>
      <c r="Z54" s="507">
        <f t="shared" si="130"/>
        <v>1075000000</v>
      </c>
      <c r="AA54" s="507">
        <f t="shared" si="130"/>
        <v>928915199</v>
      </c>
      <c r="AB54" s="507">
        <f t="shared" si="130"/>
        <v>3327245265</v>
      </c>
      <c r="AC54" s="507">
        <f t="shared" si="130"/>
        <v>17835000</v>
      </c>
      <c r="AD54" s="507">
        <f t="shared" si="130"/>
        <v>17835000</v>
      </c>
      <c r="AE54" s="507">
        <f t="shared" si="130"/>
        <v>92022654</v>
      </c>
      <c r="AF54" s="507">
        <f t="shared" si="130"/>
        <v>92022654</v>
      </c>
      <c r="AG54" s="507">
        <f t="shared" si="130"/>
        <v>338901544</v>
      </c>
      <c r="AH54" s="507">
        <f t="shared" si="130"/>
        <v>338901544</v>
      </c>
      <c r="AI54" s="507">
        <f t="shared" si="130"/>
        <v>349273433</v>
      </c>
      <c r="AJ54" s="507">
        <f t="shared" si="130"/>
        <v>367192433</v>
      </c>
      <c r="AK54" s="507">
        <f t="shared" si="130"/>
        <v>165390499</v>
      </c>
      <c r="AL54" s="507">
        <f t="shared" si="130"/>
        <v>147471499</v>
      </c>
      <c r="AM54" s="507">
        <f t="shared" si="130"/>
        <v>263207402</v>
      </c>
      <c r="AN54" s="507">
        <f t="shared" si="130"/>
        <v>2467000</v>
      </c>
      <c r="AO54" s="507">
        <f t="shared" si="130"/>
        <v>575516733</v>
      </c>
      <c r="AP54" s="507">
        <f t="shared" si="130"/>
        <v>111912587</v>
      </c>
      <c r="AQ54" s="507">
        <f t="shared" si="130"/>
        <v>32300000</v>
      </c>
      <c r="AR54" s="507">
        <f>+AR52+AR53</f>
        <v>142307639</v>
      </c>
      <c r="AS54" s="507">
        <f t="shared" si="130"/>
        <v>969396000</v>
      </c>
      <c r="AT54" s="507">
        <f t="shared" si="130"/>
        <v>76072000</v>
      </c>
      <c r="AU54" s="507">
        <f t="shared" si="130"/>
        <v>-512399000</v>
      </c>
      <c r="AV54" s="507">
        <f t="shared" si="130"/>
        <v>194408000</v>
      </c>
      <c r="AW54" s="507">
        <f t="shared" si="130"/>
        <v>908384000</v>
      </c>
      <c r="AX54" s="507">
        <f t="shared" si="130"/>
        <v>1356757663</v>
      </c>
      <c r="AY54" s="507">
        <f t="shared" si="130"/>
        <v>-102583000</v>
      </c>
      <c r="AZ54" s="507">
        <f t="shared" si="130"/>
        <v>208709895</v>
      </c>
      <c r="BA54" s="507">
        <f>+BA52+BA53</f>
        <v>3097245265</v>
      </c>
      <c r="BB54" s="507">
        <f t="shared" si="126"/>
        <v>3097245265</v>
      </c>
      <c r="BC54" s="507">
        <f t="shared" si="130"/>
        <v>3056057914</v>
      </c>
      <c r="BD54" s="507">
        <f t="shared" si="130"/>
        <v>3097245265</v>
      </c>
      <c r="BE54" s="507">
        <f>+BE52+BE53</f>
        <v>3056057914</v>
      </c>
      <c r="BF54" s="507">
        <f>+BF52+BF53</f>
        <v>4451052608</v>
      </c>
      <c r="BG54" s="507">
        <f t="shared" ref="BG54:CD54" si="131">+BG52+BG53</f>
        <v>2749383092</v>
      </c>
      <c r="BH54" s="507">
        <f t="shared" si="131"/>
        <v>2744013592</v>
      </c>
      <c r="BI54" s="507">
        <f t="shared" si="131"/>
        <v>49266933</v>
      </c>
      <c r="BJ54" s="507">
        <f t="shared" si="131"/>
        <v>42446500</v>
      </c>
      <c r="BK54" s="507">
        <f t="shared" si="131"/>
        <v>-155395</v>
      </c>
      <c r="BL54" s="507">
        <f t="shared" si="131"/>
        <v>5410300</v>
      </c>
      <c r="BM54" s="507">
        <f t="shared" si="131"/>
        <v>100000000</v>
      </c>
      <c r="BN54" s="507">
        <f t="shared" si="131"/>
        <v>55172400</v>
      </c>
      <c r="BO54" s="507">
        <f t="shared" si="131"/>
        <v>0</v>
      </c>
      <c r="BP54" s="507">
        <f t="shared" si="131"/>
        <v>1094600</v>
      </c>
      <c r="BQ54" s="507">
        <f t="shared" si="131"/>
        <v>345387777</v>
      </c>
      <c r="BR54" s="507">
        <f t="shared" si="131"/>
        <v>345387777</v>
      </c>
      <c r="BS54" s="507">
        <f t="shared" si="131"/>
        <v>201501735</v>
      </c>
      <c r="BT54" s="507">
        <f t="shared" si="131"/>
        <v>15180000</v>
      </c>
      <c r="BU54" s="507">
        <f t="shared" si="131"/>
        <v>72866624</v>
      </c>
      <c r="BV54" s="507">
        <f t="shared" si="131"/>
        <v>117938085</v>
      </c>
      <c r="BW54" s="507">
        <f t="shared" si="131"/>
        <v>25600000</v>
      </c>
      <c r="BX54" s="507">
        <f t="shared" si="131"/>
        <v>117083250</v>
      </c>
      <c r="BY54" s="507">
        <f t="shared" si="131"/>
        <v>0</v>
      </c>
      <c r="BZ54" s="507">
        <f t="shared" si="131"/>
        <v>79124667</v>
      </c>
      <c r="CA54" s="507">
        <f t="shared" si="131"/>
        <v>207922391</v>
      </c>
      <c r="CB54" s="507">
        <f t="shared" si="131"/>
        <v>108394000</v>
      </c>
      <c r="CC54" s="507">
        <f t="shared" si="131"/>
        <v>3428070</v>
      </c>
      <c r="CD54" s="507">
        <f t="shared" si="131"/>
        <v>37288807</v>
      </c>
      <c r="CE54" s="507">
        <f>+CE52+CE53</f>
        <v>3755201227</v>
      </c>
      <c r="CF54" s="507">
        <f t="shared" si="5"/>
        <v>3755201227</v>
      </c>
      <c r="CG54" s="507">
        <f t="shared" ref="CG54:CI54" si="132">+CG52+CG53</f>
        <v>3668533978</v>
      </c>
      <c r="CH54" s="507">
        <f t="shared" si="132"/>
        <v>3755201227</v>
      </c>
      <c r="CI54" s="507">
        <f t="shared" si="132"/>
        <v>3668533978</v>
      </c>
      <c r="CJ54" s="507">
        <f t="shared" ref="CJ54:DN54" si="133">+CJ52+CJ53</f>
        <v>2870464000</v>
      </c>
      <c r="CK54" s="508">
        <f t="shared" si="133"/>
        <v>0</v>
      </c>
      <c r="CL54" s="509">
        <f t="shared" si="133"/>
        <v>0</v>
      </c>
      <c r="CM54" s="509">
        <f t="shared" si="133"/>
        <v>0</v>
      </c>
      <c r="CN54" s="509">
        <f t="shared" si="133"/>
        <v>0</v>
      </c>
      <c r="CO54" s="509">
        <f t="shared" si="133"/>
        <v>0</v>
      </c>
      <c r="CP54" s="509">
        <f t="shared" si="133"/>
        <v>0</v>
      </c>
      <c r="CQ54" s="509">
        <f t="shared" si="133"/>
        <v>0</v>
      </c>
      <c r="CR54" s="509">
        <f t="shared" si="133"/>
        <v>0</v>
      </c>
      <c r="CS54" s="509">
        <f t="shared" si="133"/>
        <v>0</v>
      </c>
      <c r="CT54" s="509">
        <f t="shared" si="133"/>
        <v>0</v>
      </c>
      <c r="CU54" s="509">
        <f t="shared" si="133"/>
        <v>0</v>
      </c>
      <c r="CV54" s="509">
        <f t="shared" si="133"/>
        <v>0</v>
      </c>
      <c r="CW54" s="509">
        <f t="shared" si="133"/>
        <v>0</v>
      </c>
      <c r="CX54" s="509">
        <f t="shared" si="133"/>
        <v>0</v>
      </c>
      <c r="CY54" s="509">
        <f t="shared" si="133"/>
        <v>0</v>
      </c>
      <c r="CZ54" s="509">
        <f t="shared" si="133"/>
        <v>0</v>
      </c>
      <c r="DA54" s="509">
        <f t="shared" si="133"/>
        <v>0</v>
      </c>
      <c r="DB54" s="509">
        <f t="shared" si="133"/>
        <v>0</v>
      </c>
      <c r="DC54" s="509">
        <f t="shared" si="133"/>
        <v>0</v>
      </c>
      <c r="DD54" s="509">
        <f t="shared" si="133"/>
        <v>0</v>
      </c>
      <c r="DE54" s="509">
        <f t="shared" si="133"/>
        <v>0</v>
      </c>
      <c r="DF54" s="509">
        <f t="shared" si="133"/>
        <v>0</v>
      </c>
      <c r="DG54" s="509">
        <f t="shared" si="133"/>
        <v>0</v>
      </c>
      <c r="DH54" s="509">
        <f t="shared" si="133"/>
        <v>0</v>
      </c>
      <c r="DI54" s="509">
        <f t="shared" si="133"/>
        <v>0</v>
      </c>
      <c r="DJ54" s="509">
        <f t="shared" si="133"/>
        <v>0</v>
      </c>
      <c r="DK54" s="509">
        <f t="shared" si="133"/>
        <v>0</v>
      </c>
      <c r="DL54" s="509">
        <f t="shared" si="133"/>
        <v>0</v>
      </c>
      <c r="DM54" s="510">
        <f t="shared" si="133"/>
        <v>0</v>
      </c>
      <c r="DN54" s="507">
        <f t="shared" si="133"/>
        <v>1075000000</v>
      </c>
      <c r="DO54" s="471"/>
      <c r="DP54" s="472"/>
      <c r="DQ54" s="472"/>
      <c r="DR54" s="472"/>
      <c r="DS54" s="472"/>
      <c r="DT54" s="472"/>
      <c r="DU54" s="472"/>
      <c r="DV54" s="472"/>
      <c r="DW54" s="472"/>
      <c r="DX54" s="472"/>
      <c r="DY54" s="472"/>
      <c r="DZ54" s="472"/>
      <c r="EA54" s="472"/>
      <c r="EB54" s="472"/>
      <c r="EC54" s="472"/>
      <c r="ED54" s="472"/>
      <c r="EE54" s="472"/>
      <c r="EF54" s="472"/>
      <c r="EG54" s="472"/>
      <c r="EH54" s="472"/>
      <c r="EI54" s="472"/>
      <c r="EJ54" s="472"/>
      <c r="EK54" s="472"/>
      <c r="EL54" s="472"/>
      <c r="EM54" s="472"/>
      <c r="EN54" s="472"/>
      <c r="EO54" s="472"/>
      <c r="EP54" s="472"/>
      <c r="EQ54" s="472"/>
      <c r="ER54" s="54"/>
      <c r="ES54" s="54"/>
      <c r="ET54" s="55"/>
      <c r="EU54" s="55"/>
      <c r="EV54" s="55"/>
      <c r="EW54" s="323"/>
      <c r="EX54" s="323"/>
      <c r="EY54" s="323"/>
      <c r="EZ54" s="323"/>
      <c r="FA54" s="324"/>
    </row>
    <row r="55" spans="1:157" ht="18" customHeight="1" x14ac:dyDescent="0.25">
      <c r="H55" s="34"/>
      <c r="I55" s="34"/>
      <c r="J55" s="34"/>
      <c r="K55" s="34"/>
      <c r="L55" s="34"/>
      <c r="M55" s="34"/>
      <c r="N55" s="34"/>
      <c r="O55" s="34"/>
      <c r="P55" s="34"/>
      <c r="Q55" s="34"/>
      <c r="R55" s="34"/>
      <c r="S55" s="34"/>
      <c r="T55" s="34"/>
      <c r="U55" s="34"/>
      <c r="V55" s="34"/>
      <c r="W55" s="34"/>
      <c r="X55" s="34"/>
      <c r="Y55" s="34"/>
      <c r="Z55" s="34"/>
      <c r="AA55" s="34"/>
      <c r="AB55" s="22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286"/>
      <c r="BA55" s="224"/>
      <c r="BB55" s="224"/>
      <c r="BC55" s="287"/>
      <c r="BD55" s="224"/>
      <c r="BE55" s="287"/>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6"/>
      <c r="CH55" s="34"/>
      <c r="CI55" s="34"/>
      <c r="CJ55" s="282"/>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row>
    <row r="56" spans="1:157" ht="18" customHeight="1" x14ac:dyDescent="0.25">
      <c r="F56" s="225" t="s">
        <v>35</v>
      </c>
      <c r="G56" s="2"/>
      <c r="H56" s="2"/>
      <c r="I56" s="2"/>
      <c r="J56" s="2"/>
      <c r="K56" s="2"/>
      <c r="L56" s="2"/>
      <c r="M56" s="226"/>
      <c r="N56" s="5"/>
      <c r="O56" s="5"/>
      <c r="P56" s="5"/>
      <c r="Q56" s="5"/>
      <c r="R56" s="5"/>
      <c r="S56" s="6"/>
      <c r="T56" s="6"/>
      <c r="U56"/>
      <c r="V56"/>
      <c r="W56"/>
      <c r="X56"/>
      <c r="Y56"/>
      <c r="Z56"/>
      <c r="AA56"/>
      <c r="AB56" s="35"/>
      <c r="AC56"/>
      <c r="AD56" s="66"/>
      <c r="AE56" s="66"/>
      <c r="AF56" s="66"/>
      <c r="AG56" s="66"/>
      <c r="AH56" s="66"/>
      <c r="AI56" s="66"/>
      <c r="AJ56" s="66"/>
      <c r="AK56" s="66"/>
      <c r="AL56" s="66"/>
      <c r="AM56" s="66"/>
      <c r="AN56" s="66"/>
      <c r="AO56" s="66"/>
      <c r="AP56" s="66"/>
      <c r="AQ56" s="66"/>
      <c r="AR56" s="66"/>
      <c r="AS56" s="66"/>
      <c r="AT56" s="66"/>
      <c r="AU56" s="66"/>
      <c r="AV56" s="66"/>
      <c r="AW56" s="66"/>
      <c r="AX56" s="66"/>
      <c r="AY56" s="66"/>
      <c r="AZ56" s="272"/>
      <c r="BA56" s="35"/>
      <c r="BB56" s="35"/>
      <c r="BC56" s="35"/>
      <c r="BD56" s="35"/>
      <c r="BE56" s="278"/>
      <c r="BW56"/>
      <c r="BX56" s="66"/>
      <c r="BY56"/>
      <c r="BZ56"/>
      <c r="CA56"/>
      <c r="CB56"/>
      <c r="CC56"/>
      <c r="CD56"/>
      <c r="CE56"/>
      <c r="CF56"/>
      <c r="CG56" s="379"/>
      <c r="CH56" s="380"/>
      <c r="CI56" s="381"/>
      <c r="CJ56" s="382"/>
      <c r="CK56" s="382"/>
      <c r="CL56" s="382"/>
      <c r="CM56" s="382"/>
      <c r="CN56" s="382"/>
      <c r="CO56" s="382"/>
      <c r="CP56" s="382"/>
      <c r="CQ56" s="382"/>
      <c r="CR56" s="382"/>
      <c r="CS56" s="382"/>
      <c r="CT56" s="382"/>
      <c r="CU56" s="382"/>
      <c r="CV56" s="382"/>
      <c r="CW56" s="382"/>
      <c r="CX56" s="382"/>
      <c r="CY56" s="382"/>
      <c r="CZ56" s="382"/>
      <c r="DA56" s="382"/>
      <c r="DB56" s="382"/>
      <c r="DC56" s="382"/>
      <c r="DD56" s="382"/>
      <c r="DE56" s="382"/>
      <c r="DF56" s="382"/>
      <c r="DG56" s="382"/>
      <c r="DH56" s="382"/>
      <c r="DI56" s="382"/>
      <c r="DJ56" s="382"/>
      <c r="DK56" s="382"/>
      <c r="DL56" s="382"/>
      <c r="DM56" s="382"/>
      <c r="DN56" s="382"/>
      <c r="DO56" s="382"/>
      <c r="DP56" s="382"/>
      <c r="DQ56" s="382"/>
      <c r="DR56" s="382"/>
      <c r="DS56" s="382"/>
      <c r="DT56" s="382"/>
      <c r="DU56" s="382"/>
      <c r="DV56" s="382"/>
      <c r="DW56" s="382"/>
      <c r="DX56" s="382"/>
      <c r="DY56" s="382"/>
      <c r="DZ56" s="382"/>
      <c r="EA56" s="382"/>
      <c r="EB56" s="382"/>
      <c r="EC56" s="382"/>
      <c r="ED56" s="382"/>
      <c r="EE56" s="382"/>
      <c r="EF56" s="382"/>
      <c r="EG56" s="382"/>
      <c r="EH56" s="382"/>
      <c r="EI56" s="382"/>
      <c r="EJ56" s="382"/>
      <c r="EK56" s="382"/>
      <c r="EL56" s="382"/>
      <c r="EM56" s="382"/>
      <c r="EN56" s="382"/>
      <c r="EO56" s="382"/>
      <c r="EP56" s="382"/>
      <c r="EQ56" s="382"/>
      <c r="ER56" s="383"/>
      <c r="ES56" s="383"/>
    </row>
    <row r="57" spans="1:157" ht="18" customHeight="1" x14ac:dyDescent="0.25">
      <c r="F57" s="576" t="s">
        <v>36</v>
      </c>
      <c r="G57" s="722" t="s">
        <v>37</v>
      </c>
      <c r="H57" s="723"/>
      <c r="I57" s="723"/>
      <c r="J57" s="723"/>
      <c r="K57" s="723"/>
      <c r="L57" s="723"/>
      <c r="M57" s="724"/>
      <c r="N57" s="725" t="s">
        <v>38</v>
      </c>
      <c r="O57" s="726"/>
      <c r="P57" s="726"/>
      <c r="Q57" s="726"/>
      <c r="R57" s="726"/>
      <c r="S57" s="726"/>
      <c r="T57" s="727"/>
      <c r="CG57" s="382"/>
      <c r="CH57" s="384"/>
      <c r="CI57" s="382"/>
      <c r="CJ57" s="243"/>
      <c r="CK57" s="243"/>
      <c r="CL57" s="243"/>
      <c r="CM57" s="243"/>
      <c r="CN57" s="243"/>
      <c r="CO57" s="243"/>
      <c r="CP57" s="243"/>
      <c r="CQ57" s="243"/>
      <c r="CR57" s="243"/>
      <c r="CS57" s="243"/>
      <c r="CT57" s="243"/>
      <c r="CU57" s="243"/>
      <c r="CV57" s="243"/>
      <c r="CW57" s="243"/>
      <c r="CX57" s="243"/>
      <c r="CY57" s="243"/>
      <c r="CZ57" s="243"/>
      <c r="DA57" s="243"/>
      <c r="DB57" s="243"/>
      <c r="DC57" s="243"/>
      <c r="DD57" s="243"/>
      <c r="DE57" s="243"/>
      <c r="DF57" s="243"/>
      <c r="DG57" s="243"/>
      <c r="DH57" s="243"/>
      <c r="DI57" s="382"/>
      <c r="DJ57" s="382"/>
      <c r="DK57" s="382"/>
      <c r="DL57" s="382"/>
      <c r="DM57" s="382"/>
      <c r="DN57" s="243"/>
      <c r="DO57" s="243"/>
      <c r="DP57" s="243"/>
      <c r="DQ57" s="243"/>
      <c r="DR57" s="243"/>
      <c r="DS57" s="243"/>
      <c r="DT57" s="243"/>
      <c r="DU57" s="243"/>
      <c r="DV57" s="243"/>
      <c r="DW57" s="243"/>
      <c r="DX57" s="243"/>
      <c r="DY57" s="243"/>
      <c r="DZ57" s="243"/>
      <c r="EA57" s="243"/>
      <c r="EB57" s="243"/>
      <c r="EC57" s="243"/>
      <c r="ED57" s="243"/>
      <c r="EE57" s="243"/>
      <c r="EF57" s="243"/>
      <c r="EG57" s="382"/>
      <c r="EH57" s="382"/>
      <c r="EI57" s="382"/>
      <c r="EJ57" s="382"/>
      <c r="EK57" s="382"/>
      <c r="EL57" s="382"/>
      <c r="EM57" s="382"/>
      <c r="EN57" s="382"/>
      <c r="EO57" s="382"/>
      <c r="EP57" s="382"/>
      <c r="EQ57" s="382"/>
      <c r="ER57" s="383"/>
      <c r="ES57" s="383"/>
    </row>
    <row r="58" spans="1:157" ht="18" customHeight="1" x14ac:dyDescent="0.25">
      <c r="F58" s="11">
        <v>13</v>
      </c>
      <c r="G58" s="621" t="s">
        <v>91</v>
      </c>
      <c r="H58" s="621"/>
      <c r="I58" s="621"/>
      <c r="J58" s="621"/>
      <c r="K58" s="621"/>
      <c r="L58" s="621"/>
      <c r="M58" s="621"/>
      <c r="N58" s="621" t="s">
        <v>82</v>
      </c>
      <c r="O58" s="621"/>
      <c r="P58" s="621"/>
      <c r="Q58" s="621"/>
      <c r="R58" s="621"/>
      <c r="S58" s="621"/>
      <c r="T58" s="621"/>
      <c r="BF58" s="244"/>
      <c r="CG58" s="382"/>
      <c r="CH58" s="382"/>
      <c r="CI58" s="382"/>
      <c r="CJ58" s="243"/>
      <c r="CK58" s="243"/>
      <c r="CL58" s="243"/>
      <c r="CM58" s="243"/>
      <c r="CN58" s="243"/>
      <c r="CO58" s="243"/>
      <c r="CP58" s="243"/>
      <c r="CQ58" s="243"/>
      <c r="CR58" s="243"/>
      <c r="CS58" s="243"/>
      <c r="CT58" s="243"/>
      <c r="CU58" s="243"/>
      <c r="CV58" s="243"/>
      <c r="CW58" s="243"/>
      <c r="CX58" s="243"/>
      <c r="CY58" s="243"/>
      <c r="CZ58" s="243"/>
      <c r="DA58" s="243"/>
      <c r="DB58" s="243"/>
      <c r="DC58" s="243"/>
      <c r="DD58" s="243"/>
      <c r="DE58" s="243"/>
      <c r="DF58" s="243"/>
      <c r="DG58" s="243"/>
      <c r="DH58" s="243"/>
      <c r="DI58" s="382"/>
      <c r="DJ58" s="382"/>
      <c r="DK58" s="382"/>
      <c r="DL58" s="382"/>
      <c r="DM58" s="382"/>
      <c r="DN58" s="382"/>
      <c r="DO58" s="382"/>
      <c r="DP58" s="382"/>
      <c r="DQ58" s="382"/>
      <c r="DR58" s="382"/>
      <c r="DS58" s="382"/>
      <c r="DT58" s="382"/>
      <c r="DU58" s="382"/>
      <c r="DV58" s="382"/>
      <c r="DW58" s="382"/>
      <c r="DX58" s="382"/>
      <c r="DY58" s="382"/>
      <c r="DZ58" s="382"/>
      <c r="EA58" s="382"/>
      <c r="EB58" s="382"/>
      <c r="EC58" s="382"/>
      <c r="ED58" s="382"/>
      <c r="EE58" s="382"/>
      <c r="EF58" s="382"/>
      <c r="EG58" s="382"/>
      <c r="EH58" s="382"/>
      <c r="EI58" s="382"/>
      <c r="EJ58" s="382"/>
      <c r="EK58" s="382"/>
      <c r="EL58" s="382"/>
      <c r="EM58" s="382"/>
      <c r="EN58" s="382"/>
      <c r="EO58" s="382"/>
      <c r="EP58" s="382"/>
      <c r="EQ58" s="382"/>
      <c r="ER58" s="383"/>
      <c r="ES58" s="383"/>
    </row>
    <row r="59" spans="1:157" ht="18" customHeight="1" x14ac:dyDescent="0.25">
      <c r="F59" s="11">
        <v>14</v>
      </c>
      <c r="G59" s="621" t="s">
        <v>260</v>
      </c>
      <c r="H59" s="621"/>
      <c r="I59" s="621"/>
      <c r="J59" s="621"/>
      <c r="K59" s="621"/>
      <c r="L59" s="621"/>
      <c r="M59" s="621"/>
      <c r="N59" s="622" t="s">
        <v>364</v>
      </c>
      <c r="O59" s="622"/>
      <c r="P59" s="622"/>
      <c r="Q59" s="622"/>
      <c r="R59" s="622"/>
      <c r="S59" s="622"/>
      <c r="T59" s="622"/>
      <c r="CG59" s="382"/>
      <c r="CH59" s="382"/>
      <c r="CI59" s="382"/>
      <c r="CJ59" s="385"/>
      <c r="CK59" s="382"/>
      <c r="CL59" s="382"/>
      <c r="CM59" s="382"/>
      <c r="CN59" s="382"/>
      <c r="CO59" s="382"/>
      <c r="CP59" s="382"/>
      <c r="CQ59" s="382"/>
      <c r="CR59" s="382"/>
      <c r="CS59" s="382"/>
      <c r="CT59" s="382"/>
      <c r="CU59" s="382"/>
      <c r="CV59" s="382"/>
      <c r="CW59" s="382"/>
      <c r="CX59" s="382"/>
      <c r="CY59" s="382"/>
      <c r="CZ59" s="382"/>
      <c r="DA59" s="382"/>
      <c r="DB59" s="382"/>
      <c r="DC59" s="382"/>
      <c r="DD59" s="382"/>
      <c r="DE59" s="382"/>
      <c r="DF59" s="382"/>
      <c r="DG59" s="382"/>
      <c r="DH59" s="382"/>
      <c r="DI59" s="382"/>
      <c r="DJ59" s="382"/>
      <c r="DK59" s="382"/>
      <c r="DL59" s="382"/>
      <c r="DM59" s="382"/>
      <c r="DN59" s="386"/>
      <c r="DO59" s="382"/>
      <c r="DP59" s="382"/>
      <c r="DQ59" s="382"/>
      <c r="DR59" s="382"/>
      <c r="DS59" s="382"/>
      <c r="DT59" s="382"/>
      <c r="DU59" s="382"/>
      <c r="DV59" s="382"/>
      <c r="DW59" s="382"/>
      <c r="DX59" s="382"/>
      <c r="DY59" s="382"/>
      <c r="DZ59" s="382"/>
      <c r="EA59" s="382"/>
      <c r="EB59" s="382"/>
      <c r="EC59" s="382"/>
      <c r="ED59" s="382"/>
      <c r="EE59" s="382"/>
      <c r="EF59" s="382"/>
      <c r="EG59" s="382"/>
      <c r="EH59" s="382"/>
      <c r="EI59" s="382"/>
      <c r="EJ59" s="382"/>
      <c r="EK59" s="382"/>
      <c r="EL59" s="382"/>
      <c r="EM59" s="382"/>
      <c r="EN59" s="382"/>
      <c r="EO59" s="382"/>
      <c r="EP59" s="382"/>
      <c r="EQ59" s="382"/>
      <c r="ER59" s="387"/>
      <c r="ES59" s="383"/>
    </row>
    <row r="60" spans="1:157" ht="18" customHeight="1" x14ac:dyDescent="0.25">
      <c r="BF60" s="242"/>
      <c r="CG60" s="382"/>
      <c r="CH60" s="382"/>
      <c r="CI60" s="382"/>
      <c r="CJ60" s="385"/>
      <c r="CK60" s="388"/>
      <c r="CL60" s="388"/>
      <c r="CM60" s="388"/>
      <c r="CN60" s="388"/>
      <c r="CO60" s="388"/>
      <c r="CP60" s="388"/>
      <c r="CQ60" s="388"/>
      <c r="CR60" s="388"/>
      <c r="CS60" s="388"/>
      <c r="CT60" s="388"/>
      <c r="CU60" s="388"/>
      <c r="CV60" s="388"/>
      <c r="CW60" s="388"/>
      <c r="CX60" s="388"/>
      <c r="CY60" s="388"/>
      <c r="CZ60" s="388"/>
      <c r="DA60" s="388"/>
      <c r="DB60" s="388"/>
      <c r="DC60" s="388"/>
      <c r="DD60" s="388"/>
      <c r="DE60" s="388"/>
      <c r="DF60" s="388"/>
      <c r="DG60" s="388"/>
      <c r="DH60" s="388"/>
      <c r="DI60" s="382"/>
      <c r="DJ60" s="382"/>
      <c r="DK60" s="382"/>
      <c r="DL60" s="382"/>
      <c r="DM60" s="382"/>
      <c r="DN60" s="386"/>
      <c r="DO60" s="382"/>
      <c r="DP60" s="382"/>
      <c r="DQ60" s="382"/>
      <c r="DR60" s="382"/>
      <c r="DS60" s="382"/>
      <c r="DT60" s="382"/>
      <c r="DU60" s="382"/>
      <c r="DV60" s="382"/>
      <c r="DW60" s="382"/>
      <c r="DX60" s="382"/>
      <c r="DY60" s="382"/>
      <c r="DZ60" s="382"/>
      <c r="EA60" s="382"/>
      <c r="EB60" s="382"/>
      <c r="EC60" s="382"/>
      <c r="ED60" s="382"/>
      <c r="EE60" s="382"/>
      <c r="EF60" s="382"/>
      <c r="EG60" s="382"/>
      <c r="EH60" s="382"/>
      <c r="EI60" s="382"/>
      <c r="EJ60" s="382"/>
      <c r="EK60" s="382"/>
      <c r="EL60" s="382"/>
      <c r="EM60" s="382"/>
      <c r="EN60" s="382"/>
      <c r="EO60" s="382"/>
      <c r="EP60" s="382"/>
      <c r="EQ60" s="382"/>
      <c r="ER60" s="387"/>
      <c r="ES60" s="383"/>
    </row>
    <row r="61" spans="1:157" ht="18" customHeight="1" x14ac:dyDescent="0.25">
      <c r="CG61" s="382"/>
      <c r="CH61" s="382"/>
      <c r="CI61" s="382"/>
      <c r="CJ61" s="382"/>
      <c r="CK61" s="382"/>
      <c r="CL61" s="382"/>
      <c r="CM61" s="382"/>
      <c r="CN61" s="382"/>
      <c r="CO61" s="382"/>
      <c r="CP61" s="382"/>
      <c r="CQ61" s="382"/>
      <c r="CR61" s="382"/>
      <c r="CS61" s="382"/>
      <c r="CT61" s="382"/>
      <c r="CU61" s="382"/>
      <c r="CV61" s="382"/>
      <c r="CW61" s="382"/>
      <c r="CX61" s="382"/>
      <c r="CY61" s="382"/>
      <c r="CZ61" s="382"/>
      <c r="DA61" s="382"/>
      <c r="DB61" s="382"/>
      <c r="DC61" s="382"/>
      <c r="DD61" s="382"/>
      <c r="DE61" s="382"/>
      <c r="DF61" s="382"/>
      <c r="DG61" s="382"/>
      <c r="DH61" s="382"/>
      <c r="DI61" s="382"/>
      <c r="DJ61" s="382"/>
      <c r="DK61" s="382"/>
      <c r="DL61" s="382"/>
      <c r="DM61" s="382"/>
      <c r="DN61" s="382"/>
      <c r="DO61" s="382"/>
      <c r="DP61" s="382"/>
      <c r="DQ61" s="382"/>
      <c r="DR61" s="382"/>
      <c r="DS61" s="382"/>
      <c r="DT61" s="382"/>
      <c r="DU61" s="382"/>
      <c r="DV61" s="382"/>
      <c r="DW61" s="382"/>
      <c r="DX61" s="382"/>
      <c r="DY61" s="382"/>
      <c r="DZ61" s="382"/>
      <c r="EA61" s="382"/>
      <c r="EB61" s="382"/>
      <c r="EC61" s="382"/>
      <c r="ED61" s="382"/>
      <c r="EE61" s="382"/>
      <c r="EF61" s="382"/>
      <c r="EG61" s="382"/>
      <c r="EH61" s="382"/>
      <c r="EI61" s="382"/>
      <c r="EJ61" s="382"/>
      <c r="EK61" s="382"/>
      <c r="EL61" s="382"/>
      <c r="EM61" s="382"/>
      <c r="EN61" s="382"/>
      <c r="EO61" s="382"/>
      <c r="EP61" s="382"/>
      <c r="EQ61" s="382"/>
      <c r="ER61" s="383"/>
      <c r="ES61" s="383"/>
    </row>
    <row r="62" spans="1:157" ht="18" customHeight="1" x14ac:dyDescent="0.25">
      <c r="BF62" s="242"/>
      <c r="CJ62" s="242"/>
      <c r="CK62" s="242"/>
      <c r="CL62" s="242"/>
      <c r="CM62" s="242"/>
      <c r="CN62" s="242"/>
      <c r="CO62" s="242"/>
      <c r="CP62" s="242"/>
      <c r="CQ62" s="242"/>
      <c r="CR62" s="242"/>
      <c r="CS62" s="242"/>
      <c r="CT62" s="242"/>
      <c r="CU62" s="242"/>
      <c r="CV62" s="242"/>
      <c r="CW62" s="242"/>
      <c r="CX62" s="242"/>
      <c r="CY62" s="242"/>
      <c r="CZ62" s="242"/>
      <c r="DA62" s="242"/>
      <c r="DB62" s="242"/>
      <c r="DC62" s="242"/>
      <c r="DD62" s="242"/>
      <c r="DE62" s="242"/>
      <c r="DF62" s="242"/>
      <c r="DG62" s="242"/>
      <c r="DH62" s="242"/>
    </row>
  </sheetData>
  <mergeCells count="93">
    <mergeCell ref="G57:M57"/>
    <mergeCell ref="N57:T57"/>
    <mergeCell ref="G58:M58"/>
    <mergeCell ref="N58:T58"/>
    <mergeCell ref="G59:M59"/>
    <mergeCell ref="N59:T59"/>
    <mergeCell ref="FA45:FA51"/>
    <mergeCell ref="A52:E54"/>
    <mergeCell ref="EW45:EW51"/>
    <mergeCell ref="EX45:EX51"/>
    <mergeCell ref="EY45:EY51"/>
    <mergeCell ref="EZ45:EZ51"/>
    <mergeCell ref="A45:A51"/>
    <mergeCell ref="B45:B51"/>
    <mergeCell ref="C45:C51"/>
    <mergeCell ref="D45:D51"/>
    <mergeCell ref="E45:E51"/>
    <mergeCell ref="EW38:EW44"/>
    <mergeCell ref="EX38:EX44"/>
    <mergeCell ref="EY38:EY44"/>
    <mergeCell ref="EZ38:EZ44"/>
    <mergeCell ref="FA38:FA44"/>
    <mergeCell ref="A38:A44"/>
    <mergeCell ref="B38:B44"/>
    <mergeCell ref="C38:C44"/>
    <mergeCell ref="D38:D44"/>
    <mergeCell ref="E38:E44"/>
    <mergeCell ref="EX24:EX30"/>
    <mergeCell ref="EY24:EY30"/>
    <mergeCell ref="EZ24:EZ30"/>
    <mergeCell ref="FA24:FA30"/>
    <mergeCell ref="EW24:EW30"/>
    <mergeCell ref="FA31:FA37"/>
    <mergeCell ref="EW31:EW37"/>
    <mergeCell ref="EX31:EX37"/>
    <mergeCell ref="EY31:EY37"/>
    <mergeCell ref="EZ31:EZ37"/>
    <mergeCell ref="A31:A37"/>
    <mergeCell ref="B31:B37"/>
    <mergeCell ref="C31:C37"/>
    <mergeCell ref="D31:D37"/>
    <mergeCell ref="E31:E37"/>
    <mergeCell ref="FA17:FA23"/>
    <mergeCell ref="A17:A23"/>
    <mergeCell ref="B17:B23"/>
    <mergeCell ref="C17:C23"/>
    <mergeCell ref="D17:D23"/>
    <mergeCell ref="E17:E23"/>
    <mergeCell ref="EX7:EX9"/>
    <mergeCell ref="EY7:EY9"/>
    <mergeCell ref="EZ7:EZ9"/>
    <mergeCell ref="A24:A30"/>
    <mergeCell ref="A10:A16"/>
    <mergeCell ref="B10:B16"/>
    <mergeCell ref="C10:C16"/>
    <mergeCell ref="D10:D16"/>
    <mergeCell ref="EW17:EW23"/>
    <mergeCell ref="EX17:EX23"/>
    <mergeCell ref="EY17:EY23"/>
    <mergeCell ref="EZ17:EZ23"/>
    <mergeCell ref="B24:B30"/>
    <mergeCell ref="C24:C30"/>
    <mergeCell ref="D24:D30"/>
    <mergeCell ref="E24:E30"/>
    <mergeCell ref="EX10:EX16"/>
    <mergeCell ref="EY10:EY16"/>
    <mergeCell ref="EZ10:EZ16"/>
    <mergeCell ref="FA10:FA16"/>
    <mergeCell ref="E10:E16"/>
    <mergeCell ref="EW10:EW16"/>
    <mergeCell ref="A5:E5"/>
    <mergeCell ref="F5:FA5"/>
    <mergeCell ref="A7:G8"/>
    <mergeCell ref="H7:EQ7"/>
    <mergeCell ref="ER7:ER9"/>
    <mergeCell ref="ES7:ES9"/>
    <mergeCell ref="ET7:ET9"/>
    <mergeCell ref="EU7:EU9"/>
    <mergeCell ref="EV7:EV9"/>
    <mergeCell ref="EW7:EW9"/>
    <mergeCell ref="H8:AA8"/>
    <mergeCell ref="AB8:BE8"/>
    <mergeCell ref="BF8:CI8"/>
    <mergeCell ref="CJ8:DM8"/>
    <mergeCell ref="DN8:EQ8"/>
    <mergeCell ref="FA7:FA9"/>
    <mergeCell ref="A4:E4"/>
    <mergeCell ref="F4:FA4"/>
    <mergeCell ref="A1:E3"/>
    <mergeCell ref="F1:FA1"/>
    <mergeCell ref="F2:FA2"/>
    <mergeCell ref="F3:EQ3"/>
    <mergeCell ref="ER3:FA3"/>
  </mergeCells>
  <dataValidations count="1">
    <dataValidation type="list" allowBlank="1" showInputMessage="1" showErrorMessage="1" sqref="D10:D51"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ignoredErrors>
    <ignoredError sqref="BD54"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3C5F4-F70B-43A4-8C58-786C04200948}">
  <dimension ref="A1:Y94"/>
  <sheetViews>
    <sheetView showGridLines="0" zoomScale="66" zoomScaleNormal="66" workbookViewId="0">
      <selection activeCell="N11" sqref="N11"/>
    </sheetView>
  </sheetViews>
  <sheetFormatPr baseColWidth="10" defaultColWidth="11.42578125" defaultRowHeight="12.75" x14ac:dyDescent="0.25"/>
  <cols>
    <col min="1" max="1" width="16.42578125" style="3" customWidth="1"/>
    <col min="2" max="2" width="24.7109375" style="3" customWidth="1"/>
    <col min="3" max="3" width="36.42578125" style="343" customWidth="1"/>
    <col min="4" max="5" width="7" style="3" customWidth="1"/>
    <col min="6" max="6" width="10.5703125" style="3" customWidth="1"/>
    <col min="7" max="18" width="6.42578125" style="4" customWidth="1"/>
    <col min="19" max="19" width="9.42578125" style="4" customWidth="1"/>
    <col min="20" max="21" width="11.140625" style="4" customWidth="1"/>
    <col min="22" max="22" width="56.5703125" style="5" customWidth="1"/>
    <col min="23" max="25" width="11.42578125" style="5"/>
    <col min="26" max="16384" width="11.42578125" style="3"/>
  </cols>
  <sheetData>
    <row r="1" spans="1:25" ht="24.75" customHeight="1" x14ac:dyDescent="0.25">
      <c r="A1" s="638"/>
      <c r="B1" s="639"/>
      <c r="C1" s="639"/>
      <c r="D1" s="750" t="s">
        <v>39</v>
      </c>
      <c r="E1" s="751"/>
      <c r="F1" s="751"/>
      <c r="G1" s="751"/>
      <c r="H1" s="751"/>
      <c r="I1" s="751"/>
      <c r="J1" s="751"/>
      <c r="K1" s="751"/>
      <c r="L1" s="751"/>
      <c r="M1" s="751"/>
      <c r="N1" s="751"/>
      <c r="O1" s="751"/>
      <c r="P1" s="751"/>
      <c r="Q1" s="751"/>
      <c r="R1" s="751"/>
      <c r="S1" s="751"/>
      <c r="T1" s="751"/>
      <c r="U1" s="751"/>
      <c r="V1" s="752"/>
      <c r="W1" s="3"/>
      <c r="X1" s="3"/>
      <c r="Y1" s="3"/>
    </row>
    <row r="2" spans="1:25" ht="40.5" customHeight="1" x14ac:dyDescent="0.25">
      <c r="A2" s="641"/>
      <c r="B2" s="628"/>
      <c r="C2" s="628"/>
      <c r="D2" s="753" t="s">
        <v>430</v>
      </c>
      <c r="E2" s="754"/>
      <c r="F2" s="754"/>
      <c r="G2" s="754"/>
      <c r="H2" s="754"/>
      <c r="I2" s="754"/>
      <c r="J2" s="754"/>
      <c r="K2" s="754"/>
      <c r="L2" s="754"/>
      <c r="M2" s="754"/>
      <c r="N2" s="754"/>
      <c r="O2" s="754"/>
      <c r="P2" s="754"/>
      <c r="Q2" s="754"/>
      <c r="R2" s="754"/>
      <c r="S2" s="754"/>
      <c r="T2" s="754"/>
      <c r="U2" s="754"/>
      <c r="V2" s="755"/>
      <c r="W2" s="3"/>
      <c r="X2" s="3"/>
      <c r="Y2" s="3"/>
    </row>
    <row r="3" spans="1:25" ht="27" customHeight="1" thickBot="1" x14ac:dyDescent="0.3">
      <c r="A3" s="643"/>
      <c r="B3" s="644"/>
      <c r="C3" s="644"/>
      <c r="D3" s="756" t="s">
        <v>40</v>
      </c>
      <c r="E3" s="757"/>
      <c r="F3" s="757"/>
      <c r="G3" s="757"/>
      <c r="H3" s="757"/>
      <c r="I3" s="757"/>
      <c r="J3" s="757"/>
      <c r="K3" s="757"/>
      <c r="L3" s="757"/>
      <c r="M3" s="757"/>
      <c r="N3" s="757"/>
      <c r="O3" s="757"/>
      <c r="P3" s="757"/>
      <c r="Q3" s="757"/>
      <c r="R3" s="757"/>
      <c r="S3" s="757"/>
      <c r="T3" s="757"/>
      <c r="U3" s="758"/>
      <c r="V3" s="228" t="s">
        <v>365</v>
      </c>
      <c r="W3" s="3"/>
      <c r="X3" s="3"/>
      <c r="Y3" s="3"/>
    </row>
    <row r="4" spans="1:25" ht="24" customHeight="1" thickBot="1" x14ac:dyDescent="0.3">
      <c r="A4" s="613" t="s">
        <v>0</v>
      </c>
      <c r="B4" s="614"/>
      <c r="C4" s="759"/>
      <c r="D4" s="733" t="s">
        <v>366</v>
      </c>
      <c r="E4" s="734"/>
      <c r="F4" s="734"/>
      <c r="G4" s="734"/>
      <c r="H4" s="734"/>
      <c r="I4" s="734"/>
      <c r="J4" s="734"/>
      <c r="K4" s="734"/>
      <c r="L4" s="734"/>
      <c r="M4" s="734"/>
      <c r="N4" s="734"/>
      <c r="O4" s="734"/>
      <c r="P4" s="734"/>
      <c r="Q4" s="734"/>
      <c r="R4" s="734"/>
      <c r="S4" s="734"/>
      <c r="T4" s="734"/>
      <c r="U4" s="734"/>
      <c r="V4" s="735"/>
      <c r="W4" s="3"/>
      <c r="X4" s="3"/>
      <c r="Y4" s="3"/>
    </row>
    <row r="5" spans="1:25" ht="24" customHeight="1" thickBot="1" x14ac:dyDescent="0.3">
      <c r="A5" s="730" t="s">
        <v>2</v>
      </c>
      <c r="B5" s="731"/>
      <c r="C5" s="732"/>
      <c r="D5" s="733" t="s">
        <v>294</v>
      </c>
      <c r="E5" s="734"/>
      <c r="F5" s="734"/>
      <c r="G5" s="734"/>
      <c r="H5" s="734"/>
      <c r="I5" s="734"/>
      <c r="J5" s="734"/>
      <c r="K5" s="734"/>
      <c r="L5" s="734"/>
      <c r="M5" s="734"/>
      <c r="N5" s="734"/>
      <c r="O5" s="734"/>
      <c r="P5" s="734"/>
      <c r="Q5" s="734"/>
      <c r="R5" s="734"/>
      <c r="S5" s="734"/>
      <c r="T5" s="734"/>
      <c r="U5" s="734"/>
      <c r="V5" s="735"/>
      <c r="W5" s="3"/>
      <c r="X5" s="3"/>
      <c r="Y5" s="3"/>
    </row>
    <row r="6" spans="1:25" ht="15" customHeight="1" thickBot="1" x14ac:dyDescent="0.3">
      <c r="A6" s="736"/>
      <c r="B6" s="737"/>
      <c r="C6" s="737"/>
      <c r="D6" s="737"/>
      <c r="E6" s="737"/>
      <c r="F6" s="737"/>
      <c r="G6" s="737"/>
      <c r="H6" s="737"/>
      <c r="I6" s="737"/>
      <c r="J6" s="737"/>
      <c r="K6" s="737"/>
      <c r="L6" s="737"/>
      <c r="M6" s="737"/>
      <c r="N6" s="737"/>
      <c r="O6" s="737"/>
      <c r="P6" s="737"/>
      <c r="Q6" s="737"/>
      <c r="R6" s="737"/>
      <c r="S6" s="737"/>
      <c r="T6" s="737"/>
      <c r="U6" s="737"/>
      <c r="V6" s="738"/>
      <c r="W6" s="3"/>
      <c r="X6" s="3"/>
      <c r="Y6" s="3"/>
    </row>
    <row r="7" spans="1:25" s="5" customFormat="1" ht="31.5" customHeight="1" x14ac:dyDescent="0.25">
      <c r="A7" s="760" t="s">
        <v>23</v>
      </c>
      <c r="B7" s="739" t="s">
        <v>24</v>
      </c>
      <c r="C7" s="763" t="s">
        <v>68</v>
      </c>
      <c r="D7" s="765" t="s">
        <v>25</v>
      </c>
      <c r="E7" s="766"/>
      <c r="F7" s="767" t="s">
        <v>392</v>
      </c>
      <c r="G7" s="767"/>
      <c r="H7" s="767"/>
      <c r="I7" s="767"/>
      <c r="J7" s="767"/>
      <c r="K7" s="767"/>
      <c r="L7" s="767"/>
      <c r="M7" s="767"/>
      <c r="N7" s="767"/>
      <c r="O7" s="767"/>
      <c r="P7" s="767"/>
      <c r="Q7" s="767"/>
      <c r="R7" s="767"/>
      <c r="S7" s="767"/>
      <c r="T7" s="739" t="s">
        <v>29</v>
      </c>
      <c r="U7" s="739"/>
      <c r="V7" s="740" t="s">
        <v>426</v>
      </c>
    </row>
    <row r="8" spans="1:25" s="5" customFormat="1" ht="44.25" customHeight="1" thickBot="1" x14ac:dyDescent="0.3">
      <c r="A8" s="761"/>
      <c r="B8" s="762"/>
      <c r="C8" s="764"/>
      <c r="D8" s="31" t="s">
        <v>26</v>
      </c>
      <c r="E8" s="31" t="s">
        <v>27</v>
      </c>
      <c r="F8" s="31" t="s">
        <v>28</v>
      </c>
      <c r="G8" s="209" t="s">
        <v>6</v>
      </c>
      <c r="H8" s="209" t="s">
        <v>7</v>
      </c>
      <c r="I8" s="209" t="s">
        <v>8</v>
      </c>
      <c r="J8" s="209" t="s">
        <v>9</v>
      </c>
      <c r="K8" s="209" t="s">
        <v>10</v>
      </c>
      <c r="L8" s="209" t="s">
        <v>11</v>
      </c>
      <c r="M8" s="209" t="s">
        <v>12</v>
      </c>
      <c r="N8" s="209" t="s">
        <v>13</v>
      </c>
      <c r="O8" s="209" t="s">
        <v>363</v>
      </c>
      <c r="P8" s="209" t="s">
        <v>15</v>
      </c>
      <c r="Q8" s="209" t="s">
        <v>16</v>
      </c>
      <c r="R8" s="209" t="s">
        <v>17</v>
      </c>
      <c r="S8" s="227" t="s">
        <v>18</v>
      </c>
      <c r="T8" s="340" t="s">
        <v>30</v>
      </c>
      <c r="U8" s="340" t="s">
        <v>31</v>
      </c>
      <c r="V8" s="741"/>
    </row>
    <row r="9" spans="1:25" s="5" customFormat="1" ht="45" customHeight="1" x14ac:dyDescent="0.25">
      <c r="A9" s="742" t="s">
        <v>307</v>
      </c>
      <c r="B9" s="744" t="s">
        <v>373</v>
      </c>
      <c r="C9" s="746" t="s">
        <v>308</v>
      </c>
      <c r="D9" s="748" t="s">
        <v>273</v>
      </c>
      <c r="E9" s="748" t="s">
        <v>273</v>
      </c>
      <c r="F9" s="558" t="s">
        <v>19</v>
      </c>
      <c r="G9" s="549">
        <v>8.3299999999999999E-2</v>
      </c>
      <c r="H9" s="549">
        <v>8.3299999999999999E-2</v>
      </c>
      <c r="I9" s="549">
        <v>8.3299999999999999E-2</v>
      </c>
      <c r="J9" s="549">
        <v>8.3299999999999999E-2</v>
      </c>
      <c r="K9" s="549">
        <v>8.3299999999999999E-2</v>
      </c>
      <c r="L9" s="549">
        <v>8.3299999999999999E-2</v>
      </c>
      <c r="M9" s="549">
        <v>8.3299999999999999E-2</v>
      </c>
      <c r="N9" s="549">
        <v>8.3299999999999999E-2</v>
      </c>
      <c r="O9" s="549">
        <v>8.3299999999999999E-2</v>
      </c>
      <c r="P9" s="549">
        <v>8.3299999999999999E-2</v>
      </c>
      <c r="Q9" s="549">
        <v>8.3299999999999999E-2</v>
      </c>
      <c r="R9" s="549">
        <v>8.3699999999999997E-2</v>
      </c>
      <c r="S9" s="558">
        <f t="shared" ref="S9:S10" si="0">SUM(G9:R9)</f>
        <v>1</v>
      </c>
      <c r="T9" s="772">
        <v>0.75</v>
      </c>
      <c r="U9" s="768">
        <v>0.12</v>
      </c>
      <c r="V9" s="728" t="s">
        <v>427</v>
      </c>
    </row>
    <row r="10" spans="1:25" s="5" customFormat="1" ht="45" customHeight="1" thickBot="1" x14ac:dyDescent="0.3">
      <c r="A10" s="743"/>
      <c r="B10" s="745"/>
      <c r="C10" s="747"/>
      <c r="D10" s="749"/>
      <c r="E10" s="749"/>
      <c r="F10" s="559" t="s">
        <v>20</v>
      </c>
      <c r="G10" s="550">
        <v>8.3799999999999999E-2</v>
      </c>
      <c r="H10" s="550">
        <v>6.5500000000000003E-2</v>
      </c>
      <c r="I10" s="550">
        <v>0</v>
      </c>
      <c r="J10" s="550">
        <v>0.18390000000000001</v>
      </c>
      <c r="K10" s="550">
        <v>8.3299999999999999E-2</v>
      </c>
      <c r="L10" s="550">
        <v>8.3299999999999999E-2</v>
      </c>
      <c r="M10" s="550">
        <v>8.3299999999999999E-2</v>
      </c>
      <c r="N10" s="550">
        <v>8.3299999999999999E-2</v>
      </c>
      <c r="O10" s="550">
        <v>8.3299999999999999E-2</v>
      </c>
      <c r="P10" s="550">
        <v>8.3299999999999999E-2</v>
      </c>
      <c r="Q10" s="550">
        <v>8.3299999999999999E-2</v>
      </c>
      <c r="R10" s="550">
        <v>8.3699999999999997E-2</v>
      </c>
      <c r="S10" s="559">
        <f t="shared" si="0"/>
        <v>1</v>
      </c>
      <c r="T10" s="773"/>
      <c r="U10" s="769"/>
      <c r="V10" s="729"/>
    </row>
    <row r="11" spans="1:25" s="5" customFormat="1" ht="45" customHeight="1" x14ac:dyDescent="0.25">
      <c r="A11" s="743"/>
      <c r="B11" s="745"/>
      <c r="C11" s="746" t="s">
        <v>309</v>
      </c>
      <c r="D11" s="748" t="s">
        <v>273</v>
      </c>
      <c r="E11" s="748" t="s">
        <v>273</v>
      </c>
      <c r="F11" s="558" t="s">
        <v>19</v>
      </c>
      <c r="G11" s="549"/>
      <c r="H11" s="549"/>
      <c r="I11" s="549"/>
      <c r="J11" s="549">
        <v>0.3</v>
      </c>
      <c r="K11" s="549"/>
      <c r="L11" s="549"/>
      <c r="M11" s="549"/>
      <c r="N11" s="549">
        <v>0.3</v>
      </c>
      <c r="O11" s="549"/>
      <c r="P11" s="549"/>
      <c r="Q11" s="549"/>
      <c r="R11" s="549">
        <v>0.4</v>
      </c>
      <c r="S11" s="558">
        <f t="shared" ref="S11:S30" si="1">SUM(G11:R11)</f>
        <v>1</v>
      </c>
      <c r="T11" s="773"/>
      <c r="U11" s="768">
        <v>0.12</v>
      </c>
      <c r="V11" s="728" t="s">
        <v>407</v>
      </c>
    </row>
    <row r="12" spans="1:25" s="5" customFormat="1" ht="45" customHeight="1" thickBot="1" x14ac:dyDescent="0.3">
      <c r="A12" s="743"/>
      <c r="B12" s="745"/>
      <c r="C12" s="747"/>
      <c r="D12" s="749"/>
      <c r="E12" s="749"/>
      <c r="F12" s="559" t="s">
        <v>20</v>
      </c>
      <c r="G12" s="550"/>
      <c r="H12" s="550"/>
      <c r="I12" s="550"/>
      <c r="J12" s="550">
        <v>0.12</v>
      </c>
      <c r="K12" s="550"/>
      <c r="L12" s="550"/>
      <c r="M12" s="550"/>
      <c r="N12" s="550">
        <v>0.16999999999999998</v>
      </c>
      <c r="O12" s="550"/>
      <c r="P12" s="550"/>
      <c r="Q12" s="550"/>
      <c r="R12" s="550">
        <v>0.71</v>
      </c>
      <c r="S12" s="559">
        <f t="shared" si="1"/>
        <v>1</v>
      </c>
      <c r="T12" s="773"/>
      <c r="U12" s="769"/>
      <c r="V12" s="729"/>
      <c r="Y12" s="369"/>
    </row>
    <row r="13" spans="1:25" s="5" customFormat="1" ht="45" customHeight="1" x14ac:dyDescent="0.25">
      <c r="A13" s="743"/>
      <c r="B13" s="745"/>
      <c r="C13" s="746" t="s">
        <v>381</v>
      </c>
      <c r="D13" s="748" t="s">
        <v>273</v>
      </c>
      <c r="E13" s="748" t="s">
        <v>273</v>
      </c>
      <c r="F13" s="558" t="s">
        <v>19</v>
      </c>
      <c r="G13" s="549"/>
      <c r="H13" s="549"/>
      <c r="I13" s="549"/>
      <c r="J13" s="549">
        <v>0.3</v>
      </c>
      <c r="K13" s="549"/>
      <c r="L13" s="549"/>
      <c r="M13" s="549"/>
      <c r="N13" s="549">
        <v>0.3</v>
      </c>
      <c r="O13" s="549"/>
      <c r="P13" s="549"/>
      <c r="Q13" s="549"/>
      <c r="R13" s="549">
        <v>0.4</v>
      </c>
      <c r="S13" s="558">
        <f t="shared" si="1"/>
        <v>1</v>
      </c>
      <c r="T13" s="773"/>
      <c r="U13" s="768">
        <v>0.12</v>
      </c>
      <c r="V13" s="728" t="s">
        <v>408</v>
      </c>
      <c r="X13" s="370"/>
      <c r="Y13" s="370"/>
    </row>
    <row r="14" spans="1:25" s="5" customFormat="1" ht="45" customHeight="1" thickBot="1" x14ac:dyDescent="0.3">
      <c r="A14" s="743"/>
      <c r="B14" s="745"/>
      <c r="C14" s="747"/>
      <c r="D14" s="749"/>
      <c r="E14" s="749"/>
      <c r="F14" s="559" t="s">
        <v>20</v>
      </c>
      <c r="G14" s="550"/>
      <c r="H14" s="550"/>
      <c r="I14" s="550"/>
      <c r="J14" s="550">
        <v>0.3</v>
      </c>
      <c r="K14" s="550"/>
      <c r="L14" s="550"/>
      <c r="M14" s="550"/>
      <c r="N14" s="550">
        <v>0.3</v>
      </c>
      <c r="O14" s="550"/>
      <c r="P14" s="550"/>
      <c r="Q14" s="550"/>
      <c r="R14" s="550">
        <v>0.4</v>
      </c>
      <c r="S14" s="559">
        <f t="shared" si="1"/>
        <v>1</v>
      </c>
      <c r="T14" s="773"/>
      <c r="U14" s="769"/>
      <c r="V14" s="729"/>
    </row>
    <row r="15" spans="1:25" s="5" customFormat="1" ht="45" customHeight="1" x14ac:dyDescent="0.25">
      <c r="A15" s="743"/>
      <c r="B15" s="745"/>
      <c r="C15" s="770" t="s">
        <v>393</v>
      </c>
      <c r="D15" s="748" t="s">
        <v>273</v>
      </c>
      <c r="E15" s="748" t="s">
        <v>273</v>
      </c>
      <c r="F15" s="558" t="s">
        <v>19</v>
      </c>
      <c r="G15" s="549"/>
      <c r="H15" s="549"/>
      <c r="I15" s="549"/>
      <c r="J15" s="549"/>
      <c r="K15" s="549"/>
      <c r="L15" s="549">
        <v>0.5</v>
      </c>
      <c r="M15" s="549"/>
      <c r="N15" s="549"/>
      <c r="O15" s="549"/>
      <c r="P15" s="549"/>
      <c r="Q15" s="549"/>
      <c r="R15" s="549">
        <v>0.5</v>
      </c>
      <c r="S15" s="558">
        <f t="shared" si="1"/>
        <v>1</v>
      </c>
      <c r="T15" s="773"/>
      <c r="U15" s="768">
        <v>0.12</v>
      </c>
      <c r="V15" s="728" t="s">
        <v>409</v>
      </c>
    </row>
    <row r="16" spans="1:25" s="5" customFormat="1" ht="45" customHeight="1" thickBot="1" x14ac:dyDescent="0.3">
      <c r="A16" s="743"/>
      <c r="B16" s="745"/>
      <c r="C16" s="771"/>
      <c r="D16" s="749"/>
      <c r="E16" s="749"/>
      <c r="F16" s="559" t="s">
        <v>20</v>
      </c>
      <c r="G16" s="550"/>
      <c r="H16" s="550"/>
      <c r="I16" s="550"/>
      <c r="J16" s="550"/>
      <c r="K16" s="550"/>
      <c r="L16" s="550">
        <v>0.5</v>
      </c>
      <c r="M16" s="550"/>
      <c r="N16" s="550"/>
      <c r="O16" s="550">
        <v>0.125</v>
      </c>
      <c r="P16" s="550"/>
      <c r="Q16" s="550"/>
      <c r="R16" s="550">
        <v>0.375</v>
      </c>
      <c r="S16" s="559">
        <f t="shared" si="1"/>
        <v>1</v>
      </c>
      <c r="T16" s="773"/>
      <c r="U16" s="769"/>
      <c r="V16" s="729"/>
    </row>
    <row r="17" spans="1:25" s="5" customFormat="1" ht="45" customHeight="1" x14ac:dyDescent="0.25">
      <c r="A17" s="743"/>
      <c r="B17" s="745"/>
      <c r="C17" s="770" t="s">
        <v>400</v>
      </c>
      <c r="D17" s="748" t="s">
        <v>273</v>
      </c>
      <c r="E17" s="748" t="s">
        <v>273</v>
      </c>
      <c r="F17" s="558" t="s">
        <v>19</v>
      </c>
      <c r="G17" s="549"/>
      <c r="H17" s="549"/>
      <c r="I17" s="549">
        <v>0.2</v>
      </c>
      <c r="J17" s="549"/>
      <c r="K17" s="549"/>
      <c r="L17" s="549">
        <v>0.2</v>
      </c>
      <c r="M17" s="549"/>
      <c r="N17" s="549"/>
      <c r="O17" s="549">
        <v>0.2</v>
      </c>
      <c r="P17" s="549"/>
      <c r="Q17" s="549"/>
      <c r="R17" s="549">
        <v>0.4</v>
      </c>
      <c r="S17" s="558">
        <f t="shared" si="1"/>
        <v>1</v>
      </c>
      <c r="T17" s="773"/>
      <c r="U17" s="768">
        <v>0.13500000000000001</v>
      </c>
      <c r="V17" s="728" t="s">
        <v>410</v>
      </c>
    </row>
    <row r="18" spans="1:25" s="5" customFormat="1" ht="45" customHeight="1" thickBot="1" x14ac:dyDescent="0.3">
      <c r="A18" s="743"/>
      <c r="B18" s="745"/>
      <c r="C18" s="771"/>
      <c r="D18" s="749"/>
      <c r="E18" s="749"/>
      <c r="F18" s="559" t="s">
        <v>20</v>
      </c>
      <c r="G18" s="550"/>
      <c r="H18" s="550"/>
      <c r="I18" s="550">
        <v>0.2</v>
      </c>
      <c r="J18" s="550"/>
      <c r="K18" s="550"/>
      <c r="L18" s="550">
        <v>0.2</v>
      </c>
      <c r="M18" s="550">
        <v>6.6699999999999995E-2</v>
      </c>
      <c r="N18" s="550"/>
      <c r="O18" s="550">
        <v>0.13330000000000003</v>
      </c>
      <c r="P18" s="550">
        <v>0.1333</v>
      </c>
      <c r="Q18" s="550">
        <v>0.1333</v>
      </c>
      <c r="R18" s="550">
        <v>0.13339999999999999</v>
      </c>
      <c r="S18" s="559">
        <f t="shared" si="1"/>
        <v>1</v>
      </c>
      <c r="T18" s="773"/>
      <c r="U18" s="769"/>
      <c r="V18" s="729"/>
    </row>
    <row r="19" spans="1:25" ht="45" customHeight="1" x14ac:dyDescent="0.25">
      <c r="A19" s="743"/>
      <c r="B19" s="745"/>
      <c r="C19" s="746" t="s">
        <v>382</v>
      </c>
      <c r="D19" s="748" t="s">
        <v>273</v>
      </c>
      <c r="E19" s="748" t="s">
        <v>273</v>
      </c>
      <c r="F19" s="558" t="s">
        <v>19</v>
      </c>
      <c r="G19" s="549"/>
      <c r="H19" s="549">
        <v>0.02</v>
      </c>
      <c r="I19" s="549">
        <v>0.09</v>
      </c>
      <c r="J19" s="549">
        <v>0.09</v>
      </c>
      <c r="K19" s="549">
        <v>0.1</v>
      </c>
      <c r="L19" s="549">
        <v>0.1</v>
      </c>
      <c r="M19" s="549">
        <v>0.1</v>
      </c>
      <c r="N19" s="549">
        <v>0.1</v>
      </c>
      <c r="O19" s="549">
        <v>0.1</v>
      </c>
      <c r="P19" s="549">
        <v>0.1</v>
      </c>
      <c r="Q19" s="549">
        <v>0.1</v>
      </c>
      <c r="R19" s="549">
        <v>0.1</v>
      </c>
      <c r="S19" s="558">
        <f t="shared" si="1"/>
        <v>0.99999999999999989</v>
      </c>
      <c r="T19" s="773"/>
      <c r="U19" s="768">
        <v>0.13500000000000001</v>
      </c>
      <c r="V19" s="728" t="s">
        <v>411</v>
      </c>
      <c r="X19" s="3"/>
      <c r="Y19" s="3"/>
    </row>
    <row r="20" spans="1:25" ht="45" customHeight="1" thickBot="1" x14ac:dyDescent="0.3">
      <c r="A20" s="743"/>
      <c r="B20" s="745"/>
      <c r="C20" s="747"/>
      <c r="D20" s="749"/>
      <c r="E20" s="749"/>
      <c r="F20" s="559" t="s">
        <v>20</v>
      </c>
      <c r="G20" s="550"/>
      <c r="H20" s="551">
        <v>0.02</v>
      </c>
      <c r="I20" s="550">
        <v>0.09</v>
      </c>
      <c r="J20" s="550">
        <v>0.09</v>
      </c>
      <c r="K20" s="550">
        <v>0.1</v>
      </c>
      <c r="L20" s="550">
        <v>0.1</v>
      </c>
      <c r="M20" s="550">
        <v>0.1</v>
      </c>
      <c r="N20" s="550">
        <v>0.1</v>
      </c>
      <c r="O20" s="550">
        <v>0.1</v>
      </c>
      <c r="P20" s="550">
        <v>0.05</v>
      </c>
      <c r="Q20" s="550">
        <v>0.15</v>
      </c>
      <c r="R20" s="550">
        <v>0.1</v>
      </c>
      <c r="S20" s="559">
        <f t="shared" si="1"/>
        <v>1</v>
      </c>
      <c r="T20" s="773"/>
      <c r="U20" s="769"/>
      <c r="V20" s="729"/>
      <c r="W20" s="3"/>
      <c r="X20" s="3"/>
      <c r="Y20" s="3"/>
    </row>
    <row r="21" spans="1:25" ht="45" customHeight="1" x14ac:dyDescent="0.25">
      <c r="A21" s="743"/>
      <c r="B21" s="744" t="s">
        <v>310</v>
      </c>
      <c r="C21" s="746" t="s">
        <v>403</v>
      </c>
      <c r="D21" s="748" t="s">
        <v>273</v>
      </c>
      <c r="E21" s="748" t="s">
        <v>273</v>
      </c>
      <c r="F21" s="558" t="s">
        <v>19</v>
      </c>
      <c r="G21" s="549"/>
      <c r="H21" s="552">
        <v>0.02</v>
      </c>
      <c r="I21" s="552">
        <v>0.08</v>
      </c>
      <c r="J21" s="552">
        <v>0.1</v>
      </c>
      <c r="K21" s="552">
        <v>0.1</v>
      </c>
      <c r="L21" s="552">
        <v>0.1</v>
      </c>
      <c r="M21" s="552">
        <v>0.1</v>
      </c>
      <c r="N21" s="552">
        <v>0.1</v>
      </c>
      <c r="O21" s="552">
        <v>0.1</v>
      </c>
      <c r="P21" s="552">
        <v>0.1</v>
      </c>
      <c r="Q21" s="552">
        <v>0.1</v>
      </c>
      <c r="R21" s="552">
        <v>0.1</v>
      </c>
      <c r="S21" s="558">
        <f t="shared" si="1"/>
        <v>0.99999999999999989</v>
      </c>
      <c r="T21" s="772">
        <v>0.05</v>
      </c>
      <c r="U21" s="768">
        <v>0.05</v>
      </c>
      <c r="V21" s="728" t="s">
        <v>412</v>
      </c>
      <c r="X21" s="3"/>
      <c r="Y21" s="3"/>
    </row>
    <row r="22" spans="1:25" ht="45" customHeight="1" thickBot="1" x14ac:dyDescent="0.3">
      <c r="A22" s="743"/>
      <c r="B22" s="745"/>
      <c r="C22" s="747"/>
      <c r="D22" s="749"/>
      <c r="E22" s="749"/>
      <c r="F22" s="559" t="s">
        <v>20</v>
      </c>
      <c r="G22" s="550"/>
      <c r="H22" s="553">
        <v>0.02</v>
      </c>
      <c r="I22" s="553">
        <v>0.08</v>
      </c>
      <c r="J22" s="553">
        <v>0.1</v>
      </c>
      <c r="K22" s="553">
        <v>0.1</v>
      </c>
      <c r="L22" s="553">
        <v>0.1</v>
      </c>
      <c r="M22" s="553">
        <v>0.1</v>
      </c>
      <c r="N22" s="553">
        <v>0.05</v>
      </c>
      <c r="O22" s="553">
        <v>0.1</v>
      </c>
      <c r="P22" s="553">
        <v>0.1</v>
      </c>
      <c r="Q22" s="553">
        <v>0.1</v>
      </c>
      <c r="R22" s="553">
        <v>0.15</v>
      </c>
      <c r="S22" s="559">
        <f t="shared" si="1"/>
        <v>1</v>
      </c>
      <c r="T22" s="773"/>
      <c r="U22" s="769"/>
      <c r="V22" s="776"/>
      <c r="W22" s="3"/>
      <c r="X22" s="3"/>
      <c r="Y22" s="3"/>
    </row>
    <row r="23" spans="1:25" ht="45" customHeight="1" thickBot="1" x14ac:dyDescent="0.3">
      <c r="A23" s="743"/>
      <c r="B23" s="777" t="s">
        <v>391</v>
      </c>
      <c r="C23" s="770" t="s">
        <v>401</v>
      </c>
      <c r="D23" s="779" t="s">
        <v>273</v>
      </c>
      <c r="E23" s="779"/>
      <c r="F23" s="558" t="s">
        <v>19</v>
      </c>
      <c r="G23" s="549"/>
      <c r="H23" s="552"/>
      <c r="I23" s="552"/>
      <c r="J23" s="552">
        <v>0.2</v>
      </c>
      <c r="K23" s="552"/>
      <c r="L23" s="552"/>
      <c r="M23" s="552"/>
      <c r="N23" s="552">
        <v>0.4</v>
      </c>
      <c r="O23" s="552"/>
      <c r="P23" s="552"/>
      <c r="Q23" s="552"/>
      <c r="R23" s="552">
        <v>0.4</v>
      </c>
      <c r="S23" s="558">
        <f t="shared" si="1"/>
        <v>1</v>
      </c>
      <c r="T23" s="780">
        <v>7.0000000000000007E-2</v>
      </c>
      <c r="U23" s="769">
        <v>7.0000000000000007E-2</v>
      </c>
      <c r="V23" s="728" t="s">
        <v>413</v>
      </c>
      <c r="X23" s="3"/>
      <c r="Y23" s="3"/>
    </row>
    <row r="24" spans="1:25" ht="45" customHeight="1" thickBot="1" x14ac:dyDescent="0.3">
      <c r="A24" s="743"/>
      <c r="B24" s="778"/>
      <c r="C24" s="771"/>
      <c r="D24" s="779"/>
      <c r="E24" s="779"/>
      <c r="F24" s="559" t="s">
        <v>20</v>
      </c>
      <c r="G24" s="550"/>
      <c r="H24" s="553">
        <v>0.05</v>
      </c>
      <c r="I24" s="553">
        <v>0.05</v>
      </c>
      <c r="J24" s="553">
        <v>0.1</v>
      </c>
      <c r="K24" s="553">
        <v>0.1</v>
      </c>
      <c r="L24" s="553">
        <v>0.05</v>
      </c>
      <c r="M24" s="553">
        <v>0.1</v>
      </c>
      <c r="N24" s="553">
        <v>0.15</v>
      </c>
      <c r="O24" s="553">
        <v>0.1</v>
      </c>
      <c r="P24" s="553">
        <v>0.1</v>
      </c>
      <c r="Q24" s="553">
        <v>0.1</v>
      </c>
      <c r="R24" s="553">
        <v>0.1</v>
      </c>
      <c r="S24" s="559">
        <f t="shared" si="1"/>
        <v>1</v>
      </c>
      <c r="T24" s="780"/>
      <c r="U24" s="769"/>
      <c r="V24" s="729"/>
      <c r="W24" s="3"/>
      <c r="X24" s="3"/>
      <c r="Y24" s="3"/>
    </row>
    <row r="25" spans="1:25" ht="45" customHeight="1" thickBot="1" x14ac:dyDescent="0.3">
      <c r="A25" s="807" t="s">
        <v>311</v>
      </c>
      <c r="B25" s="781" t="s">
        <v>312</v>
      </c>
      <c r="C25" s="782" t="s">
        <v>383</v>
      </c>
      <c r="D25" s="784" t="s">
        <v>273</v>
      </c>
      <c r="E25" s="784" t="s">
        <v>273</v>
      </c>
      <c r="F25" s="558" t="s">
        <v>19</v>
      </c>
      <c r="G25" s="549"/>
      <c r="H25" s="554">
        <v>0.09</v>
      </c>
      <c r="I25" s="554">
        <v>0.09</v>
      </c>
      <c r="J25" s="554">
        <v>0.09</v>
      </c>
      <c r="K25" s="554">
        <v>0.09</v>
      </c>
      <c r="L25" s="554">
        <v>0.09</v>
      </c>
      <c r="M25" s="554">
        <v>0.09</v>
      </c>
      <c r="N25" s="554">
        <v>0.09</v>
      </c>
      <c r="O25" s="554">
        <v>0.09</v>
      </c>
      <c r="P25" s="554">
        <v>0.09</v>
      </c>
      <c r="Q25" s="554">
        <v>0.09</v>
      </c>
      <c r="R25" s="554">
        <v>0.1</v>
      </c>
      <c r="S25" s="558">
        <f t="shared" si="1"/>
        <v>0.99999999999999978</v>
      </c>
      <c r="T25" s="786">
        <v>0.08</v>
      </c>
      <c r="U25" s="788">
        <v>0.08</v>
      </c>
      <c r="V25" s="728" t="s">
        <v>428</v>
      </c>
    </row>
    <row r="26" spans="1:25" ht="45" customHeight="1" thickBot="1" x14ac:dyDescent="0.3">
      <c r="A26" s="808"/>
      <c r="B26" s="781"/>
      <c r="C26" s="783"/>
      <c r="D26" s="785"/>
      <c r="E26" s="785"/>
      <c r="F26" s="559" t="s">
        <v>20</v>
      </c>
      <c r="G26" s="550"/>
      <c r="H26" s="550">
        <v>0.09</v>
      </c>
      <c r="I26" s="550">
        <v>0.09</v>
      </c>
      <c r="J26" s="550">
        <v>0.09</v>
      </c>
      <c r="K26" s="550">
        <v>0.09</v>
      </c>
      <c r="L26" s="550">
        <v>0.09</v>
      </c>
      <c r="M26" s="550">
        <v>0.09</v>
      </c>
      <c r="N26" s="553">
        <v>0.09</v>
      </c>
      <c r="O26" s="553">
        <v>0.09</v>
      </c>
      <c r="P26" s="553">
        <v>0.09</v>
      </c>
      <c r="Q26" s="553">
        <v>0.09</v>
      </c>
      <c r="R26" s="553">
        <v>0.1</v>
      </c>
      <c r="S26" s="559">
        <f t="shared" si="1"/>
        <v>0.99999999999999978</v>
      </c>
      <c r="T26" s="787"/>
      <c r="U26" s="789"/>
      <c r="V26" s="776"/>
    </row>
    <row r="27" spans="1:25" ht="45" customHeight="1" x14ac:dyDescent="0.25">
      <c r="A27" s="808"/>
      <c r="B27" s="790" t="s">
        <v>313</v>
      </c>
      <c r="C27" s="792" t="s">
        <v>384</v>
      </c>
      <c r="D27" s="793" t="s">
        <v>273</v>
      </c>
      <c r="E27" s="794" t="s">
        <v>273</v>
      </c>
      <c r="F27" s="558" t="s">
        <v>19</v>
      </c>
      <c r="G27" s="549"/>
      <c r="H27" s="554"/>
      <c r="I27" s="554"/>
      <c r="J27" s="554"/>
      <c r="K27" s="554"/>
      <c r="L27" s="554"/>
      <c r="M27" s="554">
        <v>0.5</v>
      </c>
      <c r="N27" s="555"/>
      <c r="O27" s="555"/>
      <c r="P27" s="555"/>
      <c r="Q27" s="555"/>
      <c r="R27" s="555">
        <v>0.5</v>
      </c>
      <c r="S27" s="558">
        <f t="shared" si="1"/>
        <v>1</v>
      </c>
      <c r="T27" s="795">
        <v>0.04</v>
      </c>
      <c r="U27" s="797">
        <v>0.04</v>
      </c>
      <c r="V27" s="728" t="s">
        <v>429</v>
      </c>
    </row>
    <row r="28" spans="1:25" ht="45" customHeight="1" thickBot="1" x14ac:dyDescent="0.3">
      <c r="A28" s="808"/>
      <c r="B28" s="791"/>
      <c r="C28" s="783"/>
      <c r="D28" s="785"/>
      <c r="E28" s="785"/>
      <c r="F28" s="559" t="s">
        <v>20</v>
      </c>
      <c r="G28" s="550"/>
      <c r="H28" s="554">
        <v>0.1</v>
      </c>
      <c r="I28" s="554">
        <v>0.1</v>
      </c>
      <c r="J28" s="554">
        <v>0.05</v>
      </c>
      <c r="K28" s="554">
        <v>0.1</v>
      </c>
      <c r="L28" s="554">
        <v>0.1</v>
      </c>
      <c r="M28" s="551">
        <v>0.05</v>
      </c>
      <c r="N28" s="551">
        <v>0.05</v>
      </c>
      <c r="O28" s="553">
        <v>0.05</v>
      </c>
      <c r="P28" s="553">
        <v>0.05</v>
      </c>
      <c r="Q28" s="553">
        <v>0.05</v>
      </c>
      <c r="R28" s="553">
        <v>0.05</v>
      </c>
      <c r="S28" s="559">
        <f t="shared" si="1"/>
        <v>0.75000000000000011</v>
      </c>
      <c r="T28" s="796"/>
      <c r="U28" s="798"/>
      <c r="V28" s="776"/>
    </row>
    <row r="29" spans="1:25" ht="45" customHeight="1" thickBot="1" x14ac:dyDescent="0.3">
      <c r="A29" s="808"/>
      <c r="B29" s="781" t="s">
        <v>314</v>
      </c>
      <c r="C29" s="809" t="s">
        <v>402</v>
      </c>
      <c r="D29" s="784" t="s">
        <v>273</v>
      </c>
      <c r="E29" s="784"/>
      <c r="F29" s="558" t="s">
        <v>19</v>
      </c>
      <c r="G29" s="549"/>
      <c r="H29" s="556"/>
      <c r="I29" s="556">
        <v>0.2</v>
      </c>
      <c r="J29" s="556"/>
      <c r="K29" s="556">
        <v>0.2</v>
      </c>
      <c r="L29" s="556"/>
      <c r="M29" s="556">
        <v>0.2</v>
      </c>
      <c r="N29" s="556"/>
      <c r="O29" s="556">
        <v>0.2</v>
      </c>
      <c r="P29" s="556"/>
      <c r="Q29" s="556">
        <v>0.2</v>
      </c>
      <c r="R29" s="556"/>
      <c r="S29" s="558">
        <f t="shared" si="1"/>
        <v>1</v>
      </c>
      <c r="T29" s="801">
        <v>0.01</v>
      </c>
      <c r="U29" s="774">
        <v>0.01</v>
      </c>
      <c r="V29" s="728" t="s">
        <v>414</v>
      </c>
    </row>
    <row r="30" spans="1:25" ht="45" customHeight="1" thickBot="1" x14ac:dyDescent="0.3">
      <c r="A30" s="808"/>
      <c r="B30" s="781"/>
      <c r="C30" s="810"/>
      <c r="D30" s="785"/>
      <c r="E30" s="785"/>
      <c r="F30" s="559" t="s">
        <v>20</v>
      </c>
      <c r="G30" s="550"/>
      <c r="H30" s="550">
        <v>0.05</v>
      </c>
      <c r="I30" s="550">
        <v>0.15</v>
      </c>
      <c r="J30" s="550">
        <v>0.1</v>
      </c>
      <c r="K30" s="554">
        <v>0.1</v>
      </c>
      <c r="L30" s="554">
        <v>0.1</v>
      </c>
      <c r="M30" s="554">
        <v>0.1</v>
      </c>
      <c r="N30" s="554">
        <v>0.1</v>
      </c>
      <c r="O30" s="554">
        <v>0.1</v>
      </c>
      <c r="P30" s="554">
        <v>0.05</v>
      </c>
      <c r="Q30" s="554">
        <v>0.05</v>
      </c>
      <c r="R30" s="554">
        <v>0.1</v>
      </c>
      <c r="S30" s="559">
        <f t="shared" si="1"/>
        <v>1</v>
      </c>
      <c r="T30" s="796"/>
      <c r="U30" s="775"/>
      <c r="V30" s="729"/>
    </row>
    <row r="31" spans="1:25" ht="24" customHeight="1" thickBot="1" x14ac:dyDescent="0.3">
      <c r="A31" s="802" t="s">
        <v>425</v>
      </c>
      <c r="B31" s="803"/>
      <c r="C31" s="803"/>
      <c r="D31" s="803"/>
      <c r="E31" s="803"/>
      <c r="F31" s="803"/>
      <c r="G31" s="803"/>
      <c r="H31" s="803"/>
      <c r="I31" s="803"/>
      <c r="J31" s="803"/>
      <c r="K31" s="803"/>
      <c r="L31" s="803"/>
      <c r="M31" s="803"/>
      <c r="N31" s="803"/>
      <c r="O31" s="803"/>
      <c r="P31" s="803"/>
      <c r="Q31" s="803"/>
      <c r="R31" s="803"/>
      <c r="S31" s="803"/>
      <c r="T31" s="119">
        <f>SUM(T9:T30)</f>
        <v>1</v>
      </c>
      <c r="U31" s="119">
        <v>1</v>
      </c>
      <c r="V31" s="557"/>
    </row>
    <row r="32" spans="1:25" s="562" customFormat="1" ht="24" customHeight="1" x14ac:dyDescent="0.25">
      <c r="A32" s="560"/>
      <c r="B32" s="560"/>
      <c r="C32" s="560"/>
      <c r="D32" s="560"/>
      <c r="E32" s="560"/>
      <c r="F32" s="560"/>
      <c r="G32" s="560"/>
      <c r="H32" s="560"/>
      <c r="I32" s="560"/>
      <c r="J32" s="560"/>
      <c r="K32" s="560"/>
      <c r="L32" s="560"/>
      <c r="M32" s="560"/>
      <c r="N32" s="560"/>
      <c r="O32" s="560"/>
      <c r="P32" s="560"/>
      <c r="Q32" s="560"/>
      <c r="R32" s="560"/>
      <c r="S32" s="560"/>
      <c r="T32" s="561"/>
      <c r="U32" s="561"/>
      <c r="V32" s="560"/>
    </row>
    <row r="33" spans="1:21" ht="15" customHeight="1" x14ac:dyDescent="0.25">
      <c r="A33" s="5"/>
      <c r="B33" s="5"/>
      <c r="C33" s="341"/>
      <c r="D33" s="5"/>
      <c r="E33" s="5"/>
      <c r="F33" s="5"/>
      <c r="G33" s="6"/>
      <c r="H33" s="6"/>
      <c r="I33" s="6"/>
      <c r="J33" s="6"/>
      <c r="K33" s="6"/>
      <c r="L33" s="6"/>
      <c r="M33" s="6"/>
      <c r="N33" s="6"/>
      <c r="O33" s="6"/>
      <c r="P33" s="6"/>
      <c r="Q33" s="6"/>
      <c r="R33" s="6"/>
      <c r="S33" s="6"/>
      <c r="T33" s="6"/>
      <c r="U33" s="6"/>
    </row>
    <row r="34" spans="1:21" ht="15" customHeight="1" x14ac:dyDescent="0.25">
      <c r="A34" s="225"/>
      <c r="B34" s="292"/>
      <c r="C34" s="342"/>
      <c r="D34" s="2"/>
      <c r="E34" s="2"/>
      <c r="F34" s="2"/>
      <c r="G34" s="258"/>
      <c r="H34" s="259"/>
      <c r="I34" s="6"/>
      <c r="J34" s="6"/>
      <c r="K34" s="6"/>
      <c r="L34" s="6"/>
      <c r="M34" s="6"/>
      <c r="N34" s="6"/>
      <c r="O34" s="6"/>
      <c r="P34" s="6"/>
      <c r="Q34" s="6"/>
      <c r="R34" s="6"/>
      <c r="S34" s="6"/>
      <c r="T34" s="6"/>
      <c r="U34" s="6"/>
    </row>
    <row r="35" spans="1:21" ht="15" customHeight="1" x14ac:dyDescent="0.25">
      <c r="A35" s="28" t="s">
        <v>36</v>
      </c>
      <c r="B35" s="722" t="s">
        <v>37</v>
      </c>
      <c r="C35" s="723"/>
      <c r="D35" s="723"/>
      <c r="E35" s="723"/>
      <c r="F35" s="723"/>
      <c r="G35" s="723"/>
      <c r="H35" s="724"/>
      <c r="I35" s="804" t="s">
        <v>38</v>
      </c>
      <c r="J35" s="805"/>
      <c r="K35" s="805"/>
      <c r="L35" s="805"/>
      <c r="M35" s="805"/>
      <c r="N35" s="805"/>
      <c r="O35" s="806"/>
      <c r="P35" s="6"/>
      <c r="Q35" s="6"/>
      <c r="R35" s="6"/>
      <c r="S35" s="6"/>
      <c r="T35" s="6"/>
      <c r="U35" s="6"/>
    </row>
    <row r="36" spans="1:21" ht="30.75" customHeight="1" x14ac:dyDescent="0.25">
      <c r="A36" s="11">
        <v>13</v>
      </c>
      <c r="B36" s="621" t="s">
        <v>91</v>
      </c>
      <c r="C36" s="621"/>
      <c r="D36" s="621"/>
      <c r="E36" s="621"/>
      <c r="F36" s="621"/>
      <c r="G36" s="621"/>
      <c r="H36" s="621"/>
      <c r="I36" s="799" t="s">
        <v>82</v>
      </c>
      <c r="J36" s="799"/>
      <c r="K36" s="799"/>
      <c r="L36" s="799"/>
      <c r="M36" s="799"/>
      <c r="N36" s="799"/>
      <c r="O36" s="799"/>
      <c r="P36" s="6"/>
      <c r="Q36" s="6"/>
      <c r="R36" s="6"/>
      <c r="S36" s="6"/>
      <c r="T36" s="6"/>
      <c r="U36" s="6"/>
    </row>
    <row r="37" spans="1:21" ht="32.25" customHeight="1" x14ac:dyDescent="0.25">
      <c r="A37" s="11">
        <v>14</v>
      </c>
      <c r="B37" s="621" t="s">
        <v>260</v>
      </c>
      <c r="C37" s="621"/>
      <c r="D37" s="621"/>
      <c r="E37" s="621"/>
      <c r="F37" s="621"/>
      <c r="G37" s="621"/>
      <c r="H37" s="621"/>
      <c r="I37" s="800" t="s">
        <v>364</v>
      </c>
      <c r="J37" s="800"/>
      <c r="K37" s="800"/>
      <c r="L37" s="800"/>
      <c r="M37" s="800"/>
      <c r="N37" s="800"/>
      <c r="O37" s="800"/>
      <c r="P37" s="6"/>
      <c r="Q37" s="6"/>
      <c r="R37" s="6"/>
      <c r="S37" s="6"/>
      <c r="T37" s="6"/>
      <c r="U37" s="6"/>
    </row>
    <row r="38" spans="1:21" ht="15" customHeight="1" x14ac:dyDescent="0.25">
      <c r="A38" s="5"/>
      <c r="B38" s="5"/>
      <c r="C38" s="341"/>
      <c r="D38" s="5"/>
      <c r="E38" s="5"/>
      <c r="F38" s="5"/>
      <c r="G38" s="6"/>
      <c r="H38" s="6"/>
      <c r="I38" s="6"/>
      <c r="J38" s="6"/>
      <c r="K38" s="6"/>
      <c r="L38" s="6"/>
      <c r="M38" s="6"/>
      <c r="N38" s="6"/>
      <c r="O38" s="6"/>
      <c r="P38" s="6"/>
      <c r="Q38" s="6"/>
      <c r="R38" s="6"/>
      <c r="S38" s="6"/>
      <c r="T38" s="6"/>
      <c r="U38" s="6"/>
    </row>
    <row r="39" spans="1:21" ht="15" customHeight="1" x14ac:dyDescent="0.25">
      <c r="A39" s="5"/>
      <c r="B39" s="5"/>
      <c r="C39" s="341"/>
      <c r="D39" s="5"/>
      <c r="E39" s="5"/>
      <c r="F39" s="5"/>
      <c r="G39" s="6"/>
      <c r="H39" s="6"/>
      <c r="I39" s="6"/>
      <c r="J39" s="6"/>
      <c r="K39" s="6"/>
      <c r="L39" s="6"/>
      <c r="M39" s="6"/>
      <c r="N39" s="6"/>
      <c r="O39" s="6"/>
      <c r="P39" s="6"/>
      <c r="Q39" s="6"/>
      <c r="R39" s="6"/>
      <c r="S39" s="6"/>
      <c r="T39" s="6"/>
      <c r="U39" s="6"/>
    </row>
    <row r="40" spans="1:21" ht="15" customHeight="1" x14ac:dyDescent="0.25">
      <c r="A40" s="5"/>
      <c r="B40" s="5"/>
      <c r="C40" s="341"/>
      <c r="D40" s="5"/>
      <c r="E40" s="5"/>
      <c r="F40" s="5"/>
      <c r="G40" s="6"/>
      <c r="H40" s="6"/>
      <c r="I40" s="6"/>
      <c r="J40" s="6"/>
      <c r="K40" s="6"/>
      <c r="L40" s="6"/>
      <c r="M40" s="6"/>
      <c r="N40" s="6"/>
      <c r="O40" s="6"/>
      <c r="P40" s="6"/>
      <c r="Q40" s="6"/>
      <c r="R40" s="6"/>
      <c r="S40" s="6"/>
      <c r="T40" s="6"/>
      <c r="U40" s="6"/>
    </row>
    <row r="41" spans="1:21" ht="15" customHeight="1" x14ac:dyDescent="0.25">
      <c r="A41" s="5"/>
      <c r="B41" s="5"/>
      <c r="C41" s="341"/>
      <c r="D41" s="5"/>
      <c r="E41" s="5"/>
      <c r="F41" s="5"/>
      <c r="G41" s="6"/>
      <c r="H41" s="6"/>
      <c r="I41" s="6"/>
      <c r="J41" s="6"/>
      <c r="K41" s="6"/>
      <c r="L41" s="6"/>
      <c r="M41" s="6"/>
      <c r="N41" s="6"/>
      <c r="O41" s="6"/>
      <c r="P41" s="6"/>
      <c r="Q41" s="6"/>
      <c r="R41" s="6"/>
      <c r="S41" s="6"/>
      <c r="T41" s="6"/>
      <c r="U41" s="6"/>
    </row>
    <row r="42" spans="1:21" ht="15" customHeight="1" x14ac:dyDescent="0.25">
      <c r="A42" s="5"/>
      <c r="B42" s="5"/>
      <c r="C42" s="341"/>
      <c r="D42" s="5"/>
      <c r="E42" s="5"/>
      <c r="F42" s="5"/>
      <c r="G42" s="6"/>
      <c r="H42" s="6"/>
      <c r="I42" s="6"/>
      <c r="J42" s="6"/>
      <c r="K42" s="6"/>
      <c r="L42" s="6"/>
      <c r="M42" s="6"/>
      <c r="N42" s="6"/>
      <c r="O42" s="6"/>
      <c r="P42" s="6"/>
      <c r="Q42" s="6"/>
      <c r="R42" s="6"/>
      <c r="S42" s="6"/>
      <c r="T42" s="6"/>
      <c r="U42" s="6"/>
    </row>
    <row r="43" spans="1:21" ht="15" customHeight="1" x14ac:dyDescent="0.25">
      <c r="A43" s="5"/>
      <c r="B43" s="5"/>
      <c r="C43" s="341"/>
      <c r="D43" s="5"/>
      <c r="E43" s="5"/>
      <c r="F43" s="5"/>
      <c r="G43" s="6"/>
      <c r="H43" s="6"/>
      <c r="I43" s="6"/>
      <c r="J43" s="6"/>
      <c r="K43" s="6"/>
      <c r="L43" s="6"/>
      <c r="M43" s="6"/>
      <c r="N43" s="6"/>
      <c r="O43" s="6"/>
      <c r="P43" s="6"/>
      <c r="Q43" s="6"/>
      <c r="R43" s="6"/>
      <c r="S43" s="6"/>
      <c r="T43" s="6"/>
      <c r="U43" s="6"/>
    </row>
    <row r="44" spans="1:21" ht="15" customHeight="1" x14ac:dyDescent="0.25">
      <c r="A44" s="5"/>
      <c r="B44" s="5"/>
      <c r="C44" s="341"/>
      <c r="D44" s="5"/>
      <c r="E44" s="5"/>
      <c r="F44" s="5"/>
      <c r="G44" s="6"/>
      <c r="H44" s="6"/>
      <c r="I44" s="6"/>
      <c r="J44" s="6"/>
      <c r="K44" s="6"/>
      <c r="L44" s="6"/>
      <c r="M44" s="6"/>
      <c r="N44" s="6"/>
      <c r="O44" s="6"/>
      <c r="P44" s="6"/>
      <c r="Q44" s="6"/>
      <c r="R44" s="6"/>
      <c r="S44" s="6"/>
      <c r="T44" s="6"/>
      <c r="U44" s="6"/>
    </row>
    <row r="45" spans="1:21" ht="15" customHeight="1" x14ac:dyDescent="0.25">
      <c r="A45" s="5"/>
      <c r="B45" s="5"/>
      <c r="C45" s="341"/>
      <c r="D45" s="5"/>
      <c r="E45" s="5"/>
      <c r="F45" s="5"/>
      <c r="G45" s="6"/>
      <c r="H45" s="6"/>
      <c r="I45" s="6"/>
      <c r="J45" s="6"/>
      <c r="K45" s="6"/>
      <c r="L45" s="6"/>
      <c r="M45" s="6"/>
      <c r="N45" s="6"/>
      <c r="O45" s="6"/>
      <c r="P45" s="6"/>
      <c r="Q45" s="6"/>
      <c r="R45" s="6"/>
      <c r="S45" s="6"/>
      <c r="T45" s="6"/>
      <c r="U45" s="6"/>
    </row>
    <row r="46" spans="1:21" ht="15" customHeight="1" x14ac:dyDescent="0.25">
      <c r="A46" s="5"/>
      <c r="B46" s="5"/>
      <c r="C46" s="341"/>
      <c r="D46" s="5"/>
      <c r="E46" s="5"/>
      <c r="F46" s="5"/>
      <c r="G46" s="6"/>
      <c r="H46" s="6"/>
      <c r="I46" s="6"/>
      <c r="J46" s="6"/>
      <c r="K46" s="6"/>
      <c r="L46" s="6"/>
      <c r="M46" s="6"/>
      <c r="N46" s="6"/>
      <c r="O46" s="6"/>
      <c r="P46" s="6"/>
      <c r="Q46" s="6"/>
      <c r="R46" s="6"/>
      <c r="S46" s="6"/>
      <c r="T46" s="6"/>
      <c r="U46" s="6"/>
    </row>
    <row r="47" spans="1:21" ht="15" customHeight="1" x14ac:dyDescent="0.25">
      <c r="A47" s="5"/>
      <c r="B47" s="5"/>
      <c r="C47" s="341"/>
      <c r="D47" s="5"/>
      <c r="E47" s="5"/>
      <c r="F47" s="5"/>
      <c r="G47" s="6"/>
      <c r="H47" s="6"/>
      <c r="I47" s="6"/>
      <c r="J47" s="6"/>
      <c r="K47" s="6"/>
      <c r="L47" s="6"/>
      <c r="M47" s="6"/>
      <c r="N47" s="6"/>
      <c r="O47" s="6"/>
      <c r="P47" s="6"/>
      <c r="Q47" s="6"/>
      <c r="R47" s="6"/>
      <c r="S47" s="6"/>
      <c r="T47" s="6"/>
      <c r="U47" s="6"/>
    </row>
    <row r="48" spans="1:21" ht="15" customHeight="1" x14ac:dyDescent="0.25">
      <c r="A48" s="5"/>
      <c r="B48" s="5"/>
      <c r="C48" s="341"/>
      <c r="D48" s="5"/>
      <c r="E48" s="5"/>
      <c r="F48" s="5"/>
      <c r="G48" s="6"/>
      <c r="H48" s="6"/>
      <c r="I48" s="6"/>
      <c r="J48" s="6"/>
      <c r="K48" s="6"/>
      <c r="L48" s="6"/>
      <c r="M48" s="6"/>
      <c r="N48" s="6"/>
      <c r="O48" s="6"/>
      <c r="P48" s="6"/>
      <c r="Q48" s="6"/>
      <c r="R48" s="6"/>
      <c r="S48" s="6"/>
      <c r="T48" s="6"/>
      <c r="U48" s="6"/>
    </row>
    <row r="49" spans="1:21" ht="15" customHeight="1" x14ac:dyDescent="0.25">
      <c r="A49" s="5"/>
      <c r="B49" s="5"/>
      <c r="C49" s="341"/>
      <c r="D49" s="5"/>
      <c r="E49" s="5"/>
      <c r="F49" s="5"/>
      <c r="G49" s="6"/>
      <c r="H49" s="6"/>
      <c r="I49" s="6"/>
      <c r="J49" s="6"/>
      <c r="K49" s="6"/>
      <c r="L49" s="6"/>
      <c r="M49" s="6"/>
      <c r="N49" s="6"/>
      <c r="O49" s="6"/>
      <c r="P49" s="6"/>
      <c r="Q49" s="6"/>
      <c r="R49" s="6"/>
      <c r="S49" s="6"/>
      <c r="T49" s="6"/>
      <c r="U49" s="6"/>
    </row>
    <row r="50" spans="1:21" ht="15" customHeight="1" x14ac:dyDescent="0.25">
      <c r="A50" s="5"/>
      <c r="B50" s="5"/>
      <c r="C50" s="341"/>
      <c r="D50" s="5"/>
      <c r="E50" s="5"/>
      <c r="F50" s="5"/>
      <c r="G50" s="6"/>
      <c r="H50" s="6"/>
      <c r="I50" s="6"/>
      <c r="J50" s="6"/>
      <c r="K50" s="6"/>
      <c r="L50" s="6"/>
      <c r="M50" s="6"/>
      <c r="N50" s="6"/>
      <c r="O50" s="6"/>
      <c r="P50" s="6"/>
      <c r="Q50" s="6"/>
      <c r="R50" s="6"/>
      <c r="S50" s="6"/>
      <c r="T50" s="6"/>
      <c r="U50" s="6"/>
    </row>
    <row r="51" spans="1:21" ht="15" customHeight="1" x14ac:dyDescent="0.25">
      <c r="A51" s="5"/>
      <c r="B51" s="5"/>
      <c r="C51" s="341"/>
      <c r="D51" s="5"/>
      <c r="E51" s="5"/>
      <c r="F51" s="5"/>
      <c r="G51" s="6"/>
      <c r="H51" s="6"/>
      <c r="I51" s="6"/>
      <c r="J51" s="6"/>
      <c r="K51" s="6"/>
      <c r="L51" s="6"/>
      <c r="M51" s="6"/>
      <c r="N51" s="6"/>
      <c r="O51" s="6"/>
      <c r="P51" s="6"/>
      <c r="Q51" s="6"/>
      <c r="R51" s="6"/>
      <c r="S51" s="6"/>
      <c r="T51" s="6"/>
      <c r="U51" s="6"/>
    </row>
    <row r="52" spans="1:21" ht="15" customHeight="1" x14ac:dyDescent="0.25">
      <c r="A52" s="5"/>
      <c r="B52" s="5"/>
      <c r="C52" s="341"/>
      <c r="D52" s="5"/>
      <c r="E52" s="5"/>
      <c r="F52" s="5"/>
      <c r="G52" s="6"/>
      <c r="H52" s="6"/>
      <c r="I52" s="6"/>
      <c r="J52" s="6"/>
      <c r="K52" s="6"/>
      <c r="L52" s="6"/>
      <c r="M52" s="6"/>
      <c r="N52" s="6"/>
      <c r="O52" s="6"/>
      <c r="P52" s="6"/>
      <c r="Q52" s="6"/>
      <c r="R52" s="6"/>
      <c r="S52" s="6"/>
      <c r="T52" s="6"/>
      <c r="U52" s="6"/>
    </row>
    <row r="53" spans="1:21" ht="15" customHeight="1" x14ac:dyDescent="0.25">
      <c r="A53" s="5"/>
      <c r="B53" s="5"/>
      <c r="C53" s="341"/>
      <c r="D53" s="5"/>
      <c r="E53" s="5"/>
      <c r="F53" s="5"/>
      <c r="G53" s="6"/>
      <c r="H53" s="6"/>
      <c r="I53" s="6"/>
      <c r="J53" s="6"/>
      <c r="K53" s="6"/>
      <c r="L53" s="6"/>
      <c r="M53" s="6"/>
      <c r="N53" s="6"/>
      <c r="O53" s="6"/>
      <c r="P53" s="6"/>
      <c r="Q53" s="6"/>
      <c r="R53" s="6"/>
      <c r="S53" s="6"/>
      <c r="T53" s="6"/>
      <c r="U53" s="6"/>
    </row>
    <row r="54" spans="1:21" ht="15" customHeight="1" x14ac:dyDescent="0.25">
      <c r="A54" s="5"/>
      <c r="B54" s="5"/>
      <c r="C54" s="341"/>
      <c r="D54" s="5"/>
      <c r="E54" s="5"/>
      <c r="F54" s="5"/>
      <c r="G54" s="6"/>
      <c r="H54" s="6"/>
      <c r="I54" s="6"/>
      <c r="J54" s="6"/>
      <c r="K54" s="6"/>
      <c r="L54" s="6"/>
      <c r="M54" s="6"/>
      <c r="N54" s="6"/>
      <c r="O54" s="6"/>
      <c r="P54" s="6"/>
      <c r="Q54" s="6"/>
      <c r="R54" s="6"/>
      <c r="S54" s="6"/>
      <c r="T54" s="6"/>
      <c r="U54" s="6"/>
    </row>
    <row r="55" spans="1:21" ht="15" customHeight="1" x14ac:dyDescent="0.25">
      <c r="A55" s="5"/>
      <c r="B55" s="5"/>
      <c r="C55" s="341"/>
      <c r="D55" s="5"/>
      <c r="E55" s="5"/>
      <c r="F55" s="5"/>
      <c r="G55" s="6"/>
      <c r="H55" s="6"/>
      <c r="I55" s="6"/>
      <c r="J55" s="6"/>
      <c r="K55" s="6"/>
      <c r="L55" s="6"/>
      <c r="M55" s="6"/>
      <c r="N55" s="6"/>
      <c r="O55" s="6"/>
      <c r="P55" s="6"/>
      <c r="Q55" s="6"/>
      <c r="R55" s="6"/>
      <c r="S55" s="6"/>
      <c r="T55" s="6"/>
      <c r="U55" s="6"/>
    </row>
    <row r="56" spans="1:21" ht="15" customHeight="1" x14ac:dyDescent="0.25">
      <c r="A56" s="5"/>
      <c r="B56" s="5"/>
      <c r="C56" s="341"/>
      <c r="D56" s="5"/>
      <c r="E56" s="5"/>
      <c r="F56" s="5"/>
      <c r="G56" s="6"/>
      <c r="H56" s="6"/>
      <c r="I56" s="6"/>
      <c r="J56" s="6"/>
      <c r="K56" s="6"/>
      <c r="L56" s="6"/>
      <c r="M56" s="6"/>
      <c r="N56" s="6"/>
      <c r="O56" s="6"/>
      <c r="P56" s="6"/>
      <c r="Q56" s="6"/>
      <c r="R56" s="6"/>
      <c r="S56" s="6"/>
      <c r="T56" s="6"/>
      <c r="U56" s="6"/>
    </row>
    <row r="57" spans="1:21" ht="15" customHeight="1" x14ac:dyDescent="0.25">
      <c r="A57" s="5"/>
      <c r="B57" s="5"/>
      <c r="C57" s="341"/>
      <c r="D57" s="5"/>
      <c r="E57" s="5"/>
      <c r="F57" s="5"/>
      <c r="G57" s="6"/>
      <c r="H57" s="6"/>
      <c r="I57" s="6"/>
      <c r="J57" s="6"/>
      <c r="K57" s="6"/>
      <c r="L57" s="6"/>
      <c r="M57" s="6"/>
      <c r="N57" s="6"/>
      <c r="O57" s="6"/>
      <c r="P57" s="6"/>
      <c r="Q57" s="6"/>
      <c r="R57" s="6"/>
      <c r="S57" s="6"/>
      <c r="T57" s="6"/>
      <c r="U57" s="6"/>
    </row>
    <row r="58" spans="1:21" ht="15" customHeight="1" x14ac:dyDescent="0.25">
      <c r="A58" s="5"/>
      <c r="B58" s="5"/>
      <c r="C58" s="341"/>
      <c r="D58" s="5"/>
      <c r="E58" s="5"/>
      <c r="F58" s="5"/>
      <c r="G58" s="6"/>
      <c r="H58" s="6"/>
      <c r="I58" s="6"/>
      <c r="J58" s="6"/>
      <c r="K58" s="6"/>
      <c r="L58" s="6"/>
      <c r="M58" s="6"/>
      <c r="N58" s="6"/>
      <c r="O58" s="6"/>
      <c r="P58" s="6"/>
      <c r="Q58" s="6"/>
      <c r="R58" s="6"/>
      <c r="S58" s="6"/>
      <c r="T58" s="6"/>
      <c r="U58" s="6"/>
    </row>
    <row r="59" spans="1:21" ht="15" customHeight="1" x14ac:dyDescent="0.25">
      <c r="A59" s="5"/>
      <c r="B59" s="5"/>
      <c r="C59" s="341"/>
      <c r="D59" s="5"/>
      <c r="E59" s="5"/>
      <c r="F59" s="5"/>
      <c r="G59" s="6"/>
      <c r="H59" s="6"/>
      <c r="I59" s="6"/>
      <c r="J59" s="6"/>
      <c r="K59" s="6"/>
      <c r="L59" s="6"/>
      <c r="M59" s="6"/>
      <c r="N59" s="6"/>
      <c r="O59" s="6"/>
      <c r="P59" s="6"/>
      <c r="Q59" s="6"/>
      <c r="R59" s="6"/>
      <c r="S59" s="6"/>
      <c r="T59" s="6"/>
      <c r="U59" s="6"/>
    </row>
    <row r="60" spans="1:21" ht="15" customHeight="1" x14ac:dyDescent="0.25">
      <c r="A60" s="5"/>
      <c r="B60" s="5"/>
      <c r="C60" s="341"/>
      <c r="D60" s="5"/>
      <c r="E60" s="5"/>
      <c r="F60" s="5"/>
      <c r="G60" s="6"/>
      <c r="H60" s="6"/>
      <c r="I60" s="6"/>
      <c r="J60" s="6"/>
      <c r="K60" s="6"/>
      <c r="L60" s="6"/>
      <c r="M60" s="6"/>
      <c r="N60" s="6"/>
      <c r="O60" s="6"/>
      <c r="P60" s="6"/>
      <c r="Q60" s="6"/>
      <c r="R60" s="6"/>
      <c r="S60" s="6"/>
      <c r="T60" s="6"/>
      <c r="U60" s="6"/>
    </row>
    <row r="61" spans="1:21" ht="15" customHeight="1" x14ac:dyDescent="0.25">
      <c r="A61" s="5"/>
      <c r="B61" s="5"/>
      <c r="C61" s="341"/>
      <c r="D61" s="5"/>
      <c r="E61" s="5"/>
      <c r="F61" s="5"/>
      <c r="G61" s="6"/>
      <c r="H61" s="6"/>
      <c r="I61" s="6"/>
      <c r="J61" s="6"/>
      <c r="K61" s="6"/>
      <c r="L61" s="6"/>
      <c r="M61" s="6"/>
      <c r="N61" s="6"/>
      <c r="O61" s="6"/>
      <c r="P61" s="6"/>
      <c r="Q61" s="6"/>
      <c r="R61" s="6"/>
      <c r="S61" s="6"/>
      <c r="T61" s="6"/>
      <c r="U61" s="6"/>
    </row>
    <row r="62" spans="1:21" ht="15" customHeight="1" x14ac:dyDescent="0.25">
      <c r="A62" s="5"/>
      <c r="B62" s="5"/>
      <c r="C62" s="341"/>
      <c r="D62" s="5"/>
      <c r="E62" s="5"/>
      <c r="F62" s="5"/>
      <c r="G62" s="6"/>
      <c r="H62" s="6"/>
      <c r="I62" s="6"/>
      <c r="J62" s="6"/>
      <c r="K62" s="6"/>
      <c r="L62" s="6"/>
      <c r="M62" s="6"/>
      <c r="N62" s="6"/>
      <c r="O62" s="6"/>
      <c r="P62" s="6"/>
      <c r="Q62" s="6"/>
      <c r="R62" s="6"/>
      <c r="S62" s="6"/>
      <c r="T62" s="6"/>
      <c r="U62" s="6"/>
    </row>
    <row r="63" spans="1:21" ht="15" customHeight="1" x14ac:dyDescent="0.25">
      <c r="A63" s="5"/>
      <c r="B63" s="5"/>
      <c r="C63" s="341"/>
      <c r="D63" s="5"/>
      <c r="E63" s="5"/>
      <c r="F63" s="5"/>
      <c r="G63" s="6"/>
      <c r="H63" s="6"/>
      <c r="I63" s="6"/>
      <c r="J63" s="6"/>
      <c r="K63" s="6"/>
      <c r="L63" s="6"/>
      <c r="M63" s="6"/>
      <c r="N63" s="6"/>
      <c r="O63" s="6"/>
      <c r="P63" s="6"/>
      <c r="Q63" s="6"/>
      <c r="R63" s="6"/>
      <c r="S63" s="6"/>
      <c r="T63" s="6"/>
      <c r="U63" s="6"/>
    </row>
    <row r="64" spans="1:21" ht="15" customHeight="1" x14ac:dyDescent="0.25">
      <c r="A64" s="5"/>
      <c r="B64" s="5"/>
      <c r="C64" s="341"/>
      <c r="D64" s="5"/>
      <c r="E64" s="5"/>
      <c r="F64" s="5"/>
      <c r="G64" s="6"/>
      <c r="H64" s="6"/>
      <c r="I64" s="6"/>
      <c r="J64" s="6"/>
      <c r="K64" s="6"/>
      <c r="L64" s="6"/>
      <c r="M64" s="6"/>
      <c r="N64" s="6"/>
      <c r="O64" s="6"/>
      <c r="P64" s="6"/>
      <c r="Q64" s="6"/>
      <c r="R64" s="6"/>
      <c r="S64" s="6"/>
      <c r="T64" s="6"/>
      <c r="U64" s="6"/>
    </row>
    <row r="65" spans="1:21" ht="15" customHeight="1" x14ac:dyDescent="0.25">
      <c r="A65" s="5"/>
      <c r="B65" s="5"/>
      <c r="C65" s="341"/>
      <c r="D65" s="5"/>
      <c r="E65" s="5"/>
      <c r="F65" s="5"/>
      <c r="G65" s="6"/>
      <c r="H65" s="6"/>
      <c r="I65" s="6"/>
      <c r="J65" s="6"/>
      <c r="K65" s="6"/>
      <c r="L65" s="6"/>
      <c r="M65" s="6"/>
      <c r="N65" s="6"/>
      <c r="O65" s="6"/>
      <c r="P65" s="6"/>
      <c r="Q65" s="6"/>
      <c r="R65" s="6"/>
      <c r="S65" s="6"/>
      <c r="T65" s="6"/>
      <c r="U65" s="6"/>
    </row>
    <row r="66" spans="1:21" ht="15" customHeight="1" x14ac:dyDescent="0.25">
      <c r="A66" s="5"/>
      <c r="B66" s="5"/>
      <c r="C66" s="341"/>
      <c r="D66" s="5"/>
      <c r="E66" s="5"/>
      <c r="F66" s="5"/>
      <c r="G66" s="6"/>
      <c r="H66" s="6"/>
      <c r="I66" s="6"/>
      <c r="J66" s="6"/>
      <c r="K66" s="6"/>
      <c r="L66" s="6"/>
      <c r="M66" s="6"/>
      <c r="N66" s="6"/>
      <c r="O66" s="6"/>
      <c r="P66" s="6"/>
      <c r="Q66" s="6"/>
      <c r="R66" s="6"/>
      <c r="S66" s="6"/>
      <c r="T66" s="6"/>
      <c r="U66" s="6"/>
    </row>
    <row r="67" spans="1:21" ht="15" customHeight="1" x14ac:dyDescent="0.25">
      <c r="A67" s="5"/>
      <c r="B67" s="5"/>
      <c r="C67" s="341"/>
      <c r="D67" s="5"/>
      <c r="E67" s="5"/>
      <c r="F67" s="5"/>
      <c r="G67" s="6"/>
      <c r="H67" s="6"/>
      <c r="I67" s="6"/>
      <c r="J67" s="6"/>
      <c r="K67" s="6"/>
      <c r="L67" s="6"/>
      <c r="M67" s="6"/>
      <c r="N67" s="6"/>
      <c r="O67" s="6"/>
      <c r="P67" s="6"/>
      <c r="Q67" s="6"/>
      <c r="R67" s="6"/>
      <c r="S67" s="6"/>
      <c r="T67" s="6"/>
      <c r="U67" s="6"/>
    </row>
    <row r="68" spans="1:21" ht="15" customHeight="1" x14ac:dyDescent="0.25">
      <c r="A68" s="5"/>
      <c r="B68" s="5"/>
      <c r="C68" s="341"/>
      <c r="D68" s="5"/>
      <c r="E68" s="5"/>
      <c r="F68" s="5"/>
      <c r="G68" s="6"/>
      <c r="H68" s="6"/>
      <c r="I68" s="6"/>
      <c r="J68" s="6"/>
      <c r="K68" s="6"/>
      <c r="L68" s="6"/>
      <c r="M68" s="6"/>
      <c r="N68" s="6"/>
      <c r="O68" s="6"/>
      <c r="P68" s="6"/>
      <c r="Q68" s="6"/>
      <c r="R68" s="6"/>
      <c r="S68" s="6"/>
      <c r="T68" s="6"/>
      <c r="U68" s="6"/>
    </row>
    <row r="69" spans="1:21" ht="15" customHeight="1" x14ac:dyDescent="0.25">
      <c r="A69" s="5"/>
      <c r="B69" s="5"/>
      <c r="C69" s="341"/>
      <c r="D69" s="5"/>
      <c r="E69" s="5"/>
      <c r="F69" s="5"/>
      <c r="G69" s="6"/>
      <c r="H69" s="6"/>
      <c r="I69" s="6"/>
      <c r="J69" s="6"/>
      <c r="K69" s="6"/>
      <c r="L69" s="6"/>
      <c r="M69" s="6"/>
      <c r="N69" s="6"/>
      <c r="O69" s="6"/>
      <c r="P69" s="6"/>
      <c r="Q69" s="6"/>
      <c r="R69" s="6"/>
      <c r="S69" s="6"/>
      <c r="T69" s="6"/>
      <c r="U69" s="6"/>
    </row>
    <row r="70" spans="1:21" ht="15" customHeight="1" x14ac:dyDescent="0.25">
      <c r="A70" s="5"/>
      <c r="B70" s="5"/>
      <c r="C70" s="341"/>
      <c r="D70" s="5"/>
      <c r="E70" s="5"/>
      <c r="F70" s="5"/>
      <c r="G70" s="6"/>
      <c r="H70" s="6"/>
      <c r="I70" s="6"/>
      <c r="J70" s="6"/>
      <c r="K70" s="6"/>
      <c r="L70" s="6"/>
      <c r="M70" s="6"/>
      <c r="N70" s="6"/>
      <c r="O70" s="6"/>
      <c r="P70" s="6"/>
      <c r="Q70" s="6"/>
      <c r="R70" s="6"/>
      <c r="S70" s="6"/>
      <c r="T70" s="6"/>
      <c r="U70" s="6"/>
    </row>
    <row r="71" spans="1:21" ht="15" customHeight="1" x14ac:dyDescent="0.25">
      <c r="A71" s="5"/>
      <c r="B71" s="5"/>
      <c r="C71" s="341"/>
      <c r="D71" s="5"/>
      <c r="E71" s="5"/>
      <c r="F71" s="5"/>
      <c r="G71" s="6"/>
      <c r="H71" s="6"/>
      <c r="I71" s="6"/>
      <c r="J71" s="6"/>
      <c r="K71" s="6"/>
      <c r="L71" s="6"/>
      <c r="M71" s="6"/>
      <c r="N71" s="6"/>
      <c r="O71" s="6"/>
      <c r="P71" s="6"/>
      <c r="Q71" s="6"/>
      <c r="R71" s="6"/>
      <c r="S71" s="6"/>
      <c r="T71" s="6"/>
      <c r="U71" s="6"/>
    </row>
    <row r="72" spans="1:21" ht="15" customHeight="1" x14ac:dyDescent="0.25">
      <c r="A72" s="5"/>
      <c r="B72" s="5"/>
      <c r="C72" s="341"/>
      <c r="D72" s="5"/>
      <c r="E72" s="5"/>
      <c r="F72" s="5"/>
      <c r="G72" s="6"/>
      <c r="H72" s="6"/>
      <c r="I72" s="6"/>
      <c r="J72" s="6"/>
      <c r="K72" s="6"/>
      <c r="L72" s="6"/>
      <c r="M72" s="6"/>
      <c r="N72" s="6"/>
      <c r="O72" s="6"/>
      <c r="P72" s="6"/>
      <c r="Q72" s="6"/>
      <c r="R72" s="6"/>
      <c r="S72" s="6"/>
      <c r="T72" s="6"/>
      <c r="U72" s="6"/>
    </row>
    <row r="73" spans="1:21" ht="15" customHeight="1" x14ac:dyDescent="0.25">
      <c r="A73" s="5"/>
      <c r="B73" s="5"/>
      <c r="C73" s="341"/>
      <c r="D73" s="5"/>
      <c r="E73" s="5"/>
      <c r="F73" s="5"/>
      <c r="G73" s="6"/>
      <c r="H73" s="6"/>
      <c r="I73" s="6"/>
      <c r="J73" s="6"/>
      <c r="K73" s="6"/>
      <c r="L73" s="6"/>
      <c r="M73" s="6"/>
      <c r="N73" s="6"/>
      <c r="O73" s="6"/>
      <c r="P73" s="6"/>
      <c r="Q73" s="6"/>
      <c r="R73" s="6"/>
      <c r="S73" s="6"/>
      <c r="T73" s="6"/>
      <c r="U73" s="6"/>
    </row>
    <row r="74" spans="1:21" ht="15" customHeight="1" x14ac:dyDescent="0.25">
      <c r="A74" s="5"/>
      <c r="B74" s="5"/>
      <c r="C74" s="341"/>
      <c r="D74" s="5"/>
      <c r="E74" s="5"/>
      <c r="F74" s="5"/>
      <c r="G74" s="6"/>
      <c r="H74" s="6"/>
      <c r="I74" s="6"/>
      <c r="J74" s="6"/>
      <c r="K74" s="6"/>
      <c r="L74" s="6"/>
      <c r="M74" s="6"/>
      <c r="N74" s="6"/>
      <c r="O74" s="6"/>
      <c r="P74" s="6"/>
      <c r="Q74" s="6"/>
      <c r="R74" s="6"/>
      <c r="S74" s="6"/>
      <c r="T74" s="6"/>
      <c r="U74" s="6"/>
    </row>
    <row r="75" spans="1:21" ht="15" customHeight="1" x14ac:dyDescent="0.25">
      <c r="A75" s="5"/>
      <c r="B75" s="5"/>
      <c r="C75" s="341"/>
      <c r="D75" s="5"/>
      <c r="E75" s="5"/>
      <c r="F75" s="5"/>
      <c r="G75" s="6"/>
      <c r="H75" s="6"/>
      <c r="I75" s="6"/>
      <c r="J75" s="6"/>
      <c r="K75" s="6"/>
      <c r="L75" s="6"/>
      <c r="M75" s="6"/>
      <c r="N75" s="6"/>
      <c r="O75" s="6"/>
      <c r="P75" s="6"/>
      <c r="Q75" s="6"/>
      <c r="R75" s="6"/>
      <c r="S75" s="6"/>
      <c r="T75" s="6"/>
      <c r="U75" s="6"/>
    </row>
    <row r="76" spans="1:21" ht="15" customHeight="1" x14ac:dyDescent="0.25">
      <c r="A76" s="5"/>
      <c r="B76" s="5"/>
      <c r="C76" s="341"/>
      <c r="D76" s="5"/>
      <c r="E76" s="5"/>
      <c r="F76" s="5"/>
      <c r="G76" s="6"/>
      <c r="H76" s="6"/>
      <c r="I76" s="6"/>
      <c r="J76" s="6"/>
      <c r="K76" s="6"/>
      <c r="L76" s="6"/>
      <c r="M76" s="6"/>
      <c r="N76" s="6"/>
      <c r="O76" s="6"/>
      <c r="P76" s="6"/>
      <c r="Q76" s="6"/>
      <c r="R76" s="6"/>
      <c r="S76" s="6"/>
      <c r="T76" s="6"/>
      <c r="U76" s="6"/>
    </row>
    <row r="77" spans="1:21" ht="15" customHeight="1" x14ac:dyDescent="0.25">
      <c r="A77" s="5"/>
      <c r="B77" s="5"/>
      <c r="C77" s="341"/>
      <c r="D77" s="5"/>
      <c r="E77" s="5"/>
      <c r="F77" s="5"/>
      <c r="G77" s="6"/>
      <c r="H77" s="6"/>
      <c r="I77" s="6"/>
      <c r="J77" s="6"/>
      <c r="K77" s="6"/>
      <c r="L77" s="6"/>
      <c r="M77" s="6"/>
      <c r="N77" s="6"/>
      <c r="O77" s="6"/>
      <c r="P77" s="6"/>
      <c r="Q77" s="6"/>
      <c r="R77" s="6"/>
      <c r="S77" s="6"/>
      <c r="T77" s="6"/>
      <c r="U77" s="6"/>
    </row>
    <row r="78" spans="1:21" ht="15" customHeight="1" x14ac:dyDescent="0.25">
      <c r="A78" s="5"/>
      <c r="B78" s="5"/>
      <c r="C78" s="341"/>
      <c r="D78" s="5"/>
      <c r="E78" s="5"/>
      <c r="F78" s="5"/>
      <c r="G78" s="6"/>
      <c r="H78" s="6"/>
      <c r="I78" s="6"/>
      <c r="J78" s="6"/>
      <c r="K78" s="6"/>
      <c r="L78" s="6"/>
      <c r="M78" s="6"/>
      <c r="N78" s="6"/>
      <c r="O78" s="6"/>
      <c r="P78" s="6"/>
      <c r="Q78" s="6"/>
      <c r="R78" s="6"/>
      <c r="S78" s="6"/>
      <c r="T78" s="6"/>
      <c r="U78" s="6"/>
    </row>
    <row r="79" spans="1:21" ht="15" customHeight="1" x14ac:dyDescent="0.25">
      <c r="A79" s="5"/>
      <c r="B79" s="5"/>
      <c r="C79" s="341"/>
      <c r="D79" s="5"/>
      <c r="E79" s="5"/>
      <c r="F79" s="5"/>
      <c r="G79" s="6"/>
      <c r="H79" s="6"/>
      <c r="I79" s="6"/>
      <c r="J79" s="6"/>
      <c r="K79" s="6"/>
      <c r="L79" s="6"/>
      <c r="M79" s="6"/>
      <c r="N79" s="6"/>
      <c r="O79" s="6"/>
      <c r="P79" s="6"/>
      <c r="Q79" s="6"/>
      <c r="R79" s="6"/>
      <c r="S79" s="6"/>
      <c r="T79" s="6"/>
      <c r="U79" s="6"/>
    </row>
    <row r="80" spans="1:21" ht="15" customHeight="1" x14ac:dyDescent="0.25">
      <c r="A80" s="5"/>
      <c r="B80" s="5"/>
      <c r="C80" s="341"/>
      <c r="D80" s="5"/>
      <c r="E80" s="5"/>
      <c r="F80" s="5"/>
      <c r="G80" s="6"/>
      <c r="H80" s="6"/>
      <c r="I80" s="6"/>
      <c r="J80" s="6"/>
      <c r="K80" s="6"/>
      <c r="L80" s="6"/>
      <c r="M80" s="6"/>
      <c r="N80" s="6"/>
      <c r="O80" s="6"/>
      <c r="P80" s="6"/>
      <c r="Q80" s="6"/>
      <c r="R80" s="6"/>
      <c r="S80" s="6"/>
      <c r="T80" s="6"/>
      <c r="U80" s="6"/>
    </row>
    <row r="81" spans="1:21" ht="15" customHeight="1" x14ac:dyDescent="0.25">
      <c r="A81" s="5"/>
      <c r="B81" s="5"/>
      <c r="C81" s="341"/>
      <c r="D81" s="5"/>
      <c r="E81" s="5"/>
      <c r="F81" s="5"/>
      <c r="G81" s="6"/>
      <c r="H81" s="6"/>
      <c r="I81" s="6"/>
      <c r="J81" s="6"/>
      <c r="K81" s="6"/>
      <c r="L81" s="6"/>
      <c r="M81" s="6"/>
      <c r="N81" s="6"/>
      <c r="O81" s="6"/>
      <c r="P81" s="6"/>
      <c r="Q81" s="6"/>
      <c r="R81" s="6"/>
      <c r="S81" s="6"/>
      <c r="T81" s="6"/>
      <c r="U81" s="6"/>
    </row>
    <row r="82" spans="1:21" ht="15" customHeight="1" x14ac:dyDescent="0.25">
      <c r="A82" s="5"/>
      <c r="B82" s="5"/>
      <c r="C82" s="341"/>
      <c r="D82" s="5"/>
      <c r="E82" s="5"/>
      <c r="F82" s="5"/>
      <c r="G82" s="6"/>
      <c r="H82" s="6"/>
      <c r="I82" s="6"/>
      <c r="J82" s="6"/>
      <c r="K82" s="6"/>
      <c r="L82" s="6"/>
      <c r="M82" s="6"/>
      <c r="N82" s="6"/>
      <c r="O82" s="6"/>
      <c r="P82" s="6"/>
      <c r="Q82" s="6"/>
      <c r="R82" s="6"/>
      <c r="S82" s="6"/>
      <c r="T82" s="6"/>
      <c r="U82" s="6"/>
    </row>
    <row r="83" spans="1:21" ht="15" customHeight="1" x14ac:dyDescent="0.25">
      <c r="A83" s="5"/>
      <c r="B83" s="5"/>
      <c r="C83" s="341"/>
      <c r="D83" s="5"/>
      <c r="E83" s="5"/>
      <c r="F83" s="5"/>
      <c r="G83" s="6"/>
      <c r="H83" s="6"/>
      <c r="I83" s="6"/>
      <c r="J83" s="6"/>
      <c r="K83" s="6"/>
      <c r="L83" s="6"/>
      <c r="M83" s="6"/>
      <c r="N83" s="6"/>
      <c r="O83" s="6"/>
      <c r="P83" s="6"/>
      <c r="Q83" s="6"/>
      <c r="R83" s="6"/>
      <c r="S83" s="6"/>
      <c r="T83" s="6"/>
      <c r="U83" s="6"/>
    </row>
    <row r="84" spans="1:21" ht="15" customHeight="1" x14ac:dyDescent="0.25">
      <c r="A84" s="5"/>
      <c r="B84" s="5"/>
      <c r="C84" s="341"/>
      <c r="D84" s="5"/>
      <c r="E84" s="5"/>
      <c r="F84" s="5"/>
      <c r="G84" s="6"/>
      <c r="H84" s="6"/>
      <c r="I84" s="6"/>
      <c r="J84" s="6"/>
      <c r="K84" s="6"/>
      <c r="L84" s="6"/>
      <c r="M84" s="6"/>
      <c r="N84" s="6"/>
      <c r="O84" s="6"/>
      <c r="P84" s="6"/>
      <c r="Q84" s="6"/>
      <c r="R84" s="6"/>
      <c r="S84" s="6"/>
      <c r="T84" s="6"/>
      <c r="U84" s="6"/>
    </row>
    <row r="85" spans="1:21" ht="15" customHeight="1" x14ac:dyDescent="0.25">
      <c r="A85" s="5"/>
      <c r="B85" s="5"/>
      <c r="C85" s="341"/>
      <c r="D85" s="5"/>
      <c r="E85" s="5"/>
      <c r="F85" s="5"/>
      <c r="G85" s="6"/>
      <c r="H85" s="6"/>
      <c r="I85" s="6"/>
      <c r="J85" s="6"/>
      <c r="K85" s="6"/>
      <c r="L85" s="6"/>
      <c r="M85" s="6"/>
      <c r="N85" s="6"/>
      <c r="O85" s="6"/>
      <c r="P85" s="6"/>
      <c r="Q85" s="6"/>
      <c r="R85" s="6"/>
      <c r="S85" s="6"/>
      <c r="T85" s="6"/>
      <c r="U85" s="6"/>
    </row>
    <row r="86" spans="1:21" ht="15" customHeight="1" x14ac:dyDescent="0.25">
      <c r="A86" s="5"/>
      <c r="B86" s="5"/>
      <c r="C86" s="341"/>
      <c r="D86" s="5"/>
      <c r="E86" s="5"/>
      <c r="F86" s="5"/>
      <c r="G86" s="6"/>
      <c r="H86" s="6"/>
      <c r="I86" s="6"/>
      <c r="J86" s="6"/>
      <c r="K86" s="6"/>
      <c r="L86" s="6"/>
      <c r="M86" s="6"/>
      <c r="N86" s="6"/>
      <c r="O86" s="6"/>
      <c r="P86" s="6"/>
      <c r="Q86" s="6"/>
      <c r="R86" s="6"/>
      <c r="S86" s="6"/>
      <c r="T86" s="6"/>
      <c r="U86" s="6"/>
    </row>
    <row r="87" spans="1:21" ht="15" customHeight="1" x14ac:dyDescent="0.25">
      <c r="A87" s="5"/>
      <c r="B87" s="5"/>
      <c r="C87" s="341"/>
      <c r="D87" s="5"/>
      <c r="E87" s="5"/>
      <c r="F87" s="5"/>
      <c r="G87" s="6"/>
      <c r="H87" s="6"/>
      <c r="I87" s="6"/>
      <c r="J87" s="6"/>
      <c r="K87" s="6"/>
      <c r="L87" s="6"/>
      <c r="M87" s="6"/>
      <c r="N87" s="6"/>
      <c r="O87" s="6"/>
    </row>
    <row r="88" spans="1:21" ht="15" customHeight="1" x14ac:dyDescent="0.25">
      <c r="A88" s="5"/>
      <c r="B88" s="5"/>
      <c r="C88" s="341"/>
      <c r="D88" s="5"/>
      <c r="E88" s="5"/>
      <c r="F88" s="5"/>
      <c r="G88" s="6"/>
      <c r="H88" s="6"/>
      <c r="I88" s="6"/>
      <c r="J88" s="6"/>
      <c r="K88" s="6"/>
      <c r="L88" s="6"/>
      <c r="M88" s="6"/>
      <c r="N88" s="6"/>
      <c r="O88" s="6"/>
    </row>
    <row r="89" spans="1:21" ht="15" customHeight="1" x14ac:dyDescent="0.25">
      <c r="A89" s="5"/>
      <c r="B89" s="5"/>
      <c r="C89" s="341"/>
      <c r="D89" s="5"/>
      <c r="E89" s="5"/>
      <c r="F89" s="5"/>
      <c r="G89" s="6"/>
      <c r="H89" s="6"/>
      <c r="I89" s="6"/>
      <c r="J89" s="6"/>
      <c r="K89" s="6"/>
      <c r="L89" s="6"/>
      <c r="M89" s="6"/>
      <c r="N89" s="6"/>
      <c r="O89" s="6"/>
    </row>
    <row r="90" spans="1:21" ht="15" customHeight="1" x14ac:dyDescent="0.25">
      <c r="A90" s="5"/>
      <c r="B90" s="5"/>
      <c r="C90" s="341"/>
      <c r="D90" s="5"/>
      <c r="E90" s="5"/>
      <c r="F90" s="5"/>
      <c r="G90" s="6"/>
      <c r="H90" s="6"/>
      <c r="I90" s="6"/>
      <c r="J90" s="6"/>
      <c r="K90" s="6"/>
      <c r="L90" s="6"/>
      <c r="M90" s="6"/>
      <c r="N90" s="6"/>
      <c r="O90" s="6"/>
    </row>
    <row r="91" spans="1:21" ht="15" customHeight="1" x14ac:dyDescent="0.25">
      <c r="C91" s="341"/>
      <c r="D91" s="5"/>
      <c r="E91" s="5"/>
      <c r="F91" s="5"/>
      <c r="G91" s="6"/>
      <c r="H91" s="6"/>
      <c r="I91" s="6"/>
      <c r="J91" s="6"/>
      <c r="K91" s="6"/>
      <c r="L91" s="6"/>
      <c r="M91" s="6"/>
      <c r="N91" s="6"/>
    </row>
    <row r="92" spans="1:21" ht="15" customHeight="1" x14ac:dyDescent="0.25">
      <c r="C92" s="341"/>
      <c r="D92" s="5"/>
      <c r="E92" s="5"/>
      <c r="F92" s="5"/>
      <c r="G92" s="6"/>
      <c r="H92" s="6"/>
      <c r="I92" s="6"/>
      <c r="J92" s="6"/>
      <c r="K92" s="6"/>
      <c r="L92" s="6"/>
      <c r="M92" s="6"/>
      <c r="N92" s="6"/>
    </row>
    <row r="93" spans="1:21" ht="15" customHeight="1" x14ac:dyDescent="0.25">
      <c r="C93" s="341"/>
      <c r="D93" s="5"/>
      <c r="E93" s="5"/>
      <c r="F93" s="5"/>
      <c r="G93" s="6"/>
      <c r="H93" s="6"/>
      <c r="I93" s="6"/>
      <c r="J93" s="6"/>
      <c r="K93" s="6"/>
      <c r="L93" s="6"/>
      <c r="M93" s="6"/>
      <c r="N93" s="6"/>
    </row>
    <row r="94" spans="1:21" ht="15" customHeight="1" x14ac:dyDescent="0.25">
      <c r="C94" s="341"/>
      <c r="D94" s="5"/>
      <c r="E94" s="5"/>
      <c r="F94" s="5"/>
      <c r="G94" s="6"/>
      <c r="H94" s="6"/>
      <c r="I94" s="6"/>
      <c r="J94" s="6"/>
      <c r="K94" s="6"/>
      <c r="L94" s="6"/>
      <c r="M94" s="6"/>
      <c r="N94" s="6"/>
    </row>
  </sheetData>
  <mergeCells count="92">
    <mergeCell ref="B36:H36"/>
    <mergeCell ref="I36:O36"/>
    <mergeCell ref="B37:H37"/>
    <mergeCell ref="I37:O37"/>
    <mergeCell ref="T29:T30"/>
    <mergeCell ref="A31:S31"/>
    <mergeCell ref="B35:H35"/>
    <mergeCell ref="I35:O35"/>
    <mergeCell ref="A25:A30"/>
    <mergeCell ref="B29:B30"/>
    <mergeCell ref="C29:C30"/>
    <mergeCell ref="D29:D30"/>
    <mergeCell ref="E29:E30"/>
    <mergeCell ref="V27:V28"/>
    <mergeCell ref="B25:B26"/>
    <mergeCell ref="C25:C26"/>
    <mergeCell ref="D25:D26"/>
    <mergeCell ref="E25:E26"/>
    <mergeCell ref="T25:T26"/>
    <mergeCell ref="U25:U26"/>
    <mergeCell ref="B27:B28"/>
    <mergeCell ref="C27:C28"/>
    <mergeCell ref="D27:D28"/>
    <mergeCell ref="E27:E28"/>
    <mergeCell ref="T27:T28"/>
    <mergeCell ref="U27:U28"/>
    <mergeCell ref="U29:U30"/>
    <mergeCell ref="V29:V30"/>
    <mergeCell ref="V25:V26"/>
    <mergeCell ref="V21:V22"/>
    <mergeCell ref="B23:B24"/>
    <mergeCell ref="C23:C24"/>
    <mergeCell ref="D23:D24"/>
    <mergeCell ref="E23:E24"/>
    <mergeCell ref="T23:T24"/>
    <mergeCell ref="U23:U24"/>
    <mergeCell ref="V23:V24"/>
    <mergeCell ref="B21:B22"/>
    <mergeCell ref="C21:C22"/>
    <mergeCell ref="D21:D22"/>
    <mergeCell ref="E21:E22"/>
    <mergeCell ref="T21:T22"/>
    <mergeCell ref="U21:U22"/>
    <mergeCell ref="T9:T20"/>
    <mergeCell ref="U13:U14"/>
    <mergeCell ref="C15:C16"/>
    <mergeCell ref="D15:D16"/>
    <mergeCell ref="E15:E16"/>
    <mergeCell ref="U15:U16"/>
    <mergeCell ref="U11:U12"/>
    <mergeCell ref="U9:U10"/>
    <mergeCell ref="C11:C12"/>
    <mergeCell ref="D11:D12"/>
    <mergeCell ref="E11:E12"/>
    <mergeCell ref="V15:V16"/>
    <mergeCell ref="D17:D18"/>
    <mergeCell ref="U17:U18"/>
    <mergeCell ref="V17:V18"/>
    <mergeCell ref="C19:C20"/>
    <mergeCell ref="D19:D20"/>
    <mergeCell ref="E19:E20"/>
    <mergeCell ref="U19:U20"/>
    <mergeCell ref="V19:V20"/>
    <mergeCell ref="C17:C18"/>
    <mergeCell ref="E17:E18"/>
    <mergeCell ref="A7:A8"/>
    <mergeCell ref="B7:B8"/>
    <mergeCell ref="C7:C8"/>
    <mergeCell ref="D7:E7"/>
    <mergeCell ref="F7:S7"/>
    <mergeCell ref="A1:C3"/>
    <mergeCell ref="D1:V1"/>
    <mergeCell ref="D2:V2"/>
    <mergeCell ref="D3:U3"/>
    <mergeCell ref="A4:C4"/>
    <mergeCell ref="D4:V4"/>
    <mergeCell ref="V13:V14"/>
    <mergeCell ref="A5:C5"/>
    <mergeCell ref="D5:V5"/>
    <mergeCell ref="A6:V6"/>
    <mergeCell ref="V9:V10"/>
    <mergeCell ref="V11:V12"/>
    <mergeCell ref="T7:U7"/>
    <mergeCell ref="V7:V8"/>
    <mergeCell ref="A9:A24"/>
    <mergeCell ref="B9:B20"/>
    <mergeCell ref="C9:C10"/>
    <mergeCell ref="D9:D10"/>
    <mergeCell ref="E9:E10"/>
    <mergeCell ref="C13:C14"/>
    <mergeCell ref="D13:D14"/>
    <mergeCell ref="E13:E14"/>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CCC3-0E55-430F-85FD-2F83516658F9}">
  <dimension ref="A1:BC1619"/>
  <sheetViews>
    <sheetView zoomScale="80" zoomScaleNormal="80" workbookViewId="0">
      <selection activeCell="F16" sqref="F16"/>
    </sheetView>
  </sheetViews>
  <sheetFormatPr baseColWidth="10" defaultRowHeight="15" x14ac:dyDescent="0.25"/>
  <cols>
    <col min="1" max="1" width="8.28515625" customWidth="1"/>
    <col min="2" max="2" width="23" customWidth="1"/>
    <col min="3" max="3" width="24.85546875" customWidth="1"/>
    <col min="4" max="4" width="14.85546875" customWidth="1"/>
    <col min="5" max="5" width="21.140625" customWidth="1"/>
    <col min="6" max="6" width="22.85546875" customWidth="1"/>
    <col min="7" max="16" width="20" customWidth="1"/>
    <col min="17" max="17" width="20" hidden="1" customWidth="1"/>
    <col min="18" max="18" width="20" customWidth="1"/>
    <col min="19" max="19" width="18.7109375" hidden="1" customWidth="1"/>
    <col min="20" max="30" width="20" hidden="1" customWidth="1"/>
    <col min="31" max="31" width="20" customWidth="1"/>
    <col min="32" max="32" width="23.85546875" customWidth="1"/>
    <col min="33" max="33" width="29.42578125" customWidth="1"/>
    <col min="34" max="34" width="31.5703125" customWidth="1"/>
    <col min="35" max="36" width="17.140625" customWidth="1"/>
    <col min="37" max="37" width="35.42578125" customWidth="1"/>
    <col min="38" max="38" width="17.140625" customWidth="1"/>
    <col min="39" max="39" width="27" customWidth="1"/>
    <col min="40" max="40" width="18.28515625" customWidth="1"/>
    <col min="41" max="41" width="17.140625" customWidth="1"/>
    <col min="42" max="43" width="17.140625" style="575" customWidth="1"/>
    <col min="44" max="49" width="17.140625" customWidth="1"/>
    <col min="50" max="50" width="17.140625" style="575" customWidth="1"/>
    <col min="51" max="51" width="17.140625" customWidth="1"/>
  </cols>
  <sheetData>
    <row r="1" spans="1:55" ht="15" customHeight="1" x14ac:dyDescent="0.25">
      <c r="A1" s="638"/>
      <c r="B1" s="639"/>
      <c r="C1" s="639"/>
      <c r="D1" s="639"/>
      <c r="E1" s="863" t="s">
        <v>39</v>
      </c>
      <c r="F1" s="863"/>
      <c r="G1" s="863"/>
      <c r="H1" s="863"/>
      <c r="I1" s="863"/>
      <c r="J1" s="863"/>
      <c r="K1" s="863"/>
      <c r="L1" s="863"/>
      <c r="M1" s="863"/>
      <c r="N1" s="863"/>
      <c r="O1" s="863"/>
      <c r="P1" s="863"/>
      <c r="Q1" s="863"/>
      <c r="R1" s="863"/>
      <c r="S1" s="863"/>
      <c r="T1" s="863"/>
      <c r="U1" s="863"/>
      <c r="V1" s="863"/>
      <c r="W1" s="863"/>
      <c r="X1" s="863"/>
      <c r="Y1" s="863"/>
      <c r="Z1" s="863"/>
      <c r="AA1" s="863"/>
      <c r="AB1" s="863"/>
      <c r="AC1" s="863"/>
      <c r="AD1" s="863"/>
      <c r="AE1" s="863"/>
      <c r="AF1" s="863"/>
      <c r="AG1" s="863"/>
      <c r="AH1" s="863"/>
      <c r="AI1" s="863"/>
      <c r="AJ1" s="863"/>
      <c r="AK1" s="863"/>
      <c r="AL1" s="863"/>
      <c r="AM1" s="863"/>
      <c r="AN1" s="863"/>
      <c r="AO1" s="863"/>
      <c r="AP1" s="863"/>
      <c r="AQ1" s="863"/>
      <c r="AR1" s="863"/>
      <c r="AS1" s="863"/>
      <c r="AT1" s="863"/>
      <c r="AU1" s="863"/>
      <c r="AV1" s="863"/>
      <c r="AW1" s="863"/>
      <c r="AX1" s="863"/>
      <c r="AY1" s="863"/>
    </row>
    <row r="2" spans="1:55" ht="33.75" customHeight="1" thickBot="1" x14ac:dyDescent="0.3">
      <c r="A2" s="641"/>
      <c r="B2" s="628"/>
      <c r="C2" s="628"/>
      <c r="D2" s="628"/>
      <c r="E2" s="1021" t="s">
        <v>431</v>
      </c>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c r="AW2" s="587"/>
      <c r="AX2" s="587"/>
      <c r="AY2" s="587"/>
    </row>
    <row r="3" spans="1:55" ht="15" customHeight="1" thickBot="1" x14ac:dyDescent="0.3">
      <c r="A3" s="641"/>
      <c r="B3" s="628"/>
      <c r="C3" s="628"/>
      <c r="D3" s="628"/>
      <c r="E3" s="864" t="s">
        <v>40</v>
      </c>
      <c r="F3" s="865"/>
      <c r="G3" s="865"/>
      <c r="H3" s="865"/>
      <c r="I3" s="865"/>
      <c r="J3" s="865"/>
      <c r="K3" s="865"/>
      <c r="L3" s="865"/>
      <c r="M3" s="865"/>
      <c r="N3" s="865"/>
      <c r="O3" s="865"/>
      <c r="P3" s="865"/>
      <c r="Q3" s="865"/>
      <c r="R3" s="865"/>
      <c r="S3" s="865"/>
      <c r="T3" s="865"/>
      <c r="U3" s="865"/>
      <c r="V3" s="865"/>
      <c r="W3" s="865"/>
      <c r="X3" s="865"/>
      <c r="Y3" s="865"/>
      <c r="Z3" s="865"/>
      <c r="AA3" s="865"/>
      <c r="AB3" s="865"/>
      <c r="AC3" s="865"/>
      <c r="AD3" s="866"/>
      <c r="AE3" s="867" t="s">
        <v>368</v>
      </c>
      <c r="AF3" s="868"/>
      <c r="AG3" s="868"/>
      <c r="AH3" s="868"/>
      <c r="AI3" s="868"/>
      <c r="AJ3" s="868"/>
      <c r="AK3" s="868"/>
      <c r="AL3" s="868"/>
      <c r="AM3" s="868"/>
      <c r="AN3" s="868"/>
      <c r="AO3" s="868"/>
      <c r="AP3" s="868"/>
      <c r="AQ3" s="868"/>
      <c r="AR3" s="868"/>
      <c r="AS3" s="868"/>
      <c r="AT3" s="868"/>
      <c r="AU3" s="868"/>
      <c r="AV3" s="868"/>
      <c r="AW3" s="868"/>
      <c r="AX3" s="868"/>
      <c r="AY3" s="869"/>
    </row>
    <row r="4" spans="1:55" s="67" customFormat="1" ht="15" customHeight="1" thickBot="1" x14ac:dyDescent="0.3">
      <c r="A4" s="870" t="s">
        <v>0</v>
      </c>
      <c r="B4" s="871"/>
      <c r="C4" s="871"/>
      <c r="D4" s="872"/>
      <c r="E4" s="873" t="s">
        <v>315</v>
      </c>
      <c r="F4" s="873"/>
      <c r="G4" s="874"/>
      <c r="H4" s="874"/>
      <c r="I4" s="874"/>
      <c r="J4" s="874"/>
      <c r="K4" s="874"/>
      <c r="L4" s="874"/>
      <c r="M4" s="874"/>
      <c r="N4" s="874"/>
      <c r="O4" s="874"/>
      <c r="P4" s="874"/>
      <c r="Q4" s="874"/>
      <c r="R4" s="874"/>
      <c r="S4" s="874"/>
      <c r="T4" s="874"/>
      <c r="U4" s="874"/>
      <c r="V4" s="874"/>
      <c r="W4" s="874"/>
      <c r="X4" s="874"/>
      <c r="Y4" s="874"/>
      <c r="Z4" s="874"/>
      <c r="AA4" s="874"/>
      <c r="AB4" s="874"/>
      <c r="AC4" s="874"/>
      <c r="AD4" s="874"/>
      <c r="AE4" s="874"/>
      <c r="AF4" s="874"/>
      <c r="AG4" s="874"/>
      <c r="AH4" s="874"/>
      <c r="AI4" s="874"/>
      <c r="AJ4" s="874"/>
      <c r="AK4" s="874"/>
      <c r="AL4" s="874"/>
      <c r="AM4" s="874"/>
      <c r="AN4" s="874"/>
      <c r="AO4" s="874"/>
      <c r="AP4" s="874"/>
      <c r="AQ4" s="874"/>
      <c r="AR4" s="874"/>
      <c r="AS4" s="874"/>
      <c r="AT4" s="874"/>
      <c r="AU4" s="874"/>
      <c r="AV4" s="874"/>
      <c r="AW4" s="874"/>
      <c r="AX4" s="875"/>
      <c r="AY4" s="876"/>
    </row>
    <row r="5" spans="1:55" s="67" customFormat="1" ht="15" customHeight="1" thickBot="1" x14ac:dyDescent="0.3">
      <c r="A5" s="836" t="s">
        <v>2</v>
      </c>
      <c r="B5" s="837"/>
      <c r="C5" s="837"/>
      <c r="D5" s="838"/>
      <c r="E5" s="839" t="s">
        <v>294</v>
      </c>
      <c r="F5" s="839"/>
      <c r="G5" s="840"/>
      <c r="H5" s="840"/>
      <c r="I5" s="840"/>
      <c r="J5" s="840"/>
      <c r="K5" s="840"/>
      <c r="L5" s="840"/>
      <c r="M5" s="840"/>
      <c r="N5" s="840"/>
      <c r="O5" s="840"/>
      <c r="P5" s="840"/>
      <c r="Q5" s="840"/>
      <c r="R5" s="840"/>
      <c r="S5" s="840"/>
      <c r="T5" s="840"/>
      <c r="U5" s="840"/>
      <c r="V5" s="840"/>
      <c r="W5" s="840"/>
      <c r="X5" s="840"/>
      <c r="Y5" s="840"/>
      <c r="Z5" s="840"/>
      <c r="AA5" s="840"/>
      <c r="AB5" s="840"/>
      <c r="AC5" s="840"/>
      <c r="AD5" s="840"/>
      <c r="AE5" s="840"/>
      <c r="AF5" s="840"/>
      <c r="AG5" s="840"/>
      <c r="AH5" s="840"/>
      <c r="AI5" s="840"/>
      <c r="AJ5" s="840"/>
      <c r="AK5" s="840"/>
      <c r="AL5" s="840"/>
      <c r="AM5" s="840"/>
      <c r="AN5" s="840"/>
      <c r="AO5" s="840"/>
      <c r="AP5" s="840"/>
      <c r="AQ5" s="840"/>
      <c r="AR5" s="840"/>
      <c r="AS5" s="840"/>
      <c r="AT5" s="840"/>
      <c r="AU5" s="840"/>
      <c r="AV5" s="840"/>
      <c r="AW5" s="840"/>
      <c r="AX5" s="841"/>
      <c r="AY5" s="842"/>
    </row>
    <row r="6" spans="1:55" s="67" customFormat="1" ht="15" customHeight="1" thickBot="1" x14ac:dyDescent="0.3">
      <c r="A6" s="843" t="s">
        <v>21</v>
      </c>
      <c r="B6" s="844"/>
      <c r="C6" s="844"/>
      <c r="D6" s="845"/>
      <c r="E6" s="846" t="s">
        <v>406</v>
      </c>
      <c r="F6" s="846"/>
      <c r="G6" s="846"/>
      <c r="H6" s="846"/>
      <c r="I6" s="846"/>
      <c r="J6" s="846"/>
      <c r="K6" s="846"/>
      <c r="L6" s="846"/>
      <c r="M6" s="846"/>
      <c r="N6" s="846"/>
      <c r="O6" s="846"/>
      <c r="P6" s="846"/>
      <c r="Q6" s="846"/>
      <c r="R6" s="847"/>
      <c r="S6" s="847"/>
      <c r="T6" s="847"/>
      <c r="U6" s="847"/>
      <c r="V6" s="847"/>
      <c r="W6" s="847"/>
      <c r="X6" s="847"/>
      <c r="Y6" s="847"/>
      <c r="Z6" s="847"/>
      <c r="AA6" s="847"/>
      <c r="AB6" s="847"/>
      <c r="AC6" s="847"/>
      <c r="AD6" s="847"/>
      <c r="AE6" s="847"/>
      <c r="AF6" s="847"/>
      <c r="AG6" s="847"/>
      <c r="AH6" s="847"/>
      <c r="AI6" s="847"/>
      <c r="AJ6" s="847"/>
      <c r="AK6" s="847"/>
      <c r="AL6" s="847"/>
      <c r="AM6" s="847"/>
      <c r="AN6" s="847"/>
      <c r="AO6" s="847"/>
      <c r="AP6" s="847"/>
      <c r="AQ6" s="847"/>
      <c r="AR6" s="847"/>
      <c r="AS6" s="847"/>
      <c r="AT6" s="847"/>
      <c r="AU6" s="847"/>
      <c r="AV6" s="847"/>
      <c r="AW6" s="847"/>
      <c r="AX6" s="847"/>
      <c r="AY6" s="848"/>
    </row>
    <row r="7" spans="1:55" ht="15" customHeight="1" thickBot="1" x14ac:dyDescent="0.3">
      <c r="A7" s="849"/>
      <c r="B7" s="850"/>
      <c r="C7" s="850"/>
      <c r="D7" s="850"/>
      <c r="E7" s="850"/>
      <c r="F7" s="850"/>
      <c r="G7" s="851"/>
      <c r="H7" s="851"/>
      <c r="I7" s="851"/>
      <c r="J7" s="851"/>
      <c r="K7" s="851"/>
      <c r="L7" s="851"/>
      <c r="M7" s="851"/>
      <c r="N7" s="851"/>
      <c r="O7" s="851"/>
      <c r="P7" s="851"/>
      <c r="Q7" s="851"/>
      <c r="R7" s="851"/>
      <c r="S7" s="851"/>
      <c r="T7" s="851"/>
      <c r="U7" s="851"/>
      <c r="V7" s="851"/>
      <c r="W7" s="851"/>
      <c r="X7" s="851"/>
      <c r="Y7" s="851"/>
      <c r="Z7" s="851"/>
      <c r="AA7" s="851"/>
      <c r="AB7" s="851"/>
      <c r="AC7" s="851"/>
      <c r="AD7" s="851"/>
      <c r="AE7" s="851"/>
      <c r="AF7" s="851"/>
      <c r="AG7" s="851"/>
      <c r="AH7" s="851"/>
      <c r="AI7" s="851"/>
      <c r="AJ7" s="851"/>
      <c r="AK7" s="851"/>
      <c r="AL7" s="851"/>
      <c r="AM7" s="851"/>
      <c r="AN7" s="851"/>
      <c r="AO7" s="851"/>
      <c r="AP7" s="851"/>
      <c r="AQ7" s="851"/>
      <c r="AR7" s="851"/>
      <c r="AS7" s="851"/>
      <c r="AT7" s="851"/>
      <c r="AU7" s="851"/>
      <c r="AV7" s="851"/>
      <c r="AW7" s="851"/>
      <c r="AX7" s="851"/>
      <c r="AY7" s="852"/>
    </row>
    <row r="8" spans="1:55" ht="24.75" customHeight="1" thickBot="1" x14ac:dyDescent="0.3">
      <c r="A8" s="853" t="s">
        <v>92</v>
      </c>
      <c r="B8" s="854"/>
      <c r="C8" s="854"/>
      <c r="D8" s="854"/>
      <c r="E8" s="854"/>
      <c r="F8" s="855"/>
      <c r="G8" s="974" t="s">
        <v>98</v>
      </c>
      <c r="H8" s="974"/>
      <c r="I8" s="974"/>
      <c r="J8" s="974"/>
      <c r="K8" s="974"/>
      <c r="L8" s="974"/>
      <c r="M8" s="974"/>
      <c r="N8" s="974"/>
      <c r="O8" s="974"/>
      <c r="P8" s="974"/>
      <c r="Q8" s="974"/>
      <c r="R8" s="974"/>
      <c r="S8" s="975"/>
      <c r="T8" s="976" t="s">
        <v>316</v>
      </c>
      <c r="U8" s="977"/>
      <c r="V8" s="977"/>
      <c r="W8" s="977"/>
      <c r="X8" s="977"/>
      <c r="Y8" s="977"/>
      <c r="Z8" s="977"/>
      <c r="AA8" s="977"/>
      <c r="AB8" s="977"/>
      <c r="AC8" s="977"/>
      <c r="AD8" s="977"/>
      <c r="AE8" s="977"/>
      <c r="AF8" s="978"/>
      <c r="AG8" s="857" t="s">
        <v>317</v>
      </c>
      <c r="AH8" s="858"/>
      <c r="AI8" s="858"/>
      <c r="AJ8" s="858"/>
      <c r="AK8" s="858"/>
      <c r="AL8" s="856" t="s">
        <v>104</v>
      </c>
      <c r="AM8" s="859"/>
      <c r="AN8" s="860" t="s">
        <v>274</v>
      </c>
      <c r="AO8" s="856"/>
      <c r="AP8" s="856"/>
      <c r="AQ8" s="856"/>
      <c r="AR8" s="856"/>
      <c r="AS8" s="856"/>
      <c r="AT8" s="856"/>
      <c r="AU8" s="856"/>
      <c r="AV8" s="856"/>
      <c r="AW8" s="856"/>
      <c r="AX8" s="859"/>
      <c r="AY8" s="861" t="s">
        <v>118</v>
      </c>
      <c r="AZ8" s="17"/>
      <c r="BA8" s="17"/>
      <c r="BB8" s="17"/>
      <c r="BC8" s="17"/>
    </row>
    <row r="9" spans="1:55" s="35" customFormat="1" ht="72" customHeight="1" thickBot="1" x14ac:dyDescent="0.3">
      <c r="A9" s="271" t="s">
        <v>93</v>
      </c>
      <c r="B9" s="264" t="s">
        <v>94</v>
      </c>
      <c r="C9" s="263" t="s">
        <v>95</v>
      </c>
      <c r="D9" s="262" t="s">
        <v>96</v>
      </c>
      <c r="E9" s="267" t="s">
        <v>388</v>
      </c>
      <c r="F9" s="267" t="s">
        <v>97</v>
      </c>
      <c r="G9" s="268" t="s">
        <v>6</v>
      </c>
      <c r="H9" s="268" t="s">
        <v>7</v>
      </c>
      <c r="I9" s="268" t="s">
        <v>8</v>
      </c>
      <c r="J9" s="268" t="s">
        <v>9</v>
      </c>
      <c r="K9" s="268" t="s">
        <v>10</v>
      </c>
      <c r="L9" s="268" t="s">
        <v>11</v>
      </c>
      <c r="M9" s="268" t="s">
        <v>12</v>
      </c>
      <c r="N9" s="268" t="s">
        <v>13</v>
      </c>
      <c r="O9" s="268" t="s">
        <v>14</v>
      </c>
      <c r="P9" s="268" t="s">
        <v>15</v>
      </c>
      <c r="Q9" s="268" t="s">
        <v>16</v>
      </c>
      <c r="R9" s="979" t="s">
        <v>17</v>
      </c>
      <c r="S9" s="580" t="s">
        <v>66</v>
      </c>
      <c r="T9" s="266" t="s">
        <v>6</v>
      </c>
      <c r="U9" s="266" t="s">
        <v>7</v>
      </c>
      <c r="V9" s="266" t="s">
        <v>8</v>
      </c>
      <c r="W9" s="266" t="s">
        <v>9</v>
      </c>
      <c r="X9" s="266" t="s">
        <v>10</v>
      </c>
      <c r="Y9" s="266" t="s">
        <v>11</v>
      </c>
      <c r="Z9" s="266" t="s">
        <v>12</v>
      </c>
      <c r="AA9" s="266" t="s">
        <v>13</v>
      </c>
      <c r="AB9" s="266" t="s">
        <v>14</v>
      </c>
      <c r="AC9" s="268" t="s">
        <v>15</v>
      </c>
      <c r="AD9" s="268" t="s">
        <v>16</v>
      </c>
      <c r="AE9" s="979" t="s">
        <v>17</v>
      </c>
      <c r="AF9" s="267" t="s">
        <v>67</v>
      </c>
      <c r="AG9" s="578" t="s">
        <v>99</v>
      </c>
      <c r="AH9" s="579" t="s">
        <v>100</v>
      </c>
      <c r="AI9" s="579" t="s">
        <v>101</v>
      </c>
      <c r="AJ9" s="579" t="s">
        <v>102</v>
      </c>
      <c r="AK9" s="579" t="s">
        <v>103</v>
      </c>
      <c r="AL9" s="579" t="s">
        <v>105</v>
      </c>
      <c r="AM9" s="579" t="s">
        <v>106</v>
      </c>
      <c r="AN9" s="269" t="s">
        <v>107</v>
      </c>
      <c r="AO9" s="269" t="s">
        <v>108</v>
      </c>
      <c r="AP9" s="269" t="s">
        <v>109</v>
      </c>
      <c r="AQ9" s="269" t="s">
        <v>110</v>
      </c>
      <c r="AR9" s="269" t="s">
        <v>111</v>
      </c>
      <c r="AS9" s="269" t="s">
        <v>112</v>
      </c>
      <c r="AT9" s="269" t="s">
        <v>113</v>
      </c>
      <c r="AU9" s="269" t="s">
        <v>114</v>
      </c>
      <c r="AV9" s="269" t="s">
        <v>115</v>
      </c>
      <c r="AW9" s="269" t="s">
        <v>116</v>
      </c>
      <c r="AX9" s="270" t="s">
        <v>117</v>
      </c>
      <c r="AY9" s="862"/>
      <c r="AZ9" s="265"/>
      <c r="BA9" s="265"/>
      <c r="BB9" s="265"/>
      <c r="BC9" s="265"/>
    </row>
    <row r="10" spans="1:55" ht="24" customHeight="1" x14ac:dyDescent="0.25">
      <c r="A10" s="832">
        <v>1</v>
      </c>
      <c r="B10" s="830" t="s">
        <v>297</v>
      </c>
      <c r="C10" s="830" t="s">
        <v>379</v>
      </c>
      <c r="D10" s="980" t="s">
        <v>41</v>
      </c>
      <c r="E10" s="136">
        <v>3</v>
      </c>
      <c r="F10" s="136">
        <v>3</v>
      </c>
      <c r="G10" s="139">
        <f>+[6]INVERSIÓN!BF10</f>
        <v>3</v>
      </c>
      <c r="H10" s="139">
        <v>3</v>
      </c>
      <c r="I10" s="139">
        <v>3</v>
      </c>
      <c r="J10" s="139">
        <v>3</v>
      </c>
      <c r="K10" s="139">
        <v>3</v>
      </c>
      <c r="L10" s="139">
        <v>3</v>
      </c>
      <c r="M10" s="139">
        <v>3</v>
      </c>
      <c r="N10" s="139">
        <v>3</v>
      </c>
      <c r="O10" s="139">
        <v>3</v>
      </c>
      <c r="P10" s="139">
        <v>3</v>
      </c>
      <c r="Q10" s="139">
        <v>3</v>
      </c>
      <c r="R10" s="139">
        <v>3</v>
      </c>
      <c r="S10" s="984"/>
      <c r="T10" s="139">
        <f>+[6]INVERSIÓN!BH10</f>
        <v>0</v>
      </c>
      <c r="U10" s="139">
        <v>0.05</v>
      </c>
      <c r="V10" s="139">
        <v>0.25</v>
      </c>
      <c r="W10" s="139">
        <v>0.58000000000000007</v>
      </c>
      <c r="X10" s="139">
        <v>0.68</v>
      </c>
      <c r="Y10" s="139">
        <v>1.1300000000000001</v>
      </c>
      <c r="Z10" s="139">
        <v>1.2300000000000002</v>
      </c>
      <c r="AA10" s="139">
        <v>1.6</v>
      </c>
      <c r="AB10" s="139">
        <v>1.81</v>
      </c>
      <c r="AC10" s="139">
        <v>1.9100000000000001</v>
      </c>
      <c r="AD10" s="139">
        <v>2.0100000000000002</v>
      </c>
      <c r="AE10" s="139">
        <v>3.0000000000000004</v>
      </c>
      <c r="AF10" s="984"/>
      <c r="AG10" s="985" t="s">
        <v>319</v>
      </c>
      <c r="AH10" s="986" t="s">
        <v>69</v>
      </c>
      <c r="AI10" s="986" t="s">
        <v>69</v>
      </c>
      <c r="AJ10" s="986" t="s">
        <v>320</v>
      </c>
      <c r="AK10" s="987" t="s">
        <v>380</v>
      </c>
      <c r="AL10" s="986"/>
      <c r="AM10" s="986"/>
      <c r="AN10" s="988">
        <v>1395</v>
      </c>
      <c r="AO10" s="834">
        <v>626</v>
      </c>
      <c r="AP10" s="834">
        <v>769</v>
      </c>
      <c r="AQ10" s="989"/>
      <c r="AR10" s="990" t="s">
        <v>321</v>
      </c>
      <c r="AS10" s="991" t="s">
        <v>322</v>
      </c>
      <c r="AT10" s="990" t="s">
        <v>323</v>
      </c>
      <c r="AU10" s="990" t="s">
        <v>323</v>
      </c>
      <c r="AV10" s="990"/>
      <c r="AW10" s="992"/>
      <c r="AX10" s="993">
        <v>1395</v>
      </c>
      <c r="AY10" s="994"/>
    </row>
    <row r="11" spans="1:55" ht="24" customHeight="1" x14ac:dyDescent="0.25">
      <c r="A11" s="833"/>
      <c r="B11" s="831"/>
      <c r="C11" s="831"/>
      <c r="D11" s="981" t="s">
        <v>3</v>
      </c>
      <c r="E11" s="140">
        <v>2131785000</v>
      </c>
      <c r="F11" s="140">
        <v>2131785000</v>
      </c>
      <c r="G11" s="141">
        <f>+[6]INVERSIÓN!BF11</f>
        <v>2131785000</v>
      </c>
      <c r="H11" s="141">
        <v>2131785000</v>
      </c>
      <c r="I11" s="141">
        <v>2131785000</v>
      </c>
      <c r="J11" s="141">
        <v>2131785000</v>
      </c>
      <c r="K11" s="141">
        <v>2128657323</v>
      </c>
      <c r="L11" s="141">
        <v>1259846123</v>
      </c>
      <c r="M11" s="141">
        <v>1259846123</v>
      </c>
      <c r="N11" s="141">
        <v>1259846123</v>
      </c>
      <c r="O11" s="141">
        <v>1259846123</v>
      </c>
      <c r="P11" s="141">
        <v>1037846123</v>
      </c>
      <c r="Q11" s="141">
        <v>1037846123</v>
      </c>
      <c r="R11" s="141">
        <v>1037846123</v>
      </c>
      <c r="S11" s="995"/>
      <c r="T11" s="141">
        <f>+[6]INVERSIÓN!BH11</f>
        <v>849409000</v>
      </c>
      <c r="U11" s="141">
        <v>849409000</v>
      </c>
      <c r="V11" s="141">
        <v>849409000</v>
      </c>
      <c r="W11" s="141">
        <v>849409000</v>
      </c>
      <c r="X11" s="141">
        <v>849409000</v>
      </c>
      <c r="Y11" s="141">
        <v>849409000</v>
      </c>
      <c r="Z11" s="141">
        <v>849409000</v>
      </c>
      <c r="AA11" s="141">
        <v>849409000</v>
      </c>
      <c r="AB11" s="141">
        <v>863626000</v>
      </c>
      <c r="AC11" s="141">
        <v>877996000</v>
      </c>
      <c r="AD11" s="141">
        <v>981129500</v>
      </c>
      <c r="AE11" s="141">
        <v>1019482373</v>
      </c>
      <c r="AF11" s="995"/>
      <c r="AG11" s="996"/>
      <c r="AH11" s="997"/>
      <c r="AI11" s="997"/>
      <c r="AJ11" s="997"/>
      <c r="AK11" s="998"/>
      <c r="AL11" s="997"/>
      <c r="AM11" s="997"/>
      <c r="AN11" s="997"/>
      <c r="AO11" s="835"/>
      <c r="AP11" s="835"/>
      <c r="AQ11" s="999"/>
      <c r="AR11" s="1000"/>
      <c r="AS11" s="1001"/>
      <c r="AT11" s="1000"/>
      <c r="AU11" s="1000"/>
      <c r="AV11" s="1000"/>
      <c r="AW11" s="1002"/>
      <c r="AX11" s="1003"/>
      <c r="AY11" s="1004"/>
    </row>
    <row r="12" spans="1:55" ht="24" customHeight="1" x14ac:dyDescent="0.25">
      <c r="A12" s="833"/>
      <c r="B12" s="831"/>
      <c r="C12" s="831"/>
      <c r="D12" s="982" t="s">
        <v>42</v>
      </c>
      <c r="E12" s="137">
        <v>4.0000000000000036E-2</v>
      </c>
      <c r="F12" s="140">
        <v>4.0000000000000036E-2</v>
      </c>
      <c r="G12" s="138">
        <f>+[6]INVERSIÓN!BF13</f>
        <v>4.0000000000000036E-2</v>
      </c>
      <c r="H12" s="138">
        <v>0.04</v>
      </c>
      <c r="I12" s="138">
        <v>0.04</v>
      </c>
      <c r="J12" s="138">
        <v>0.04</v>
      </c>
      <c r="K12" s="138">
        <v>0.04</v>
      </c>
      <c r="L12" s="138">
        <v>0.04</v>
      </c>
      <c r="M12" s="138">
        <v>0.04</v>
      </c>
      <c r="N12" s="138">
        <v>0.04</v>
      </c>
      <c r="O12" s="138">
        <v>0.04</v>
      </c>
      <c r="P12" s="138">
        <v>0.04</v>
      </c>
      <c r="Q12" s="138">
        <v>0.04</v>
      </c>
      <c r="R12" s="138">
        <v>0.04</v>
      </c>
      <c r="S12" s="995"/>
      <c r="T12" s="138">
        <f>+[6]INVERSIÓN!BH13</f>
        <v>0.01</v>
      </c>
      <c r="U12" s="138">
        <v>0.04</v>
      </c>
      <c r="V12" s="138">
        <v>0.04</v>
      </c>
      <c r="W12" s="138">
        <v>0.04</v>
      </c>
      <c r="X12" s="138">
        <v>0.04</v>
      </c>
      <c r="Y12" s="138">
        <v>0.04</v>
      </c>
      <c r="Z12" s="138">
        <v>0.04</v>
      </c>
      <c r="AA12" s="138">
        <v>0.04</v>
      </c>
      <c r="AB12" s="138">
        <v>0.04</v>
      </c>
      <c r="AC12" s="138">
        <v>0.04</v>
      </c>
      <c r="AD12" s="138">
        <v>0.04</v>
      </c>
      <c r="AE12" s="138">
        <v>0.04</v>
      </c>
      <c r="AF12" s="995"/>
      <c r="AG12" s="996"/>
      <c r="AH12" s="997"/>
      <c r="AI12" s="997"/>
      <c r="AJ12" s="997"/>
      <c r="AK12" s="998"/>
      <c r="AL12" s="997"/>
      <c r="AM12" s="997"/>
      <c r="AN12" s="997"/>
      <c r="AO12" s="835"/>
      <c r="AP12" s="835"/>
      <c r="AQ12" s="999"/>
      <c r="AR12" s="1000"/>
      <c r="AS12" s="1001"/>
      <c r="AT12" s="1000"/>
      <c r="AU12" s="1000"/>
      <c r="AV12" s="1000"/>
      <c r="AW12" s="1002"/>
      <c r="AX12" s="1003"/>
      <c r="AY12" s="1004"/>
    </row>
    <row r="13" spans="1:55" ht="24" customHeight="1" x14ac:dyDescent="0.25">
      <c r="A13" s="833"/>
      <c r="B13" s="831"/>
      <c r="C13" s="831"/>
      <c r="D13" s="981" t="s">
        <v>4</v>
      </c>
      <c r="E13" s="140">
        <v>43358700</v>
      </c>
      <c r="F13" s="140">
        <v>43358700</v>
      </c>
      <c r="G13" s="141">
        <f>+[6]INVERSIÓN!BF14</f>
        <v>43358700</v>
      </c>
      <c r="H13" s="141">
        <v>43026467</v>
      </c>
      <c r="I13" s="141">
        <v>42795134</v>
      </c>
      <c r="J13" s="141">
        <v>42795134</v>
      </c>
      <c r="K13" s="141">
        <v>42795134</v>
      </c>
      <c r="L13" s="141">
        <v>42795134</v>
      </c>
      <c r="M13" s="141">
        <v>42795134</v>
      </c>
      <c r="N13" s="141">
        <v>42795134</v>
      </c>
      <c r="O13" s="141">
        <v>42795134</v>
      </c>
      <c r="P13" s="141">
        <v>42795134</v>
      </c>
      <c r="Q13" s="141">
        <v>42795134</v>
      </c>
      <c r="R13" s="141">
        <v>42710934</v>
      </c>
      <c r="S13" s="995"/>
      <c r="T13" s="141">
        <f>+[6]INVERSIÓN!BH14</f>
        <v>28302467</v>
      </c>
      <c r="U13" s="141">
        <v>36206034</v>
      </c>
      <c r="V13" s="141">
        <v>41616334</v>
      </c>
      <c r="W13" s="141">
        <v>41616334</v>
      </c>
      <c r="X13" s="141">
        <v>42710934</v>
      </c>
      <c r="Y13" s="141">
        <v>42710934</v>
      </c>
      <c r="Z13" s="141">
        <v>42710934</v>
      </c>
      <c r="AA13" s="141">
        <v>42710934</v>
      </c>
      <c r="AB13" s="141">
        <v>42710934</v>
      </c>
      <c r="AC13" s="141">
        <v>42710934</v>
      </c>
      <c r="AD13" s="141">
        <v>42710934</v>
      </c>
      <c r="AE13" s="141">
        <v>42710934</v>
      </c>
      <c r="AF13" s="995"/>
      <c r="AG13" s="996"/>
      <c r="AH13" s="997"/>
      <c r="AI13" s="997"/>
      <c r="AJ13" s="997"/>
      <c r="AK13" s="998"/>
      <c r="AL13" s="997"/>
      <c r="AM13" s="997"/>
      <c r="AN13" s="997"/>
      <c r="AO13" s="835"/>
      <c r="AP13" s="835"/>
      <c r="AQ13" s="999"/>
      <c r="AR13" s="1000"/>
      <c r="AS13" s="1001"/>
      <c r="AT13" s="1000"/>
      <c r="AU13" s="1000"/>
      <c r="AV13" s="1000"/>
      <c r="AW13" s="1002"/>
      <c r="AX13" s="1003"/>
      <c r="AY13" s="1004"/>
    </row>
    <row r="14" spans="1:55" ht="24" customHeight="1" x14ac:dyDescent="0.25">
      <c r="A14" s="833"/>
      <c r="B14" s="831"/>
      <c r="C14" s="831"/>
      <c r="D14" s="982" t="s">
        <v>43</v>
      </c>
      <c r="E14" s="137">
        <v>3.04</v>
      </c>
      <c r="F14" s="137">
        <v>3.04</v>
      </c>
      <c r="G14" s="138">
        <v>3.04</v>
      </c>
      <c r="H14" s="138">
        <v>3.04</v>
      </c>
      <c r="I14" s="138">
        <v>3.04</v>
      </c>
      <c r="J14" s="138">
        <v>3.04</v>
      </c>
      <c r="K14" s="138">
        <v>3.04</v>
      </c>
      <c r="L14" s="138">
        <v>3.04</v>
      </c>
      <c r="M14" s="138">
        <v>3.04</v>
      </c>
      <c r="N14" s="138">
        <v>3.04</v>
      </c>
      <c r="O14" s="138">
        <v>3.04</v>
      </c>
      <c r="P14" s="138">
        <v>3.04</v>
      </c>
      <c r="Q14" s="138">
        <v>3.04</v>
      </c>
      <c r="R14" s="138">
        <v>3.04</v>
      </c>
      <c r="S14" s="995"/>
      <c r="T14" s="138">
        <v>0</v>
      </c>
      <c r="U14" s="138">
        <v>0.09</v>
      </c>
      <c r="V14" s="138">
        <v>0.28999999999999998</v>
      </c>
      <c r="W14" s="138">
        <v>0.62000000000000011</v>
      </c>
      <c r="X14" s="138">
        <v>0.72000000000000008</v>
      </c>
      <c r="Y14" s="138">
        <v>1.1700000000000002</v>
      </c>
      <c r="Z14" s="138">
        <v>1.2700000000000002</v>
      </c>
      <c r="AA14" s="138">
        <v>1.6400000000000001</v>
      </c>
      <c r="AB14" s="138">
        <v>1.85</v>
      </c>
      <c r="AC14" s="138">
        <v>1.9500000000000002</v>
      </c>
      <c r="AD14" s="138">
        <v>2.0500000000000003</v>
      </c>
      <c r="AE14" s="138">
        <v>3.0400000000000005</v>
      </c>
      <c r="AF14" s="995"/>
      <c r="AG14" s="996"/>
      <c r="AH14" s="997"/>
      <c r="AI14" s="997"/>
      <c r="AJ14" s="997"/>
      <c r="AK14" s="998"/>
      <c r="AL14" s="997"/>
      <c r="AM14" s="997"/>
      <c r="AN14" s="997"/>
      <c r="AO14" s="835"/>
      <c r="AP14" s="835"/>
      <c r="AQ14" s="999"/>
      <c r="AR14" s="1000"/>
      <c r="AS14" s="1001"/>
      <c r="AT14" s="1000"/>
      <c r="AU14" s="1000"/>
      <c r="AV14" s="1000"/>
      <c r="AW14" s="1002"/>
      <c r="AX14" s="1003"/>
      <c r="AY14" s="1004"/>
    </row>
    <row r="15" spans="1:55" ht="24" customHeight="1" thickBot="1" x14ac:dyDescent="0.3">
      <c r="A15" s="833"/>
      <c r="B15" s="831"/>
      <c r="C15" s="831"/>
      <c r="D15" s="981" t="s">
        <v>45</v>
      </c>
      <c r="E15" s="1005">
        <v>2175143700</v>
      </c>
      <c r="F15" s="1005">
        <v>2175143700</v>
      </c>
      <c r="G15" s="1006">
        <v>2175143700</v>
      </c>
      <c r="H15" s="1006">
        <v>2174811467</v>
      </c>
      <c r="I15" s="1006">
        <v>2174580134</v>
      </c>
      <c r="J15" s="1006">
        <v>2174580134</v>
      </c>
      <c r="K15" s="1006">
        <v>2171452457</v>
      </c>
      <c r="L15" s="1006">
        <v>1712641257</v>
      </c>
      <c r="M15" s="1006">
        <v>1302641257</v>
      </c>
      <c r="N15" s="1006">
        <v>1302641257</v>
      </c>
      <c r="O15" s="1006">
        <v>1302641257</v>
      </c>
      <c r="P15" s="1006">
        <v>1080641257</v>
      </c>
      <c r="Q15" s="1006">
        <v>1080641257</v>
      </c>
      <c r="R15" s="1006">
        <v>1080557057</v>
      </c>
      <c r="S15" s="995"/>
      <c r="T15" s="1006">
        <v>849409000</v>
      </c>
      <c r="U15" s="1006">
        <v>885615034</v>
      </c>
      <c r="V15" s="1006">
        <v>891025334</v>
      </c>
      <c r="W15" s="1006">
        <v>891025334</v>
      </c>
      <c r="X15" s="1006">
        <v>892119934</v>
      </c>
      <c r="Y15" s="1006">
        <v>892119934</v>
      </c>
      <c r="Z15" s="1006">
        <v>892119934</v>
      </c>
      <c r="AA15" s="1006">
        <v>892119934</v>
      </c>
      <c r="AB15" s="1006">
        <v>906336934</v>
      </c>
      <c r="AC15" s="1006">
        <v>920706934</v>
      </c>
      <c r="AD15" s="1006">
        <v>1023840434</v>
      </c>
      <c r="AE15" s="1006">
        <v>1062193307</v>
      </c>
      <c r="AF15" s="995"/>
      <c r="AG15" s="996"/>
      <c r="AH15" s="997"/>
      <c r="AI15" s="997"/>
      <c r="AJ15" s="997"/>
      <c r="AK15" s="998"/>
      <c r="AL15" s="997"/>
      <c r="AM15" s="997"/>
      <c r="AN15" s="997"/>
      <c r="AO15" s="835"/>
      <c r="AP15" s="835"/>
      <c r="AQ15" s="999"/>
      <c r="AR15" s="1000"/>
      <c r="AS15" s="1001"/>
      <c r="AT15" s="1000"/>
      <c r="AU15" s="1000"/>
      <c r="AV15" s="1000"/>
      <c r="AW15" s="1002"/>
      <c r="AX15" s="1003"/>
      <c r="AY15" s="1004"/>
    </row>
    <row r="16" spans="1:55" ht="24" customHeight="1" x14ac:dyDescent="0.25">
      <c r="A16" s="827">
        <v>2</v>
      </c>
      <c r="B16" s="877" t="s">
        <v>299</v>
      </c>
      <c r="C16" s="830" t="s">
        <v>318</v>
      </c>
      <c r="D16" s="980" t="s">
        <v>41</v>
      </c>
      <c r="E16" s="142">
        <v>0.25</v>
      </c>
      <c r="F16" s="142">
        <v>0.25</v>
      </c>
      <c r="G16" s="143">
        <f>+[6]INVERSIÓN!BF17</f>
        <v>0.25</v>
      </c>
      <c r="H16" s="143">
        <v>0.24999999999999997</v>
      </c>
      <c r="I16" s="143">
        <v>0.24999999999999997</v>
      </c>
      <c r="J16" s="143">
        <v>0.24999999999999997</v>
      </c>
      <c r="K16" s="143">
        <v>0.24999999999999997</v>
      </c>
      <c r="L16" s="143">
        <v>0.24999999999999997</v>
      </c>
      <c r="M16" s="143">
        <v>0.24999999999999997</v>
      </c>
      <c r="N16" s="143">
        <v>0.24999999999999997</v>
      </c>
      <c r="O16" s="143">
        <v>0.24999999999999997</v>
      </c>
      <c r="P16" s="143">
        <v>0.24999999999999997</v>
      </c>
      <c r="Q16" s="143">
        <v>0.24999999999999997</v>
      </c>
      <c r="R16" s="143">
        <v>0.24999999999999997</v>
      </c>
      <c r="S16" s="984"/>
      <c r="T16" s="143">
        <f>+[6]INVERSIÓN!BH17</f>
        <v>0</v>
      </c>
      <c r="U16" s="143">
        <v>5.0000000000000001E-3</v>
      </c>
      <c r="V16" s="143">
        <v>2.5000000000000001E-2</v>
      </c>
      <c r="W16" s="143">
        <v>0.05</v>
      </c>
      <c r="X16" s="143">
        <v>7.5000000000000011E-2</v>
      </c>
      <c r="Y16" s="143">
        <v>0.1</v>
      </c>
      <c r="Z16" s="143">
        <v>0.125</v>
      </c>
      <c r="AA16" s="143">
        <v>0.13750000000000001</v>
      </c>
      <c r="AB16" s="143">
        <v>0.16250000000000001</v>
      </c>
      <c r="AC16" s="143">
        <v>0.1875</v>
      </c>
      <c r="AD16" s="143">
        <v>0.21249999999999999</v>
      </c>
      <c r="AE16" s="143">
        <v>0.25</v>
      </c>
      <c r="AF16" s="984"/>
      <c r="AG16" s="985" t="s">
        <v>69</v>
      </c>
      <c r="AH16" s="986" t="s">
        <v>69</v>
      </c>
      <c r="AI16" s="986" t="s">
        <v>69</v>
      </c>
      <c r="AJ16" s="986" t="s">
        <v>324</v>
      </c>
      <c r="AK16" s="987" t="s">
        <v>374</v>
      </c>
      <c r="AL16" s="986"/>
      <c r="AM16" s="986"/>
      <c r="AN16" s="988">
        <v>1395</v>
      </c>
      <c r="AO16" s="834">
        <v>626</v>
      </c>
      <c r="AP16" s="834">
        <v>769</v>
      </c>
      <c r="AQ16" s="989"/>
      <c r="AR16" s="990" t="s">
        <v>321</v>
      </c>
      <c r="AS16" s="991" t="s">
        <v>322</v>
      </c>
      <c r="AT16" s="990" t="s">
        <v>325</v>
      </c>
      <c r="AU16" s="990" t="s">
        <v>323</v>
      </c>
      <c r="AV16" s="990"/>
      <c r="AW16" s="992"/>
      <c r="AX16" s="993">
        <v>1395</v>
      </c>
      <c r="AY16" s="994"/>
    </row>
    <row r="17" spans="1:51" ht="24" customHeight="1" x14ac:dyDescent="0.25">
      <c r="A17" s="828"/>
      <c r="B17" s="878"/>
      <c r="C17" s="831"/>
      <c r="D17" s="981" t="s">
        <v>3</v>
      </c>
      <c r="E17" s="140">
        <v>143810000</v>
      </c>
      <c r="F17" s="140">
        <v>143810000</v>
      </c>
      <c r="G17" s="141">
        <f>+[6]INVERSIÓN!BF18</f>
        <v>143810000</v>
      </c>
      <c r="H17" s="141">
        <v>143810000</v>
      </c>
      <c r="I17" s="141">
        <v>143810000</v>
      </c>
      <c r="J17" s="141">
        <v>143810000</v>
      </c>
      <c r="K17" s="141">
        <v>143810000</v>
      </c>
      <c r="L17" s="141">
        <v>170229100</v>
      </c>
      <c r="M17" s="141">
        <v>170229100</v>
      </c>
      <c r="N17" s="141">
        <v>170229100</v>
      </c>
      <c r="O17" s="141">
        <v>170229100</v>
      </c>
      <c r="P17" s="141">
        <v>170229100</v>
      </c>
      <c r="Q17" s="141">
        <v>170229100</v>
      </c>
      <c r="R17" s="141">
        <v>170229100</v>
      </c>
      <c r="S17" s="995"/>
      <c r="T17" s="141">
        <v>139355500</v>
      </c>
      <c r="U17" s="141">
        <v>139355500</v>
      </c>
      <c r="V17" s="141">
        <v>139355500</v>
      </c>
      <c r="W17" s="141">
        <v>139355500</v>
      </c>
      <c r="X17" s="141">
        <v>139355500</v>
      </c>
      <c r="Y17" s="141">
        <v>139355500</v>
      </c>
      <c r="Z17" s="141">
        <v>139355500</v>
      </c>
      <c r="AA17" s="141">
        <v>139355500</v>
      </c>
      <c r="AB17" s="141">
        <v>162335500</v>
      </c>
      <c r="AC17" s="141">
        <v>162335500</v>
      </c>
      <c r="AD17" s="141">
        <v>162335500</v>
      </c>
      <c r="AE17" s="141">
        <v>147734000</v>
      </c>
      <c r="AF17" s="995"/>
      <c r="AG17" s="996"/>
      <c r="AH17" s="997"/>
      <c r="AI17" s="997"/>
      <c r="AJ17" s="997"/>
      <c r="AK17" s="998"/>
      <c r="AL17" s="997"/>
      <c r="AM17" s="997"/>
      <c r="AN17" s="997"/>
      <c r="AO17" s="835"/>
      <c r="AP17" s="835"/>
      <c r="AQ17" s="999"/>
      <c r="AR17" s="1000"/>
      <c r="AS17" s="1001"/>
      <c r="AT17" s="1000"/>
      <c r="AU17" s="1000"/>
      <c r="AV17" s="1000"/>
      <c r="AW17" s="1002"/>
      <c r="AX17" s="1003"/>
      <c r="AY17" s="1004"/>
    </row>
    <row r="18" spans="1:51" ht="24" customHeight="1" x14ac:dyDescent="0.25">
      <c r="A18" s="828"/>
      <c r="B18" s="878"/>
      <c r="C18" s="831"/>
      <c r="D18" s="982" t="s">
        <v>42</v>
      </c>
      <c r="E18" s="144">
        <v>0</v>
      </c>
      <c r="F18" s="140">
        <v>0</v>
      </c>
      <c r="G18" s="145">
        <f>+[6]INVERSIÓN!BF20</f>
        <v>0</v>
      </c>
      <c r="H18" s="145">
        <v>0</v>
      </c>
      <c r="I18" s="145">
        <v>0</v>
      </c>
      <c r="J18" s="145">
        <v>0</v>
      </c>
      <c r="K18" s="145">
        <v>0</v>
      </c>
      <c r="L18" s="145">
        <v>0</v>
      </c>
      <c r="M18" s="145">
        <v>0</v>
      </c>
      <c r="N18" s="145">
        <v>0</v>
      </c>
      <c r="O18" s="145">
        <v>0</v>
      </c>
      <c r="P18" s="145">
        <v>0</v>
      </c>
      <c r="Q18" s="145">
        <v>0</v>
      </c>
      <c r="R18" s="145">
        <v>0</v>
      </c>
      <c r="S18" s="995"/>
      <c r="T18" s="145">
        <v>0</v>
      </c>
      <c r="U18" s="145">
        <v>0</v>
      </c>
      <c r="V18" s="145">
        <v>0</v>
      </c>
      <c r="W18" s="145">
        <v>0</v>
      </c>
      <c r="X18" s="145">
        <v>0</v>
      </c>
      <c r="Y18" s="145">
        <v>0</v>
      </c>
      <c r="Z18" s="145">
        <v>0</v>
      </c>
      <c r="AA18" s="145">
        <v>0</v>
      </c>
      <c r="AB18" s="145">
        <v>0</v>
      </c>
      <c r="AC18" s="145">
        <v>0</v>
      </c>
      <c r="AD18" s="145">
        <v>0</v>
      </c>
      <c r="AE18" s="145">
        <v>0</v>
      </c>
      <c r="AF18" s="995"/>
      <c r="AG18" s="996"/>
      <c r="AH18" s="997"/>
      <c r="AI18" s="997"/>
      <c r="AJ18" s="997"/>
      <c r="AK18" s="998"/>
      <c r="AL18" s="997"/>
      <c r="AM18" s="997"/>
      <c r="AN18" s="997"/>
      <c r="AO18" s="835"/>
      <c r="AP18" s="835"/>
      <c r="AQ18" s="999"/>
      <c r="AR18" s="1000"/>
      <c r="AS18" s="1001"/>
      <c r="AT18" s="1000"/>
      <c r="AU18" s="1000"/>
      <c r="AV18" s="1000"/>
      <c r="AW18" s="1002"/>
      <c r="AX18" s="1003"/>
      <c r="AY18" s="1004"/>
    </row>
    <row r="19" spans="1:51" ht="24" customHeight="1" x14ac:dyDescent="0.25">
      <c r="A19" s="828"/>
      <c r="B19" s="878"/>
      <c r="C19" s="831"/>
      <c r="D19" s="981" t="s">
        <v>4</v>
      </c>
      <c r="E19" s="140">
        <v>16000333</v>
      </c>
      <c r="F19" s="140">
        <v>16000333</v>
      </c>
      <c r="G19" s="141">
        <f>+[6]INVERSIÓN!BF21</f>
        <v>16000333</v>
      </c>
      <c r="H19" s="141">
        <v>16000333</v>
      </c>
      <c r="I19" s="141">
        <v>16000333</v>
      </c>
      <c r="J19" s="141">
        <v>16000333</v>
      </c>
      <c r="K19" s="141">
        <v>16000333</v>
      </c>
      <c r="L19" s="141">
        <v>16000333</v>
      </c>
      <c r="M19" s="141">
        <v>16000333</v>
      </c>
      <c r="N19" s="141">
        <v>16000333</v>
      </c>
      <c r="O19" s="141">
        <v>16000333</v>
      </c>
      <c r="P19" s="141">
        <v>16000333</v>
      </c>
      <c r="Q19" s="141">
        <v>16000333</v>
      </c>
      <c r="R19" s="141">
        <v>16000333</v>
      </c>
      <c r="S19" s="995"/>
      <c r="T19" s="141">
        <f>+[6]INVERSIÓN!BH21</f>
        <v>14381000</v>
      </c>
      <c r="U19" s="141">
        <v>16000333</v>
      </c>
      <c r="V19" s="141">
        <v>16000333</v>
      </c>
      <c r="W19" s="141">
        <v>16000333</v>
      </c>
      <c r="X19" s="141">
        <v>16000333</v>
      </c>
      <c r="Y19" s="141">
        <v>16000333</v>
      </c>
      <c r="Z19" s="141">
        <v>16000333</v>
      </c>
      <c r="AA19" s="141">
        <v>16000333</v>
      </c>
      <c r="AB19" s="141">
        <v>16000333</v>
      </c>
      <c r="AC19" s="141">
        <v>16000333</v>
      </c>
      <c r="AD19" s="141">
        <v>16000333</v>
      </c>
      <c r="AE19" s="141">
        <v>16000333</v>
      </c>
      <c r="AF19" s="995"/>
      <c r="AG19" s="996"/>
      <c r="AH19" s="997"/>
      <c r="AI19" s="997"/>
      <c r="AJ19" s="997"/>
      <c r="AK19" s="998"/>
      <c r="AL19" s="997"/>
      <c r="AM19" s="997"/>
      <c r="AN19" s="997"/>
      <c r="AO19" s="835"/>
      <c r="AP19" s="835"/>
      <c r="AQ19" s="999"/>
      <c r="AR19" s="1000"/>
      <c r="AS19" s="1001"/>
      <c r="AT19" s="1000"/>
      <c r="AU19" s="1000"/>
      <c r="AV19" s="1000"/>
      <c r="AW19" s="1002"/>
      <c r="AX19" s="1003"/>
      <c r="AY19" s="1004"/>
    </row>
    <row r="20" spans="1:51" ht="24" customHeight="1" x14ac:dyDescent="0.25">
      <c r="A20" s="828"/>
      <c r="B20" s="878"/>
      <c r="C20" s="831"/>
      <c r="D20" s="982" t="s">
        <v>43</v>
      </c>
      <c r="E20" s="144">
        <v>0.24999999999999997</v>
      </c>
      <c r="F20" s="137">
        <v>0.24999999999999997</v>
      </c>
      <c r="G20" s="145">
        <v>0.24999999999999997</v>
      </c>
      <c r="H20" s="145">
        <v>0.24999999999999997</v>
      </c>
      <c r="I20" s="145">
        <v>0.24999999999999997</v>
      </c>
      <c r="J20" s="145">
        <v>0.24999999999999997</v>
      </c>
      <c r="K20" s="145">
        <v>0.24999999999999997</v>
      </c>
      <c r="L20" s="145">
        <v>0.24999999999999997</v>
      </c>
      <c r="M20" s="145">
        <v>0.24999999999999997</v>
      </c>
      <c r="N20" s="145">
        <v>0.24999999999999997</v>
      </c>
      <c r="O20" s="145">
        <v>0.24999999999999997</v>
      </c>
      <c r="P20" s="145">
        <v>0.24999999999999997</v>
      </c>
      <c r="Q20" s="145">
        <v>0.24999999999999997</v>
      </c>
      <c r="R20" s="145">
        <v>0.24999999999999997</v>
      </c>
      <c r="S20" s="995"/>
      <c r="T20" s="145">
        <v>0</v>
      </c>
      <c r="U20" s="145">
        <v>5.0000000000000001E-3</v>
      </c>
      <c r="V20" s="145">
        <v>2.5000000000000001E-2</v>
      </c>
      <c r="W20" s="145">
        <v>0.05</v>
      </c>
      <c r="X20" s="145">
        <v>7.5000000000000011E-2</v>
      </c>
      <c r="Y20" s="145">
        <v>0.1</v>
      </c>
      <c r="Z20" s="145">
        <v>0.125</v>
      </c>
      <c r="AA20" s="145">
        <v>0.13750000000000001</v>
      </c>
      <c r="AB20" s="145">
        <v>0.16250000000000001</v>
      </c>
      <c r="AC20" s="145">
        <v>0.1875</v>
      </c>
      <c r="AD20" s="145">
        <v>0.21249999999999999</v>
      </c>
      <c r="AE20" s="145">
        <v>0.25</v>
      </c>
      <c r="AF20" s="995"/>
      <c r="AG20" s="996"/>
      <c r="AH20" s="997"/>
      <c r="AI20" s="997"/>
      <c r="AJ20" s="997"/>
      <c r="AK20" s="998"/>
      <c r="AL20" s="997"/>
      <c r="AM20" s="997"/>
      <c r="AN20" s="997"/>
      <c r="AO20" s="835"/>
      <c r="AP20" s="835"/>
      <c r="AQ20" s="999"/>
      <c r="AR20" s="1000"/>
      <c r="AS20" s="1001"/>
      <c r="AT20" s="1000"/>
      <c r="AU20" s="1000"/>
      <c r="AV20" s="1000"/>
      <c r="AW20" s="1002"/>
      <c r="AX20" s="1003"/>
      <c r="AY20" s="1004"/>
    </row>
    <row r="21" spans="1:51" ht="24" customHeight="1" thickBot="1" x14ac:dyDescent="0.3">
      <c r="A21" s="829"/>
      <c r="B21" s="879"/>
      <c r="C21" s="831"/>
      <c r="D21" s="981" t="s">
        <v>45</v>
      </c>
      <c r="E21" s="1005">
        <v>159810333</v>
      </c>
      <c r="F21" s="1005">
        <v>159810333</v>
      </c>
      <c r="G21" s="1006">
        <v>159810333</v>
      </c>
      <c r="H21" s="1006">
        <v>159810333</v>
      </c>
      <c r="I21" s="1006">
        <v>159810333</v>
      </c>
      <c r="J21" s="1006">
        <v>159810333</v>
      </c>
      <c r="K21" s="1006">
        <v>159810333</v>
      </c>
      <c r="L21" s="1006">
        <v>186229433</v>
      </c>
      <c r="M21" s="1006">
        <v>186229433</v>
      </c>
      <c r="N21" s="1006">
        <v>186229433</v>
      </c>
      <c r="O21" s="1006">
        <v>186229433</v>
      </c>
      <c r="P21" s="1006">
        <v>186229433</v>
      </c>
      <c r="Q21" s="1006">
        <v>186229433</v>
      </c>
      <c r="R21" s="1006">
        <v>186229433</v>
      </c>
      <c r="S21" s="995"/>
      <c r="T21" s="1006">
        <v>139355500</v>
      </c>
      <c r="U21" s="1006">
        <v>155355833</v>
      </c>
      <c r="V21" s="1006">
        <v>155355833</v>
      </c>
      <c r="W21" s="1006">
        <v>155355833</v>
      </c>
      <c r="X21" s="1006">
        <v>155355833</v>
      </c>
      <c r="Y21" s="1006">
        <v>155355833</v>
      </c>
      <c r="Z21" s="1006">
        <v>155355833</v>
      </c>
      <c r="AA21" s="1006">
        <v>155355833</v>
      </c>
      <c r="AB21" s="1006">
        <v>178335833</v>
      </c>
      <c r="AC21" s="1006">
        <v>178335833</v>
      </c>
      <c r="AD21" s="1006">
        <v>178335833</v>
      </c>
      <c r="AE21" s="1006">
        <v>163734333</v>
      </c>
      <c r="AF21" s="995"/>
      <c r="AG21" s="996"/>
      <c r="AH21" s="997"/>
      <c r="AI21" s="997"/>
      <c r="AJ21" s="997"/>
      <c r="AK21" s="998"/>
      <c r="AL21" s="997"/>
      <c r="AM21" s="997"/>
      <c r="AN21" s="997"/>
      <c r="AO21" s="835"/>
      <c r="AP21" s="835"/>
      <c r="AQ21" s="999"/>
      <c r="AR21" s="1000"/>
      <c r="AS21" s="1001"/>
      <c r="AT21" s="1000"/>
      <c r="AU21" s="1000"/>
      <c r="AV21" s="1000"/>
      <c r="AW21" s="1002"/>
      <c r="AX21" s="1003"/>
      <c r="AY21" s="1004"/>
    </row>
    <row r="22" spans="1:51" ht="24" customHeight="1" x14ac:dyDescent="0.25">
      <c r="A22" s="827">
        <v>3</v>
      </c>
      <c r="B22" s="830" t="s">
        <v>300</v>
      </c>
      <c r="C22" s="830" t="s">
        <v>376</v>
      </c>
      <c r="D22" s="980" t="s">
        <v>41</v>
      </c>
      <c r="E22" s="136">
        <v>0.8</v>
      </c>
      <c r="F22" s="136">
        <v>0.8</v>
      </c>
      <c r="G22" s="139">
        <f>+[6]INVERSIÓN!BF24</f>
        <v>0.8</v>
      </c>
      <c r="H22" s="139">
        <v>0.8</v>
      </c>
      <c r="I22" s="139">
        <v>0.8</v>
      </c>
      <c r="J22" s="139">
        <v>0.8</v>
      </c>
      <c r="K22" s="139">
        <v>0.8</v>
      </c>
      <c r="L22" s="139">
        <v>0.8</v>
      </c>
      <c r="M22" s="139">
        <v>0.8</v>
      </c>
      <c r="N22" s="139">
        <v>0.8</v>
      </c>
      <c r="O22" s="139">
        <v>0.8</v>
      </c>
      <c r="P22" s="139">
        <v>0.8</v>
      </c>
      <c r="Q22" s="139">
        <v>0.8</v>
      </c>
      <c r="R22" s="139">
        <v>0.8</v>
      </c>
      <c r="S22" s="984"/>
      <c r="T22" s="139">
        <v>0</v>
      </c>
      <c r="U22" s="139">
        <v>0</v>
      </c>
      <c r="V22" s="139">
        <v>0</v>
      </c>
      <c r="W22" s="139">
        <v>0.16</v>
      </c>
      <c r="X22" s="139">
        <v>0.24</v>
      </c>
      <c r="Y22" s="139">
        <v>0.27999999999999997</v>
      </c>
      <c r="Z22" s="139">
        <v>0.36</v>
      </c>
      <c r="AA22" s="139">
        <v>0.67999999999999994</v>
      </c>
      <c r="AB22" s="139">
        <v>0.69</v>
      </c>
      <c r="AC22" s="139">
        <v>0.7</v>
      </c>
      <c r="AD22" s="139">
        <v>0.72</v>
      </c>
      <c r="AE22" s="139">
        <v>0.79999999999999993</v>
      </c>
      <c r="AF22" s="984"/>
      <c r="AG22" s="985" t="s">
        <v>326</v>
      </c>
      <c r="AH22" s="986" t="s">
        <v>327</v>
      </c>
      <c r="AI22" s="986" t="s">
        <v>328</v>
      </c>
      <c r="AJ22" s="986" t="s">
        <v>324</v>
      </c>
      <c r="AK22" s="987" t="s">
        <v>329</v>
      </c>
      <c r="AL22" s="986"/>
      <c r="AM22" s="986"/>
      <c r="AN22" s="988">
        <v>1395</v>
      </c>
      <c r="AO22" s="834">
        <v>626</v>
      </c>
      <c r="AP22" s="834">
        <v>769</v>
      </c>
      <c r="AQ22" s="989"/>
      <c r="AR22" s="990" t="s">
        <v>321</v>
      </c>
      <c r="AS22" s="991" t="s">
        <v>322</v>
      </c>
      <c r="AT22" s="990" t="s">
        <v>323</v>
      </c>
      <c r="AU22" s="990" t="s">
        <v>323</v>
      </c>
      <c r="AV22" s="990"/>
      <c r="AW22" s="992"/>
      <c r="AX22" s="993">
        <v>1395</v>
      </c>
      <c r="AY22" s="994"/>
    </row>
    <row r="23" spans="1:51" ht="24" customHeight="1" x14ac:dyDescent="0.25">
      <c r="A23" s="828"/>
      <c r="B23" s="831"/>
      <c r="C23" s="831"/>
      <c r="D23" s="981" t="s">
        <v>3</v>
      </c>
      <c r="E23" s="140">
        <v>198390000</v>
      </c>
      <c r="F23" s="140">
        <v>198390000</v>
      </c>
      <c r="G23" s="141">
        <f>+[6]INVERSIÓN!BF25</f>
        <v>198390000</v>
      </c>
      <c r="H23" s="141">
        <v>198390000</v>
      </c>
      <c r="I23" s="141">
        <v>198390000</v>
      </c>
      <c r="J23" s="141">
        <v>198390000</v>
      </c>
      <c r="K23" s="141">
        <v>198390000</v>
      </c>
      <c r="L23" s="141">
        <v>230677100</v>
      </c>
      <c r="M23" s="141">
        <v>230677100</v>
      </c>
      <c r="N23" s="141">
        <v>230677100</v>
      </c>
      <c r="O23" s="141">
        <v>230677100</v>
      </c>
      <c r="P23" s="141">
        <v>230677100</v>
      </c>
      <c r="Q23" s="141">
        <v>235432168</v>
      </c>
      <c r="R23" s="141">
        <v>235432168</v>
      </c>
      <c r="S23" s="995"/>
      <c r="T23" s="141">
        <v>161871000</v>
      </c>
      <c r="U23" s="141">
        <v>161871000</v>
      </c>
      <c r="V23" s="141">
        <v>161871000</v>
      </c>
      <c r="W23" s="141">
        <v>161871000</v>
      </c>
      <c r="X23" s="141">
        <v>161871000</v>
      </c>
      <c r="Y23" s="141">
        <v>161871000</v>
      </c>
      <c r="Z23" s="141">
        <v>161871000</v>
      </c>
      <c r="AA23" s="141">
        <v>161871000</v>
      </c>
      <c r="AB23" s="141">
        <v>184641000</v>
      </c>
      <c r="AC23" s="141">
        <v>230171667</v>
      </c>
      <c r="AD23" s="141">
        <v>235432167</v>
      </c>
      <c r="AE23" s="141">
        <v>235432167</v>
      </c>
      <c r="AF23" s="995"/>
      <c r="AG23" s="996"/>
      <c r="AH23" s="997"/>
      <c r="AI23" s="997"/>
      <c r="AJ23" s="997"/>
      <c r="AK23" s="998"/>
      <c r="AL23" s="997"/>
      <c r="AM23" s="997"/>
      <c r="AN23" s="997"/>
      <c r="AO23" s="835"/>
      <c r="AP23" s="835"/>
      <c r="AQ23" s="999"/>
      <c r="AR23" s="1000"/>
      <c r="AS23" s="1001"/>
      <c r="AT23" s="1000"/>
      <c r="AU23" s="1000"/>
      <c r="AV23" s="1000"/>
      <c r="AW23" s="1002"/>
      <c r="AX23" s="1003"/>
      <c r="AY23" s="1004"/>
    </row>
    <row r="24" spans="1:51" ht="24" customHeight="1" x14ac:dyDescent="0.25">
      <c r="A24" s="828"/>
      <c r="B24" s="831"/>
      <c r="C24" s="831"/>
      <c r="D24" s="982" t="s">
        <v>42</v>
      </c>
      <c r="E24" s="137">
        <v>0</v>
      </c>
      <c r="F24" s="140">
        <v>0</v>
      </c>
      <c r="G24" s="138">
        <f>+[6]INVERSIÓN!BF27</f>
        <v>0</v>
      </c>
      <c r="H24" s="138">
        <v>0</v>
      </c>
      <c r="I24" s="138">
        <v>0</v>
      </c>
      <c r="J24" s="138">
        <v>0</v>
      </c>
      <c r="K24" s="138">
        <v>0</v>
      </c>
      <c r="L24" s="138">
        <v>0</v>
      </c>
      <c r="M24" s="138">
        <v>0</v>
      </c>
      <c r="N24" s="138">
        <v>0</v>
      </c>
      <c r="O24" s="138">
        <v>0</v>
      </c>
      <c r="P24" s="138">
        <v>0</v>
      </c>
      <c r="Q24" s="138">
        <v>0</v>
      </c>
      <c r="R24" s="138">
        <v>0</v>
      </c>
      <c r="S24" s="995"/>
      <c r="T24" s="138">
        <v>0</v>
      </c>
      <c r="U24" s="138">
        <v>0</v>
      </c>
      <c r="V24" s="138">
        <v>0</v>
      </c>
      <c r="W24" s="138">
        <v>0</v>
      </c>
      <c r="X24" s="138">
        <v>0</v>
      </c>
      <c r="Y24" s="138">
        <v>0</v>
      </c>
      <c r="Z24" s="138">
        <v>0</v>
      </c>
      <c r="AA24" s="138">
        <v>0</v>
      </c>
      <c r="AB24" s="138">
        <v>0</v>
      </c>
      <c r="AC24" s="138">
        <v>0</v>
      </c>
      <c r="AD24" s="138">
        <v>0</v>
      </c>
      <c r="AE24" s="138">
        <v>0</v>
      </c>
      <c r="AF24" s="995"/>
      <c r="AG24" s="996"/>
      <c r="AH24" s="997"/>
      <c r="AI24" s="997"/>
      <c r="AJ24" s="997"/>
      <c r="AK24" s="998"/>
      <c r="AL24" s="997"/>
      <c r="AM24" s="997"/>
      <c r="AN24" s="997"/>
      <c r="AO24" s="835"/>
      <c r="AP24" s="835"/>
      <c r="AQ24" s="999"/>
      <c r="AR24" s="1000"/>
      <c r="AS24" s="1001"/>
      <c r="AT24" s="1000"/>
      <c r="AU24" s="1000"/>
      <c r="AV24" s="1000"/>
      <c r="AW24" s="1002"/>
      <c r="AX24" s="1003"/>
      <c r="AY24" s="1004"/>
    </row>
    <row r="25" spans="1:51" ht="24" customHeight="1" x14ac:dyDescent="0.25">
      <c r="A25" s="828"/>
      <c r="B25" s="831"/>
      <c r="C25" s="831"/>
      <c r="D25" s="981" t="s">
        <v>4</v>
      </c>
      <c r="E25" s="140">
        <v>1744800</v>
      </c>
      <c r="F25" s="140">
        <v>1744800</v>
      </c>
      <c r="G25" s="141">
        <f>+[6]INVERSIÓN!BF28</f>
        <v>1744800</v>
      </c>
      <c r="H25" s="141">
        <v>1744800</v>
      </c>
      <c r="I25" s="141">
        <v>1744800</v>
      </c>
      <c r="J25" s="141">
        <v>1744800</v>
      </c>
      <c r="K25" s="141">
        <v>1744800</v>
      </c>
      <c r="L25" s="141">
        <v>1744800</v>
      </c>
      <c r="M25" s="141">
        <v>1744800</v>
      </c>
      <c r="N25" s="141">
        <v>1744800</v>
      </c>
      <c r="O25" s="141">
        <v>1744800</v>
      </c>
      <c r="P25" s="141">
        <v>1744800</v>
      </c>
      <c r="Q25" s="141">
        <v>1744800</v>
      </c>
      <c r="R25" s="141">
        <v>1744800</v>
      </c>
      <c r="S25" s="995"/>
      <c r="T25" s="141">
        <f>+[6]INVERSIÓN!BH28</f>
        <v>0</v>
      </c>
      <c r="U25" s="141">
        <v>1744800</v>
      </c>
      <c r="V25" s="141">
        <v>1744800</v>
      </c>
      <c r="W25" s="141">
        <v>1744800</v>
      </c>
      <c r="X25" s="141">
        <v>1744800</v>
      </c>
      <c r="Y25" s="141">
        <v>1744800</v>
      </c>
      <c r="Z25" s="141">
        <v>1744800</v>
      </c>
      <c r="AA25" s="141">
        <v>1744800</v>
      </c>
      <c r="AB25" s="141">
        <v>1744800</v>
      </c>
      <c r="AC25" s="141">
        <v>1744800</v>
      </c>
      <c r="AD25" s="141">
        <v>1744800</v>
      </c>
      <c r="AE25" s="141">
        <v>1744800</v>
      </c>
      <c r="AF25" s="995"/>
      <c r="AG25" s="996"/>
      <c r="AH25" s="997"/>
      <c r="AI25" s="997"/>
      <c r="AJ25" s="997"/>
      <c r="AK25" s="998"/>
      <c r="AL25" s="997"/>
      <c r="AM25" s="997"/>
      <c r="AN25" s="997"/>
      <c r="AO25" s="835"/>
      <c r="AP25" s="835"/>
      <c r="AQ25" s="999"/>
      <c r="AR25" s="1000"/>
      <c r="AS25" s="1001"/>
      <c r="AT25" s="1000"/>
      <c r="AU25" s="1000"/>
      <c r="AV25" s="1000"/>
      <c r="AW25" s="1002"/>
      <c r="AX25" s="1003"/>
      <c r="AY25" s="1004"/>
    </row>
    <row r="26" spans="1:51" ht="24" customHeight="1" x14ac:dyDescent="0.25">
      <c r="A26" s="828"/>
      <c r="B26" s="831"/>
      <c r="C26" s="831"/>
      <c r="D26" s="982" t="s">
        <v>43</v>
      </c>
      <c r="E26" s="137">
        <v>0.8</v>
      </c>
      <c r="F26" s="137">
        <v>0.8</v>
      </c>
      <c r="G26" s="138">
        <v>0.8</v>
      </c>
      <c r="H26" s="138">
        <v>0.8</v>
      </c>
      <c r="I26" s="138">
        <v>0.8</v>
      </c>
      <c r="J26" s="138">
        <v>0.8</v>
      </c>
      <c r="K26" s="138">
        <v>0.8</v>
      </c>
      <c r="L26" s="138">
        <v>0.8</v>
      </c>
      <c r="M26" s="138">
        <v>0.8</v>
      </c>
      <c r="N26" s="138">
        <v>0.8</v>
      </c>
      <c r="O26" s="138">
        <v>0.8</v>
      </c>
      <c r="P26" s="138">
        <v>0.8</v>
      </c>
      <c r="Q26" s="138">
        <v>0.8</v>
      </c>
      <c r="R26" s="138">
        <v>0.8</v>
      </c>
      <c r="S26" s="995"/>
      <c r="T26" s="138">
        <v>0</v>
      </c>
      <c r="U26" s="138">
        <v>0</v>
      </c>
      <c r="V26" s="138">
        <v>0</v>
      </c>
      <c r="W26" s="138">
        <v>0.16</v>
      </c>
      <c r="X26" s="138">
        <v>0.24</v>
      </c>
      <c r="Y26" s="138">
        <v>0.27999999999999997</v>
      </c>
      <c r="Z26" s="138">
        <v>0.36</v>
      </c>
      <c r="AA26" s="138">
        <v>0.67999999999999994</v>
      </c>
      <c r="AB26" s="138">
        <v>0.69</v>
      </c>
      <c r="AC26" s="138">
        <v>0.7</v>
      </c>
      <c r="AD26" s="138">
        <v>0.72</v>
      </c>
      <c r="AE26" s="138">
        <v>0.79999999999999993</v>
      </c>
      <c r="AF26" s="995"/>
      <c r="AG26" s="996"/>
      <c r="AH26" s="997"/>
      <c r="AI26" s="997"/>
      <c r="AJ26" s="997"/>
      <c r="AK26" s="998"/>
      <c r="AL26" s="997"/>
      <c r="AM26" s="997"/>
      <c r="AN26" s="997"/>
      <c r="AO26" s="835"/>
      <c r="AP26" s="835"/>
      <c r="AQ26" s="999"/>
      <c r="AR26" s="1000"/>
      <c r="AS26" s="1001"/>
      <c r="AT26" s="1000"/>
      <c r="AU26" s="1000"/>
      <c r="AV26" s="1000"/>
      <c r="AW26" s="1002"/>
      <c r="AX26" s="1003"/>
      <c r="AY26" s="1004"/>
    </row>
    <row r="27" spans="1:51" ht="24" customHeight="1" thickBot="1" x14ac:dyDescent="0.3">
      <c r="A27" s="829"/>
      <c r="B27" s="831"/>
      <c r="C27" s="831"/>
      <c r="D27" s="981" t="s">
        <v>45</v>
      </c>
      <c r="E27" s="1005">
        <v>200134800</v>
      </c>
      <c r="F27" s="1005">
        <v>200134800</v>
      </c>
      <c r="G27" s="1006">
        <v>200134800</v>
      </c>
      <c r="H27" s="1006">
        <v>200134800</v>
      </c>
      <c r="I27" s="1006">
        <v>200134800</v>
      </c>
      <c r="J27" s="1006">
        <v>200134800</v>
      </c>
      <c r="K27" s="1006">
        <v>200134800</v>
      </c>
      <c r="L27" s="1006">
        <v>232421900</v>
      </c>
      <c r="M27" s="1006">
        <v>232421900</v>
      </c>
      <c r="N27" s="1006">
        <v>232421900</v>
      </c>
      <c r="O27" s="1006">
        <v>232421900</v>
      </c>
      <c r="P27" s="1006">
        <v>232421900</v>
      </c>
      <c r="Q27" s="1006">
        <v>237176968</v>
      </c>
      <c r="R27" s="1006">
        <v>237176968</v>
      </c>
      <c r="S27" s="995"/>
      <c r="T27" s="1006">
        <v>161871000</v>
      </c>
      <c r="U27" s="1006">
        <v>163615800</v>
      </c>
      <c r="V27" s="1006">
        <v>163615800</v>
      </c>
      <c r="W27" s="1006">
        <v>163615800</v>
      </c>
      <c r="X27" s="1006">
        <v>163615800</v>
      </c>
      <c r="Y27" s="1006">
        <v>163615800</v>
      </c>
      <c r="Z27" s="1006">
        <v>163615800</v>
      </c>
      <c r="AA27" s="1006">
        <v>163615800</v>
      </c>
      <c r="AB27" s="1006">
        <v>186385800</v>
      </c>
      <c r="AC27" s="1006">
        <v>231916467</v>
      </c>
      <c r="AD27" s="1006">
        <v>237176967</v>
      </c>
      <c r="AE27" s="1006">
        <v>237176967</v>
      </c>
      <c r="AF27" s="995"/>
      <c r="AG27" s="996"/>
      <c r="AH27" s="997"/>
      <c r="AI27" s="997"/>
      <c r="AJ27" s="997"/>
      <c r="AK27" s="998"/>
      <c r="AL27" s="997"/>
      <c r="AM27" s="997"/>
      <c r="AN27" s="997"/>
      <c r="AO27" s="835"/>
      <c r="AP27" s="835"/>
      <c r="AQ27" s="999"/>
      <c r="AR27" s="1000"/>
      <c r="AS27" s="1001"/>
      <c r="AT27" s="1000"/>
      <c r="AU27" s="1000"/>
      <c r="AV27" s="1000"/>
      <c r="AW27" s="1002"/>
      <c r="AX27" s="1003"/>
      <c r="AY27" s="1004"/>
    </row>
    <row r="28" spans="1:51" ht="24" customHeight="1" x14ac:dyDescent="0.25">
      <c r="A28" s="827">
        <v>4</v>
      </c>
      <c r="B28" s="830" t="s">
        <v>303</v>
      </c>
      <c r="C28" s="830" t="s">
        <v>330</v>
      </c>
      <c r="D28" s="980" t="s">
        <v>41</v>
      </c>
      <c r="E28" s="136">
        <v>0.26</v>
      </c>
      <c r="F28" s="136">
        <v>0.26</v>
      </c>
      <c r="G28" s="139">
        <f>+[6]INVERSIÓN!BF31</f>
        <v>0.26</v>
      </c>
      <c r="H28" s="139">
        <v>0.26</v>
      </c>
      <c r="I28" s="139">
        <v>0.26</v>
      </c>
      <c r="J28" s="139">
        <v>0.26</v>
      </c>
      <c r="K28" s="139">
        <v>0.26</v>
      </c>
      <c r="L28" s="139">
        <v>0.26</v>
      </c>
      <c r="M28" s="139">
        <v>0.26</v>
      </c>
      <c r="N28" s="139">
        <v>0.26</v>
      </c>
      <c r="O28" s="139">
        <v>0.26</v>
      </c>
      <c r="P28" s="139">
        <v>0.26</v>
      </c>
      <c r="Q28" s="139">
        <v>0.26</v>
      </c>
      <c r="R28" s="139">
        <v>0.26</v>
      </c>
      <c r="S28" s="984"/>
      <c r="T28" s="139">
        <v>0</v>
      </c>
      <c r="U28" s="139">
        <v>0.02</v>
      </c>
      <c r="V28" s="139">
        <v>0.04</v>
      </c>
      <c r="W28" s="139">
        <v>0.06</v>
      </c>
      <c r="X28" s="139">
        <v>0.08</v>
      </c>
      <c r="Y28" s="139">
        <v>0.12</v>
      </c>
      <c r="Z28" s="139">
        <v>0.13999999999999999</v>
      </c>
      <c r="AA28" s="139">
        <v>0.15999999999999998</v>
      </c>
      <c r="AB28" s="139">
        <v>0.17999999999999997</v>
      </c>
      <c r="AC28" s="139">
        <v>0.19999999999999996</v>
      </c>
      <c r="AD28" s="139">
        <v>0.21999999999999995</v>
      </c>
      <c r="AE28" s="139">
        <v>0.25999999999999995</v>
      </c>
      <c r="AF28" s="984"/>
      <c r="AG28" s="985" t="s">
        <v>69</v>
      </c>
      <c r="AH28" s="986" t="s">
        <v>69</v>
      </c>
      <c r="AI28" s="986" t="s">
        <v>69</v>
      </c>
      <c r="AJ28" s="986" t="s">
        <v>324</v>
      </c>
      <c r="AK28" s="987" t="s">
        <v>331</v>
      </c>
      <c r="AL28" s="986"/>
      <c r="AM28" s="986"/>
      <c r="AN28" s="988">
        <v>136</v>
      </c>
      <c r="AO28" s="834">
        <v>62</v>
      </c>
      <c r="AP28" s="834">
        <v>74</v>
      </c>
      <c r="AQ28" s="989"/>
      <c r="AR28" s="990" t="s">
        <v>332</v>
      </c>
      <c r="AS28" s="1007" t="s">
        <v>333</v>
      </c>
      <c r="AT28" s="990" t="s">
        <v>334</v>
      </c>
      <c r="AU28" s="990" t="s">
        <v>334</v>
      </c>
      <c r="AV28" s="990"/>
      <c r="AW28" s="992"/>
      <c r="AX28" s="993">
        <v>136</v>
      </c>
      <c r="AY28" s="994" t="s">
        <v>335</v>
      </c>
    </row>
    <row r="29" spans="1:51" ht="24" customHeight="1" x14ac:dyDescent="0.25">
      <c r="A29" s="828"/>
      <c r="B29" s="831"/>
      <c r="C29" s="831"/>
      <c r="D29" s="981" t="s">
        <v>3</v>
      </c>
      <c r="E29" s="140">
        <v>217183000</v>
      </c>
      <c r="F29" s="140">
        <v>217183000</v>
      </c>
      <c r="G29" s="141">
        <f>+[6]INVERSIÓN!BF32</f>
        <v>217183000</v>
      </c>
      <c r="H29" s="141">
        <v>217183000</v>
      </c>
      <c r="I29" s="141">
        <v>217183000</v>
      </c>
      <c r="J29" s="141">
        <v>217183000</v>
      </c>
      <c r="K29" s="141">
        <v>217183000</v>
      </c>
      <c r="L29" s="141">
        <v>612183000</v>
      </c>
      <c r="M29" s="141">
        <v>612183000</v>
      </c>
      <c r="N29" s="141">
        <v>612183000</v>
      </c>
      <c r="O29" s="141">
        <v>612183000</v>
      </c>
      <c r="P29" s="141">
        <v>612183000</v>
      </c>
      <c r="Q29" s="141">
        <v>607427932</v>
      </c>
      <c r="R29" s="141">
        <v>607427932</v>
      </c>
      <c r="S29" s="995"/>
      <c r="T29" s="141">
        <v>188713000</v>
      </c>
      <c r="U29" s="141">
        <v>188713000</v>
      </c>
      <c r="V29" s="141">
        <v>188713000</v>
      </c>
      <c r="W29" s="141">
        <v>188713000</v>
      </c>
      <c r="X29" s="141">
        <v>188713000</v>
      </c>
      <c r="Y29" s="141">
        <v>530973100</v>
      </c>
      <c r="Z29" s="141">
        <v>546153100</v>
      </c>
      <c r="AA29" s="141">
        <v>574878100</v>
      </c>
      <c r="AB29" s="141">
        <v>574878100</v>
      </c>
      <c r="AC29" s="141">
        <v>594102100</v>
      </c>
      <c r="AD29" s="141">
        <v>594102100</v>
      </c>
      <c r="AE29" s="141">
        <v>567639534</v>
      </c>
      <c r="AF29" s="995"/>
      <c r="AG29" s="996"/>
      <c r="AH29" s="997"/>
      <c r="AI29" s="997"/>
      <c r="AJ29" s="997"/>
      <c r="AK29" s="998"/>
      <c r="AL29" s="997"/>
      <c r="AM29" s="997"/>
      <c r="AN29" s="997"/>
      <c r="AO29" s="835"/>
      <c r="AP29" s="835"/>
      <c r="AQ29" s="999"/>
      <c r="AR29" s="1000"/>
      <c r="AS29" s="1008"/>
      <c r="AT29" s="1000"/>
      <c r="AU29" s="1000"/>
      <c r="AV29" s="1000"/>
      <c r="AW29" s="1002"/>
      <c r="AX29" s="1003"/>
      <c r="AY29" s="1004"/>
    </row>
    <row r="30" spans="1:51" ht="24" customHeight="1" x14ac:dyDescent="0.25">
      <c r="A30" s="828"/>
      <c r="B30" s="831"/>
      <c r="C30" s="831"/>
      <c r="D30" s="982" t="s">
        <v>42</v>
      </c>
      <c r="E30" s="137">
        <v>0</v>
      </c>
      <c r="F30" s="140">
        <v>0</v>
      </c>
      <c r="G30" s="138">
        <f>+[6]INVERSIÓN!BF34</f>
        <v>0</v>
      </c>
      <c r="H30" s="138">
        <v>0</v>
      </c>
      <c r="I30" s="138">
        <v>0</v>
      </c>
      <c r="J30" s="138">
        <v>0</v>
      </c>
      <c r="K30" s="138">
        <v>0</v>
      </c>
      <c r="L30" s="138">
        <v>0</v>
      </c>
      <c r="M30" s="138">
        <v>0</v>
      </c>
      <c r="N30" s="138">
        <v>0</v>
      </c>
      <c r="O30" s="138">
        <v>0</v>
      </c>
      <c r="P30" s="138">
        <v>0</v>
      </c>
      <c r="Q30" s="138">
        <v>0</v>
      </c>
      <c r="R30" s="138">
        <v>0</v>
      </c>
      <c r="S30" s="995"/>
      <c r="T30" s="138">
        <v>0</v>
      </c>
      <c r="U30" s="138">
        <v>0</v>
      </c>
      <c r="V30" s="138">
        <v>0</v>
      </c>
      <c r="W30" s="138">
        <v>0</v>
      </c>
      <c r="X30" s="138">
        <v>0</v>
      </c>
      <c r="Y30" s="138">
        <v>0</v>
      </c>
      <c r="Z30" s="138">
        <v>0</v>
      </c>
      <c r="AA30" s="138">
        <v>0</v>
      </c>
      <c r="AB30" s="138">
        <v>0</v>
      </c>
      <c r="AC30" s="138">
        <v>0</v>
      </c>
      <c r="AD30" s="138">
        <v>0</v>
      </c>
      <c r="AE30" s="138">
        <v>0</v>
      </c>
      <c r="AF30" s="995"/>
      <c r="AG30" s="996"/>
      <c r="AH30" s="997"/>
      <c r="AI30" s="997"/>
      <c r="AJ30" s="997"/>
      <c r="AK30" s="998"/>
      <c r="AL30" s="997"/>
      <c r="AM30" s="997"/>
      <c r="AN30" s="997"/>
      <c r="AO30" s="835"/>
      <c r="AP30" s="835"/>
      <c r="AQ30" s="999"/>
      <c r="AR30" s="1000"/>
      <c r="AS30" s="1008"/>
      <c r="AT30" s="1000"/>
      <c r="AU30" s="1000"/>
      <c r="AV30" s="1000"/>
      <c r="AW30" s="1002"/>
      <c r="AX30" s="1003"/>
      <c r="AY30" s="1004"/>
    </row>
    <row r="31" spans="1:51" ht="24" customHeight="1" x14ac:dyDescent="0.25">
      <c r="A31" s="828"/>
      <c r="B31" s="831"/>
      <c r="C31" s="831"/>
      <c r="D31" s="981" t="s">
        <v>4</v>
      </c>
      <c r="E31" s="140">
        <v>37883700</v>
      </c>
      <c r="F31" s="140">
        <v>37883700</v>
      </c>
      <c r="G31" s="141">
        <f>+[6]INVERSIÓN!BF35</f>
        <v>37883700</v>
      </c>
      <c r="H31" s="141">
        <v>37883700</v>
      </c>
      <c r="I31" s="141">
        <v>37883700</v>
      </c>
      <c r="J31" s="141">
        <v>37883700</v>
      </c>
      <c r="K31" s="141">
        <v>37883700</v>
      </c>
      <c r="L31" s="141">
        <v>37883700</v>
      </c>
      <c r="M31" s="141">
        <v>37883700</v>
      </c>
      <c r="N31" s="141">
        <v>37883700</v>
      </c>
      <c r="O31" s="141">
        <v>37883700</v>
      </c>
      <c r="P31" s="141">
        <v>37883700</v>
      </c>
      <c r="Q31" s="141">
        <v>37883700</v>
      </c>
      <c r="R31" s="141">
        <v>37883700</v>
      </c>
      <c r="S31" s="995"/>
      <c r="T31" s="141">
        <f>+[6]INVERSIÓN!BH35</f>
        <v>6704900</v>
      </c>
      <c r="U31" s="141">
        <v>37883700</v>
      </c>
      <c r="V31" s="141">
        <v>37883700</v>
      </c>
      <c r="W31" s="141">
        <v>37883700</v>
      </c>
      <c r="X31" s="141">
        <v>37883700</v>
      </c>
      <c r="Y31" s="141">
        <v>37883700</v>
      </c>
      <c r="Z31" s="141">
        <v>37883700</v>
      </c>
      <c r="AA31" s="141">
        <v>37883700</v>
      </c>
      <c r="AB31" s="141">
        <v>37883700</v>
      </c>
      <c r="AC31" s="141">
        <v>37883700</v>
      </c>
      <c r="AD31" s="141">
        <v>37883700</v>
      </c>
      <c r="AE31" s="141">
        <v>37883700</v>
      </c>
      <c r="AF31" s="995"/>
      <c r="AG31" s="996"/>
      <c r="AH31" s="997"/>
      <c r="AI31" s="997"/>
      <c r="AJ31" s="997"/>
      <c r="AK31" s="998"/>
      <c r="AL31" s="997"/>
      <c r="AM31" s="997"/>
      <c r="AN31" s="997"/>
      <c r="AO31" s="835"/>
      <c r="AP31" s="835"/>
      <c r="AQ31" s="999"/>
      <c r="AR31" s="1000"/>
      <c r="AS31" s="1008"/>
      <c r="AT31" s="1000"/>
      <c r="AU31" s="1000"/>
      <c r="AV31" s="1000"/>
      <c r="AW31" s="1002"/>
      <c r="AX31" s="1003"/>
      <c r="AY31" s="1004"/>
    </row>
    <row r="32" spans="1:51" ht="24" customHeight="1" x14ac:dyDescent="0.25">
      <c r="A32" s="828"/>
      <c r="B32" s="831"/>
      <c r="C32" s="831"/>
      <c r="D32" s="982" t="s">
        <v>43</v>
      </c>
      <c r="E32" s="137">
        <v>0.26</v>
      </c>
      <c r="F32" s="137">
        <v>0.26</v>
      </c>
      <c r="G32" s="138">
        <v>0.26</v>
      </c>
      <c r="H32" s="138">
        <v>0.26</v>
      </c>
      <c r="I32" s="138">
        <v>0.26</v>
      </c>
      <c r="J32" s="138">
        <v>0.26</v>
      </c>
      <c r="K32" s="138">
        <v>0.26</v>
      </c>
      <c r="L32" s="138">
        <v>0.26</v>
      </c>
      <c r="M32" s="138">
        <v>0.26</v>
      </c>
      <c r="N32" s="138">
        <v>0.26</v>
      </c>
      <c r="O32" s="138">
        <v>0.26</v>
      </c>
      <c r="P32" s="138">
        <v>0.26</v>
      </c>
      <c r="Q32" s="138">
        <v>0.26</v>
      </c>
      <c r="R32" s="138">
        <v>0.26</v>
      </c>
      <c r="S32" s="995"/>
      <c r="T32" s="138">
        <v>0</v>
      </c>
      <c r="U32" s="138">
        <v>0.02</v>
      </c>
      <c r="V32" s="138">
        <v>0.04</v>
      </c>
      <c r="W32" s="138">
        <v>0.06</v>
      </c>
      <c r="X32" s="138">
        <v>0.08</v>
      </c>
      <c r="Y32" s="138">
        <v>0.12</v>
      </c>
      <c r="Z32" s="138">
        <v>0.13999999999999999</v>
      </c>
      <c r="AA32" s="138">
        <v>0.15999999999999998</v>
      </c>
      <c r="AB32" s="138">
        <v>0.17999999999999997</v>
      </c>
      <c r="AC32" s="138">
        <v>0.19999999999999996</v>
      </c>
      <c r="AD32" s="138">
        <v>0.21999999999999995</v>
      </c>
      <c r="AE32" s="138">
        <v>0.25999999999999995</v>
      </c>
      <c r="AF32" s="995"/>
      <c r="AG32" s="996"/>
      <c r="AH32" s="997"/>
      <c r="AI32" s="997"/>
      <c r="AJ32" s="997"/>
      <c r="AK32" s="998"/>
      <c r="AL32" s="997"/>
      <c r="AM32" s="997"/>
      <c r="AN32" s="997"/>
      <c r="AO32" s="835"/>
      <c r="AP32" s="835"/>
      <c r="AQ32" s="999"/>
      <c r="AR32" s="1000"/>
      <c r="AS32" s="1008"/>
      <c r="AT32" s="1000"/>
      <c r="AU32" s="1000"/>
      <c r="AV32" s="1000"/>
      <c r="AW32" s="1002"/>
      <c r="AX32" s="1003"/>
      <c r="AY32" s="1004"/>
    </row>
    <row r="33" spans="1:51" ht="24" customHeight="1" thickBot="1" x14ac:dyDescent="0.3">
      <c r="A33" s="829"/>
      <c r="B33" s="831"/>
      <c r="C33" s="831"/>
      <c r="D33" s="981" t="s">
        <v>45</v>
      </c>
      <c r="E33" s="1005">
        <v>255066700</v>
      </c>
      <c r="F33" s="1005">
        <v>255066700</v>
      </c>
      <c r="G33" s="1006">
        <v>255066700</v>
      </c>
      <c r="H33" s="1006">
        <v>255066700</v>
      </c>
      <c r="I33" s="1006">
        <v>255066700</v>
      </c>
      <c r="J33" s="1006">
        <v>255066700</v>
      </c>
      <c r="K33" s="1006">
        <v>255066700</v>
      </c>
      <c r="L33" s="1006">
        <v>650066700</v>
      </c>
      <c r="M33" s="1006">
        <v>650066700</v>
      </c>
      <c r="N33" s="1006">
        <v>650066700</v>
      </c>
      <c r="O33" s="1006">
        <v>650066700</v>
      </c>
      <c r="P33" s="1006">
        <v>650066700</v>
      </c>
      <c r="Q33" s="1006">
        <v>645311632</v>
      </c>
      <c r="R33" s="1006">
        <v>645311632</v>
      </c>
      <c r="S33" s="995"/>
      <c r="T33" s="1006">
        <v>188713000</v>
      </c>
      <c r="U33" s="1006">
        <v>226596700</v>
      </c>
      <c r="V33" s="1006">
        <v>226596700</v>
      </c>
      <c r="W33" s="1006">
        <v>226596700</v>
      </c>
      <c r="X33" s="1006">
        <v>226596700</v>
      </c>
      <c r="Y33" s="1006">
        <v>568856800</v>
      </c>
      <c r="Z33" s="1006">
        <v>584036800</v>
      </c>
      <c r="AA33" s="1006">
        <v>612761800</v>
      </c>
      <c r="AB33" s="1006">
        <v>612761800</v>
      </c>
      <c r="AC33" s="1006">
        <v>631985800</v>
      </c>
      <c r="AD33" s="1006">
        <v>631985800</v>
      </c>
      <c r="AE33" s="1006">
        <v>605523234</v>
      </c>
      <c r="AF33" s="995"/>
      <c r="AG33" s="996"/>
      <c r="AH33" s="997"/>
      <c r="AI33" s="997"/>
      <c r="AJ33" s="997"/>
      <c r="AK33" s="998"/>
      <c r="AL33" s="997"/>
      <c r="AM33" s="997"/>
      <c r="AN33" s="997"/>
      <c r="AO33" s="835"/>
      <c r="AP33" s="835"/>
      <c r="AQ33" s="999"/>
      <c r="AR33" s="1000"/>
      <c r="AS33" s="1008"/>
      <c r="AT33" s="1000"/>
      <c r="AU33" s="1000"/>
      <c r="AV33" s="1000"/>
      <c r="AW33" s="1002"/>
      <c r="AX33" s="1003"/>
      <c r="AY33" s="1004"/>
    </row>
    <row r="34" spans="1:51" ht="24" customHeight="1" x14ac:dyDescent="0.25">
      <c r="A34" s="827">
        <v>5</v>
      </c>
      <c r="B34" s="830" t="s">
        <v>305</v>
      </c>
      <c r="C34" s="830" t="s">
        <v>336</v>
      </c>
      <c r="D34" s="980" t="s">
        <v>41</v>
      </c>
      <c r="E34" s="289">
        <v>0.25</v>
      </c>
      <c r="F34" s="289">
        <v>0.25</v>
      </c>
      <c r="G34" s="291">
        <f>+[6]INVERSIÓN!BF38</f>
        <v>0.25</v>
      </c>
      <c r="H34" s="146">
        <v>0.25</v>
      </c>
      <c r="I34" s="146">
        <v>0.25</v>
      </c>
      <c r="J34" s="146">
        <v>0.25</v>
      </c>
      <c r="K34" s="146">
        <v>0.25</v>
      </c>
      <c r="L34" s="146">
        <v>0.25</v>
      </c>
      <c r="M34" s="146">
        <v>0.25</v>
      </c>
      <c r="N34" s="146">
        <v>0.25</v>
      </c>
      <c r="O34" s="146">
        <v>0.25</v>
      </c>
      <c r="P34" s="146">
        <v>0.25</v>
      </c>
      <c r="Q34" s="146">
        <v>0.25</v>
      </c>
      <c r="R34" s="146">
        <v>0.25</v>
      </c>
      <c r="S34" s="984"/>
      <c r="T34" s="146">
        <v>0</v>
      </c>
      <c r="U34" s="146">
        <v>0</v>
      </c>
      <c r="V34" s="146">
        <v>0</v>
      </c>
      <c r="W34" s="146">
        <v>0</v>
      </c>
      <c r="X34" s="146">
        <v>0</v>
      </c>
      <c r="Y34" s="146">
        <v>0</v>
      </c>
      <c r="Z34" s="146">
        <v>0</v>
      </c>
      <c r="AA34" s="146">
        <v>0</v>
      </c>
      <c r="AB34" s="146">
        <v>0</v>
      </c>
      <c r="AC34" s="146">
        <v>0</v>
      </c>
      <c r="AD34" s="146">
        <v>0</v>
      </c>
      <c r="AE34" s="146">
        <v>0.1</v>
      </c>
      <c r="AF34" s="984"/>
      <c r="AG34" s="985" t="s">
        <v>69</v>
      </c>
      <c r="AH34" s="986" t="s">
        <v>69</v>
      </c>
      <c r="AI34" s="986" t="s">
        <v>69</v>
      </c>
      <c r="AJ34" s="986" t="s">
        <v>324</v>
      </c>
      <c r="AK34" s="987" t="s">
        <v>375</v>
      </c>
      <c r="AL34" s="986"/>
      <c r="AM34" s="986"/>
      <c r="AN34" s="988">
        <v>136</v>
      </c>
      <c r="AO34" s="834">
        <v>62</v>
      </c>
      <c r="AP34" s="834">
        <v>74</v>
      </c>
      <c r="AQ34" s="989"/>
      <c r="AR34" s="990" t="s">
        <v>332</v>
      </c>
      <c r="AS34" s="1007" t="s">
        <v>333</v>
      </c>
      <c r="AT34" s="990" t="s">
        <v>334</v>
      </c>
      <c r="AU34" s="990" t="s">
        <v>334</v>
      </c>
      <c r="AV34" s="990"/>
      <c r="AW34" s="992"/>
      <c r="AX34" s="993">
        <v>136</v>
      </c>
      <c r="AY34" s="994"/>
    </row>
    <row r="35" spans="1:51" ht="24" customHeight="1" x14ac:dyDescent="0.25">
      <c r="A35" s="828"/>
      <c r="B35" s="831"/>
      <c r="C35" s="831"/>
      <c r="D35" s="981" t="s">
        <v>3</v>
      </c>
      <c r="E35" s="140">
        <v>100000000</v>
      </c>
      <c r="F35" s="140">
        <v>100000000</v>
      </c>
      <c r="G35" s="141">
        <f>+[6]INVERSIÓN!BF39</f>
        <v>100000000</v>
      </c>
      <c r="H35" s="141">
        <v>100000000</v>
      </c>
      <c r="I35" s="141">
        <v>100000000</v>
      </c>
      <c r="J35" s="141">
        <v>100000000</v>
      </c>
      <c r="K35" s="141">
        <v>100000000</v>
      </c>
      <c r="L35" s="141">
        <v>100000000</v>
      </c>
      <c r="M35" s="141">
        <v>100000000</v>
      </c>
      <c r="N35" s="141">
        <v>100000000</v>
      </c>
      <c r="O35" s="141">
        <v>100000000</v>
      </c>
      <c r="P35" s="141">
        <v>40000000</v>
      </c>
      <c r="Q35" s="141">
        <v>40000000</v>
      </c>
      <c r="R35" s="141">
        <v>40000000</v>
      </c>
      <c r="S35" s="995"/>
      <c r="T35" s="141">
        <v>0</v>
      </c>
      <c r="U35" s="141">
        <v>0</v>
      </c>
      <c r="V35" s="141">
        <v>0</v>
      </c>
      <c r="W35" s="141">
        <v>0</v>
      </c>
      <c r="X35" s="141">
        <v>0</v>
      </c>
      <c r="Y35" s="141">
        <v>0</v>
      </c>
      <c r="Z35" s="141">
        <v>0</v>
      </c>
      <c r="AA35" s="141">
        <v>0</v>
      </c>
      <c r="AB35" s="141">
        <v>0</v>
      </c>
      <c r="AC35" s="141">
        <v>0</v>
      </c>
      <c r="AD35" s="141">
        <v>0</v>
      </c>
      <c r="AE35" s="141">
        <v>40000000</v>
      </c>
      <c r="AF35" s="995"/>
      <c r="AG35" s="996"/>
      <c r="AH35" s="997"/>
      <c r="AI35" s="997"/>
      <c r="AJ35" s="997"/>
      <c r="AK35" s="998"/>
      <c r="AL35" s="997"/>
      <c r="AM35" s="997"/>
      <c r="AN35" s="997"/>
      <c r="AO35" s="835"/>
      <c r="AP35" s="835"/>
      <c r="AQ35" s="999"/>
      <c r="AR35" s="1000"/>
      <c r="AS35" s="1008"/>
      <c r="AT35" s="1000"/>
      <c r="AU35" s="1000"/>
      <c r="AV35" s="1000"/>
      <c r="AW35" s="1002"/>
      <c r="AX35" s="1003"/>
      <c r="AY35" s="1004"/>
    </row>
    <row r="36" spans="1:51" ht="24" customHeight="1" x14ac:dyDescent="0.25">
      <c r="A36" s="828"/>
      <c r="B36" s="831"/>
      <c r="C36" s="831"/>
      <c r="D36" s="982" t="s">
        <v>42</v>
      </c>
      <c r="E36" s="147">
        <v>3.999999999999998E-2</v>
      </c>
      <c r="F36" s="140">
        <v>3.999999999999998E-2</v>
      </c>
      <c r="G36" s="148">
        <f>+[6]INVERSIÓN!BF41</f>
        <v>3.999999999999998E-2</v>
      </c>
      <c r="H36" s="148">
        <v>0.04</v>
      </c>
      <c r="I36" s="148">
        <v>0.04</v>
      </c>
      <c r="J36" s="148">
        <v>0.04</v>
      </c>
      <c r="K36" s="148">
        <v>0.04</v>
      </c>
      <c r="L36" s="148">
        <v>0.04</v>
      </c>
      <c r="M36" s="148">
        <v>0.04</v>
      </c>
      <c r="N36" s="148">
        <v>0.04</v>
      </c>
      <c r="O36" s="148">
        <v>0.04</v>
      </c>
      <c r="P36" s="148">
        <v>0.04</v>
      </c>
      <c r="Q36" s="148">
        <v>0.04</v>
      </c>
      <c r="R36" s="148">
        <v>0.04</v>
      </c>
      <c r="S36" s="995"/>
      <c r="T36" s="148">
        <v>0</v>
      </c>
      <c r="U36" s="148">
        <v>0.01</v>
      </c>
      <c r="V36" s="148">
        <v>0.01</v>
      </c>
      <c r="W36" s="148">
        <v>0.02</v>
      </c>
      <c r="X36" s="148">
        <v>0.03</v>
      </c>
      <c r="Y36" s="148">
        <v>0.03</v>
      </c>
      <c r="Z36" s="148">
        <v>0.03</v>
      </c>
      <c r="AA36" s="148">
        <v>0.04</v>
      </c>
      <c r="AB36" s="148">
        <v>0.04</v>
      </c>
      <c r="AC36" s="148">
        <v>0.04</v>
      </c>
      <c r="AD36" s="148">
        <v>0.04</v>
      </c>
      <c r="AE36" s="148">
        <v>0.04</v>
      </c>
      <c r="AF36" s="995"/>
      <c r="AG36" s="996"/>
      <c r="AH36" s="997"/>
      <c r="AI36" s="997"/>
      <c r="AJ36" s="997"/>
      <c r="AK36" s="998"/>
      <c r="AL36" s="997"/>
      <c r="AM36" s="997"/>
      <c r="AN36" s="997"/>
      <c r="AO36" s="835"/>
      <c r="AP36" s="835"/>
      <c r="AQ36" s="999"/>
      <c r="AR36" s="1000"/>
      <c r="AS36" s="1008"/>
      <c r="AT36" s="1000"/>
      <c r="AU36" s="1000"/>
      <c r="AV36" s="1000"/>
      <c r="AW36" s="1002"/>
      <c r="AX36" s="1003"/>
      <c r="AY36" s="1004"/>
    </row>
    <row r="37" spans="1:51" ht="24" customHeight="1" x14ac:dyDescent="0.25">
      <c r="A37" s="828"/>
      <c r="B37" s="831"/>
      <c r="C37" s="831"/>
      <c r="D37" s="981" t="s">
        <v>4</v>
      </c>
      <c r="E37" s="140">
        <v>201501735</v>
      </c>
      <c r="F37" s="140">
        <v>201501735</v>
      </c>
      <c r="G37" s="141">
        <f>+[6]INVERSIÓN!BF42</f>
        <v>201501735</v>
      </c>
      <c r="H37" s="141">
        <v>201501735</v>
      </c>
      <c r="I37" s="141">
        <v>201501735</v>
      </c>
      <c r="J37" s="141">
        <v>201501735</v>
      </c>
      <c r="K37" s="141">
        <v>201501735</v>
      </c>
      <c r="L37" s="141">
        <v>201501735</v>
      </c>
      <c r="M37" s="141">
        <v>201501735</v>
      </c>
      <c r="N37" s="141">
        <v>201501735</v>
      </c>
      <c r="O37" s="141">
        <v>201501735</v>
      </c>
      <c r="P37" s="141">
        <v>201501735</v>
      </c>
      <c r="Q37" s="141">
        <v>201501735</v>
      </c>
      <c r="R37" s="141">
        <v>201501735</v>
      </c>
      <c r="S37" s="995"/>
      <c r="T37" s="141">
        <f>+[6]INVERSIÓN!BH42</f>
        <v>0</v>
      </c>
      <c r="U37" s="141">
        <v>0</v>
      </c>
      <c r="V37" s="141">
        <v>0</v>
      </c>
      <c r="W37" s="141">
        <v>55172400</v>
      </c>
      <c r="X37" s="141">
        <v>55172400</v>
      </c>
      <c r="Y37" s="141">
        <v>55172400</v>
      </c>
      <c r="Z37" s="141">
        <v>55172400</v>
      </c>
      <c r="AA37" s="141">
        <v>144385485</v>
      </c>
      <c r="AB37" s="141">
        <v>201501735</v>
      </c>
      <c r="AC37" s="141">
        <v>201501735</v>
      </c>
      <c r="AD37" s="141">
        <v>201501735</v>
      </c>
      <c r="AE37" s="141">
        <v>201501735</v>
      </c>
      <c r="AF37" s="995"/>
      <c r="AG37" s="996"/>
      <c r="AH37" s="997"/>
      <c r="AI37" s="997"/>
      <c r="AJ37" s="997"/>
      <c r="AK37" s="998"/>
      <c r="AL37" s="997"/>
      <c r="AM37" s="997"/>
      <c r="AN37" s="997"/>
      <c r="AO37" s="835"/>
      <c r="AP37" s="835"/>
      <c r="AQ37" s="999"/>
      <c r="AR37" s="1000"/>
      <c r="AS37" s="1008"/>
      <c r="AT37" s="1000"/>
      <c r="AU37" s="1000"/>
      <c r="AV37" s="1000"/>
      <c r="AW37" s="1002"/>
      <c r="AX37" s="1003"/>
      <c r="AY37" s="1004"/>
    </row>
    <row r="38" spans="1:51" ht="24" customHeight="1" x14ac:dyDescent="0.25">
      <c r="A38" s="828"/>
      <c r="B38" s="831"/>
      <c r="C38" s="831"/>
      <c r="D38" s="982" t="s">
        <v>43</v>
      </c>
      <c r="E38" s="137">
        <v>0.28999999999999998</v>
      </c>
      <c r="F38" s="137">
        <v>0.28999999999999998</v>
      </c>
      <c r="G38" s="138">
        <v>0.28999999999999998</v>
      </c>
      <c r="H38" s="138">
        <v>0.28999999999999998</v>
      </c>
      <c r="I38" s="138">
        <v>0.28999999999999998</v>
      </c>
      <c r="J38" s="138">
        <v>0.28999999999999998</v>
      </c>
      <c r="K38" s="138">
        <v>0.28999999999999998</v>
      </c>
      <c r="L38" s="138">
        <v>0.28999999999999998</v>
      </c>
      <c r="M38" s="138">
        <v>0.28999999999999998</v>
      </c>
      <c r="N38" s="138">
        <v>0.28999999999999998</v>
      </c>
      <c r="O38" s="138">
        <v>0.28999999999999998</v>
      </c>
      <c r="P38" s="138">
        <v>0.28999999999999998</v>
      </c>
      <c r="Q38" s="138">
        <v>0.28999999999999998</v>
      </c>
      <c r="R38" s="138">
        <v>0.28999999999999998</v>
      </c>
      <c r="S38" s="995"/>
      <c r="T38" s="138">
        <v>0</v>
      </c>
      <c r="U38" s="138">
        <v>0.01</v>
      </c>
      <c r="V38" s="138">
        <v>0.01</v>
      </c>
      <c r="W38" s="138">
        <v>0.02</v>
      </c>
      <c r="X38" s="138">
        <v>0.03</v>
      </c>
      <c r="Y38" s="138">
        <v>0.03</v>
      </c>
      <c r="Z38" s="138">
        <v>0.03</v>
      </c>
      <c r="AA38" s="138">
        <v>0.04</v>
      </c>
      <c r="AB38" s="138">
        <v>0.04</v>
      </c>
      <c r="AC38" s="138">
        <v>0.04</v>
      </c>
      <c r="AD38" s="138">
        <v>0.04</v>
      </c>
      <c r="AE38" s="138">
        <v>0.14000000000000001</v>
      </c>
      <c r="AF38" s="995"/>
      <c r="AG38" s="996"/>
      <c r="AH38" s="997"/>
      <c r="AI38" s="997"/>
      <c r="AJ38" s="997"/>
      <c r="AK38" s="998"/>
      <c r="AL38" s="997"/>
      <c r="AM38" s="997"/>
      <c r="AN38" s="997"/>
      <c r="AO38" s="835"/>
      <c r="AP38" s="835"/>
      <c r="AQ38" s="999"/>
      <c r="AR38" s="1000"/>
      <c r="AS38" s="1008"/>
      <c r="AT38" s="1000"/>
      <c r="AU38" s="1000"/>
      <c r="AV38" s="1000"/>
      <c r="AW38" s="1002"/>
      <c r="AX38" s="1003"/>
      <c r="AY38" s="1004"/>
    </row>
    <row r="39" spans="1:51" ht="24" customHeight="1" thickBot="1" x14ac:dyDescent="0.3">
      <c r="A39" s="829"/>
      <c r="B39" s="831"/>
      <c r="C39" s="831"/>
      <c r="D39" s="981" t="s">
        <v>45</v>
      </c>
      <c r="E39" s="1005">
        <v>301501735</v>
      </c>
      <c r="F39" s="1005">
        <v>301501735</v>
      </c>
      <c r="G39" s="1006">
        <v>301501735</v>
      </c>
      <c r="H39" s="1006">
        <v>301501735</v>
      </c>
      <c r="I39" s="1006">
        <v>301501735</v>
      </c>
      <c r="J39" s="1006">
        <v>301501735</v>
      </c>
      <c r="K39" s="1006">
        <v>301501735</v>
      </c>
      <c r="L39" s="1006">
        <v>301501735</v>
      </c>
      <c r="M39" s="1006">
        <v>301501735</v>
      </c>
      <c r="N39" s="1006">
        <v>301501735</v>
      </c>
      <c r="O39" s="1006">
        <v>301501735</v>
      </c>
      <c r="P39" s="1006">
        <v>241501735</v>
      </c>
      <c r="Q39" s="1006">
        <v>241501735</v>
      </c>
      <c r="R39" s="1006">
        <v>241501735</v>
      </c>
      <c r="S39" s="995"/>
      <c r="T39" s="1006">
        <v>0</v>
      </c>
      <c r="U39" s="1006">
        <v>0</v>
      </c>
      <c r="V39" s="1006">
        <v>0</v>
      </c>
      <c r="W39" s="1006">
        <v>55172400</v>
      </c>
      <c r="X39" s="1006">
        <v>55172400</v>
      </c>
      <c r="Y39" s="1006">
        <v>55172400</v>
      </c>
      <c r="Z39" s="1006">
        <v>55172400</v>
      </c>
      <c r="AA39" s="1006">
        <v>144385485</v>
      </c>
      <c r="AB39" s="1006">
        <v>201501735</v>
      </c>
      <c r="AC39" s="1006">
        <v>201501735</v>
      </c>
      <c r="AD39" s="1006">
        <v>201501735</v>
      </c>
      <c r="AE39" s="1006">
        <v>241501735</v>
      </c>
      <c r="AF39" s="995"/>
      <c r="AG39" s="996"/>
      <c r="AH39" s="997"/>
      <c r="AI39" s="997"/>
      <c r="AJ39" s="997"/>
      <c r="AK39" s="998"/>
      <c r="AL39" s="997"/>
      <c r="AM39" s="997"/>
      <c r="AN39" s="997"/>
      <c r="AO39" s="835"/>
      <c r="AP39" s="835"/>
      <c r="AQ39" s="999"/>
      <c r="AR39" s="1000"/>
      <c r="AS39" s="1008"/>
      <c r="AT39" s="1000"/>
      <c r="AU39" s="1000"/>
      <c r="AV39" s="1000"/>
      <c r="AW39" s="1002"/>
      <c r="AX39" s="1003"/>
      <c r="AY39" s="1004"/>
    </row>
    <row r="40" spans="1:51" ht="24" customHeight="1" x14ac:dyDescent="0.25">
      <c r="A40" s="827">
        <v>6</v>
      </c>
      <c r="B40" s="830" t="s">
        <v>306</v>
      </c>
      <c r="C40" s="830" t="s">
        <v>377</v>
      </c>
      <c r="D40" s="980" t="s">
        <v>41</v>
      </c>
      <c r="E40" s="142">
        <v>0.02</v>
      </c>
      <c r="F40" s="142">
        <v>0.02</v>
      </c>
      <c r="G40" s="143">
        <f>+[6]INVERSIÓN!BF45</f>
        <v>0.02</v>
      </c>
      <c r="H40" s="143">
        <v>0.02</v>
      </c>
      <c r="I40" s="143">
        <v>0.02</v>
      </c>
      <c r="J40" s="143">
        <v>0.02</v>
      </c>
      <c r="K40" s="143">
        <v>0.02</v>
      </c>
      <c r="L40" s="143">
        <v>0.02</v>
      </c>
      <c r="M40" s="143">
        <v>0.02</v>
      </c>
      <c r="N40" s="143">
        <v>0.02</v>
      </c>
      <c r="O40" s="143">
        <v>0.02</v>
      </c>
      <c r="P40" s="143">
        <v>0.02</v>
      </c>
      <c r="Q40" s="143">
        <v>0.02</v>
      </c>
      <c r="R40" s="143">
        <v>0.02</v>
      </c>
      <c r="S40" s="984"/>
      <c r="T40" s="143">
        <v>0</v>
      </c>
      <c r="U40" s="143">
        <v>0</v>
      </c>
      <c r="V40" s="143">
        <v>1.5E-3</v>
      </c>
      <c r="W40" s="143">
        <v>3.0000000000000001E-3</v>
      </c>
      <c r="X40" s="143">
        <v>4.0000000000000001E-3</v>
      </c>
      <c r="Y40" s="143">
        <v>0.01</v>
      </c>
      <c r="Z40" s="143">
        <v>1.2200000000000001E-2</v>
      </c>
      <c r="AA40" s="143">
        <v>1.4400000000000001E-2</v>
      </c>
      <c r="AB40" s="143">
        <v>1.66E-2</v>
      </c>
      <c r="AC40" s="143">
        <v>1.7600000000000001E-2</v>
      </c>
      <c r="AD40" s="143">
        <v>1.8000000000000002E-2</v>
      </c>
      <c r="AE40" s="143">
        <v>2.0000000000000004E-2</v>
      </c>
      <c r="AF40" s="984"/>
      <c r="AG40" s="985" t="s">
        <v>319</v>
      </c>
      <c r="AH40" s="986" t="s">
        <v>69</v>
      </c>
      <c r="AI40" s="986" t="s">
        <v>69</v>
      </c>
      <c r="AJ40" s="986" t="s">
        <v>320</v>
      </c>
      <c r="AK40" s="987" t="s">
        <v>378</v>
      </c>
      <c r="AL40" s="986"/>
      <c r="AM40" s="986"/>
      <c r="AN40" s="988">
        <v>1395</v>
      </c>
      <c r="AO40" s="834">
        <v>626</v>
      </c>
      <c r="AP40" s="834">
        <v>769</v>
      </c>
      <c r="AQ40" s="989"/>
      <c r="AR40" s="990" t="s">
        <v>321</v>
      </c>
      <c r="AS40" s="991" t="s">
        <v>322</v>
      </c>
      <c r="AT40" s="990" t="s">
        <v>323</v>
      </c>
      <c r="AU40" s="990" t="s">
        <v>323</v>
      </c>
      <c r="AV40" s="990"/>
      <c r="AW40" s="992"/>
      <c r="AX40" s="993">
        <v>1395</v>
      </c>
      <c r="AY40" s="994"/>
    </row>
    <row r="41" spans="1:51" ht="24" customHeight="1" x14ac:dyDescent="0.25">
      <c r="A41" s="828"/>
      <c r="B41" s="831"/>
      <c r="C41" s="831"/>
      <c r="D41" s="981" t="s">
        <v>3</v>
      </c>
      <c r="E41" s="140">
        <v>29510000</v>
      </c>
      <c r="F41" s="140">
        <v>29510000</v>
      </c>
      <c r="G41" s="141">
        <f>+[6]INVERSIÓN!BF46</f>
        <v>29510000</v>
      </c>
      <c r="H41" s="141">
        <v>29510000</v>
      </c>
      <c r="I41" s="141">
        <v>29510000</v>
      </c>
      <c r="J41" s="141">
        <v>29510000</v>
      </c>
      <c r="K41" s="141">
        <v>32637677</v>
      </c>
      <c r="L41" s="141">
        <v>37742677</v>
      </c>
      <c r="M41" s="141">
        <v>37742677</v>
      </c>
      <c r="N41" s="141">
        <v>37742677</v>
      </c>
      <c r="O41" s="141">
        <v>37742677</v>
      </c>
      <c r="P41" s="141">
        <v>37742677</v>
      </c>
      <c r="Q41" s="141">
        <v>37742677</v>
      </c>
      <c r="R41" s="141">
        <v>37742677</v>
      </c>
      <c r="S41" s="995"/>
      <c r="T41" s="141">
        <v>28595000</v>
      </c>
      <c r="U41" s="141">
        <v>28595000</v>
      </c>
      <c r="V41" s="141">
        <v>28595000</v>
      </c>
      <c r="W41" s="141">
        <v>28595000</v>
      </c>
      <c r="X41" s="141">
        <v>28595000</v>
      </c>
      <c r="Y41" s="141">
        <v>31722677</v>
      </c>
      <c r="Z41" s="141">
        <v>31722677</v>
      </c>
      <c r="AA41" s="141">
        <v>31722677</v>
      </c>
      <c r="AB41" s="141">
        <v>31722677</v>
      </c>
      <c r="AC41" s="141">
        <v>31722677</v>
      </c>
      <c r="AD41" s="141">
        <v>31722677</v>
      </c>
      <c r="AE41" s="141">
        <v>31722677</v>
      </c>
      <c r="AF41" s="995"/>
      <c r="AG41" s="996"/>
      <c r="AH41" s="997"/>
      <c r="AI41" s="997"/>
      <c r="AJ41" s="997"/>
      <c r="AK41" s="998"/>
      <c r="AL41" s="997"/>
      <c r="AM41" s="997"/>
      <c r="AN41" s="997"/>
      <c r="AO41" s="835"/>
      <c r="AP41" s="835"/>
      <c r="AQ41" s="999"/>
      <c r="AR41" s="1000"/>
      <c r="AS41" s="1001"/>
      <c r="AT41" s="1000"/>
      <c r="AU41" s="1000"/>
      <c r="AV41" s="1000"/>
      <c r="AW41" s="1002"/>
      <c r="AX41" s="1003"/>
      <c r="AY41" s="1004"/>
    </row>
    <row r="42" spans="1:51" ht="24" customHeight="1" x14ac:dyDescent="0.25">
      <c r="A42" s="828"/>
      <c r="B42" s="831"/>
      <c r="C42" s="831"/>
      <c r="D42" s="982" t="s">
        <v>42</v>
      </c>
      <c r="E42" s="144">
        <v>0</v>
      </c>
      <c r="F42" s="140">
        <v>0</v>
      </c>
      <c r="G42" s="145">
        <f>+[6]INVERSIÓN!BF48</f>
        <v>0</v>
      </c>
      <c r="H42" s="145">
        <v>0</v>
      </c>
      <c r="I42" s="145">
        <v>0</v>
      </c>
      <c r="J42" s="145">
        <v>0</v>
      </c>
      <c r="K42" s="145">
        <v>0</v>
      </c>
      <c r="L42" s="145">
        <v>0</v>
      </c>
      <c r="M42" s="145">
        <v>0</v>
      </c>
      <c r="N42" s="145">
        <v>0</v>
      </c>
      <c r="O42" s="145">
        <v>0</v>
      </c>
      <c r="P42" s="145">
        <v>0</v>
      </c>
      <c r="Q42" s="145">
        <v>0</v>
      </c>
      <c r="R42" s="145">
        <v>0</v>
      </c>
      <c r="S42" s="995"/>
      <c r="T42" s="145">
        <v>0</v>
      </c>
      <c r="U42" s="145">
        <v>0</v>
      </c>
      <c r="V42" s="145">
        <v>0</v>
      </c>
      <c r="W42" s="145">
        <v>0</v>
      </c>
      <c r="X42" s="145">
        <v>0</v>
      </c>
      <c r="Y42" s="145">
        <v>0</v>
      </c>
      <c r="Z42" s="145">
        <v>0</v>
      </c>
      <c r="AA42" s="145">
        <v>0</v>
      </c>
      <c r="AB42" s="145">
        <v>0</v>
      </c>
      <c r="AC42" s="145">
        <v>0</v>
      </c>
      <c r="AD42" s="145">
        <v>0</v>
      </c>
      <c r="AE42" s="145">
        <v>0</v>
      </c>
      <c r="AF42" s="995"/>
      <c r="AG42" s="996"/>
      <c r="AH42" s="997"/>
      <c r="AI42" s="997"/>
      <c r="AJ42" s="997"/>
      <c r="AK42" s="998"/>
      <c r="AL42" s="997"/>
      <c r="AM42" s="997"/>
      <c r="AN42" s="997"/>
      <c r="AO42" s="835"/>
      <c r="AP42" s="835"/>
      <c r="AQ42" s="999"/>
      <c r="AR42" s="1000"/>
      <c r="AS42" s="1001"/>
      <c r="AT42" s="1000"/>
      <c r="AU42" s="1000"/>
      <c r="AV42" s="1000"/>
      <c r="AW42" s="1002"/>
      <c r="AX42" s="1003"/>
      <c r="AY42" s="1004"/>
    </row>
    <row r="43" spans="1:51" ht="24" customHeight="1" x14ac:dyDescent="0.25">
      <c r="A43" s="828"/>
      <c r="B43" s="831"/>
      <c r="C43" s="831"/>
      <c r="D43" s="981" t="s">
        <v>4</v>
      </c>
      <c r="E43" s="140">
        <v>1329885340</v>
      </c>
      <c r="F43" s="140">
        <v>1329885340</v>
      </c>
      <c r="G43" s="141">
        <f>+[6]INVERSIÓN!BF49</f>
        <v>1329885340</v>
      </c>
      <c r="H43" s="141">
        <v>1329885340</v>
      </c>
      <c r="I43" s="141">
        <v>1326757663</v>
      </c>
      <c r="J43" s="141">
        <v>1326757663</v>
      </c>
      <c r="K43" s="141">
        <v>1326757663</v>
      </c>
      <c r="L43" s="141">
        <v>1326757663</v>
      </c>
      <c r="M43" s="141">
        <v>1326757663</v>
      </c>
      <c r="N43" s="141">
        <v>1326757663</v>
      </c>
      <c r="O43" s="141">
        <v>1326757663</v>
      </c>
      <c r="P43" s="141">
        <v>1326757663</v>
      </c>
      <c r="Q43" s="141">
        <v>1326757663</v>
      </c>
      <c r="R43" s="141">
        <v>1326681725</v>
      </c>
      <c r="S43" s="995"/>
      <c r="T43" s="141">
        <f>+[6]INVERSIÓN!BH49</f>
        <v>1326681725</v>
      </c>
      <c r="U43" s="141">
        <v>1326681725</v>
      </c>
      <c r="V43" s="141">
        <v>1326681725</v>
      </c>
      <c r="W43" s="141">
        <v>1326681725</v>
      </c>
      <c r="X43" s="141">
        <v>1326681725</v>
      </c>
      <c r="Y43" s="141">
        <v>1326681725</v>
      </c>
      <c r="Z43" s="141">
        <v>1326681725</v>
      </c>
      <c r="AA43" s="141">
        <v>1326681725</v>
      </c>
      <c r="AB43" s="141">
        <v>1326681725</v>
      </c>
      <c r="AC43" s="141">
        <v>1326681725</v>
      </c>
      <c r="AD43" s="141">
        <v>1326681725</v>
      </c>
      <c r="AE43" s="141">
        <v>1326681725</v>
      </c>
      <c r="AF43" s="995"/>
      <c r="AG43" s="996"/>
      <c r="AH43" s="997"/>
      <c r="AI43" s="997"/>
      <c r="AJ43" s="997"/>
      <c r="AK43" s="998"/>
      <c r="AL43" s="997"/>
      <c r="AM43" s="997"/>
      <c r="AN43" s="997"/>
      <c r="AO43" s="835"/>
      <c r="AP43" s="835"/>
      <c r="AQ43" s="999"/>
      <c r="AR43" s="1000"/>
      <c r="AS43" s="1001"/>
      <c r="AT43" s="1000"/>
      <c r="AU43" s="1000"/>
      <c r="AV43" s="1000"/>
      <c r="AW43" s="1002"/>
      <c r="AX43" s="1003"/>
      <c r="AY43" s="1004"/>
    </row>
    <row r="44" spans="1:51" ht="24" customHeight="1" x14ac:dyDescent="0.25">
      <c r="A44" s="828"/>
      <c r="B44" s="831"/>
      <c r="C44" s="831"/>
      <c r="D44" s="982" t="s">
        <v>43</v>
      </c>
      <c r="E44" s="144">
        <v>0.02</v>
      </c>
      <c r="F44" s="144">
        <v>0.02</v>
      </c>
      <c r="G44" s="145">
        <v>0.02</v>
      </c>
      <c r="H44" s="145">
        <v>0.02</v>
      </c>
      <c r="I44" s="145">
        <v>0.02</v>
      </c>
      <c r="J44" s="145">
        <v>0.02</v>
      </c>
      <c r="K44" s="145">
        <v>0.02</v>
      </c>
      <c r="L44" s="145">
        <v>0.02</v>
      </c>
      <c r="M44" s="145">
        <v>0.02</v>
      </c>
      <c r="N44" s="145">
        <v>0.02</v>
      </c>
      <c r="O44" s="145">
        <v>0.02</v>
      </c>
      <c r="P44" s="145">
        <v>0.02</v>
      </c>
      <c r="Q44" s="145">
        <v>0.02</v>
      </c>
      <c r="R44" s="145">
        <v>0.02</v>
      </c>
      <c r="S44" s="995"/>
      <c r="T44" s="145">
        <v>0</v>
      </c>
      <c r="U44" s="145">
        <v>0</v>
      </c>
      <c r="V44" s="145">
        <v>1.5E-3</v>
      </c>
      <c r="W44" s="145">
        <v>3.0000000000000001E-3</v>
      </c>
      <c r="X44" s="145">
        <v>4.0000000000000001E-3</v>
      </c>
      <c r="Y44" s="145">
        <v>0.01</v>
      </c>
      <c r="Z44" s="145">
        <v>1.2200000000000001E-2</v>
      </c>
      <c r="AA44" s="145">
        <v>1.4400000000000001E-2</v>
      </c>
      <c r="AB44" s="145">
        <v>1.66E-2</v>
      </c>
      <c r="AC44" s="145">
        <v>1.7600000000000001E-2</v>
      </c>
      <c r="AD44" s="145">
        <v>1.8000000000000002E-2</v>
      </c>
      <c r="AE44" s="145">
        <v>2.0000000000000004E-2</v>
      </c>
      <c r="AF44" s="995"/>
      <c r="AG44" s="996"/>
      <c r="AH44" s="997"/>
      <c r="AI44" s="997"/>
      <c r="AJ44" s="997"/>
      <c r="AK44" s="998"/>
      <c r="AL44" s="997"/>
      <c r="AM44" s="997"/>
      <c r="AN44" s="997"/>
      <c r="AO44" s="835"/>
      <c r="AP44" s="835"/>
      <c r="AQ44" s="999"/>
      <c r="AR44" s="1000"/>
      <c r="AS44" s="1001"/>
      <c r="AT44" s="1000"/>
      <c r="AU44" s="1000"/>
      <c r="AV44" s="1000"/>
      <c r="AW44" s="1002"/>
      <c r="AX44" s="1003"/>
      <c r="AY44" s="1004"/>
    </row>
    <row r="45" spans="1:51" ht="24" customHeight="1" thickBot="1" x14ac:dyDescent="0.3">
      <c r="A45" s="828"/>
      <c r="B45" s="880"/>
      <c r="C45" s="880"/>
      <c r="D45" s="981" t="s">
        <v>45</v>
      </c>
      <c r="E45" s="1009">
        <v>1359395340</v>
      </c>
      <c r="F45" s="1009">
        <v>1359395340</v>
      </c>
      <c r="G45" s="1010">
        <v>1359395340</v>
      </c>
      <c r="H45" s="1010">
        <v>1359395340</v>
      </c>
      <c r="I45" s="1010">
        <v>1356267663</v>
      </c>
      <c r="J45" s="1010">
        <v>1356267663</v>
      </c>
      <c r="K45" s="1010">
        <v>1359395340</v>
      </c>
      <c r="L45" s="1010">
        <v>1364500340</v>
      </c>
      <c r="M45" s="1010">
        <v>1364500340</v>
      </c>
      <c r="N45" s="1010">
        <v>1364500340</v>
      </c>
      <c r="O45" s="1010">
        <v>1364500340</v>
      </c>
      <c r="P45" s="1010">
        <v>1364500340</v>
      </c>
      <c r="Q45" s="1010">
        <v>1364500340</v>
      </c>
      <c r="R45" s="1010">
        <v>1364424402</v>
      </c>
      <c r="S45" s="1011"/>
      <c r="T45" s="1010">
        <v>28595000</v>
      </c>
      <c r="U45" s="1010">
        <v>1355276725</v>
      </c>
      <c r="V45" s="1010">
        <v>1355276725</v>
      </c>
      <c r="W45" s="1010">
        <v>1355276725</v>
      </c>
      <c r="X45" s="1010">
        <v>1355276725</v>
      </c>
      <c r="Y45" s="1010">
        <v>1358404402</v>
      </c>
      <c r="Z45" s="1010">
        <v>1358404402</v>
      </c>
      <c r="AA45" s="1010">
        <v>1358404402</v>
      </c>
      <c r="AB45" s="1010">
        <v>1358404402</v>
      </c>
      <c r="AC45" s="1010">
        <v>1358404402</v>
      </c>
      <c r="AD45" s="1010">
        <v>1358404402</v>
      </c>
      <c r="AE45" s="1010">
        <v>1358404402</v>
      </c>
      <c r="AF45" s="1011"/>
      <c r="AG45" s="1012"/>
      <c r="AH45" s="1013"/>
      <c r="AI45" s="1013"/>
      <c r="AJ45" s="1013"/>
      <c r="AK45" s="1014"/>
      <c r="AL45" s="1013"/>
      <c r="AM45" s="1013"/>
      <c r="AN45" s="1013"/>
      <c r="AO45" s="835"/>
      <c r="AP45" s="835"/>
      <c r="AQ45" s="1015"/>
      <c r="AR45" s="1016"/>
      <c r="AS45" s="1017"/>
      <c r="AT45" s="1016"/>
      <c r="AU45" s="1016"/>
      <c r="AV45" s="1016"/>
      <c r="AW45" s="1018"/>
      <c r="AX45" s="1019"/>
      <c r="AY45" s="1020"/>
    </row>
    <row r="46" spans="1:51" ht="24" customHeight="1" x14ac:dyDescent="0.25">
      <c r="A46" s="811" t="s">
        <v>22</v>
      </c>
      <c r="B46" s="812"/>
      <c r="C46" s="812"/>
      <c r="D46" s="149" t="s">
        <v>34</v>
      </c>
      <c r="E46" s="210">
        <f t="shared" ref="E46:K46" si="0">+E11+E17+E23+E29+E35+E41</f>
        <v>2820678000</v>
      </c>
      <c r="F46" s="210">
        <f t="shared" si="0"/>
        <v>2820678000</v>
      </c>
      <c r="G46" s="210">
        <f t="shared" si="0"/>
        <v>2820678000</v>
      </c>
      <c r="H46" s="210">
        <f t="shared" si="0"/>
        <v>2820678000</v>
      </c>
      <c r="I46" s="210">
        <f t="shared" si="0"/>
        <v>2820678000</v>
      </c>
      <c r="J46" s="210">
        <f t="shared" si="0"/>
        <v>2820678000</v>
      </c>
      <c r="K46" s="210">
        <f t="shared" si="0"/>
        <v>2820678000</v>
      </c>
      <c r="L46" s="210">
        <f>+L11+L17+L23+L29+L35+L41</f>
        <v>2410678000</v>
      </c>
      <c r="M46" s="210">
        <f t="shared" ref="M46:R46" si="1">+M11+M17+M23+M29+M35+M41</f>
        <v>2410678000</v>
      </c>
      <c r="N46" s="210">
        <f t="shared" si="1"/>
        <v>2410678000</v>
      </c>
      <c r="O46" s="210">
        <f t="shared" si="1"/>
        <v>2410678000</v>
      </c>
      <c r="P46" s="210">
        <f t="shared" si="1"/>
        <v>2128678000</v>
      </c>
      <c r="Q46" s="210">
        <f t="shared" si="1"/>
        <v>2128678000</v>
      </c>
      <c r="R46" s="210">
        <f t="shared" si="1"/>
        <v>2128678000</v>
      </c>
      <c r="S46" s="151"/>
      <c r="T46" s="210">
        <f t="shared" ref="T46:W46" si="2">+T11+T17+T23+T29+T35+T41</f>
        <v>1367943500</v>
      </c>
      <c r="U46" s="210">
        <f t="shared" si="2"/>
        <v>1367943500</v>
      </c>
      <c r="V46" s="210">
        <f t="shared" si="2"/>
        <v>1367943500</v>
      </c>
      <c r="W46" s="210">
        <f t="shared" si="2"/>
        <v>1367943500</v>
      </c>
      <c r="X46" s="210">
        <f>+X11+X17+X23+X29+X35+X41</f>
        <v>1367943500</v>
      </c>
      <c r="Y46" s="210">
        <f>+Y11+Y17+Y23+Y29+Y35+Y41</f>
        <v>1713331277</v>
      </c>
      <c r="Z46" s="210">
        <v>1728511277</v>
      </c>
      <c r="AA46" s="210">
        <f t="shared" ref="AA46:AE46" si="3">+AA11+AA17+AA23+AA29+AA35+AA41</f>
        <v>1757236277</v>
      </c>
      <c r="AB46" s="210">
        <f t="shared" si="3"/>
        <v>1817203277</v>
      </c>
      <c r="AC46" s="210">
        <f>+AC11+AC17+AC23+AC29+AC35+AC41</f>
        <v>1896327944</v>
      </c>
      <c r="AD46" s="210">
        <f t="shared" si="3"/>
        <v>2004721944</v>
      </c>
      <c r="AE46" s="210">
        <f t="shared" si="3"/>
        <v>2042010751</v>
      </c>
      <c r="AF46" s="150"/>
      <c r="AG46" s="152"/>
      <c r="AH46" s="152"/>
      <c r="AI46" s="152"/>
      <c r="AJ46" s="152"/>
      <c r="AK46" s="152"/>
      <c r="AL46" s="152"/>
      <c r="AM46" s="152"/>
      <c r="AN46" s="152"/>
      <c r="AO46" s="152"/>
      <c r="AP46" s="153"/>
      <c r="AQ46" s="577"/>
      <c r="AR46" s="152"/>
      <c r="AS46" s="152"/>
      <c r="AT46" s="152"/>
      <c r="AU46" s="152"/>
      <c r="AV46" s="152"/>
      <c r="AW46" s="152"/>
      <c r="AX46" s="577"/>
      <c r="AY46" s="154"/>
    </row>
    <row r="47" spans="1:51" ht="24" customHeight="1" x14ac:dyDescent="0.25">
      <c r="A47" s="813"/>
      <c r="B47" s="814"/>
      <c r="C47" s="814"/>
      <c r="D47" s="983" t="s">
        <v>33</v>
      </c>
      <c r="E47" s="208">
        <f t="shared" ref="E47:G47" si="4">+E13+E19+E25+E31+E37+E43</f>
        <v>1630374608</v>
      </c>
      <c r="F47" s="208">
        <f t="shared" si="4"/>
        <v>1630374608</v>
      </c>
      <c r="G47" s="208">
        <f t="shared" si="4"/>
        <v>1630374608</v>
      </c>
      <c r="H47" s="208">
        <f>+H13+H19+H25+H31+H37+H43</f>
        <v>1630042375</v>
      </c>
      <c r="I47" s="208">
        <f>+I13+I19+I25+I31+I37+I43</f>
        <v>1626683365</v>
      </c>
      <c r="J47" s="208">
        <f t="shared" ref="J47:K47" si="5">+J13+J19+J25+J31+J37+J43</f>
        <v>1626683365</v>
      </c>
      <c r="K47" s="208">
        <f t="shared" si="5"/>
        <v>1626683365</v>
      </c>
      <c r="L47" s="208">
        <f>+L13+L19+L25+L31+L37+L43</f>
        <v>1626683365</v>
      </c>
      <c r="M47" s="208">
        <f t="shared" ref="M47:N47" si="6">+M13+M19+M25+M31+M37+M43</f>
        <v>1626683365</v>
      </c>
      <c r="N47" s="208">
        <f t="shared" si="6"/>
        <v>1626683365</v>
      </c>
      <c r="O47" s="208">
        <f>+O13+O19+O25+O31+O37+O43</f>
        <v>1626683365</v>
      </c>
      <c r="P47" s="208">
        <f t="shared" ref="P47:R47" si="7">+P13+P19+P25+P31+P37+P43</f>
        <v>1626683365</v>
      </c>
      <c r="Q47" s="208">
        <f t="shared" si="7"/>
        <v>1626683365</v>
      </c>
      <c r="R47" s="208">
        <f t="shared" si="7"/>
        <v>1626523227</v>
      </c>
      <c r="S47" s="134"/>
      <c r="T47" s="208">
        <f t="shared" ref="T47:W47" si="8">+T13+T19+T25+T31+T37+T43</f>
        <v>1376070092</v>
      </c>
      <c r="U47" s="208">
        <f t="shared" si="8"/>
        <v>1418516592</v>
      </c>
      <c r="V47" s="208">
        <f t="shared" si="8"/>
        <v>1423926892</v>
      </c>
      <c r="W47" s="208">
        <f t="shared" si="8"/>
        <v>1479099292</v>
      </c>
      <c r="X47" s="208">
        <f>+X13+X19+X25+X31+X37+X43</f>
        <v>1480193892</v>
      </c>
      <c r="Y47" s="208">
        <f t="shared" ref="Y47:AE47" si="9">+Y13+Y19+Y25+Y31+Y37+Y43</f>
        <v>1480193892</v>
      </c>
      <c r="Z47" s="208">
        <v>1480193892</v>
      </c>
      <c r="AA47" s="208">
        <f t="shared" si="9"/>
        <v>1569406977</v>
      </c>
      <c r="AB47" s="208">
        <f t="shared" si="9"/>
        <v>1626523227</v>
      </c>
      <c r="AC47" s="208">
        <f t="shared" si="9"/>
        <v>1626523227</v>
      </c>
      <c r="AD47" s="208">
        <f t="shared" si="9"/>
        <v>1626523227</v>
      </c>
      <c r="AE47" s="208">
        <f t="shared" si="9"/>
        <v>1626523227</v>
      </c>
      <c r="AF47" s="131"/>
      <c r="AG47" s="155"/>
      <c r="AH47" s="155"/>
      <c r="AI47" s="155"/>
      <c r="AJ47" s="155"/>
      <c r="AK47" s="155"/>
      <c r="AL47" s="155"/>
      <c r="AM47" s="155"/>
      <c r="AN47" s="155"/>
      <c r="AO47" s="155"/>
      <c r="AP47" s="156"/>
      <c r="AQ47" s="157"/>
      <c r="AR47" s="155"/>
      <c r="AS47" s="155"/>
      <c r="AT47" s="155"/>
      <c r="AU47" s="155"/>
      <c r="AV47" s="155"/>
      <c r="AW47" s="155"/>
      <c r="AX47" s="157"/>
      <c r="AY47" s="125"/>
    </row>
    <row r="48" spans="1:51" ht="24" customHeight="1" thickBot="1" x14ac:dyDescent="0.3">
      <c r="A48" s="815"/>
      <c r="B48" s="816"/>
      <c r="C48" s="816"/>
      <c r="D48" s="126" t="s">
        <v>32</v>
      </c>
      <c r="E48" s="135">
        <f>+E46+E47</f>
        <v>4451052608</v>
      </c>
      <c r="F48" s="135">
        <f>+F46+F47</f>
        <v>4451052608</v>
      </c>
      <c r="G48" s="135">
        <f>+G46+G47</f>
        <v>4451052608</v>
      </c>
      <c r="H48" s="135">
        <f>+H46+H47</f>
        <v>4450720375</v>
      </c>
      <c r="I48" s="135">
        <f t="shared" ref="I48:K48" si="10">+I46+I47</f>
        <v>4447361365</v>
      </c>
      <c r="J48" s="135">
        <f t="shared" si="10"/>
        <v>4447361365</v>
      </c>
      <c r="K48" s="135">
        <f t="shared" si="10"/>
        <v>4447361365</v>
      </c>
      <c r="L48" s="135">
        <f>+L46+L47</f>
        <v>4037361365</v>
      </c>
      <c r="M48" s="135">
        <f t="shared" ref="M48:R48" si="11">+M46+M47</f>
        <v>4037361365</v>
      </c>
      <c r="N48" s="135">
        <f t="shared" si="11"/>
        <v>4037361365</v>
      </c>
      <c r="O48" s="135">
        <f t="shared" si="11"/>
        <v>4037361365</v>
      </c>
      <c r="P48" s="135">
        <f t="shared" si="11"/>
        <v>3755361365</v>
      </c>
      <c r="Q48" s="135">
        <f t="shared" si="11"/>
        <v>3755361365</v>
      </c>
      <c r="R48" s="135">
        <f t="shared" si="11"/>
        <v>3755201227</v>
      </c>
      <c r="S48" s="133"/>
      <c r="T48" s="135">
        <f t="shared" ref="T48:Y48" si="12">+T46+T47</f>
        <v>2744013592</v>
      </c>
      <c r="U48" s="135">
        <f t="shared" si="12"/>
        <v>2786460092</v>
      </c>
      <c r="V48" s="135">
        <f t="shared" si="12"/>
        <v>2791870392</v>
      </c>
      <c r="W48" s="135">
        <f t="shared" si="12"/>
        <v>2847042792</v>
      </c>
      <c r="X48" s="135">
        <f t="shared" si="12"/>
        <v>2848137392</v>
      </c>
      <c r="Y48" s="135">
        <f t="shared" si="12"/>
        <v>3193525169</v>
      </c>
      <c r="Z48" s="135">
        <v>3208705169</v>
      </c>
      <c r="AA48" s="135">
        <f t="shared" ref="AA48:AE48" si="13">+AA46+AA47</f>
        <v>3326643254</v>
      </c>
      <c r="AB48" s="135">
        <f t="shared" si="13"/>
        <v>3443726504</v>
      </c>
      <c r="AC48" s="135">
        <f>+AC46+AC47</f>
        <v>3522851171</v>
      </c>
      <c r="AD48" s="135">
        <f t="shared" si="13"/>
        <v>3631245171</v>
      </c>
      <c r="AE48" s="135">
        <f t="shared" si="13"/>
        <v>3668533978</v>
      </c>
      <c r="AF48" s="132"/>
      <c r="AG48" s="127"/>
      <c r="AH48" s="127"/>
      <c r="AI48" s="127"/>
      <c r="AJ48" s="127"/>
      <c r="AK48" s="127"/>
      <c r="AL48" s="127"/>
      <c r="AM48" s="127"/>
      <c r="AN48" s="127"/>
      <c r="AO48" s="127"/>
      <c r="AP48" s="129"/>
      <c r="AQ48" s="130"/>
      <c r="AR48" s="127"/>
      <c r="AS48" s="127"/>
      <c r="AT48" s="127"/>
      <c r="AU48" s="127"/>
      <c r="AV48" s="127"/>
      <c r="AW48" s="127"/>
      <c r="AX48" s="130"/>
      <c r="AY48" s="128"/>
    </row>
    <row r="49" spans="1:50" x14ac:dyDescent="0.25">
      <c r="A49" s="18"/>
      <c r="B49" s="18"/>
      <c r="C49" s="18"/>
      <c r="D49" s="18"/>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8"/>
      <c r="AE49" s="18"/>
      <c r="AF49" s="18"/>
      <c r="AG49" s="18"/>
      <c r="AH49" s="18"/>
      <c r="AI49" s="18"/>
      <c r="AJ49" s="18"/>
      <c r="AK49" s="18"/>
      <c r="AL49" s="18"/>
      <c r="AM49" s="18"/>
      <c r="AN49" s="18"/>
      <c r="AO49" s="18"/>
      <c r="AP49" s="32"/>
      <c r="AQ49" s="32"/>
      <c r="AR49" s="18"/>
      <c r="AS49" s="18"/>
      <c r="AT49" s="18"/>
      <c r="AU49" s="18"/>
      <c r="AV49" s="18"/>
      <c r="AW49" s="18"/>
      <c r="AX49" s="32"/>
    </row>
    <row r="50" spans="1:50" ht="18" x14ac:dyDescent="0.25">
      <c r="A50" s="20" t="s">
        <v>35</v>
      </c>
      <c r="B50" s="18"/>
      <c r="C50" s="18"/>
      <c r="D50" s="18"/>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8"/>
      <c r="AE50" s="18"/>
      <c r="AF50" s="18"/>
      <c r="AG50" s="18"/>
      <c r="AH50" s="18"/>
      <c r="AI50" s="18"/>
      <c r="AJ50" s="21"/>
      <c r="AK50" s="21"/>
      <c r="AL50" s="21"/>
      <c r="AM50" s="21"/>
      <c r="AN50" s="21"/>
      <c r="AO50" s="21"/>
      <c r="AP50" s="33"/>
      <c r="AQ50" s="33"/>
      <c r="AR50" s="22"/>
      <c r="AS50" s="22"/>
      <c r="AT50" s="22"/>
      <c r="AU50" s="22"/>
      <c r="AV50" s="22"/>
      <c r="AW50" s="22"/>
      <c r="AX50" s="22"/>
    </row>
    <row r="51" spans="1:50" ht="33" customHeight="1" x14ac:dyDescent="0.25">
      <c r="A51" s="581" t="s">
        <v>36</v>
      </c>
      <c r="B51" s="817" t="s">
        <v>37</v>
      </c>
      <c r="C51" s="818"/>
      <c r="D51" s="819"/>
      <c r="E51" s="820" t="s">
        <v>38</v>
      </c>
      <c r="F51" s="820"/>
      <c r="G51" s="820"/>
      <c r="H51" s="820"/>
      <c r="I51" s="820"/>
      <c r="J51" s="820"/>
      <c r="K51" s="820"/>
      <c r="L51" s="820"/>
      <c r="M51" s="820"/>
      <c r="N51" s="820"/>
      <c r="O51" s="820"/>
      <c r="P51" s="820"/>
      <c r="Q51" s="820"/>
      <c r="R51" s="820"/>
      <c r="S51" s="18"/>
      <c r="T51" s="18"/>
      <c r="U51" s="18"/>
      <c r="V51" s="18"/>
      <c r="W51" s="18"/>
      <c r="X51" s="18"/>
      <c r="Y51" s="18"/>
      <c r="Z51" s="18"/>
      <c r="AA51" s="18"/>
      <c r="AB51" s="18"/>
      <c r="AC51" s="18"/>
      <c r="AD51" s="18"/>
      <c r="AE51" s="18"/>
      <c r="AF51" s="18"/>
      <c r="AG51" s="18"/>
      <c r="AH51" s="18"/>
      <c r="AI51" s="18"/>
      <c r="AJ51" s="21"/>
      <c r="AK51" s="21"/>
      <c r="AL51" s="21"/>
      <c r="AM51" s="21"/>
      <c r="AN51" s="21"/>
      <c r="AO51" s="21"/>
      <c r="AP51" s="33"/>
      <c r="AQ51" s="33"/>
      <c r="AR51" s="21"/>
      <c r="AS51" s="21"/>
      <c r="AT51" s="21"/>
      <c r="AU51" s="21"/>
      <c r="AV51" s="21"/>
      <c r="AW51" s="21"/>
      <c r="AX51" s="33"/>
    </row>
    <row r="52" spans="1:50" ht="24.75" customHeight="1" x14ac:dyDescent="0.25">
      <c r="A52" s="68">
        <v>13</v>
      </c>
      <c r="B52" s="821" t="s">
        <v>91</v>
      </c>
      <c r="C52" s="822"/>
      <c r="D52" s="823"/>
      <c r="E52" s="824" t="s">
        <v>82</v>
      </c>
      <c r="F52" s="825"/>
      <c r="G52" s="825"/>
      <c r="H52" s="825"/>
      <c r="I52" s="825"/>
      <c r="J52" s="825"/>
      <c r="K52" s="825"/>
      <c r="L52" s="825"/>
      <c r="M52" s="825"/>
      <c r="N52" s="825"/>
      <c r="O52" s="825"/>
      <c r="P52" s="825"/>
      <c r="Q52" s="825"/>
      <c r="R52" s="826"/>
      <c r="S52" s="18"/>
      <c r="T52" s="18"/>
      <c r="U52" s="18"/>
      <c r="V52" s="18"/>
      <c r="W52" s="18"/>
      <c r="X52" s="18"/>
      <c r="Y52" s="18"/>
      <c r="Z52" s="18"/>
      <c r="AA52" s="18"/>
      <c r="AB52" s="18"/>
      <c r="AC52" s="18"/>
      <c r="AD52" s="18"/>
      <c r="AE52" s="18"/>
      <c r="AF52" s="18"/>
      <c r="AG52" s="18"/>
      <c r="AH52" s="18"/>
      <c r="AI52" s="18"/>
      <c r="AJ52" s="21"/>
      <c r="AK52" s="21"/>
      <c r="AL52" s="21"/>
      <c r="AM52" s="21"/>
      <c r="AN52" s="21"/>
      <c r="AO52" s="21"/>
      <c r="AP52" s="33"/>
      <c r="AQ52" s="33"/>
      <c r="AR52" s="21"/>
      <c r="AS52" s="21"/>
      <c r="AT52" s="21"/>
      <c r="AU52" s="21"/>
      <c r="AV52" s="21"/>
      <c r="AW52" s="21"/>
      <c r="AX52" s="33"/>
    </row>
    <row r="53" spans="1:50" ht="24.75" customHeight="1" x14ac:dyDescent="0.25">
      <c r="A53" s="68">
        <v>14</v>
      </c>
      <c r="B53" s="821" t="s">
        <v>260</v>
      </c>
      <c r="C53" s="822"/>
      <c r="D53" s="823"/>
      <c r="E53" s="824" t="s">
        <v>364</v>
      </c>
      <c r="F53" s="825"/>
      <c r="G53" s="825"/>
      <c r="H53" s="825"/>
      <c r="I53" s="825"/>
      <c r="J53" s="825"/>
      <c r="K53" s="825"/>
      <c r="L53" s="825"/>
      <c r="M53" s="825"/>
      <c r="N53" s="825"/>
      <c r="O53" s="825"/>
      <c r="P53" s="825"/>
      <c r="Q53" s="825"/>
      <c r="R53" s="826"/>
      <c r="S53" s="18"/>
      <c r="T53" s="18"/>
      <c r="U53" s="18"/>
      <c r="V53" s="18"/>
      <c r="W53" s="18"/>
      <c r="X53" s="18"/>
      <c r="Y53" s="18"/>
      <c r="Z53" s="18"/>
      <c r="AA53" s="18"/>
      <c r="AB53" s="18"/>
      <c r="AC53" s="18"/>
      <c r="AD53" s="18"/>
      <c r="AE53" s="18"/>
      <c r="AF53" s="18"/>
      <c r="AG53" s="18"/>
      <c r="AH53" s="18"/>
      <c r="AI53" s="18"/>
      <c r="AJ53" s="18"/>
      <c r="AK53" s="18"/>
      <c r="AL53" s="18"/>
      <c r="AM53" s="18"/>
      <c r="AN53" s="18"/>
      <c r="AO53" s="18"/>
      <c r="AP53" s="32"/>
      <c r="AQ53" s="32"/>
      <c r="AR53" s="18"/>
      <c r="AS53" s="18"/>
      <c r="AT53" s="18"/>
      <c r="AU53" s="18"/>
      <c r="AV53" s="18"/>
      <c r="AW53" s="18"/>
      <c r="AX53" s="32"/>
    </row>
    <row r="54" spans="1:50"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37"/>
      <c r="AQ54" s="37"/>
      <c r="AR54" s="24"/>
      <c r="AS54" s="24"/>
      <c r="AT54" s="24"/>
      <c r="AU54" s="24"/>
      <c r="AV54" s="24"/>
      <c r="AW54" s="24"/>
      <c r="AX54" s="37"/>
    </row>
    <row r="55" spans="1:50" x14ac:dyDescent="0.2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37"/>
      <c r="AQ55" s="37"/>
      <c r="AR55" s="24"/>
      <c r="AS55" s="24"/>
      <c r="AT55" s="24"/>
      <c r="AU55" s="24"/>
      <c r="AV55" s="24"/>
      <c r="AW55" s="24"/>
      <c r="AX55" s="37"/>
    </row>
    <row r="56" spans="1:50" x14ac:dyDescent="0.25">
      <c r="A56" s="24"/>
      <c r="B56" s="24"/>
      <c r="C56" s="24"/>
      <c r="D56" s="24"/>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4"/>
      <c r="AE56" s="24"/>
      <c r="AF56" s="24"/>
      <c r="AG56" s="24"/>
      <c r="AH56" s="24"/>
      <c r="AI56" s="24"/>
      <c r="AJ56" s="24"/>
      <c r="AK56" s="24"/>
      <c r="AL56" s="24"/>
      <c r="AM56" s="24"/>
      <c r="AN56" s="24"/>
      <c r="AO56" s="24"/>
      <c r="AP56" s="37"/>
      <c r="AQ56" s="37"/>
      <c r="AR56" s="24"/>
      <c r="AS56" s="24"/>
      <c r="AT56" s="24"/>
      <c r="AU56" s="24"/>
      <c r="AV56" s="24"/>
      <c r="AW56" s="24"/>
      <c r="AX56" s="37"/>
    </row>
    <row r="57" spans="1:50" ht="15.75" x14ac:dyDescent="0.25">
      <c r="A57" s="24"/>
      <c r="B57" s="24"/>
      <c r="C57" s="24"/>
      <c r="D57" s="24"/>
      <c r="E57" s="26"/>
      <c r="F57" s="26"/>
      <c r="G57" s="26"/>
      <c r="H57" s="26"/>
      <c r="I57" s="26"/>
      <c r="J57" s="26"/>
      <c r="K57" s="26"/>
      <c r="L57" s="26"/>
      <c r="M57" s="26"/>
      <c r="N57" s="26"/>
      <c r="O57" s="26"/>
      <c r="P57" s="26"/>
      <c r="Q57" s="26"/>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37"/>
      <c r="AQ57" s="37"/>
      <c r="AR57" s="24"/>
      <c r="AS57" s="24"/>
      <c r="AT57" s="24"/>
      <c r="AU57" s="24"/>
      <c r="AV57" s="24"/>
      <c r="AW57" s="24"/>
      <c r="AX57" s="37"/>
    </row>
    <row r="58" spans="1:50"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69"/>
      <c r="AE58" s="24"/>
      <c r="AF58" s="24"/>
      <c r="AG58" s="24"/>
      <c r="AH58" s="24"/>
      <c r="AI58" s="24"/>
      <c r="AJ58" s="24"/>
      <c r="AK58" s="24"/>
      <c r="AL58" s="24"/>
      <c r="AM58" s="24"/>
      <c r="AN58" s="24"/>
      <c r="AO58" s="24"/>
      <c r="AP58" s="37"/>
      <c r="AQ58" s="37"/>
      <c r="AR58" s="24"/>
      <c r="AS58" s="24"/>
      <c r="AT58" s="24"/>
      <c r="AU58" s="24"/>
      <c r="AV58" s="24"/>
      <c r="AW58" s="24"/>
      <c r="AX58" s="37"/>
    </row>
    <row r="59" spans="1:50" x14ac:dyDescent="0.25">
      <c r="A59" s="24"/>
      <c r="B59" s="24"/>
      <c r="C59" s="24"/>
      <c r="D59" s="24"/>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4"/>
      <c r="AE59" s="24"/>
      <c r="AF59" s="24"/>
      <c r="AG59" s="24"/>
      <c r="AH59" s="24"/>
      <c r="AI59" s="24"/>
      <c r="AJ59" s="24"/>
      <c r="AK59" s="24"/>
      <c r="AL59" s="24"/>
      <c r="AM59" s="24"/>
      <c r="AN59" s="24"/>
      <c r="AO59" s="24"/>
      <c r="AP59" s="37"/>
      <c r="AQ59" s="37"/>
      <c r="AR59" s="24"/>
      <c r="AS59" s="24"/>
      <c r="AT59" s="24"/>
      <c r="AU59" s="24"/>
      <c r="AV59" s="24"/>
      <c r="AW59" s="24"/>
      <c r="AX59" s="37"/>
    </row>
    <row r="60" spans="1:50"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37"/>
      <c r="AQ60" s="37"/>
      <c r="AR60" s="24"/>
      <c r="AS60" s="24"/>
      <c r="AT60" s="24"/>
      <c r="AU60" s="24"/>
      <c r="AV60" s="24"/>
      <c r="AW60" s="24"/>
      <c r="AX60" s="37"/>
    </row>
    <row r="61" spans="1:50"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37"/>
      <c r="AQ61" s="37"/>
      <c r="AR61" s="24"/>
      <c r="AS61" s="24"/>
      <c r="AT61" s="24"/>
      <c r="AU61" s="24"/>
      <c r="AV61" s="24"/>
      <c r="AW61" s="24"/>
      <c r="AX61" s="37"/>
    </row>
    <row r="62" spans="1:50"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37"/>
      <c r="AQ62" s="37"/>
      <c r="AR62" s="24"/>
      <c r="AS62" s="24"/>
      <c r="AT62" s="24"/>
      <c r="AU62" s="24"/>
      <c r="AV62" s="24"/>
      <c r="AW62" s="24"/>
      <c r="AX62" s="37"/>
    </row>
    <row r="63" spans="1:50"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37"/>
      <c r="AQ63" s="37"/>
      <c r="AR63" s="24"/>
      <c r="AS63" s="24"/>
      <c r="AT63" s="24"/>
      <c r="AU63" s="24"/>
      <c r="AV63" s="24"/>
      <c r="AW63" s="24"/>
      <c r="AX63" s="37"/>
    </row>
    <row r="64" spans="1:50"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37"/>
      <c r="AQ64" s="37"/>
      <c r="AR64" s="24"/>
      <c r="AS64" s="24"/>
      <c r="AT64" s="24"/>
      <c r="AU64" s="24"/>
      <c r="AV64" s="24"/>
      <c r="AW64" s="24"/>
      <c r="AX64" s="37"/>
    </row>
    <row r="65" spans="1:50"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37"/>
      <c r="AQ65" s="37"/>
      <c r="AR65" s="24"/>
      <c r="AS65" s="24"/>
      <c r="AT65" s="24"/>
      <c r="AU65" s="24"/>
      <c r="AV65" s="24"/>
      <c r="AW65" s="24"/>
      <c r="AX65" s="37"/>
    </row>
    <row r="66" spans="1:50" x14ac:dyDescent="0.2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37"/>
      <c r="AQ66" s="37"/>
      <c r="AR66" s="24"/>
      <c r="AS66" s="24"/>
      <c r="AT66" s="24"/>
      <c r="AU66" s="24"/>
      <c r="AV66" s="24"/>
      <c r="AW66" s="24"/>
      <c r="AX66" s="37"/>
    </row>
    <row r="67" spans="1:50" x14ac:dyDescent="0.25">
      <c r="R67" s="24"/>
      <c r="S67" s="24"/>
      <c r="T67" s="24"/>
      <c r="U67" s="24"/>
      <c r="V67" s="24"/>
      <c r="W67" s="24"/>
      <c r="X67" s="24"/>
      <c r="Y67" s="24"/>
      <c r="Z67" s="24"/>
      <c r="AA67" s="24"/>
      <c r="AB67" s="24"/>
      <c r="AC67" s="24"/>
      <c r="AD67" s="24"/>
    </row>
    <row r="68" spans="1:50" x14ac:dyDescent="0.25">
      <c r="R68" s="24"/>
      <c r="S68" s="24"/>
      <c r="T68" s="24"/>
      <c r="U68" s="24"/>
      <c r="V68" s="24"/>
      <c r="W68" s="24"/>
      <c r="X68" s="24"/>
      <c r="Y68" s="24"/>
      <c r="Z68" s="24"/>
      <c r="AA68" s="24"/>
      <c r="AB68" s="24"/>
      <c r="AC68" s="24"/>
      <c r="AD68" s="24"/>
    </row>
    <row r="69" spans="1:50" x14ac:dyDescent="0.25">
      <c r="R69" s="24"/>
      <c r="S69" s="24"/>
      <c r="T69" s="24"/>
      <c r="U69" s="24"/>
      <c r="V69" s="24"/>
      <c r="W69" s="24"/>
      <c r="X69" s="24"/>
      <c r="Y69" s="24"/>
      <c r="Z69" s="24"/>
      <c r="AA69" s="24"/>
      <c r="AB69" s="24"/>
      <c r="AC69" s="24"/>
      <c r="AD69" s="24"/>
    </row>
    <row r="70" spans="1:50" x14ac:dyDescent="0.25">
      <c r="R70" s="24"/>
      <c r="S70" s="24"/>
      <c r="T70" s="24"/>
      <c r="U70" s="24"/>
      <c r="V70" s="24"/>
      <c r="W70" s="24"/>
      <c r="X70" s="24"/>
      <c r="Y70" s="24"/>
      <c r="Z70" s="24"/>
      <c r="AA70" s="24"/>
      <c r="AB70" s="24"/>
      <c r="AC70" s="24"/>
      <c r="AD70" s="24"/>
    </row>
    <row r="71" spans="1:50" x14ac:dyDescent="0.25">
      <c r="R71" s="24"/>
      <c r="S71" s="24"/>
      <c r="T71" s="24"/>
      <c r="U71" s="24"/>
      <c r="V71" s="24"/>
      <c r="W71" s="24"/>
      <c r="X71" s="24"/>
      <c r="Y71" s="24"/>
      <c r="Z71" s="24"/>
      <c r="AA71" s="24"/>
      <c r="AB71" s="24"/>
      <c r="AC71" s="24"/>
      <c r="AD71" s="24"/>
    </row>
    <row r="72" spans="1:50" x14ac:dyDescent="0.25">
      <c r="R72" s="24"/>
      <c r="S72" s="24"/>
      <c r="T72" s="24"/>
      <c r="U72" s="24"/>
      <c r="V72" s="24"/>
      <c r="W72" s="24"/>
      <c r="X72" s="24"/>
      <c r="Y72" s="24"/>
      <c r="Z72" s="24"/>
      <c r="AA72" s="24"/>
      <c r="AB72" s="24"/>
      <c r="AC72" s="24"/>
      <c r="AD72" s="24"/>
    </row>
    <row r="73" spans="1:50" x14ac:dyDescent="0.25">
      <c r="R73" s="24"/>
      <c r="S73" s="24"/>
      <c r="T73" s="24"/>
      <c r="U73" s="24"/>
      <c r="V73" s="24"/>
      <c r="W73" s="24"/>
      <c r="X73" s="24"/>
      <c r="Y73" s="24"/>
      <c r="Z73" s="24"/>
      <c r="AA73" s="24"/>
      <c r="AB73" s="24"/>
      <c r="AC73" s="24"/>
      <c r="AD73" s="24"/>
    </row>
    <row r="74" spans="1:50" x14ac:dyDescent="0.25">
      <c r="R74" s="24"/>
      <c r="S74" s="24"/>
      <c r="T74" s="24"/>
      <c r="U74" s="24"/>
      <c r="V74" s="24"/>
      <c r="W74" s="24"/>
      <c r="X74" s="24"/>
      <c r="Y74" s="24"/>
      <c r="Z74" s="24"/>
      <c r="AA74" s="24"/>
      <c r="AB74" s="24"/>
      <c r="AC74" s="24"/>
      <c r="AD74" s="24"/>
    </row>
    <row r="75" spans="1:50" x14ac:dyDescent="0.25">
      <c r="R75" s="24"/>
      <c r="S75" s="24"/>
      <c r="T75" s="24"/>
      <c r="U75" s="24"/>
      <c r="V75" s="24"/>
      <c r="W75" s="24"/>
      <c r="X75" s="24"/>
      <c r="Y75" s="24"/>
      <c r="Z75" s="24"/>
      <c r="AA75" s="24"/>
      <c r="AB75" s="24"/>
      <c r="AC75" s="24"/>
      <c r="AD75" s="24"/>
      <c r="AP75"/>
      <c r="AQ75"/>
      <c r="AX75"/>
    </row>
    <row r="76" spans="1:50" x14ac:dyDescent="0.25">
      <c r="R76" s="24"/>
      <c r="S76" s="24"/>
      <c r="T76" s="24"/>
      <c r="U76" s="24"/>
      <c r="V76" s="24"/>
      <c r="W76" s="24"/>
      <c r="X76" s="24"/>
      <c r="Y76" s="24"/>
      <c r="Z76" s="24"/>
      <c r="AA76" s="24"/>
      <c r="AB76" s="24"/>
      <c r="AC76" s="24"/>
      <c r="AD76" s="24"/>
      <c r="AP76"/>
      <c r="AQ76"/>
      <c r="AX76"/>
    </row>
    <row r="77" spans="1:50" x14ac:dyDescent="0.25">
      <c r="R77" s="24"/>
      <c r="S77" s="24"/>
      <c r="T77" s="24"/>
      <c r="U77" s="24"/>
      <c r="V77" s="24"/>
      <c r="W77" s="24"/>
      <c r="X77" s="24"/>
      <c r="Y77" s="24"/>
      <c r="Z77" s="24"/>
      <c r="AA77" s="24"/>
      <c r="AB77" s="24"/>
      <c r="AC77" s="24"/>
      <c r="AD77" s="24"/>
      <c r="AP77"/>
      <c r="AQ77"/>
      <c r="AX77"/>
    </row>
    <row r="78" spans="1:50" x14ac:dyDescent="0.25">
      <c r="R78" s="24"/>
      <c r="S78" s="24"/>
      <c r="T78" s="24"/>
      <c r="U78" s="24"/>
      <c r="V78" s="24"/>
      <c r="W78" s="24"/>
      <c r="X78" s="24"/>
      <c r="Y78" s="24"/>
      <c r="Z78" s="24"/>
      <c r="AA78" s="24"/>
      <c r="AB78" s="24"/>
      <c r="AC78" s="24"/>
      <c r="AD78" s="24"/>
      <c r="AP78"/>
      <c r="AQ78"/>
      <c r="AX78"/>
    </row>
    <row r="79" spans="1:50" x14ac:dyDescent="0.25">
      <c r="R79" s="24"/>
      <c r="S79" s="24"/>
      <c r="T79" s="24"/>
      <c r="U79" s="24"/>
      <c r="V79" s="24"/>
      <c r="W79" s="24"/>
      <c r="X79" s="24"/>
      <c r="Y79" s="24"/>
      <c r="Z79" s="24"/>
      <c r="AA79" s="24"/>
      <c r="AB79" s="24"/>
      <c r="AC79" s="24"/>
      <c r="AD79" s="24"/>
      <c r="AP79"/>
      <c r="AQ79"/>
      <c r="AX79"/>
    </row>
    <row r="80" spans="1:50" x14ac:dyDescent="0.25">
      <c r="R80" s="24"/>
      <c r="S80" s="24"/>
      <c r="T80" s="24"/>
      <c r="U80" s="24"/>
      <c r="V80" s="24"/>
      <c r="W80" s="24"/>
      <c r="X80" s="24"/>
      <c r="Y80" s="24"/>
      <c r="Z80" s="24"/>
      <c r="AA80" s="24"/>
      <c r="AB80" s="24"/>
      <c r="AC80" s="24"/>
      <c r="AD80" s="24"/>
      <c r="AP80"/>
      <c r="AQ80"/>
      <c r="AX80"/>
    </row>
    <row r="81" spans="18:50" x14ac:dyDescent="0.25">
      <c r="R81" s="24"/>
      <c r="S81" s="24"/>
      <c r="T81" s="24"/>
      <c r="U81" s="24"/>
      <c r="V81" s="24"/>
      <c r="W81" s="24"/>
      <c r="X81" s="24"/>
      <c r="Y81" s="24"/>
      <c r="Z81" s="24"/>
      <c r="AA81" s="24"/>
      <c r="AB81" s="24"/>
      <c r="AC81" s="24"/>
      <c r="AD81" s="24"/>
      <c r="AP81"/>
      <c r="AQ81"/>
      <c r="AX81"/>
    </row>
    <row r="82" spans="18:50" x14ac:dyDescent="0.25">
      <c r="R82" s="24"/>
      <c r="S82" s="24"/>
      <c r="T82" s="24"/>
      <c r="U82" s="24"/>
      <c r="V82" s="24"/>
      <c r="W82" s="24"/>
      <c r="X82" s="24"/>
      <c r="Y82" s="24"/>
      <c r="Z82" s="24"/>
      <c r="AA82" s="24"/>
      <c r="AB82" s="24"/>
      <c r="AC82" s="24"/>
      <c r="AD82" s="24"/>
      <c r="AP82"/>
      <c r="AQ82"/>
      <c r="AX82"/>
    </row>
    <row r="83" spans="18:50" x14ac:dyDescent="0.25">
      <c r="R83" s="24"/>
      <c r="S83" s="24"/>
      <c r="T83" s="24"/>
      <c r="U83" s="24"/>
      <c r="V83" s="24"/>
      <c r="W83" s="24"/>
      <c r="X83" s="24"/>
      <c r="Y83" s="24"/>
      <c r="Z83" s="24"/>
      <c r="AA83" s="24"/>
      <c r="AB83" s="24"/>
      <c r="AC83" s="24"/>
      <c r="AD83" s="24"/>
      <c r="AP83"/>
      <c r="AQ83"/>
      <c r="AX83"/>
    </row>
    <row r="84" spans="18:50" x14ac:dyDescent="0.25">
      <c r="R84" s="24"/>
      <c r="S84" s="24"/>
      <c r="T84" s="24"/>
      <c r="U84" s="24"/>
      <c r="V84" s="24"/>
      <c r="W84" s="24"/>
      <c r="X84" s="24"/>
      <c r="Y84" s="24"/>
      <c r="Z84" s="24"/>
      <c r="AA84" s="24"/>
      <c r="AB84" s="24"/>
      <c r="AC84" s="24"/>
      <c r="AD84" s="24"/>
      <c r="AP84"/>
      <c r="AQ84"/>
      <c r="AX84"/>
    </row>
    <row r="85" spans="18:50" x14ac:dyDescent="0.25">
      <c r="R85" s="24"/>
      <c r="S85" s="24"/>
      <c r="T85" s="24"/>
      <c r="U85" s="24"/>
      <c r="V85" s="24"/>
      <c r="W85" s="24"/>
      <c r="X85" s="24"/>
      <c r="Y85" s="24"/>
      <c r="Z85" s="24"/>
      <c r="AA85" s="24"/>
      <c r="AB85" s="24"/>
      <c r="AC85" s="24"/>
      <c r="AD85" s="24"/>
      <c r="AP85"/>
      <c r="AQ85"/>
      <c r="AX85"/>
    </row>
    <row r="86" spans="18:50" x14ac:dyDescent="0.25">
      <c r="R86" s="24"/>
      <c r="S86" s="24"/>
      <c r="T86" s="24"/>
      <c r="U86" s="24"/>
      <c r="V86" s="24"/>
      <c r="W86" s="24"/>
      <c r="X86" s="24"/>
      <c r="Y86" s="24"/>
      <c r="Z86" s="24"/>
      <c r="AA86" s="24"/>
      <c r="AB86" s="24"/>
      <c r="AC86" s="24"/>
      <c r="AD86" s="24"/>
      <c r="AP86"/>
      <c r="AQ86"/>
      <c r="AX86"/>
    </row>
    <row r="87" spans="18:50" x14ac:dyDescent="0.25">
      <c r="R87" s="24"/>
      <c r="S87" s="24"/>
      <c r="T87" s="24"/>
      <c r="U87" s="24"/>
      <c r="V87" s="24"/>
      <c r="W87" s="24"/>
      <c r="X87" s="24"/>
      <c r="Y87" s="24"/>
      <c r="Z87" s="24"/>
      <c r="AA87" s="24"/>
      <c r="AB87" s="24"/>
      <c r="AC87" s="24"/>
      <c r="AD87" s="24"/>
      <c r="AP87"/>
      <c r="AQ87"/>
      <c r="AX87"/>
    </row>
    <row r="88" spans="18:50" x14ac:dyDescent="0.25">
      <c r="R88" s="24"/>
      <c r="S88" s="24"/>
      <c r="T88" s="24"/>
      <c r="U88" s="24"/>
      <c r="V88" s="24"/>
      <c r="W88" s="24"/>
      <c r="X88" s="24"/>
      <c r="Y88" s="24"/>
      <c r="Z88" s="24"/>
      <c r="AA88" s="24"/>
      <c r="AB88" s="24"/>
      <c r="AC88" s="24"/>
      <c r="AD88" s="24"/>
      <c r="AP88"/>
      <c r="AQ88"/>
      <c r="AX88"/>
    </row>
    <row r="89" spans="18:50" x14ac:dyDescent="0.25">
      <c r="R89" s="24"/>
      <c r="S89" s="24"/>
      <c r="T89" s="24"/>
      <c r="U89" s="24"/>
      <c r="V89" s="24"/>
      <c r="W89" s="24"/>
      <c r="X89" s="24"/>
      <c r="Y89" s="24"/>
      <c r="Z89" s="24"/>
      <c r="AA89" s="24"/>
      <c r="AB89" s="24"/>
      <c r="AC89" s="24"/>
      <c r="AD89" s="24"/>
      <c r="AP89"/>
      <c r="AQ89"/>
      <c r="AX89"/>
    </row>
    <row r="90" spans="18:50" x14ac:dyDescent="0.25">
      <c r="R90" s="24"/>
      <c r="S90" s="24"/>
      <c r="T90" s="24"/>
      <c r="U90" s="24"/>
      <c r="V90" s="24"/>
      <c r="W90" s="24"/>
      <c r="X90" s="24"/>
      <c r="Y90" s="24"/>
      <c r="Z90" s="24"/>
      <c r="AA90" s="24"/>
      <c r="AB90" s="24"/>
      <c r="AC90" s="24"/>
      <c r="AD90" s="24"/>
      <c r="AP90"/>
      <c r="AQ90"/>
      <c r="AX90"/>
    </row>
    <row r="91" spans="18:50" x14ac:dyDescent="0.25">
      <c r="R91" s="24"/>
      <c r="S91" s="24"/>
      <c r="T91" s="24"/>
      <c r="U91" s="24"/>
      <c r="V91" s="24"/>
      <c r="W91" s="24"/>
      <c r="X91" s="24"/>
      <c r="Y91" s="24"/>
      <c r="Z91" s="24"/>
      <c r="AA91" s="24"/>
      <c r="AB91" s="24"/>
      <c r="AC91" s="24"/>
      <c r="AD91" s="24"/>
      <c r="AP91"/>
      <c r="AQ91"/>
      <c r="AX91"/>
    </row>
    <row r="92" spans="18:50" x14ac:dyDescent="0.25">
      <c r="R92" s="24"/>
      <c r="S92" s="24"/>
      <c r="T92" s="24"/>
      <c r="U92" s="24"/>
      <c r="V92" s="24"/>
      <c r="W92" s="24"/>
      <c r="X92" s="24"/>
      <c r="Y92" s="24"/>
      <c r="Z92" s="24"/>
      <c r="AA92" s="24"/>
      <c r="AB92" s="24"/>
      <c r="AC92" s="24"/>
      <c r="AD92" s="24"/>
      <c r="AP92"/>
      <c r="AQ92"/>
      <c r="AX92"/>
    </row>
    <row r="93" spans="18:50" x14ac:dyDescent="0.25">
      <c r="R93" s="24"/>
      <c r="S93" s="24"/>
      <c r="T93" s="24"/>
      <c r="U93" s="24"/>
      <c r="V93" s="24"/>
      <c r="W93" s="24"/>
      <c r="X93" s="24"/>
      <c r="Y93" s="24"/>
      <c r="Z93" s="24"/>
      <c r="AA93" s="24"/>
      <c r="AB93" s="24"/>
      <c r="AC93" s="24"/>
      <c r="AD93" s="24"/>
      <c r="AP93"/>
      <c r="AQ93"/>
      <c r="AX93"/>
    </row>
    <row r="94" spans="18:50" x14ac:dyDescent="0.25">
      <c r="R94" s="24"/>
      <c r="S94" s="24"/>
      <c r="T94" s="24"/>
      <c r="U94" s="24"/>
      <c r="V94" s="24"/>
      <c r="W94" s="24"/>
      <c r="X94" s="24"/>
      <c r="Y94" s="24"/>
      <c r="Z94" s="24"/>
      <c r="AA94" s="24"/>
      <c r="AB94" s="24"/>
      <c r="AC94" s="24"/>
      <c r="AD94" s="24"/>
      <c r="AP94"/>
      <c r="AQ94"/>
      <c r="AX94"/>
    </row>
    <row r="95" spans="18:50" x14ac:dyDescent="0.25">
      <c r="R95" s="24"/>
      <c r="S95" s="24"/>
      <c r="T95" s="24"/>
      <c r="U95" s="24"/>
      <c r="V95" s="24"/>
      <c r="W95" s="24"/>
      <c r="X95" s="24"/>
      <c r="Y95" s="24"/>
      <c r="Z95" s="24"/>
      <c r="AA95" s="24"/>
      <c r="AB95" s="24"/>
      <c r="AC95" s="24"/>
      <c r="AD95" s="24"/>
      <c r="AP95"/>
      <c r="AQ95"/>
      <c r="AX95"/>
    </row>
    <row r="96" spans="18:50" x14ac:dyDescent="0.25">
      <c r="R96" s="24"/>
      <c r="S96" s="24"/>
      <c r="T96" s="24"/>
      <c r="U96" s="24"/>
      <c r="V96" s="24"/>
      <c r="W96" s="24"/>
      <c r="X96" s="24"/>
      <c r="Y96" s="24"/>
      <c r="Z96" s="24"/>
      <c r="AA96" s="24"/>
      <c r="AB96" s="24"/>
      <c r="AC96" s="24"/>
      <c r="AD96" s="24"/>
      <c r="AP96"/>
      <c r="AQ96"/>
      <c r="AX96"/>
    </row>
    <row r="97" spans="18:50" x14ac:dyDescent="0.25">
      <c r="R97" s="24"/>
      <c r="S97" s="24"/>
      <c r="T97" s="24"/>
      <c r="U97" s="24"/>
      <c r="V97" s="24"/>
      <c r="W97" s="24"/>
      <c r="X97" s="24"/>
      <c r="Y97" s="24"/>
      <c r="Z97" s="24"/>
      <c r="AA97" s="24"/>
      <c r="AB97" s="24"/>
      <c r="AC97" s="24"/>
      <c r="AD97" s="24"/>
      <c r="AP97"/>
      <c r="AQ97"/>
      <c r="AX97"/>
    </row>
    <row r="98" spans="18:50" x14ac:dyDescent="0.25">
      <c r="R98" s="24"/>
      <c r="S98" s="24"/>
      <c r="T98" s="24"/>
      <c r="U98" s="24"/>
      <c r="V98" s="24"/>
      <c r="W98" s="24"/>
      <c r="X98" s="24"/>
      <c r="Y98" s="24"/>
      <c r="Z98" s="24"/>
      <c r="AA98" s="24"/>
      <c r="AB98" s="24"/>
      <c r="AC98" s="24"/>
      <c r="AD98" s="24"/>
      <c r="AP98"/>
      <c r="AQ98"/>
      <c r="AX98"/>
    </row>
    <row r="99" spans="18:50" x14ac:dyDescent="0.25">
      <c r="R99" s="24"/>
      <c r="S99" s="24"/>
      <c r="T99" s="24"/>
      <c r="U99" s="24"/>
      <c r="V99" s="24"/>
      <c r="W99" s="24"/>
      <c r="X99" s="24"/>
      <c r="Y99" s="24"/>
      <c r="Z99" s="24"/>
      <c r="AA99" s="24"/>
      <c r="AB99" s="24"/>
      <c r="AC99" s="24"/>
      <c r="AD99" s="24"/>
      <c r="AP99"/>
      <c r="AQ99"/>
      <c r="AX99"/>
    </row>
    <row r="100" spans="18:50" x14ac:dyDescent="0.25">
      <c r="R100" s="24"/>
      <c r="S100" s="24"/>
      <c r="T100" s="24"/>
      <c r="U100" s="24"/>
      <c r="V100" s="24"/>
      <c r="W100" s="24"/>
      <c r="X100" s="24"/>
      <c r="Y100" s="24"/>
      <c r="Z100" s="24"/>
      <c r="AA100" s="24"/>
      <c r="AB100" s="24"/>
      <c r="AC100" s="24"/>
      <c r="AD100" s="24"/>
      <c r="AP100"/>
      <c r="AQ100"/>
      <c r="AX100"/>
    </row>
    <row r="101" spans="18:50" x14ac:dyDescent="0.25">
      <c r="R101" s="24"/>
      <c r="S101" s="24"/>
      <c r="T101" s="24"/>
      <c r="U101" s="24"/>
      <c r="V101" s="24"/>
      <c r="W101" s="24"/>
      <c r="X101" s="24"/>
      <c r="Y101" s="24"/>
      <c r="Z101" s="24"/>
      <c r="AA101" s="24"/>
      <c r="AB101" s="24"/>
      <c r="AC101" s="24"/>
      <c r="AD101" s="24"/>
      <c r="AP101"/>
      <c r="AQ101"/>
      <c r="AX101"/>
    </row>
    <row r="102" spans="18:50" x14ac:dyDescent="0.25">
      <c r="R102" s="24"/>
      <c r="S102" s="24"/>
      <c r="T102" s="24"/>
      <c r="U102" s="24"/>
      <c r="V102" s="24"/>
      <c r="W102" s="24"/>
      <c r="X102" s="24"/>
      <c r="Y102" s="24"/>
      <c r="Z102" s="24"/>
      <c r="AA102" s="24"/>
      <c r="AB102" s="24"/>
      <c r="AC102" s="24"/>
      <c r="AD102" s="24"/>
      <c r="AP102"/>
      <c r="AQ102"/>
      <c r="AX102"/>
    </row>
    <row r="103" spans="18:50" x14ac:dyDescent="0.25">
      <c r="R103" s="24"/>
      <c r="S103" s="24"/>
      <c r="T103" s="24"/>
      <c r="U103" s="24"/>
      <c r="V103" s="24"/>
      <c r="W103" s="24"/>
      <c r="X103" s="24"/>
      <c r="Y103" s="24"/>
      <c r="Z103" s="24"/>
      <c r="AA103" s="24"/>
      <c r="AB103" s="24"/>
      <c r="AC103" s="24"/>
      <c r="AD103" s="24"/>
      <c r="AP103"/>
      <c r="AQ103"/>
      <c r="AX103"/>
    </row>
    <row r="104" spans="18:50" x14ac:dyDescent="0.25">
      <c r="R104" s="24"/>
      <c r="S104" s="24"/>
      <c r="T104" s="24"/>
      <c r="U104" s="24"/>
      <c r="V104" s="24"/>
      <c r="W104" s="24"/>
      <c r="X104" s="24"/>
      <c r="Y104" s="24"/>
      <c r="Z104" s="24"/>
      <c r="AA104" s="24"/>
      <c r="AB104" s="24"/>
      <c r="AC104" s="24"/>
      <c r="AD104" s="24"/>
      <c r="AP104"/>
      <c r="AQ104"/>
      <c r="AX104"/>
    </row>
    <row r="105" spans="18:50" x14ac:dyDescent="0.25">
      <c r="R105" s="24"/>
      <c r="S105" s="24"/>
      <c r="T105" s="24"/>
      <c r="U105" s="24"/>
      <c r="V105" s="24"/>
      <c r="W105" s="24"/>
      <c r="X105" s="24"/>
      <c r="Y105" s="24"/>
      <c r="Z105" s="24"/>
      <c r="AA105" s="24"/>
      <c r="AB105" s="24"/>
      <c r="AC105" s="24"/>
      <c r="AD105" s="24"/>
      <c r="AP105"/>
      <c r="AQ105"/>
      <c r="AX105"/>
    </row>
    <row r="106" spans="18:50" x14ac:dyDescent="0.25">
      <c r="R106" s="24"/>
      <c r="S106" s="24"/>
      <c r="T106" s="24"/>
      <c r="U106" s="24"/>
      <c r="V106" s="24"/>
      <c r="W106" s="24"/>
      <c r="X106" s="24"/>
      <c r="Y106" s="24"/>
      <c r="Z106" s="24"/>
      <c r="AA106" s="24"/>
      <c r="AB106" s="24"/>
      <c r="AC106" s="24"/>
      <c r="AD106" s="24"/>
      <c r="AP106"/>
      <c r="AQ106"/>
      <c r="AX106"/>
    </row>
    <row r="107" spans="18:50" x14ac:dyDescent="0.25">
      <c r="R107" s="24"/>
      <c r="S107" s="24"/>
      <c r="T107" s="24"/>
      <c r="U107" s="24"/>
      <c r="V107" s="24"/>
      <c r="W107" s="24"/>
      <c r="X107" s="24"/>
      <c r="Y107" s="24"/>
      <c r="Z107" s="24"/>
      <c r="AA107" s="24"/>
      <c r="AB107" s="24"/>
      <c r="AC107" s="24"/>
      <c r="AD107" s="24"/>
      <c r="AP107"/>
      <c r="AQ107"/>
      <c r="AX107"/>
    </row>
    <row r="108" spans="18:50" x14ac:dyDescent="0.25">
      <c r="R108" s="24"/>
      <c r="S108" s="24"/>
      <c r="T108" s="24"/>
      <c r="U108" s="24"/>
      <c r="V108" s="24"/>
      <c r="W108" s="24"/>
      <c r="X108" s="24"/>
      <c r="Y108" s="24"/>
      <c r="Z108" s="24"/>
      <c r="AA108" s="24"/>
      <c r="AB108" s="24"/>
      <c r="AC108" s="24"/>
      <c r="AD108" s="24"/>
      <c r="AP108"/>
      <c r="AQ108"/>
      <c r="AX108"/>
    </row>
    <row r="109" spans="18:50" x14ac:dyDescent="0.25">
      <c r="R109" s="24"/>
      <c r="S109" s="24"/>
      <c r="T109" s="24"/>
      <c r="U109" s="24"/>
      <c r="V109" s="24"/>
      <c r="W109" s="24"/>
      <c r="X109" s="24"/>
      <c r="Y109" s="24"/>
      <c r="Z109" s="24"/>
      <c r="AA109" s="24"/>
      <c r="AB109" s="24"/>
      <c r="AC109" s="24"/>
      <c r="AD109" s="24"/>
      <c r="AP109"/>
      <c r="AQ109"/>
      <c r="AX109"/>
    </row>
    <row r="110" spans="18:50" x14ac:dyDescent="0.25">
      <c r="R110" s="24"/>
      <c r="S110" s="24"/>
      <c r="T110" s="24"/>
      <c r="U110" s="24"/>
      <c r="V110" s="24"/>
      <c r="W110" s="24"/>
      <c r="X110" s="24"/>
      <c r="Y110" s="24"/>
      <c r="Z110" s="24"/>
      <c r="AA110" s="24"/>
      <c r="AB110" s="24"/>
      <c r="AC110" s="24"/>
      <c r="AD110" s="24"/>
      <c r="AP110"/>
      <c r="AQ110"/>
      <c r="AX110"/>
    </row>
    <row r="111" spans="18:50" x14ac:dyDescent="0.25">
      <c r="R111" s="24"/>
      <c r="S111" s="24"/>
      <c r="T111" s="24"/>
      <c r="U111" s="24"/>
      <c r="V111" s="24"/>
      <c r="W111" s="24"/>
      <c r="X111" s="24"/>
      <c r="Y111" s="24"/>
      <c r="Z111" s="24"/>
      <c r="AA111" s="24"/>
      <c r="AB111" s="24"/>
      <c r="AC111" s="24"/>
      <c r="AD111" s="24"/>
      <c r="AP111"/>
      <c r="AQ111"/>
      <c r="AX111"/>
    </row>
    <row r="112" spans="18:50" x14ac:dyDescent="0.25">
      <c r="R112" s="24"/>
      <c r="S112" s="24"/>
      <c r="T112" s="24"/>
      <c r="U112" s="24"/>
      <c r="V112" s="24"/>
      <c r="W112" s="24"/>
      <c r="X112" s="24"/>
      <c r="Y112" s="24"/>
      <c r="Z112" s="24"/>
      <c r="AA112" s="24"/>
      <c r="AB112" s="24"/>
      <c r="AC112" s="24"/>
      <c r="AD112" s="24"/>
      <c r="AP112"/>
      <c r="AQ112"/>
      <c r="AX112"/>
    </row>
    <row r="113" spans="18:50" x14ac:dyDescent="0.25">
      <c r="R113" s="24"/>
      <c r="S113" s="24"/>
      <c r="T113" s="24"/>
      <c r="U113" s="24"/>
      <c r="V113" s="24"/>
      <c r="W113" s="24"/>
      <c r="X113" s="24"/>
      <c r="Y113" s="24"/>
      <c r="Z113" s="24"/>
      <c r="AA113" s="24"/>
      <c r="AB113" s="24"/>
      <c r="AC113" s="24"/>
      <c r="AD113" s="24"/>
      <c r="AP113"/>
      <c r="AQ113"/>
      <c r="AX113"/>
    </row>
    <row r="114" spans="18:50" x14ac:dyDescent="0.25">
      <c r="R114" s="24"/>
      <c r="S114" s="24"/>
      <c r="T114" s="24"/>
      <c r="U114" s="24"/>
      <c r="V114" s="24"/>
      <c r="W114" s="24"/>
      <c r="X114" s="24"/>
      <c r="Y114" s="24"/>
      <c r="Z114" s="24"/>
      <c r="AA114" s="24"/>
      <c r="AB114" s="24"/>
      <c r="AC114" s="24"/>
      <c r="AD114" s="24"/>
      <c r="AP114"/>
      <c r="AQ114"/>
      <c r="AX114"/>
    </row>
    <row r="115" spans="18:50" x14ac:dyDescent="0.25">
      <c r="R115" s="24"/>
      <c r="S115" s="24"/>
      <c r="T115" s="24"/>
      <c r="U115" s="24"/>
      <c r="V115" s="24"/>
      <c r="W115" s="24"/>
      <c r="X115" s="24"/>
      <c r="Y115" s="24"/>
      <c r="Z115" s="24"/>
      <c r="AA115" s="24"/>
      <c r="AB115" s="24"/>
      <c r="AC115" s="24"/>
      <c r="AD115" s="24"/>
      <c r="AP115"/>
      <c r="AQ115"/>
      <c r="AX115"/>
    </row>
    <row r="116" spans="18:50" x14ac:dyDescent="0.25">
      <c r="R116" s="24"/>
      <c r="S116" s="24"/>
      <c r="T116" s="24"/>
      <c r="U116" s="24"/>
      <c r="V116" s="24"/>
      <c r="W116" s="24"/>
      <c r="X116" s="24"/>
      <c r="Y116" s="24"/>
      <c r="Z116" s="24"/>
      <c r="AA116" s="24"/>
      <c r="AB116" s="24"/>
      <c r="AC116" s="24"/>
      <c r="AD116" s="24"/>
      <c r="AP116"/>
      <c r="AQ116"/>
      <c r="AX116"/>
    </row>
    <row r="117" spans="18:50" x14ac:dyDescent="0.25">
      <c r="R117" s="24"/>
      <c r="S117" s="24"/>
      <c r="T117" s="24"/>
      <c r="U117" s="24"/>
      <c r="V117" s="24"/>
      <c r="W117" s="24"/>
      <c r="X117" s="24"/>
      <c r="Y117" s="24"/>
      <c r="Z117" s="24"/>
      <c r="AA117" s="24"/>
      <c r="AB117" s="24"/>
      <c r="AC117" s="24"/>
      <c r="AD117" s="24"/>
      <c r="AP117"/>
      <c r="AQ117"/>
      <c r="AX117"/>
    </row>
    <row r="118" spans="18:50" x14ac:dyDescent="0.25">
      <c r="R118" s="24"/>
      <c r="S118" s="24"/>
      <c r="T118" s="24"/>
      <c r="U118" s="24"/>
      <c r="V118" s="24"/>
      <c r="W118" s="24"/>
      <c r="X118" s="24"/>
      <c r="Y118" s="24"/>
      <c r="Z118" s="24"/>
      <c r="AA118" s="24"/>
      <c r="AB118" s="24"/>
      <c r="AC118" s="24"/>
      <c r="AD118" s="24"/>
      <c r="AP118"/>
      <c r="AQ118"/>
      <c r="AX118"/>
    </row>
    <row r="119" spans="18:50" x14ac:dyDescent="0.25">
      <c r="R119" s="24"/>
      <c r="S119" s="24"/>
      <c r="T119" s="24"/>
      <c r="U119" s="24"/>
      <c r="V119" s="24"/>
      <c r="W119" s="24"/>
      <c r="X119" s="24"/>
      <c r="Y119" s="24"/>
      <c r="Z119" s="24"/>
      <c r="AA119" s="24"/>
      <c r="AB119" s="24"/>
      <c r="AC119" s="24"/>
      <c r="AD119" s="24"/>
      <c r="AP119"/>
      <c r="AQ119"/>
      <c r="AX119"/>
    </row>
    <row r="120" spans="18:50" x14ac:dyDescent="0.25">
      <c r="R120" s="24"/>
      <c r="S120" s="24"/>
      <c r="T120" s="24"/>
      <c r="U120" s="24"/>
      <c r="V120" s="24"/>
      <c r="W120" s="24"/>
      <c r="X120" s="24"/>
      <c r="Y120" s="24"/>
      <c r="Z120" s="24"/>
      <c r="AA120" s="24"/>
      <c r="AB120" s="24"/>
      <c r="AC120" s="24"/>
      <c r="AD120" s="24"/>
      <c r="AP120"/>
      <c r="AQ120"/>
      <c r="AX120"/>
    </row>
    <row r="121" spans="18:50" x14ac:dyDescent="0.25">
      <c r="R121" s="24"/>
      <c r="S121" s="24"/>
      <c r="T121" s="24"/>
      <c r="U121" s="24"/>
      <c r="V121" s="24"/>
      <c r="W121" s="24"/>
      <c r="X121" s="24"/>
      <c r="Y121" s="24"/>
      <c r="Z121" s="24"/>
      <c r="AA121" s="24"/>
      <c r="AB121" s="24"/>
      <c r="AC121" s="24"/>
      <c r="AD121" s="24"/>
      <c r="AP121"/>
      <c r="AQ121"/>
      <c r="AX121"/>
    </row>
    <row r="122" spans="18:50" x14ac:dyDescent="0.25">
      <c r="R122" s="24"/>
      <c r="S122" s="24"/>
      <c r="T122" s="24"/>
      <c r="U122" s="24"/>
      <c r="V122" s="24"/>
      <c r="W122" s="24"/>
      <c r="X122" s="24"/>
      <c r="Y122" s="24"/>
      <c r="Z122" s="24"/>
      <c r="AA122" s="24"/>
      <c r="AB122" s="24"/>
      <c r="AC122" s="24"/>
      <c r="AD122" s="24"/>
      <c r="AP122"/>
      <c r="AQ122"/>
      <c r="AX122"/>
    </row>
    <row r="123" spans="18:50" x14ac:dyDescent="0.25">
      <c r="R123" s="24"/>
      <c r="S123" s="24"/>
      <c r="T123" s="24"/>
      <c r="U123" s="24"/>
      <c r="V123" s="24"/>
      <c r="W123" s="24"/>
      <c r="X123" s="24"/>
      <c r="Y123" s="24"/>
      <c r="Z123" s="24"/>
      <c r="AA123" s="24"/>
      <c r="AB123" s="24"/>
      <c r="AC123" s="24"/>
      <c r="AD123" s="24"/>
      <c r="AP123"/>
      <c r="AQ123"/>
      <c r="AX123"/>
    </row>
    <row r="124" spans="18:50" x14ac:dyDescent="0.25">
      <c r="R124" s="24"/>
      <c r="S124" s="24"/>
      <c r="T124" s="24"/>
      <c r="U124" s="24"/>
      <c r="V124" s="24"/>
      <c r="W124" s="24"/>
      <c r="X124" s="24"/>
      <c r="Y124" s="24"/>
      <c r="Z124" s="24"/>
      <c r="AA124" s="24"/>
      <c r="AB124" s="24"/>
      <c r="AC124" s="24"/>
      <c r="AD124" s="24"/>
      <c r="AP124"/>
      <c r="AQ124"/>
      <c r="AX124"/>
    </row>
    <row r="125" spans="18:50" x14ac:dyDescent="0.25">
      <c r="R125" s="24"/>
      <c r="S125" s="24"/>
      <c r="T125" s="24"/>
      <c r="U125" s="24"/>
      <c r="V125" s="24"/>
      <c r="W125" s="24"/>
      <c r="X125" s="24"/>
      <c r="Y125" s="24"/>
      <c r="Z125" s="24"/>
      <c r="AA125" s="24"/>
      <c r="AB125" s="24"/>
      <c r="AC125" s="24"/>
      <c r="AD125" s="24"/>
      <c r="AP125"/>
      <c r="AQ125"/>
      <c r="AX125"/>
    </row>
    <row r="126" spans="18:50" x14ac:dyDescent="0.25">
      <c r="R126" s="24"/>
      <c r="S126" s="24"/>
      <c r="T126" s="24"/>
      <c r="U126" s="24"/>
      <c r="V126" s="24"/>
      <c r="W126" s="24"/>
      <c r="X126" s="24"/>
      <c r="Y126" s="24"/>
      <c r="Z126" s="24"/>
      <c r="AA126" s="24"/>
      <c r="AB126" s="24"/>
      <c r="AC126" s="24"/>
      <c r="AD126" s="24"/>
      <c r="AP126"/>
      <c r="AQ126"/>
      <c r="AX126"/>
    </row>
    <row r="127" spans="18:50" x14ac:dyDescent="0.25">
      <c r="R127" s="24"/>
      <c r="S127" s="24"/>
      <c r="T127" s="24"/>
      <c r="U127" s="24"/>
      <c r="V127" s="24"/>
      <c r="W127" s="24"/>
      <c r="X127" s="24"/>
      <c r="Y127" s="24"/>
      <c r="Z127" s="24"/>
      <c r="AA127" s="24"/>
      <c r="AB127" s="24"/>
      <c r="AC127" s="24"/>
      <c r="AD127" s="24"/>
      <c r="AP127"/>
      <c r="AQ127"/>
      <c r="AX127"/>
    </row>
    <row r="128" spans="18:50" x14ac:dyDescent="0.25">
      <c r="R128" s="24"/>
      <c r="S128" s="24"/>
      <c r="T128" s="24"/>
      <c r="U128" s="24"/>
      <c r="V128" s="24"/>
      <c r="W128" s="24"/>
      <c r="X128" s="24"/>
      <c r="Y128" s="24"/>
      <c r="Z128" s="24"/>
      <c r="AA128" s="24"/>
      <c r="AB128" s="24"/>
      <c r="AC128" s="24"/>
      <c r="AD128" s="24"/>
      <c r="AP128"/>
      <c r="AQ128"/>
      <c r="AX128"/>
    </row>
    <row r="129" spans="18:50" x14ac:dyDescent="0.25">
      <c r="R129" s="24"/>
      <c r="S129" s="24"/>
      <c r="T129" s="24"/>
      <c r="U129" s="24"/>
      <c r="V129" s="24"/>
      <c r="W129" s="24"/>
      <c r="X129" s="24"/>
      <c r="Y129" s="24"/>
      <c r="Z129" s="24"/>
      <c r="AA129" s="24"/>
      <c r="AB129" s="24"/>
      <c r="AC129" s="24"/>
      <c r="AD129" s="24"/>
      <c r="AP129"/>
      <c r="AQ129"/>
      <c r="AX129"/>
    </row>
    <row r="130" spans="18:50" x14ac:dyDescent="0.25">
      <c r="R130" s="24"/>
      <c r="S130" s="24"/>
      <c r="T130" s="24"/>
      <c r="U130" s="24"/>
      <c r="V130" s="24"/>
      <c r="W130" s="24"/>
      <c r="X130" s="24"/>
      <c r="Y130" s="24"/>
      <c r="Z130" s="24"/>
      <c r="AA130" s="24"/>
      <c r="AB130" s="24"/>
      <c r="AC130" s="24"/>
      <c r="AD130" s="24"/>
      <c r="AP130"/>
      <c r="AQ130"/>
      <c r="AX130"/>
    </row>
    <row r="131" spans="18:50" x14ac:dyDescent="0.25">
      <c r="R131" s="24"/>
      <c r="S131" s="24"/>
      <c r="T131" s="24"/>
      <c r="U131" s="24"/>
      <c r="V131" s="24"/>
      <c r="W131" s="24"/>
      <c r="X131" s="24"/>
      <c r="Y131" s="24"/>
      <c r="Z131" s="24"/>
      <c r="AA131" s="24"/>
      <c r="AB131" s="24"/>
      <c r="AC131" s="24"/>
      <c r="AD131" s="24"/>
      <c r="AP131"/>
      <c r="AQ131"/>
      <c r="AX131"/>
    </row>
    <row r="132" spans="18:50" x14ac:dyDescent="0.25">
      <c r="R132" s="24"/>
      <c r="S132" s="24"/>
      <c r="T132" s="24"/>
      <c r="U132" s="24"/>
      <c r="V132" s="24"/>
      <c r="W132" s="24"/>
      <c r="X132" s="24"/>
      <c r="Y132" s="24"/>
      <c r="Z132" s="24"/>
      <c r="AA132" s="24"/>
      <c r="AB132" s="24"/>
      <c r="AC132" s="24"/>
      <c r="AD132" s="24"/>
      <c r="AP132"/>
      <c r="AQ132"/>
      <c r="AX132"/>
    </row>
    <row r="133" spans="18:50" x14ac:dyDescent="0.25">
      <c r="R133" s="24"/>
      <c r="S133" s="24"/>
      <c r="T133" s="24"/>
      <c r="U133" s="24"/>
      <c r="V133" s="24"/>
      <c r="W133" s="24"/>
      <c r="X133" s="24"/>
      <c r="Y133" s="24"/>
      <c r="Z133" s="24"/>
      <c r="AA133" s="24"/>
      <c r="AB133" s="24"/>
      <c r="AC133" s="24"/>
      <c r="AD133" s="24"/>
      <c r="AP133"/>
      <c r="AQ133"/>
      <c r="AX133"/>
    </row>
    <row r="134" spans="18:50" x14ac:dyDescent="0.25">
      <c r="R134" s="24"/>
      <c r="S134" s="24"/>
      <c r="T134" s="24"/>
      <c r="U134" s="24"/>
      <c r="V134" s="24"/>
      <c r="W134" s="24"/>
      <c r="X134" s="24"/>
      <c r="Y134" s="24"/>
      <c r="Z134" s="24"/>
      <c r="AA134" s="24"/>
      <c r="AB134" s="24"/>
      <c r="AC134" s="24"/>
      <c r="AD134" s="24"/>
      <c r="AP134"/>
      <c r="AQ134"/>
      <c r="AX134"/>
    </row>
    <row r="135" spans="18:50" x14ac:dyDescent="0.25">
      <c r="R135" s="24"/>
      <c r="S135" s="24"/>
      <c r="T135" s="24"/>
      <c r="U135" s="24"/>
      <c r="V135" s="24"/>
      <c r="W135" s="24"/>
      <c r="X135" s="24"/>
      <c r="Y135" s="24"/>
      <c r="Z135" s="24"/>
      <c r="AA135" s="24"/>
      <c r="AB135" s="24"/>
      <c r="AC135" s="24"/>
      <c r="AD135" s="24"/>
      <c r="AP135"/>
      <c r="AQ135"/>
      <c r="AX135"/>
    </row>
    <row r="136" spans="18:50" x14ac:dyDescent="0.25">
      <c r="R136" s="24"/>
      <c r="S136" s="24"/>
      <c r="T136" s="24"/>
      <c r="U136" s="24"/>
      <c r="V136" s="24"/>
      <c r="W136" s="24"/>
      <c r="X136" s="24"/>
      <c r="Y136" s="24"/>
      <c r="Z136" s="24"/>
      <c r="AA136" s="24"/>
      <c r="AB136" s="24"/>
      <c r="AC136" s="24"/>
      <c r="AD136" s="24"/>
      <c r="AP136"/>
      <c r="AQ136"/>
      <c r="AX136"/>
    </row>
    <row r="137" spans="18:50" x14ac:dyDescent="0.25">
      <c r="R137" s="24"/>
      <c r="S137" s="24"/>
      <c r="T137" s="24"/>
      <c r="U137" s="24"/>
      <c r="V137" s="24"/>
      <c r="W137" s="24"/>
      <c r="X137" s="24"/>
      <c r="Y137" s="24"/>
      <c r="Z137" s="24"/>
      <c r="AA137" s="24"/>
      <c r="AB137" s="24"/>
      <c r="AC137" s="24"/>
      <c r="AD137" s="24"/>
      <c r="AP137"/>
      <c r="AQ137"/>
      <c r="AX137"/>
    </row>
    <row r="138" spans="18:50" x14ac:dyDescent="0.25">
      <c r="R138" s="24"/>
      <c r="S138" s="24"/>
      <c r="T138" s="24"/>
      <c r="U138" s="24"/>
      <c r="V138" s="24"/>
      <c r="W138" s="24"/>
      <c r="X138" s="24"/>
      <c r="Y138" s="24"/>
      <c r="Z138" s="24"/>
      <c r="AA138" s="24"/>
      <c r="AB138" s="24"/>
      <c r="AC138" s="24"/>
      <c r="AD138" s="24"/>
      <c r="AP138"/>
      <c r="AQ138"/>
      <c r="AX138"/>
    </row>
    <row r="139" spans="18:50" x14ac:dyDescent="0.25">
      <c r="R139" s="24"/>
      <c r="S139" s="24"/>
      <c r="T139" s="24"/>
      <c r="U139" s="24"/>
      <c r="V139" s="24"/>
      <c r="W139" s="24"/>
      <c r="X139" s="24"/>
      <c r="Y139" s="24"/>
      <c r="Z139" s="24"/>
      <c r="AA139" s="24"/>
      <c r="AB139" s="24"/>
      <c r="AC139" s="24"/>
      <c r="AD139" s="24"/>
      <c r="AP139"/>
      <c r="AQ139"/>
      <c r="AX139"/>
    </row>
    <row r="140" spans="18:50" x14ac:dyDescent="0.25">
      <c r="R140" s="24"/>
      <c r="S140" s="24"/>
      <c r="T140" s="24"/>
      <c r="U140" s="24"/>
      <c r="V140" s="24"/>
      <c r="W140" s="24"/>
      <c r="X140" s="24"/>
      <c r="Y140" s="24"/>
      <c r="Z140" s="24"/>
      <c r="AA140" s="24"/>
      <c r="AB140" s="24"/>
      <c r="AC140" s="24"/>
      <c r="AD140" s="24"/>
      <c r="AP140"/>
      <c r="AQ140"/>
      <c r="AX140"/>
    </row>
    <row r="141" spans="18:50" x14ac:dyDescent="0.25">
      <c r="R141" s="24"/>
      <c r="S141" s="24"/>
      <c r="T141" s="24"/>
      <c r="U141" s="24"/>
      <c r="V141" s="24"/>
      <c r="W141" s="24"/>
      <c r="X141" s="24"/>
      <c r="Y141" s="24"/>
      <c r="Z141" s="24"/>
      <c r="AA141" s="24"/>
      <c r="AB141" s="24"/>
      <c r="AC141" s="24"/>
      <c r="AD141" s="24"/>
      <c r="AP141"/>
      <c r="AQ141"/>
      <c r="AX141"/>
    </row>
    <row r="142" spans="18:50" x14ac:dyDescent="0.25">
      <c r="R142" s="24"/>
      <c r="S142" s="24"/>
      <c r="T142" s="24"/>
      <c r="U142" s="24"/>
      <c r="V142" s="24"/>
      <c r="W142" s="24"/>
      <c r="X142" s="24"/>
      <c r="Y142" s="24"/>
      <c r="Z142" s="24"/>
      <c r="AA142" s="24"/>
      <c r="AB142" s="24"/>
      <c r="AC142" s="24"/>
      <c r="AD142" s="24"/>
      <c r="AP142"/>
      <c r="AQ142"/>
      <c r="AX142"/>
    </row>
    <row r="143" spans="18:50" x14ac:dyDescent="0.25">
      <c r="R143" s="24"/>
      <c r="S143" s="24"/>
      <c r="T143" s="24"/>
      <c r="U143" s="24"/>
      <c r="V143" s="24"/>
      <c r="W143" s="24"/>
      <c r="X143" s="24"/>
      <c r="Y143" s="24"/>
      <c r="Z143" s="24"/>
      <c r="AA143" s="24"/>
      <c r="AB143" s="24"/>
      <c r="AC143" s="24"/>
      <c r="AD143" s="24"/>
      <c r="AP143"/>
      <c r="AQ143"/>
      <c r="AX143"/>
    </row>
    <row r="144" spans="18:50" x14ac:dyDescent="0.25">
      <c r="R144" s="24"/>
      <c r="S144" s="24"/>
      <c r="T144" s="24"/>
      <c r="U144" s="24"/>
      <c r="V144" s="24"/>
      <c r="W144" s="24"/>
      <c r="X144" s="24"/>
      <c r="Y144" s="24"/>
      <c r="Z144" s="24"/>
      <c r="AA144" s="24"/>
      <c r="AB144" s="24"/>
      <c r="AC144" s="24"/>
      <c r="AD144" s="24"/>
      <c r="AP144"/>
      <c r="AQ144"/>
      <c r="AX144"/>
    </row>
    <row r="145" spans="18:50" x14ac:dyDescent="0.25">
      <c r="R145" s="24"/>
      <c r="S145" s="24"/>
      <c r="T145" s="24"/>
      <c r="U145" s="24"/>
      <c r="V145" s="24"/>
      <c r="W145" s="24"/>
      <c r="X145" s="24"/>
      <c r="Y145" s="24"/>
      <c r="Z145" s="24"/>
      <c r="AA145" s="24"/>
      <c r="AB145" s="24"/>
      <c r="AC145" s="24"/>
      <c r="AD145" s="24"/>
      <c r="AP145"/>
      <c r="AQ145"/>
      <c r="AX145"/>
    </row>
    <row r="146" spans="18:50" x14ac:dyDescent="0.25">
      <c r="R146" s="24"/>
      <c r="S146" s="24"/>
      <c r="T146" s="24"/>
      <c r="U146" s="24"/>
      <c r="V146" s="24"/>
      <c r="W146" s="24"/>
      <c r="X146" s="24"/>
      <c r="Y146" s="24"/>
      <c r="Z146" s="24"/>
      <c r="AA146" s="24"/>
      <c r="AB146" s="24"/>
      <c r="AC146" s="24"/>
      <c r="AD146" s="24"/>
      <c r="AP146"/>
      <c r="AQ146"/>
      <c r="AX146"/>
    </row>
    <row r="147" spans="18:50" x14ac:dyDescent="0.25">
      <c r="R147" s="24"/>
      <c r="S147" s="24"/>
      <c r="T147" s="24"/>
      <c r="U147" s="24"/>
      <c r="V147" s="24"/>
      <c r="W147" s="24"/>
      <c r="X147" s="24"/>
      <c r="Y147" s="24"/>
      <c r="Z147" s="24"/>
      <c r="AA147" s="24"/>
      <c r="AB147" s="24"/>
      <c r="AC147" s="24"/>
      <c r="AD147" s="24"/>
      <c r="AP147"/>
      <c r="AQ147"/>
      <c r="AX147"/>
    </row>
    <row r="148" spans="18:50" x14ac:dyDescent="0.25">
      <c r="R148" s="24"/>
      <c r="S148" s="24"/>
      <c r="T148" s="24"/>
      <c r="U148" s="24"/>
      <c r="V148" s="24"/>
      <c r="W148" s="24"/>
      <c r="X148" s="24"/>
      <c r="Y148" s="24"/>
      <c r="Z148" s="24"/>
      <c r="AA148" s="24"/>
      <c r="AB148" s="24"/>
      <c r="AC148" s="24"/>
      <c r="AD148" s="24"/>
      <c r="AP148"/>
      <c r="AQ148"/>
      <c r="AX148"/>
    </row>
    <row r="149" spans="18:50" x14ac:dyDescent="0.25">
      <c r="R149" s="24"/>
      <c r="S149" s="24"/>
      <c r="T149" s="24"/>
      <c r="U149" s="24"/>
      <c r="V149" s="24"/>
      <c r="W149" s="24"/>
      <c r="X149" s="24"/>
      <c r="Y149" s="24"/>
      <c r="Z149" s="24"/>
      <c r="AA149" s="24"/>
      <c r="AB149" s="24"/>
      <c r="AC149" s="24"/>
      <c r="AD149" s="24"/>
      <c r="AP149"/>
      <c r="AQ149"/>
      <c r="AX149"/>
    </row>
    <row r="150" spans="18:50" x14ac:dyDescent="0.25">
      <c r="R150" s="24"/>
      <c r="S150" s="24"/>
      <c r="T150" s="24"/>
      <c r="U150" s="24"/>
      <c r="V150" s="24"/>
      <c r="W150" s="24"/>
      <c r="X150" s="24"/>
      <c r="Y150" s="24"/>
      <c r="Z150" s="24"/>
      <c r="AA150" s="24"/>
      <c r="AB150" s="24"/>
      <c r="AC150" s="24"/>
      <c r="AD150" s="24"/>
      <c r="AP150"/>
      <c r="AQ150"/>
      <c r="AX150"/>
    </row>
    <row r="151" spans="18:50" x14ac:dyDescent="0.25">
      <c r="R151" s="24"/>
      <c r="S151" s="24"/>
      <c r="T151" s="24"/>
      <c r="U151" s="24"/>
      <c r="V151" s="24"/>
      <c r="W151" s="24"/>
      <c r="X151" s="24"/>
      <c r="Y151" s="24"/>
      <c r="Z151" s="24"/>
      <c r="AA151" s="24"/>
      <c r="AB151" s="24"/>
      <c r="AC151" s="24"/>
      <c r="AD151" s="24"/>
      <c r="AP151"/>
      <c r="AQ151"/>
      <c r="AX151"/>
    </row>
    <row r="152" spans="18:50" x14ac:dyDescent="0.25">
      <c r="R152" s="24"/>
      <c r="S152" s="24"/>
      <c r="T152" s="24"/>
      <c r="U152" s="24"/>
      <c r="V152" s="24"/>
      <c r="W152" s="24"/>
      <c r="X152" s="24"/>
      <c r="Y152" s="24"/>
      <c r="Z152" s="24"/>
      <c r="AA152" s="24"/>
      <c r="AB152" s="24"/>
      <c r="AC152" s="24"/>
      <c r="AD152" s="24"/>
      <c r="AP152"/>
      <c r="AQ152"/>
      <c r="AX152"/>
    </row>
    <row r="153" spans="18:50" x14ac:dyDescent="0.25">
      <c r="R153" s="24"/>
      <c r="S153" s="24"/>
      <c r="T153" s="24"/>
      <c r="U153" s="24"/>
      <c r="V153" s="24"/>
      <c r="W153" s="24"/>
      <c r="X153" s="24"/>
      <c r="Y153" s="24"/>
      <c r="Z153" s="24"/>
      <c r="AA153" s="24"/>
      <c r="AB153" s="24"/>
      <c r="AC153" s="24"/>
      <c r="AD153" s="24"/>
      <c r="AP153"/>
      <c r="AQ153"/>
      <c r="AX153"/>
    </row>
    <row r="154" spans="18:50" x14ac:dyDescent="0.25">
      <c r="R154" s="24"/>
      <c r="S154" s="24"/>
      <c r="T154" s="24"/>
      <c r="U154" s="24"/>
      <c r="V154" s="24"/>
      <c r="W154" s="24"/>
      <c r="X154" s="24"/>
      <c r="Y154" s="24"/>
      <c r="Z154" s="24"/>
      <c r="AA154" s="24"/>
      <c r="AB154" s="24"/>
      <c r="AC154" s="24"/>
      <c r="AD154" s="24"/>
      <c r="AP154"/>
      <c r="AQ154"/>
      <c r="AX154"/>
    </row>
    <row r="155" spans="18:50" x14ac:dyDescent="0.25">
      <c r="R155" s="24"/>
      <c r="S155" s="24"/>
      <c r="T155" s="24"/>
      <c r="U155" s="24"/>
      <c r="V155" s="24"/>
      <c r="W155" s="24"/>
      <c r="X155" s="24"/>
      <c r="Y155" s="24"/>
      <c r="Z155" s="24"/>
      <c r="AA155" s="24"/>
      <c r="AB155" s="24"/>
      <c r="AC155" s="24"/>
      <c r="AD155" s="24"/>
      <c r="AP155"/>
      <c r="AQ155"/>
      <c r="AX155"/>
    </row>
    <row r="156" spans="18:50" x14ac:dyDescent="0.25">
      <c r="R156" s="24"/>
      <c r="S156" s="24"/>
      <c r="T156" s="24"/>
      <c r="U156" s="24"/>
      <c r="V156" s="24"/>
      <c r="W156" s="24"/>
      <c r="X156" s="24"/>
      <c r="Y156" s="24"/>
      <c r="Z156" s="24"/>
      <c r="AA156" s="24"/>
      <c r="AB156" s="24"/>
      <c r="AC156" s="24"/>
      <c r="AD156" s="24"/>
      <c r="AP156"/>
      <c r="AQ156"/>
      <c r="AX156"/>
    </row>
    <row r="157" spans="18:50" x14ac:dyDescent="0.25">
      <c r="R157" s="24"/>
      <c r="S157" s="24"/>
      <c r="T157" s="24"/>
      <c r="U157" s="24"/>
      <c r="V157" s="24"/>
      <c r="W157" s="24"/>
      <c r="X157" s="24"/>
      <c r="Y157" s="24"/>
      <c r="Z157" s="24"/>
      <c r="AA157" s="24"/>
      <c r="AB157" s="24"/>
      <c r="AC157" s="24"/>
      <c r="AD157" s="24"/>
      <c r="AP157"/>
      <c r="AQ157"/>
      <c r="AX157"/>
    </row>
    <row r="158" spans="18:50" x14ac:dyDescent="0.25">
      <c r="R158" s="24"/>
      <c r="S158" s="24"/>
      <c r="T158" s="24"/>
      <c r="U158" s="24"/>
      <c r="V158" s="24"/>
      <c r="W158" s="24"/>
      <c r="X158" s="24"/>
      <c r="Y158" s="24"/>
      <c r="Z158" s="24"/>
      <c r="AA158" s="24"/>
      <c r="AB158" s="24"/>
      <c r="AC158" s="24"/>
      <c r="AD158" s="24"/>
      <c r="AP158"/>
      <c r="AQ158"/>
      <c r="AX158"/>
    </row>
    <row r="159" spans="18:50" x14ac:dyDescent="0.25">
      <c r="R159" s="24"/>
      <c r="S159" s="24"/>
      <c r="T159" s="24"/>
      <c r="U159" s="24"/>
      <c r="V159" s="24"/>
      <c r="W159" s="24"/>
      <c r="X159" s="24"/>
      <c r="Y159" s="24"/>
      <c r="Z159" s="24"/>
      <c r="AA159" s="24"/>
      <c r="AB159" s="24"/>
      <c r="AC159" s="24"/>
      <c r="AD159" s="24"/>
      <c r="AP159"/>
      <c r="AQ159"/>
      <c r="AX159"/>
    </row>
    <row r="160" spans="18:50" x14ac:dyDescent="0.25">
      <c r="R160" s="24"/>
      <c r="S160" s="24"/>
      <c r="T160" s="24"/>
      <c r="U160" s="24"/>
      <c r="V160" s="24"/>
      <c r="W160" s="24"/>
      <c r="X160" s="24"/>
      <c r="Y160" s="24"/>
      <c r="Z160" s="24"/>
      <c r="AA160" s="24"/>
      <c r="AB160" s="24"/>
      <c r="AC160" s="24"/>
      <c r="AD160" s="24"/>
      <c r="AP160"/>
      <c r="AQ160"/>
      <c r="AX160"/>
    </row>
    <row r="161" spans="18:50" x14ac:dyDescent="0.25">
      <c r="R161" s="24"/>
      <c r="S161" s="24"/>
      <c r="T161" s="24"/>
      <c r="U161" s="24"/>
      <c r="V161" s="24"/>
      <c r="W161" s="24"/>
      <c r="X161" s="24"/>
      <c r="Y161" s="24"/>
      <c r="Z161" s="24"/>
      <c r="AA161" s="24"/>
      <c r="AB161" s="24"/>
      <c r="AC161" s="24"/>
      <c r="AD161" s="24"/>
      <c r="AP161"/>
      <c r="AQ161"/>
      <c r="AX161"/>
    </row>
    <row r="162" spans="18:50" x14ac:dyDescent="0.25">
      <c r="R162" s="24"/>
      <c r="S162" s="24"/>
      <c r="T162" s="24"/>
      <c r="U162" s="24"/>
      <c r="V162" s="24"/>
      <c r="W162" s="24"/>
      <c r="X162" s="24"/>
      <c r="Y162" s="24"/>
      <c r="Z162" s="24"/>
      <c r="AA162" s="24"/>
      <c r="AB162" s="24"/>
      <c r="AC162" s="24"/>
      <c r="AD162" s="24"/>
      <c r="AP162"/>
      <c r="AQ162"/>
      <c r="AX162"/>
    </row>
    <row r="163" spans="18:50" x14ac:dyDescent="0.25">
      <c r="R163" s="24"/>
      <c r="S163" s="24"/>
      <c r="T163" s="24"/>
      <c r="U163" s="24"/>
      <c r="V163" s="24"/>
      <c r="W163" s="24"/>
      <c r="X163" s="24"/>
      <c r="Y163" s="24"/>
      <c r="Z163" s="24"/>
      <c r="AA163" s="24"/>
      <c r="AB163" s="24"/>
      <c r="AC163" s="24"/>
      <c r="AD163" s="24"/>
      <c r="AP163"/>
      <c r="AQ163"/>
      <c r="AX163"/>
    </row>
    <row r="164" spans="18:50" x14ac:dyDescent="0.25">
      <c r="R164" s="24"/>
      <c r="S164" s="24"/>
      <c r="T164" s="24"/>
      <c r="U164" s="24"/>
      <c r="V164" s="24"/>
      <c r="W164" s="24"/>
      <c r="X164" s="24"/>
      <c r="Y164" s="24"/>
      <c r="Z164" s="24"/>
      <c r="AA164" s="24"/>
      <c r="AB164" s="24"/>
      <c r="AC164" s="24"/>
      <c r="AD164" s="24"/>
      <c r="AP164"/>
      <c r="AQ164"/>
      <c r="AX164"/>
    </row>
    <row r="165" spans="18:50" x14ac:dyDescent="0.25">
      <c r="R165" s="24"/>
      <c r="S165" s="24"/>
      <c r="T165" s="24"/>
      <c r="U165" s="24"/>
      <c r="V165" s="24"/>
      <c r="W165" s="24"/>
      <c r="X165" s="24"/>
      <c r="Y165" s="24"/>
      <c r="Z165" s="24"/>
      <c r="AA165" s="24"/>
      <c r="AB165" s="24"/>
      <c r="AC165" s="24"/>
      <c r="AD165" s="24"/>
      <c r="AP165"/>
      <c r="AQ165"/>
      <c r="AX165"/>
    </row>
    <row r="166" spans="18:50" x14ac:dyDescent="0.25">
      <c r="R166" s="24"/>
      <c r="S166" s="24"/>
      <c r="T166" s="24"/>
      <c r="U166" s="24"/>
      <c r="V166" s="24"/>
      <c r="W166" s="24"/>
      <c r="X166" s="24"/>
      <c r="Y166" s="24"/>
      <c r="Z166" s="24"/>
      <c r="AA166" s="24"/>
      <c r="AB166" s="24"/>
      <c r="AC166" s="24"/>
      <c r="AD166" s="24"/>
      <c r="AP166"/>
      <c r="AQ166"/>
      <c r="AX166"/>
    </row>
    <row r="167" spans="18:50" x14ac:dyDescent="0.25">
      <c r="R167" s="24"/>
      <c r="S167" s="24"/>
      <c r="T167" s="24"/>
      <c r="U167" s="24"/>
      <c r="V167" s="24"/>
      <c r="W167" s="24"/>
      <c r="X167" s="24"/>
      <c r="Y167" s="24"/>
      <c r="Z167" s="24"/>
      <c r="AA167" s="24"/>
      <c r="AB167" s="24"/>
      <c r="AC167" s="24"/>
      <c r="AD167" s="24"/>
      <c r="AP167"/>
      <c r="AQ167"/>
      <c r="AX167"/>
    </row>
    <row r="168" spans="18:50" x14ac:dyDescent="0.25">
      <c r="R168" s="24"/>
      <c r="S168" s="24"/>
      <c r="T168" s="24"/>
      <c r="U168" s="24"/>
      <c r="V168" s="24"/>
      <c r="W168" s="24"/>
      <c r="X168" s="24"/>
      <c r="Y168" s="24"/>
      <c r="Z168" s="24"/>
      <c r="AA168" s="24"/>
      <c r="AB168" s="24"/>
      <c r="AC168" s="24"/>
      <c r="AD168" s="24"/>
      <c r="AP168"/>
      <c r="AQ168"/>
      <c r="AX168"/>
    </row>
    <row r="169" spans="18:50" x14ac:dyDescent="0.25">
      <c r="R169" s="24"/>
      <c r="S169" s="24"/>
      <c r="T169" s="24"/>
      <c r="U169" s="24"/>
      <c r="V169" s="24"/>
      <c r="W169" s="24"/>
      <c r="X169" s="24"/>
      <c r="Y169" s="24"/>
      <c r="Z169" s="24"/>
      <c r="AA169" s="24"/>
      <c r="AB169" s="24"/>
      <c r="AC169" s="24"/>
      <c r="AD169" s="24"/>
      <c r="AP169"/>
      <c r="AQ169"/>
      <c r="AX169"/>
    </row>
    <row r="170" spans="18:50" x14ac:dyDescent="0.25">
      <c r="R170" s="24"/>
      <c r="S170" s="24"/>
      <c r="T170" s="24"/>
      <c r="U170" s="24"/>
      <c r="V170" s="24"/>
      <c r="W170" s="24"/>
      <c r="X170" s="24"/>
      <c r="Y170" s="24"/>
      <c r="Z170" s="24"/>
      <c r="AA170" s="24"/>
      <c r="AB170" s="24"/>
      <c r="AC170" s="24"/>
      <c r="AD170" s="24"/>
      <c r="AP170"/>
      <c r="AQ170"/>
      <c r="AX170"/>
    </row>
    <row r="171" spans="18:50" x14ac:dyDescent="0.25">
      <c r="R171" s="24"/>
      <c r="S171" s="24"/>
      <c r="T171" s="24"/>
      <c r="U171" s="24"/>
      <c r="V171" s="24"/>
      <c r="W171" s="24"/>
      <c r="X171" s="24"/>
      <c r="Y171" s="24"/>
      <c r="Z171" s="24"/>
      <c r="AA171" s="24"/>
      <c r="AB171" s="24"/>
      <c r="AC171" s="24"/>
      <c r="AD171" s="24"/>
      <c r="AP171"/>
      <c r="AQ171"/>
      <c r="AX171"/>
    </row>
    <row r="172" spans="18:50" x14ac:dyDescent="0.25">
      <c r="R172" s="24"/>
      <c r="S172" s="24"/>
      <c r="T172" s="24"/>
      <c r="U172" s="24"/>
      <c r="V172" s="24"/>
      <c r="W172" s="24"/>
      <c r="X172" s="24"/>
      <c r="Y172" s="24"/>
      <c r="Z172" s="24"/>
      <c r="AA172" s="24"/>
      <c r="AB172" s="24"/>
      <c r="AC172" s="24"/>
      <c r="AD172" s="24"/>
      <c r="AP172"/>
      <c r="AQ172"/>
      <c r="AX172"/>
    </row>
    <row r="173" spans="18:50" x14ac:dyDescent="0.25">
      <c r="R173" s="24"/>
      <c r="S173" s="24"/>
      <c r="T173" s="24"/>
      <c r="U173" s="24"/>
      <c r="V173" s="24"/>
      <c r="W173" s="24"/>
      <c r="X173" s="24"/>
      <c r="Y173" s="24"/>
      <c r="Z173" s="24"/>
      <c r="AA173" s="24"/>
      <c r="AB173" s="24"/>
      <c r="AC173" s="24"/>
      <c r="AD173" s="24"/>
      <c r="AP173"/>
      <c r="AQ173"/>
      <c r="AX173"/>
    </row>
    <row r="174" spans="18:50" x14ac:dyDescent="0.25">
      <c r="R174" s="24"/>
      <c r="S174" s="24"/>
      <c r="T174" s="24"/>
      <c r="U174" s="24"/>
      <c r="V174" s="24"/>
      <c r="W174" s="24"/>
      <c r="X174" s="24"/>
      <c r="Y174" s="24"/>
      <c r="Z174" s="24"/>
      <c r="AA174" s="24"/>
      <c r="AB174" s="24"/>
      <c r="AC174" s="24"/>
      <c r="AD174" s="24"/>
      <c r="AP174"/>
      <c r="AQ174"/>
      <c r="AX174"/>
    </row>
    <row r="175" spans="18:50" x14ac:dyDescent="0.25">
      <c r="R175" s="24"/>
      <c r="S175" s="24"/>
      <c r="T175" s="24"/>
      <c r="U175" s="24"/>
      <c r="V175" s="24"/>
      <c r="W175" s="24"/>
      <c r="X175" s="24"/>
      <c r="Y175" s="24"/>
      <c r="Z175" s="24"/>
      <c r="AA175" s="24"/>
      <c r="AB175" s="24"/>
      <c r="AC175" s="24"/>
      <c r="AD175" s="24"/>
      <c r="AP175"/>
      <c r="AQ175"/>
      <c r="AX175"/>
    </row>
    <row r="176" spans="18:50" x14ac:dyDescent="0.25">
      <c r="R176" s="24"/>
      <c r="S176" s="24"/>
      <c r="T176" s="24"/>
      <c r="U176" s="24"/>
      <c r="V176" s="24"/>
      <c r="W176" s="24"/>
      <c r="X176" s="24"/>
      <c r="Y176" s="24"/>
      <c r="Z176" s="24"/>
      <c r="AA176" s="24"/>
      <c r="AB176" s="24"/>
      <c r="AC176" s="24"/>
      <c r="AD176" s="24"/>
      <c r="AP176"/>
      <c r="AQ176"/>
      <c r="AX176"/>
    </row>
    <row r="177" spans="18:50" x14ac:dyDescent="0.25">
      <c r="R177" s="24"/>
      <c r="S177" s="24"/>
      <c r="T177" s="24"/>
      <c r="U177" s="24"/>
      <c r="V177" s="24"/>
      <c r="W177" s="24"/>
      <c r="X177" s="24"/>
      <c r="Y177" s="24"/>
      <c r="Z177" s="24"/>
      <c r="AA177" s="24"/>
      <c r="AB177" s="24"/>
      <c r="AC177" s="24"/>
      <c r="AD177" s="24"/>
      <c r="AP177"/>
      <c r="AQ177"/>
      <c r="AX177"/>
    </row>
    <row r="178" spans="18:50" x14ac:dyDescent="0.25">
      <c r="R178" s="24"/>
      <c r="S178" s="24"/>
      <c r="T178" s="24"/>
      <c r="U178" s="24"/>
      <c r="V178" s="24"/>
      <c r="W178" s="24"/>
      <c r="X178" s="24"/>
      <c r="Y178" s="24"/>
      <c r="Z178" s="24"/>
      <c r="AA178" s="24"/>
      <c r="AB178" s="24"/>
      <c r="AC178" s="24"/>
      <c r="AD178" s="24"/>
      <c r="AP178"/>
      <c r="AQ178"/>
      <c r="AX178"/>
    </row>
    <row r="179" spans="18:50" x14ac:dyDescent="0.25">
      <c r="R179" s="24"/>
      <c r="S179" s="24"/>
      <c r="T179" s="24"/>
      <c r="U179" s="24"/>
      <c r="V179" s="24"/>
      <c r="W179" s="24"/>
      <c r="X179" s="24"/>
      <c r="Y179" s="24"/>
      <c r="Z179" s="24"/>
      <c r="AA179" s="24"/>
      <c r="AB179" s="24"/>
      <c r="AC179" s="24"/>
      <c r="AD179" s="24"/>
      <c r="AP179"/>
      <c r="AQ179"/>
      <c r="AX179"/>
    </row>
    <row r="180" spans="18:50" x14ac:dyDescent="0.25">
      <c r="R180" s="24"/>
      <c r="S180" s="24"/>
      <c r="T180" s="24"/>
      <c r="U180" s="24"/>
      <c r="V180" s="24"/>
      <c r="W180" s="24"/>
      <c r="X180" s="24"/>
      <c r="Y180" s="24"/>
      <c r="Z180" s="24"/>
      <c r="AA180" s="24"/>
      <c r="AB180" s="24"/>
      <c r="AC180" s="24"/>
      <c r="AD180" s="24"/>
      <c r="AP180"/>
      <c r="AQ180"/>
      <c r="AX180"/>
    </row>
    <row r="181" spans="18:50" x14ac:dyDescent="0.25">
      <c r="R181" s="24"/>
      <c r="S181" s="24"/>
      <c r="T181" s="24"/>
      <c r="U181" s="24"/>
      <c r="V181" s="24"/>
      <c r="W181" s="24"/>
      <c r="X181" s="24"/>
      <c r="Y181" s="24"/>
      <c r="Z181" s="24"/>
      <c r="AA181" s="24"/>
      <c r="AB181" s="24"/>
      <c r="AC181" s="24"/>
      <c r="AD181" s="24"/>
      <c r="AP181"/>
      <c r="AQ181"/>
      <c r="AX181"/>
    </row>
    <row r="182" spans="18:50" x14ac:dyDescent="0.25">
      <c r="R182" s="24"/>
      <c r="S182" s="24"/>
      <c r="T182" s="24"/>
      <c r="U182" s="24"/>
      <c r="V182" s="24"/>
      <c r="W182" s="24"/>
      <c r="X182" s="24"/>
      <c r="Y182" s="24"/>
      <c r="Z182" s="24"/>
      <c r="AA182" s="24"/>
      <c r="AB182" s="24"/>
      <c r="AC182" s="24"/>
      <c r="AD182" s="24"/>
      <c r="AP182"/>
      <c r="AQ182"/>
      <c r="AX182"/>
    </row>
    <row r="183" spans="18:50" x14ac:dyDescent="0.25">
      <c r="R183" s="24"/>
      <c r="S183" s="24"/>
      <c r="T183" s="24"/>
      <c r="U183" s="24"/>
      <c r="V183" s="24"/>
      <c r="W183" s="24"/>
      <c r="X183" s="24"/>
      <c r="Y183" s="24"/>
      <c r="Z183" s="24"/>
      <c r="AA183" s="24"/>
      <c r="AB183" s="24"/>
      <c r="AC183" s="24"/>
      <c r="AD183" s="24"/>
      <c r="AP183"/>
      <c r="AQ183"/>
      <c r="AX183"/>
    </row>
    <row r="184" spans="18:50" x14ac:dyDescent="0.25">
      <c r="R184" s="24"/>
      <c r="S184" s="24"/>
      <c r="T184" s="24"/>
      <c r="U184" s="24"/>
      <c r="V184" s="24"/>
      <c r="W184" s="24"/>
      <c r="X184" s="24"/>
      <c r="Y184" s="24"/>
      <c r="Z184" s="24"/>
      <c r="AA184" s="24"/>
      <c r="AB184" s="24"/>
      <c r="AC184" s="24"/>
      <c r="AD184" s="24"/>
      <c r="AP184"/>
      <c r="AQ184"/>
      <c r="AX184"/>
    </row>
    <row r="185" spans="18:50" x14ac:dyDescent="0.25">
      <c r="R185" s="24"/>
      <c r="S185" s="24"/>
      <c r="T185" s="24"/>
      <c r="U185" s="24"/>
      <c r="V185" s="24"/>
      <c r="W185" s="24"/>
      <c r="X185" s="24"/>
      <c r="Y185" s="24"/>
      <c r="Z185" s="24"/>
      <c r="AA185" s="24"/>
      <c r="AB185" s="24"/>
      <c r="AC185" s="24"/>
      <c r="AD185" s="24"/>
      <c r="AP185"/>
      <c r="AQ185"/>
      <c r="AX185"/>
    </row>
    <row r="186" spans="18:50" x14ac:dyDescent="0.25">
      <c r="R186" s="24"/>
      <c r="S186" s="24"/>
      <c r="T186" s="24"/>
      <c r="U186" s="24"/>
      <c r="V186" s="24"/>
      <c r="W186" s="24"/>
      <c r="X186" s="24"/>
      <c r="Y186" s="24"/>
      <c r="Z186" s="24"/>
      <c r="AA186" s="24"/>
      <c r="AB186" s="24"/>
      <c r="AC186" s="24"/>
      <c r="AD186" s="24"/>
      <c r="AP186"/>
      <c r="AQ186"/>
      <c r="AX186"/>
    </row>
    <row r="187" spans="18:50" x14ac:dyDescent="0.25">
      <c r="R187" s="24"/>
      <c r="S187" s="24"/>
      <c r="T187" s="24"/>
      <c r="U187" s="24"/>
      <c r="V187" s="24"/>
      <c r="W187" s="24"/>
      <c r="X187" s="24"/>
      <c r="Y187" s="24"/>
      <c r="Z187" s="24"/>
      <c r="AA187" s="24"/>
      <c r="AB187" s="24"/>
      <c r="AC187" s="24"/>
      <c r="AD187" s="24"/>
      <c r="AP187"/>
      <c r="AQ187"/>
      <c r="AX187"/>
    </row>
    <row r="188" spans="18:50" x14ac:dyDescent="0.25">
      <c r="R188" s="24"/>
      <c r="S188" s="24"/>
      <c r="T188" s="24"/>
      <c r="U188" s="24"/>
      <c r="V188" s="24"/>
      <c r="W188" s="24"/>
      <c r="X188" s="24"/>
      <c r="Y188" s="24"/>
      <c r="Z188" s="24"/>
      <c r="AA188" s="24"/>
      <c r="AB188" s="24"/>
      <c r="AC188" s="24"/>
      <c r="AD188" s="24"/>
      <c r="AP188"/>
      <c r="AQ188"/>
      <c r="AX188"/>
    </row>
    <row r="189" spans="18:50" x14ac:dyDescent="0.25">
      <c r="R189" s="24"/>
      <c r="S189" s="24"/>
      <c r="T189" s="24"/>
      <c r="U189" s="24"/>
      <c r="V189" s="24"/>
      <c r="W189" s="24"/>
      <c r="X189" s="24"/>
      <c r="Y189" s="24"/>
      <c r="Z189" s="24"/>
      <c r="AA189" s="24"/>
      <c r="AB189" s="24"/>
      <c r="AC189" s="24"/>
      <c r="AD189" s="24"/>
      <c r="AP189"/>
      <c r="AQ189"/>
      <c r="AX189"/>
    </row>
    <row r="190" spans="18:50" x14ac:dyDescent="0.25">
      <c r="R190" s="24"/>
      <c r="S190" s="24"/>
      <c r="T190" s="24"/>
      <c r="U190" s="24"/>
      <c r="V190" s="24"/>
      <c r="W190" s="24"/>
      <c r="X190" s="24"/>
      <c r="Y190" s="24"/>
      <c r="Z190" s="24"/>
      <c r="AA190" s="24"/>
      <c r="AB190" s="24"/>
      <c r="AC190" s="24"/>
      <c r="AD190" s="24"/>
      <c r="AP190"/>
      <c r="AQ190"/>
      <c r="AX190"/>
    </row>
    <row r="191" spans="18:50" x14ac:dyDescent="0.25">
      <c r="R191" s="24"/>
      <c r="S191" s="24"/>
      <c r="T191" s="24"/>
      <c r="U191" s="24"/>
      <c r="V191" s="24"/>
      <c r="W191" s="24"/>
      <c r="X191" s="24"/>
      <c r="Y191" s="24"/>
      <c r="Z191" s="24"/>
      <c r="AA191" s="24"/>
      <c r="AB191" s="24"/>
      <c r="AC191" s="24"/>
      <c r="AD191" s="24"/>
      <c r="AP191"/>
      <c r="AQ191"/>
      <c r="AX191"/>
    </row>
    <row r="192" spans="18:50" x14ac:dyDescent="0.25">
      <c r="R192" s="24"/>
      <c r="S192" s="24"/>
      <c r="T192" s="24"/>
      <c r="U192" s="24"/>
      <c r="V192" s="24"/>
      <c r="W192" s="24"/>
      <c r="X192" s="24"/>
      <c r="Y192" s="24"/>
      <c r="Z192" s="24"/>
      <c r="AA192" s="24"/>
      <c r="AB192" s="24"/>
      <c r="AC192" s="24"/>
      <c r="AD192" s="24"/>
      <c r="AP192"/>
      <c r="AQ192"/>
      <c r="AX192"/>
    </row>
    <row r="193" spans="18:50" x14ac:dyDescent="0.25">
      <c r="R193" s="24"/>
      <c r="S193" s="24"/>
      <c r="T193" s="24"/>
      <c r="U193" s="24"/>
      <c r="V193" s="24"/>
      <c r="W193" s="24"/>
      <c r="X193" s="24"/>
      <c r="Y193" s="24"/>
      <c r="Z193" s="24"/>
      <c r="AA193" s="24"/>
      <c r="AB193" s="24"/>
      <c r="AC193" s="24"/>
      <c r="AD193" s="24"/>
      <c r="AP193"/>
      <c r="AQ193"/>
      <c r="AX193"/>
    </row>
    <row r="194" spans="18:50" x14ac:dyDescent="0.25">
      <c r="R194" s="24"/>
      <c r="S194" s="24"/>
      <c r="T194" s="24"/>
      <c r="U194" s="24"/>
      <c r="V194" s="24"/>
      <c r="W194" s="24"/>
      <c r="X194" s="24"/>
      <c r="Y194" s="24"/>
      <c r="Z194" s="24"/>
      <c r="AA194" s="24"/>
      <c r="AB194" s="24"/>
      <c r="AC194" s="24"/>
      <c r="AD194" s="24"/>
      <c r="AP194"/>
      <c r="AQ194"/>
      <c r="AX194"/>
    </row>
    <row r="195" spans="18:50" x14ac:dyDescent="0.25">
      <c r="R195" s="24"/>
      <c r="S195" s="24"/>
      <c r="T195" s="24"/>
      <c r="U195" s="24"/>
      <c r="V195" s="24"/>
      <c r="W195" s="24"/>
      <c r="X195" s="24"/>
      <c r="Y195" s="24"/>
      <c r="Z195" s="24"/>
      <c r="AA195" s="24"/>
      <c r="AB195" s="24"/>
      <c r="AC195" s="24"/>
      <c r="AD195" s="24"/>
      <c r="AP195"/>
      <c r="AQ195"/>
      <c r="AX195"/>
    </row>
    <row r="196" spans="18:50" x14ac:dyDescent="0.25">
      <c r="R196" s="24"/>
      <c r="S196" s="24"/>
      <c r="T196" s="24"/>
      <c r="U196" s="24"/>
      <c r="V196" s="24"/>
      <c r="W196" s="24"/>
      <c r="X196" s="24"/>
      <c r="Y196" s="24"/>
      <c r="Z196" s="24"/>
      <c r="AA196" s="24"/>
      <c r="AB196" s="24"/>
      <c r="AC196" s="24"/>
      <c r="AD196" s="24"/>
      <c r="AP196"/>
      <c r="AQ196"/>
      <c r="AX196"/>
    </row>
    <row r="197" spans="18:50" x14ac:dyDescent="0.25">
      <c r="R197" s="24"/>
      <c r="S197" s="24"/>
      <c r="T197" s="24"/>
      <c r="U197" s="24"/>
      <c r="V197" s="24"/>
      <c r="W197" s="24"/>
      <c r="X197" s="24"/>
      <c r="Y197" s="24"/>
      <c r="Z197" s="24"/>
      <c r="AA197" s="24"/>
      <c r="AB197" s="24"/>
      <c r="AC197" s="24"/>
      <c r="AD197" s="24"/>
      <c r="AP197"/>
      <c r="AQ197"/>
      <c r="AX197"/>
    </row>
    <row r="198" spans="18:50" x14ac:dyDescent="0.25">
      <c r="R198" s="24"/>
      <c r="S198" s="24"/>
      <c r="T198" s="24"/>
      <c r="U198" s="24"/>
      <c r="V198" s="24"/>
      <c r="W198" s="24"/>
      <c r="X198" s="24"/>
      <c r="Y198" s="24"/>
      <c r="Z198" s="24"/>
      <c r="AA198" s="24"/>
      <c r="AB198" s="24"/>
      <c r="AC198" s="24"/>
      <c r="AD198" s="24"/>
      <c r="AP198"/>
      <c r="AQ198"/>
      <c r="AX198"/>
    </row>
    <row r="199" spans="18:50" x14ac:dyDescent="0.25">
      <c r="R199" s="24"/>
      <c r="S199" s="24"/>
      <c r="T199" s="24"/>
      <c r="U199" s="24"/>
      <c r="V199" s="24"/>
      <c r="W199" s="24"/>
      <c r="X199" s="24"/>
      <c r="Y199" s="24"/>
      <c r="Z199" s="24"/>
      <c r="AA199" s="24"/>
      <c r="AB199" s="24"/>
      <c r="AC199" s="24"/>
      <c r="AD199" s="24"/>
      <c r="AP199"/>
      <c r="AQ199"/>
      <c r="AX199"/>
    </row>
    <row r="200" spans="18:50" x14ac:dyDescent="0.25">
      <c r="R200" s="24"/>
      <c r="S200" s="24"/>
      <c r="T200" s="24"/>
      <c r="U200" s="24"/>
      <c r="V200" s="24"/>
      <c r="W200" s="24"/>
      <c r="X200" s="24"/>
      <c r="Y200" s="24"/>
      <c r="Z200" s="24"/>
      <c r="AA200" s="24"/>
      <c r="AB200" s="24"/>
      <c r="AC200" s="24"/>
      <c r="AD200" s="24"/>
      <c r="AP200"/>
      <c r="AQ200"/>
      <c r="AX200"/>
    </row>
    <row r="201" spans="18:50" x14ac:dyDescent="0.25">
      <c r="R201" s="24"/>
      <c r="S201" s="24"/>
      <c r="T201" s="24"/>
      <c r="U201" s="24"/>
      <c r="V201" s="24"/>
      <c r="W201" s="24"/>
      <c r="X201" s="24"/>
      <c r="Y201" s="24"/>
      <c r="Z201" s="24"/>
      <c r="AA201" s="24"/>
      <c r="AB201" s="24"/>
      <c r="AC201" s="24"/>
      <c r="AD201" s="24"/>
      <c r="AP201"/>
      <c r="AQ201"/>
      <c r="AX201"/>
    </row>
    <row r="202" spans="18:50" x14ac:dyDescent="0.25">
      <c r="R202" s="24"/>
      <c r="S202" s="24"/>
      <c r="T202" s="24"/>
      <c r="U202" s="24"/>
      <c r="V202" s="24"/>
      <c r="W202" s="24"/>
      <c r="X202" s="24"/>
      <c r="Y202" s="24"/>
      <c r="Z202" s="24"/>
      <c r="AA202" s="24"/>
      <c r="AB202" s="24"/>
      <c r="AC202" s="24"/>
      <c r="AD202" s="24"/>
      <c r="AP202"/>
      <c r="AQ202"/>
      <c r="AX202"/>
    </row>
    <row r="203" spans="18:50" x14ac:dyDescent="0.25">
      <c r="R203" s="24"/>
      <c r="S203" s="24"/>
      <c r="T203" s="24"/>
      <c r="U203" s="24"/>
      <c r="V203" s="24"/>
      <c r="W203" s="24"/>
      <c r="X203" s="24"/>
      <c r="Y203" s="24"/>
      <c r="Z203" s="24"/>
      <c r="AA203" s="24"/>
      <c r="AB203" s="24"/>
      <c r="AC203" s="24"/>
      <c r="AD203" s="24"/>
      <c r="AP203"/>
      <c r="AQ203"/>
      <c r="AX203"/>
    </row>
    <row r="204" spans="18:50" x14ac:dyDescent="0.25">
      <c r="R204" s="24"/>
      <c r="S204" s="24"/>
      <c r="T204" s="24"/>
      <c r="U204" s="24"/>
      <c r="V204" s="24"/>
      <c r="W204" s="24"/>
      <c r="X204" s="24"/>
      <c r="Y204" s="24"/>
      <c r="Z204" s="24"/>
      <c r="AA204" s="24"/>
      <c r="AB204" s="24"/>
      <c r="AC204" s="24"/>
      <c r="AD204" s="24"/>
      <c r="AP204"/>
      <c r="AQ204"/>
      <c r="AX204"/>
    </row>
    <row r="205" spans="18:50" x14ac:dyDescent="0.25">
      <c r="R205" s="24"/>
      <c r="S205" s="24"/>
      <c r="T205" s="24"/>
      <c r="U205" s="24"/>
      <c r="V205" s="24"/>
      <c r="W205" s="24"/>
      <c r="X205" s="24"/>
      <c r="Y205" s="24"/>
      <c r="Z205" s="24"/>
      <c r="AA205" s="24"/>
      <c r="AB205" s="24"/>
      <c r="AC205" s="24"/>
      <c r="AD205" s="24"/>
      <c r="AP205"/>
      <c r="AQ205"/>
      <c r="AX205"/>
    </row>
    <row r="206" spans="18:50" x14ac:dyDescent="0.25">
      <c r="R206" s="24"/>
      <c r="S206" s="24"/>
      <c r="T206" s="24"/>
      <c r="U206" s="24"/>
      <c r="V206" s="24"/>
      <c r="W206" s="24"/>
      <c r="X206" s="24"/>
      <c r="Y206" s="24"/>
      <c r="Z206" s="24"/>
      <c r="AA206" s="24"/>
      <c r="AB206" s="24"/>
      <c r="AC206" s="24"/>
      <c r="AD206" s="24"/>
      <c r="AP206"/>
      <c r="AQ206"/>
      <c r="AX206"/>
    </row>
    <row r="207" spans="18:50" x14ac:dyDescent="0.25">
      <c r="R207" s="24"/>
      <c r="S207" s="24"/>
      <c r="T207" s="24"/>
      <c r="U207" s="24"/>
      <c r="V207" s="24"/>
      <c r="W207" s="24"/>
      <c r="X207" s="24"/>
      <c r="Y207" s="24"/>
      <c r="Z207" s="24"/>
      <c r="AA207" s="24"/>
      <c r="AB207" s="24"/>
      <c r="AC207" s="24"/>
      <c r="AD207" s="24"/>
      <c r="AP207"/>
      <c r="AQ207"/>
      <c r="AX207"/>
    </row>
    <row r="208" spans="18:50" x14ac:dyDescent="0.25">
      <c r="R208" s="24"/>
      <c r="S208" s="24"/>
      <c r="T208" s="24"/>
      <c r="U208" s="24"/>
      <c r="V208" s="24"/>
      <c r="W208" s="24"/>
      <c r="X208" s="24"/>
      <c r="Y208" s="24"/>
      <c r="Z208" s="24"/>
      <c r="AA208" s="24"/>
      <c r="AB208" s="24"/>
      <c r="AC208" s="24"/>
      <c r="AD208" s="24"/>
      <c r="AP208"/>
      <c r="AQ208"/>
      <c r="AX208"/>
    </row>
    <row r="209" spans="18:50" x14ac:dyDescent="0.25">
      <c r="R209" s="24"/>
      <c r="S209" s="24"/>
      <c r="T209" s="24"/>
      <c r="U209" s="24"/>
      <c r="V209" s="24"/>
      <c r="W209" s="24"/>
      <c r="X209" s="24"/>
      <c r="Y209" s="24"/>
      <c r="Z209" s="24"/>
      <c r="AA209" s="24"/>
      <c r="AB209" s="24"/>
      <c r="AC209" s="24"/>
      <c r="AD209" s="24"/>
      <c r="AP209"/>
      <c r="AQ209"/>
      <c r="AX209"/>
    </row>
    <row r="210" spans="18:50" x14ac:dyDescent="0.25">
      <c r="R210" s="24"/>
      <c r="S210" s="24"/>
      <c r="T210" s="24"/>
      <c r="U210" s="24"/>
      <c r="V210" s="24"/>
      <c r="W210" s="24"/>
      <c r="X210" s="24"/>
      <c r="Y210" s="24"/>
      <c r="Z210" s="24"/>
      <c r="AA210" s="24"/>
      <c r="AB210" s="24"/>
      <c r="AC210" s="24"/>
      <c r="AD210" s="24"/>
      <c r="AP210"/>
      <c r="AQ210"/>
      <c r="AX210"/>
    </row>
    <row r="211" spans="18:50" x14ac:dyDescent="0.25">
      <c r="R211" s="24"/>
      <c r="S211" s="24"/>
      <c r="T211" s="24"/>
      <c r="U211" s="24"/>
      <c r="V211" s="24"/>
      <c r="W211" s="24"/>
      <c r="X211" s="24"/>
      <c r="Y211" s="24"/>
      <c r="Z211" s="24"/>
      <c r="AA211" s="24"/>
      <c r="AB211" s="24"/>
      <c r="AC211" s="24"/>
      <c r="AD211" s="24"/>
      <c r="AP211"/>
      <c r="AQ211"/>
      <c r="AX211"/>
    </row>
    <row r="212" spans="18:50" x14ac:dyDescent="0.25">
      <c r="R212" s="24"/>
      <c r="S212" s="24"/>
      <c r="T212" s="24"/>
      <c r="U212" s="24"/>
      <c r="V212" s="24"/>
      <c r="W212" s="24"/>
      <c r="X212" s="24"/>
      <c r="Y212" s="24"/>
      <c r="Z212" s="24"/>
      <c r="AA212" s="24"/>
      <c r="AB212" s="24"/>
      <c r="AC212" s="24"/>
      <c r="AD212" s="24"/>
      <c r="AP212"/>
      <c r="AQ212"/>
      <c r="AX212"/>
    </row>
    <row r="213" spans="18:50" x14ac:dyDescent="0.25">
      <c r="R213" s="24"/>
      <c r="S213" s="24"/>
      <c r="T213" s="24"/>
      <c r="U213" s="24"/>
      <c r="V213" s="24"/>
      <c r="W213" s="24"/>
      <c r="X213" s="24"/>
      <c r="Y213" s="24"/>
      <c r="Z213" s="24"/>
      <c r="AA213" s="24"/>
      <c r="AB213" s="24"/>
      <c r="AC213" s="24"/>
      <c r="AD213" s="24"/>
      <c r="AP213"/>
      <c r="AQ213"/>
      <c r="AX213"/>
    </row>
    <row r="214" spans="18:50" x14ac:dyDescent="0.25">
      <c r="R214" s="24"/>
      <c r="S214" s="24"/>
      <c r="T214" s="24"/>
      <c r="U214" s="24"/>
      <c r="V214" s="24"/>
      <c r="W214" s="24"/>
      <c r="X214" s="24"/>
      <c r="Y214" s="24"/>
      <c r="Z214" s="24"/>
      <c r="AA214" s="24"/>
      <c r="AB214" s="24"/>
      <c r="AC214" s="24"/>
      <c r="AD214" s="24"/>
      <c r="AP214"/>
      <c r="AQ214"/>
      <c r="AX214"/>
    </row>
    <row r="215" spans="18:50" x14ac:dyDescent="0.25">
      <c r="R215" s="24"/>
      <c r="S215" s="24"/>
      <c r="T215" s="24"/>
      <c r="U215" s="24"/>
      <c r="V215" s="24"/>
      <c r="W215" s="24"/>
      <c r="X215" s="24"/>
      <c r="Y215" s="24"/>
      <c r="Z215" s="24"/>
      <c r="AA215" s="24"/>
      <c r="AB215" s="24"/>
      <c r="AC215" s="24"/>
      <c r="AD215" s="24"/>
      <c r="AP215"/>
      <c r="AQ215"/>
      <c r="AX215"/>
    </row>
    <row r="216" spans="18:50" x14ac:dyDescent="0.25">
      <c r="R216" s="24"/>
      <c r="S216" s="24"/>
      <c r="T216" s="24"/>
      <c r="U216" s="24"/>
      <c r="V216" s="24"/>
      <c r="W216" s="24"/>
      <c r="X216" s="24"/>
      <c r="Y216" s="24"/>
      <c r="Z216" s="24"/>
      <c r="AA216" s="24"/>
      <c r="AB216" s="24"/>
      <c r="AC216" s="24"/>
      <c r="AD216" s="24"/>
      <c r="AP216"/>
      <c r="AQ216"/>
      <c r="AX216"/>
    </row>
    <row r="217" spans="18:50" x14ac:dyDescent="0.25">
      <c r="R217" s="24"/>
      <c r="S217" s="24"/>
      <c r="T217" s="24"/>
      <c r="U217" s="24"/>
      <c r="V217" s="24"/>
      <c r="W217" s="24"/>
      <c r="X217" s="24"/>
      <c r="Y217" s="24"/>
      <c r="Z217" s="24"/>
      <c r="AA217" s="24"/>
      <c r="AB217" s="24"/>
      <c r="AC217" s="24"/>
      <c r="AD217" s="24"/>
      <c r="AP217"/>
      <c r="AQ217"/>
      <c r="AX217"/>
    </row>
    <row r="218" spans="18:50" x14ac:dyDescent="0.25">
      <c r="R218" s="24"/>
      <c r="S218" s="24"/>
      <c r="T218" s="24"/>
      <c r="U218" s="24"/>
      <c r="V218" s="24"/>
      <c r="W218" s="24"/>
      <c r="X218" s="24"/>
      <c r="Y218" s="24"/>
      <c r="Z218" s="24"/>
      <c r="AA218" s="24"/>
      <c r="AB218" s="24"/>
      <c r="AC218" s="24"/>
      <c r="AD218" s="24"/>
      <c r="AP218"/>
      <c r="AQ218"/>
      <c r="AX218"/>
    </row>
    <row r="219" spans="18:50" x14ac:dyDescent="0.25">
      <c r="R219" s="24"/>
      <c r="S219" s="24"/>
      <c r="T219" s="24"/>
      <c r="U219" s="24"/>
      <c r="V219" s="24"/>
      <c r="W219" s="24"/>
      <c r="X219" s="24"/>
      <c r="Y219" s="24"/>
      <c r="Z219" s="24"/>
      <c r="AA219" s="24"/>
      <c r="AB219" s="24"/>
      <c r="AC219" s="24"/>
      <c r="AD219" s="24"/>
      <c r="AP219"/>
      <c r="AQ219"/>
      <c r="AX219"/>
    </row>
    <row r="220" spans="18:50" x14ac:dyDescent="0.25">
      <c r="R220" s="24"/>
      <c r="S220" s="24"/>
      <c r="T220" s="24"/>
      <c r="U220" s="24"/>
      <c r="V220" s="24"/>
      <c r="W220" s="24"/>
      <c r="X220" s="24"/>
      <c r="Y220" s="24"/>
      <c r="Z220" s="24"/>
      <c r="AA220" s="24"/>
      <c r="AB220" s="24"/>
      <c r="AC220" s="24"/>
      <c r="AD220" s="24"/>
      <c r="AP220"/>
      <c r="AQ220"/>
      <c r="AX220"/>
    </row>
    <row r="221" spans="18:50" x14ac:dyDescent="0.25">
      <c r="R221" s="24"/>
      <c r="S221" s="24"/>
      <c r="T221" s="24"/>
      <c r="U221" s="24"/>
      <c r="V221" s="24"/>
      <c r="W221" s="24"/>
      <c r="X221" s="24"/>
      <c r="Y221" s="24"/>
      <c r="Z221" s="24"/>
      <c r="AA221" s="24"/>
      <c r="AB221" s="24"/>
      <c r="AC221" s="24"/>
      <c r="AD221" s="24"/>
      <c r="AP221"/>
      <c r="AQ221"/>
      <c r="AX221"/>
    </row>
    <row r="222" spans="18:50" x14ac:dyDescent="0.25">
      <c r="R222" s="24"/>
      <c r="S222" s="24"/>
      <c r="T222" s="24"/>
      <c r="U222" s="24"/>
      <c r="V222" s="24"/>
      <c r="W222" s="24"/>
      <c r="X222" s="24"/>
      <c r="Y222" s="24"/>
      <c r="Z222" s="24"/>
      <c r="AA222" s="24"/>
      <c r="AB222" s="24"/>
      <c r="AC222" s="24"/>
      <c r="AD222" s="24"/>
      <c r="AP222"/>
      <c r="AQ222"/>
      <c r="AX222"/>
    </row>
    <row r="223" spans="18:50" x14ac:dyDescent="0.25">
      <c r="R223" s="24"/>
      <c r="S223" s="24"/>
      <c r="T223" s="24"/>
      <c r="U223" s="24"/>
      <c r="V223" s="24"/>
      <c r="W223" s="24"/>
      <c r="X223" s="24"/>
      <c r="Y223" s="24"/>
      <c r="Z223" s="24"/>
      <c r="AA223" s="24"/>
      <c r="AB223" s="24"/>
      <c r="AC223" s="24"/>
      <c r="AD223" s="24"/>
      <c r="AP223"/>
      <c r="AQ223"/>
      <c r="AX223"/>
    </row>
    <row r="224" spans="18:50" x14ac:dyDescent="0.25">
      <c r="R224" s="24"/>
      <c r="S224" s="24"/>
      <c r="T224" s="24"/>
      <c r="U224" s="24"/>
      <c r="V224" s="24"/>
      <c r="W224" s="24"/>
      <c r="X224" s="24"/>
      <c r="Y224" s="24"/>
      <c r="Z224" s="24"/>
      <c r="AA224" s="24"/>
      <c r="AB224" s="24"/>
      <c r="AC224" s="24"/>
      <c r="AD224" s="24"/>
      <c r="AP224"/>
      <c r="AQ224"/>
      <c r="AX224"/>
    </row>
    <row r="225" spans="18:50" x14ac:dyDescent="0.25">
      <c r="R225" s="24"/>
      <c r="S225" s="24"/>
      <c r="T225" s="24"/>
      <c r="U225" s="24"/>
      <c r="V225" s="24"/>
      <c r="W225" s="24"/>
      <c r="X225" s="24"/>
      <c r="Y225" s="24"/>
      <c r="Z225" s="24"/>
      <c r="AA225" s="24"/>
      <c r="AB225" s="24"/>
      <c r="AC225" s="24"/>
      <c r="AD225" s="24"/>
      <c r="AP225"/>
      <c r="AQ225"/>
      <c r="AX225"/>
    </row>
    <row r="226" spans="18:50" x14ac:dyDescent="0.25">
      <c r="R226" s="24"/>
      <c r="S226" s="24"/>
      <c r="T226" s="24"/>
      <c r="U226" s="24"/>
      <c r="V226" s="24"/>
      <c r="W226" s="24"/>
      <c r="X226" s="24"/>
      <c r="Y226" s="24"/>
      <c r="Z226" s="24"/>
      <c r="AA226" s="24"/>
      <c r="AB226" s="24"/>
      <c r="AC226" s="24"/>
      <c r="AD226" s="24"/>
      <c r="AP226"/>
      <c r="AQ226"/>
      <c r="AX226"/>
    </row>
    <row r="227" spans="18:50" x14ac:dyDescent="0.25">
      <c r="R227" s="24"/>
      <c r="S227" s="24"/>
      <c r="T227" s="24"/>
      <c r="U227" s="24"/>
      <c r="V227" s="24"/>
      <c r="W227" s="24"/>
      <c r="X227" s="24"/>
      <c r="Y227" s="24"/>
      <c r="Z227" s="24"/>
      <c r="AA227" s="24"/>
      <c r="AB227" s="24"/>
      <c r="AC227" s="24"/>
      <c r="AD227" s="24"/>
      <c r="AP227"/>
      <c r="AQ227"/>
      <c r="AX227"/>
    </row>
    <row r="228" spans="18:50" x14ac:dyDescent="0.25">
      <c r="R228" s="24"/>
      <c r="S228" s="24"/>
      <c r="T228" s="24"/>
      <c r="U228" s="24"/>
      <c r="V228" s="24"/>
      <c r="W228" s="24"/>
      <c r="X228" s="24"/>
      <c r="Y228" s="24"/>
      <c r="Z228" s="24"/>
      <c r="AA228" s="24"/>
      <c r="AB228" s="24"/>
      <c r="AC228" s="24"/>
      <c r="AD228" s="24"/>
      <c r="AP228"/>
      <c r="AQ228"/>
      <c r="AX228"/>
    </row>
    <row r="229" spans="18:50" x14ac:dyDescent="0.25">
      <c r="R229" s="24"/>
      <c r="S229" s="24"/>
      <c r="T229" s="24"/>
      <c r="U229" s="24"/>
      <c r="V229" s="24"/>
      <c r="W229" s="24"/>
      <c r="X229" s="24"/>
      <c r="Y229" s="24"/>
      <c r="Z229" s="24"/>
      <c r="AA229" s="24"/>
      <c r="AB229" s="24"/>
      <c r="AC229" s="24"/>
      <c r="AD229" s="24"/>
      <c r="AP229"/>
      <c r="AQ229"/>
      <c r="AX229"/>
    </row>
    <row r="230" spans="18:50" x14ac:dyDescent="0.25">
      <c r="R230" s="24"/>
      <c r="S230" s="24"/>
      <c r="T230" s="24"/>
      <c r="U230" s="24"/>
      <c r="V230" s="24"/>
      <c r="W230" s="24"/>
      <c r="X230" s="24"/>
      <c r="Y230" s="24"/>
      <c r="Z230" s="24"/>
      <c r="AA230" s="24"/>
      <c r="AB230" s="24"/>
      <c r="AC230" s="24"/>
      <c r="AD230" s="24"/>
      <c r="AP230"/>
      <c r="AQ230"/>
      <c r="AX230"/>
    </row>
    <row r="231" spans="18:50" x14ac:dyDescent="0.25">
      <c r="R231" s="24"/>
      <c r="S231" s="24"/>
      <c r="T231" s="24"/>
      <c r="U231" s="24"/>
      <c r="V231" s="24"/>
      <c r="W231" s="24"/>
      <c r="X231" s="24"/>
      <c r="Y231" s="24"/>
      <c r="Z231" s="24"/>
      <c r="AA231" s="24"/>
      <c r="AB231" s="24"/>
      <c r="AC231" s="24"/>
      <c r="AD231" s="24"/>
      <c r="AP231"/>
      <c r="AQ231"/>
      <c r="AX231"/>
    </row>
    <row r="232" spans="18:50" x14ac:dyDescent="0.25">
      <c r="R232" s="24"/>
      <c r="S232" s="24"/>
      <c r="T232" s="24"/>
      <c r="U232" s="24"/>
      <c r="V232" s="24"/>
      <c r="W232" s="24"/>
      <c r="X232" s="24"/>
      <c r="Y232" s="24"/>
      <c r="Z232" s="24"/>
      <c r="AA232" s="24"/>
      <c r="AB232" s="24"/>
      <c r="AC232" s="24"/>
      <c r="AD232" s="24"/>
      <c r="AP232"/>
      <c r="AQ232"/>
      <c r="AX232"/>
    </row>
    <row r="233" spans="18:50" x14ac:dyDescent="0.25">
      <c r="R233" s="24"/>
      <c r="S233" s="24"/>
      <c r="T233" s="24"/>
      <c r="U233" s="24"/>
      <c r="V233" s="24"/>
      <c r="W233" s="24"/>
      <c r="X233" s="24"/>
      <c r="Y233" s="24"/>
      <c r="Z233" s="24"/>
      <c r="AA233" s="24"/>
      <c r="AB233" s="24"/>
      <c r="AC233" s="24"/>
      <c r="AD233" s="24"/>
      <c r="AP233"/>
      <c r="AQ233"/>
      <c r="AX233"/>
    </row>
    <row r="234" spans="18:50" x14ac:dyDescent="0.25">
      <c r="R234" s="24"/>
      <c r="S234" s="24"/>
      <c r="T234" s="24"/>
      <c r="U234" s="24"/>
      <c r="V234" s="24"/>
      <c r="W234" s="24"/>
      <c r="X234" s="24"/>
      <c r="Y234" s="24"/>
      <c r="Z234" s="24"/>
      <c r="AA234" s="24"/>
      <c r="AB234" s="24"/>
      <c r="AC234" s="24"/>
      <c r="AD234" s="24"/>
      <c r="AP234"/>
      <c r="AQ234"/>
      <c r="AX234"/>
    </row>
    <row r="235" spans="18:50" x14ac:dyDescent="0.25">
      <c r="R235" s="24"/>
      <c r="S235" s="24"/>
      <c r="T235" s="24"/>
      <c r="U235" s="24"/>
      <c r="V235" s="24"/>
      <c r="W235" s="24"/>
      <c r="X235" s="24"/>
      <c r="Y235" s="24"/>
      <c r="Z235" s="24"/>
      <c r="AA235" s="24"/>
      <c r="AB235" s="24"/>
      <c r="AC235" s="24"/>
      <c r="AD235" s="24"/>
      <c r="AP235"/>
      <c r="AQ235"/>
      <c r="AX235"/>
    </row>
    <row r="236" spans="18:50" x14ac:dyDescent="0.25">
      <c r="R236" s="24"/>
      <c r="S236" s="24"/>
      <c r="T236" s="24"/>
      <c r="U236" s="24"/>
      <c r="V236" s="24"/>
      <c r="W236" s="24"/>
      <c r="X236" s="24"/>
      <c r="Y236" s="24"/>
      <c r="Z236" s="24"/>
      <c r="AA236" s="24"/>
      <c r="AB236" s="24"/>
      <c r="AC236" s="24"/>
      <c r="AD236" s="24"/>
      <c r="AP236"/>
      <c r="AQ236"/>
      <c r="AX236"/>
    </row>
    <row r="237" spans="18:50" x14ac:dyDescent="0.25">
      <c r="R237" s="24"/>
      <c r="S237" s="24"/>
      <c r="T237" s="24"/>
      <c r="U237" s="24"/>
      <c r="V237" s="24"/>
      <c r="W237" s="24"/>
      <c r="X237" s="24"/>
      <c r="Y237" s="24"/>
      <c r="Z237" s="24"/>
      <c r="AA237" s="24"/>
      <c r="AB237" s="24"/>
      <c r="AC237" s="24"/>
      <c r="AD237" s="24"/>
      <c r="AP237"/>
      <c r="AQ237"/>
      <c r="AX237"/>
    </row>
    <row r="238" spans="18:50" x14ac:dyDescent="0.25">
      <c r="R238" s="24"/>
      <c r="S238" s="24"/>
      <c r="T238" s="24"/>
      <c r="U238" s="24"/>
      <c r="V238" s="24"/>
      <c r="W238" s="24"/>
      <c r="X238" s="24"/>
      <c r="Y238" s="24"/>
      <c r="Z238" s="24"/>
      <c r="AA238" s="24"/>
      <c r="AB238" s="24"/>
      <c r="AC238" s="24"/>
      <c r="AD238" s="24"/>
      <c r="AP238"/>
      <c r="AQ238"/>
      <c r="AX238"/>
    </row>
    <row r="239" spans="18:50" x14ac:dyDescent="0.25">
      <c r="R239" s="24"/>
      <c r="S239" s="24"/>
      <c r="T239" s="24"/>
      <c r="U239" s="24"/>
      <c r="V239" s="24"/>
      <c r="W239" s="24"/>
      <c r="X239" s="24"/>
      <c r="Y239" s="24"/>
      <c r="Z239" s="24"/>
      <c r="AA239" s="24"/>
      <c r="AB239" s="24"/>
      <c r="AC239" s="24"/>
      <c r="AD239" s="24"/>
      <c r="AP239"/>
      <c r="AQ239"/>
      <c r="AX239"/>
    </row>
    <row r="240" spans="18:50" x14ac:dyDescent="0.25">
      <c r="R240" s="24"/>
      <c r="S240" s="24"/>
      <c r="T240" s="24"/>
      <c r="U240" s="24"/>
      <c r="V240" s="24"/>
      <c r="W240" s="24"/>
      <c r="X240" s="24"/>
      <c r="Y240" s="24"/>
      <c r="Z240" s="24"/>
      <c r="AA240" s="24"/>
      <c r="AB240" s="24"/>
      <c r="AC240" s="24"/>
      <c r="AD240" s="24"/>
      <c r="AP240"/>
      <c r="AQ240"/>
      <c r="AX240"/>
    </row>
    <row r="241" spans="18:50" x14ac:dyDescent="0.25">
      <c r="R241" s="24"/>
      <c r="S241" s="24"/>
      <c r="T241" s="24"/>
      <c r="U241" s="24"/>
      <c r="V241" s="24"/>
      <c r="W241" s="24"/>
      <c r="X241" s="24"/>
      <c r="Y241" s="24"/>
      <c r="Z241" s="24"/>
      <c r="AA241" s="24"/>
      <c r="AB241" s="24"/>
      <c r="AC241" s="24"/>
      <c r="AD241" s="24"/>
      <c r="AP241"/>
      <c r="AQ241"/>
      <c r="AX241"/>
    </row>
    <row r="242" spans="18:50" x14ac:dyDescent="0.25">
      <c r="R242" s="24"/>
      <c r="S242" s="24"/>
      <c r="T242" s="24"/>
      <c r="U242" s="24"/>
      <c r="V242" s="24"/>
      <c r="W242" s="24"/>
      <c r="X242" s="24"/>
      <c r="Y242" s="24"/>
      <c r="Z242" s="24"/>
      <c r="AA242" s="24"/>
      <c r="AB242" s="24"/>
      <c r="AC242" s="24"/>
      <c r="AD242" s="24"/>
      <c r="AP242"/>
      <c r="AQ242"/>
      <c r="AX242"/>
    </row>
    <row r="243" spans="18:50" x14ac:dyDescent="0.25">
      <c r="R243" s="24"/>
      <c r="S243" s="24"/>
      <c r="T243" s="24"/>
      <c r="U243" s="24"/>
      <c r="V243" s="24"/>
      <c r="W243" s="24"/>
      <c r="X243" s="24"/>
      <c r="Y243" s="24"/>
      <c r="Z243" s="24"/>
      <c r="AA243" s="24"/>
      <c r="AB243" s="24"/>
      <c r="AC243" s="24"/>
      <c r="AD243" s="24"/>
      <c r="AP243"/>
      <c r="AQ243"/>
      <c r="AX243"/>
    </row>
    <row r="244" spans="18:50" x14ac:dyDescent="0.25">
      <c r="R244" s="24"/>
      <c r="S244" s="24"/>
      <c r="T244" s="24"/>
      <c r="U244" s="24"/>
      <c r="V244" s="24"/>
      <c r="W244" s="24"/>
      <c r="X244" s="24"/>
      <c r="Y244" s="24"/>
      <c r="Z244" s="24"/>
      <c r="AA244" s="24"/>
      <c r="AB244" s="24"/>
      <c r="AC244" s="24"/>
      <c r="AD244" s="24"/>
      <c r="AP244"/>
      <c r="AQ244"/>
      <c r="AX244"/>
    </row>
    <row r="245" spans="18:50" x14ac:dyDescent="0.25">
      <c r="R245" s="24"/>
      <c r="S245" s="24"/>
      <c r="T245" s="24"/>
      <c r="U245" s="24"/>
      <c r="V245" s="24"/>
      <c r="W245" s="24"/>
      <c r="X245" s="24"/>
      <c r="Y245" s="24"/>
      <c r="Z245" s="24"/>
      <c r="AA245" s="24"/>
      <c r="AB245" s="24"/>
      <c r="AC245" s="24"/>
      <c r="AD245" s="24"/>
      <c r="AP245"/>
      <c r="AQ245"/>
      <c r="AX245"/>
    </row>
    <row r="246" spans="18:50" x14ac:dyDescent="0.25">
      <c r="R246" s="24"/>
      <c r="S246" s="24"/>
      <c r="T246" s="24"/>
      <c r="U246" s="24"/>
      <c r="V246" s="24"/>
      <c r="W246" s="24"/>
      <c r="X246" s="24"/>
      <c r="Y246" s="24"/>
      <c r="Z246" s="24"/>
      <c r="AA246" s="24"/>
      <c r="AB246" s="24"/>
      <c r="AC246" s="24"/>
      <c r="AD246" s="24"/>
      <c r="AP246"/>
      <c r="AQ246"/>
      <c r="AX246"/>
    </row>
    <row r="247" spans="18:50" x14ac:dyDescent="0.25">
      <c r="R247" s="24"/>
      <c r="S247" s="24"/>
      <c r="T247" s="24"/>
      <c r="U247" s="24"/>
      <c r="V247" s="24"/>
      <c r="W247" s="24"/>
      <c r="X247" s="24"/>
      <c r="Y247" s="24"/>
      <c r="Z247" s="24"/>
      <c r="AA247" s="24"/>
      <c r="AB247" s="24"/>
      <c r="AC247" s="24"/>
      <c r="AD247" s="24"/>
      <c r="AP247"/>
      <c r="AQ247"/>
      <c r="AX247"/>
    </row>
    <row r="248" spans="18:50" x14ac:dyDescent="0.25">
      <c r="R248" s="24"/>
      <c r="S248" s="24"/>
      <c r="T248" s="24"/>
      <c r="U248" s="24"/>
      <c r="V248" s="24"/>
      <c r="W248" s="24"/>
      <c r="X248" s="24"/>
      <c r="Y248" s="24"/>
      <c r="Z248" s="24"/>
      <c r="AA248" s="24"/>
      <c r="AB248" s="24"/>
      <c r="AC248" s="24"/>
      <c r="AD248" s="24"/>
      <c r="AP248"/>
      <c r="AQ248"/>
      <c r="AX248"/>
    </row>
    <row r="249" spans="18:50" x14ac:dyDescent="0.25">
      <c r="R249" s="24"/>
      <c r="S249" s="24"/>
      <c r="T249" s="24"/>
      <c r="U249" s="24"/>
      <c r="V249" s="24"/>
      <c r="W249" s="24"/>
      <c r="X249" s="24"/>
      <c r="Y249" s="24"/>
      <c r="Z249" s="24"/>
      <c r="AA249" s="24"/>
      <c r="AB249" s="24"/>
      <c r="AC249" s="24"/>
      <c r="AD249" s="24"/>
      <c r="AP249"/>
      <c r="AQ249"/>
      <c r="AX249"/>
    </row>
    <row r="250" spans="18:50" x14ac:dyDescent="0.25">
      <c r="R250" s="24"/>
      <c r="S250" s="24"/>
      <c r="T250" s="24"/>
      <c r="U250" s="24"/>
      <c r="V250" s="24"/>
      <c r="W250" s="24"/>
      <c r="X250" s="24"/>
      <c r="Y250" s="24"/>
      <c r="Z250" s="24"/>
      <c r="AA250" s="24"/>
      <c r="AB250" s="24"/>
      <c r="AC250" s="24"/>
      <c r="AD250" s="24"/>
      <c r="AP250"/>
      <c r="AQ250"/>
      <c r="AX250"/>
    </row>
    <row r="251" spans="18:50" x14ac:dyDescent="0.25">
      <c r="R251" s="24"/>
      <c r="S251" s="24"/>
      <c r="T251" s="24"/>
      <c r="U251" s="24"/>
      <c r="V251" s="24"/>
      <c r="W251" s="24"/>
      <c r="X251" s="24"/>
      <c r="Y251" s="24"/>
      <c r="Z251" s="24"/>
      <c r="AA251" s="24"/>
      <c r="AB251" s="24"/>
      <c r="AC251" s="24"/>
      <c r="AD251" s="24"/>
      <c r="AP251"/>
      <c r="AQ251"/>
      <c r="AX251"/>
    </row>
    <row r="252" spans="18:50" x14ac:dyDescent="0.25">
      <c r="R252" s="24"/>
      <c r="S252" s="24"/>
      <c r="T252" s="24"/>
      <c r="U252" s="24"/>
      <c r="V252" s="24"/>
      <c r="W252" s="24"/>
      <c r="X252" s="24"/>
      <c r="Y252" s="24"/>
      <c r="Z252" s="24"/>
      <c r="AA252" s="24"/>
      <c r="AB252" s="24"/>
      <c r="AC252" s="24"/>
      <c r="AD252" s="24"/>
      <c r="AP252"/>
      <c r="AQ252"/>
      <c r="AX252"/>
    </row>
    <row r="253" spans="18:50" x14ac:dyDescent="0.25">
      <c r="R253" s="24"/>
      <c r="S253" s="24"/>
      <c r="T253" s="24"/>
      <c r="U253" s="24"/>
      <c r="V253" s="24"/>
      <c r="W253" s="24"/>
      <c r="X253" s="24"/>
      <c r="Y253" s="24"/>
      <c r="Z253" s="24"/>
      <c r="AA253" s="24"/>
      <c r="AB253" s="24"/>
      <c r="AC253" s="24"/>
      <c r="AD253" s="24"/>
      <c r="AP253"/>
      <c r="AQ253"/>
      <c r="AX253"/>
    </row>
    <row r="254" spans="18:50" x14ac:dyDescent="0.25">
      <c r="R254" s="24"/>
      <c r="S254" s="24"/>
      <c r="T254" s="24"/>
      <c r="U254" s="24"/>
      <c r="V254" s="24"/>
      <c r="W254" s="24"/>
      <c r="X254" s="24"/>
      <c r="Y254" s="24"/>
      <c r="Z254" s="24"/>
      <c r="AA254" s="24"/>
      <c r="AB254" s="24"/>
      <c r="AC254" s="24"/>
      <c r="AD254" s="24"/>
      <c r="AP254"/>
      <c r="AQ254"/>
      <c r="AX254"/>
    </row>
    <row r="255" spans="18:50" x14ac:dyDescent="0.25">
      <c r="R255" s="24"/>
      <c r="S255" s="24"/>
      <c r="T255" s="24"/>
      <c r="U255" s="24"/>
      <c r="V255" s="24"/>
      <c r="W255" s="24"/>
      <c r="X255" s="24"/>
      <c r="Y255" s="24"/>
      <c r="Z255" s="24"/>
      <c r="AA255" s="24"/>
      <c r="AB255" s="24"/>
      <c r="AC255" s="24"/>
      <c r="AD255" s="24"/>
      <c r="AP255"/>
      <c r="AQ255"/>
      <c r="AX255"/>
    </row>
    <row r="256" spans="18:50" x14ac:dyDescent="0.25">
      <c r="R256" s="24"/>
      <c r="S256" s="24"/>
      <c r="T256" s="24"/>
      <c r="U256" s="24"/>
      <c r="V256" s="24"/>
      <c r="W256" s="24"/>
      <c r="X256" s="24"/>
      <c r="Y256" s="24"/>
      <c r="Z256" s="24"/>
      <c r="AA256" s="24"/>
      <c r="AB256" s="24"/>
      <c r="AC256" s="24"/>
      <c r="AD256" s="24"/>
      <c r="AP256"/>
      <c r="AQ256"/>
      <c r="AX256"/>
    </row>
    <row r="257" spans="18:50" x14ac:dyDescent="0.25">
      <c r="R257" s="24"/>
      <c r="S257" s="24"/>
      <c r="T257" s="24"/>
      <c r="U257" s="24"/>
      <c r="V257" s="24"/>
      <c r="W257" s="24"/>
      <c r="X257" s="24"/>
      <c r="Y257" s="24"/>
      <c r="Z257" s="24"/>
      <c r="AA257" s="24"/>
      <c r="AB257" s="24"/>
      <c r="AC257" s="24"/>
      <c r="AD257" s="24"/>
      <c r="AP257"/>
      <c r="AQ257"/>
      <c r="AX257"/>
    </row>
    <row r="258" spans="18:50" x14ac:dyDescent="0.25">
      <c r="R258" s="24"/>
      <c r="S258" s="24"/>
      <c r="T258" s="24"/>
      <c r="U258" s="24"/>
      <c r="V258" s="24"/>
      <c r="W258" s="24"/>
      <c r="X258" s="24"/>
      <c r="Y258" s="24"/>
      <c r="Z258" s="24"/>
      <c r="AA258" s="24"/>
      <c r="AB258" s="24"/>
      <c r="AC258" s="24"/>
      <c r="AD258" s="24"/>
      <c r="AP258"/>
      <c r="AQ258"/>
      <c r="AX258"/>
    </row>
    <row r="259" spans="18:50" x14ac:dyDescent="0.25">
      <c r="R259" s="24"/>
      <c r="S259" s="24"/>
      <c r="T259" s="24"/>
      <c r="U259" s="24"/>
      <c r="V259" s="24"/>
      <c r="W259" s="24"/>
      <c r="X259" s="24"/>
      <c r="Y259" s="24"/>
      <c r="Z259" s="24"/>
      <c r="AA259" s="24"/>
      <c r="AB259" s="24"/>
      <c r="AC259" s="24"/>
      <c r="AD259" s="24"/>
      <c r="AP259"/>
      <c r="AQ259"/>
      <c r="AX259"/>
    </row>
    <row r="260" spans="18:50" x14ac:dyDescent="0.25">
      <c r="R260" s="24"/>
      <c r="S260" s="24"/>
      <c r="T260" s="24"/>
      <c r="U260" s="24"/>
      <c r="V260" s="24"/>
      <c r="W260" s="24"/>
      <c r="X260" s="24"/>
      <c r="Y260" s="24"/>
      <c r="Z260" s="24"/>
      <c r="AA260" s="24"/>
      <c r="AB260" s="24"/>
      <c r="AC260" s="24"/>
      <c r="AD260" s="24"/>
      <c r="AP260"/>
      <c r="AQ260"/>
      <c r="AX260"/>
    </row>
    <row r="261" spans="18:50" x14ac:dyDescent="0.25">
      <c r="R261" s="24"/>
      <c r="S261" s="24"/>
      <c r="T261" s="24"/>
      <c r="U261" s="24"/>
      <c r="V261" s="24"/>
      <c r="W261" s="24"/>
      <c r="X261" s="24"/>
      <c r="Y261" s="24"/>
      <c r="Z261" s="24"/>
      <c r="AA261" s="24"/>
      <c r="AB261" s="24"/>
      <c r="AC261" s="24"/>
      <c r="AD261" s="24"/>
      <c r="AP261"/>
      <c r="AQ261"/>
      <c r="AX261"/>
    </row>
    <row r="262" spans="18:50" x14ac:dyDescent="0.25">
      <c r="R262" s="24"/>
      <c r="S262" s="24"/>
      <c r="T262" s="24"/>
      <c r="U262" s="24"/>
      <c r="V262" s="24"/>
      <c r="W262" s="24"/>
      <c r="X262" s="24"/>
      <c r="Y262" s="24"/>
      <c r="Z262" s="24"/>
      <c r="AA262" s="24"/>
      <c r="AB262" s="24"/>
      <c r="AC262" s="24"/>
      <c r="AD262" s="24"/>
      <c r="AP262"/>
      <c r="AQ262"/>
      <c r="AX262"/>
    </row>
    <row r="263" spans="18:50" x14ac:dyDescent="0.25">
      <c r="R263" s="24"/>
      <c r="S263" s="24"/>
      <c r="T263" s="24"/>
      <c r="U263" s="24"/>
      <c r="V263" s="24"/>
      <c r="W263" s="24"/>
      <c r="X263" s="24"/>
      <c r="Y263" s="24"/>
      <c r="Z263" s="24"/>
      <c r="AA263" s="24"/>
      <c r="AB263" s="24"/>
      <c r="AC263" s="24"/>
      <c r="AD263" s="24"/>
      <c r="AP263"/>
      <c r="AQ263"/>
      <c r="AX263"/>
    </row>
    <row r="264" spans="18:50" x14ac:dyDescent="0.25">
      <c r="R264" s="24"/>
      <c r="S264" s="24"/>
      <c r="T264" s="24"/>
      <c r="U264" s="24"/>
      <c r="V264" s="24"/>
      <c r="W264" s="24"/>
      <c r="X264" s="24"/>
      <c r="Y264" s="24"/>
      <c r="Z264" s="24"/>
      <c r="AA264" s="24"/>
      <c r="AB264" s="24"/>
      <c r="AC264" s="24"/>
      <c r="AD264" s="24"/>
      <c r="AP264"/>
      <c r="AQ264"/>
      <c r="AX264"/>
    </row>
    <row r="265" spans="18:50" x14ac:dyDescent="0.25">
      <c r="R265" s="24"/>
      <c r="S265" s="24"/>
      <c r="T265" s="24"/>
      <c r="U265" s="24"/>
      <c r="V265" s="24"/>
      <c r="W265" s="24"/>
      <c r="X265" s="24"/>
      <c r="Y265" s="24"/>
      <c r="Z265" s="24"/>
      <c r="AA265" s="24"/>
      <c r="AB265" s="24"/>
      <c r="AC265" s="24"/>
      <c r="AD265" s="24"/>
      <c r="AP265"/>
      <c r="AQ265"/>
      <c r="AX265"/>
    </row>
    <row r="266" spans="18:50" x14ac:dyDescent="0.25">
      <c r="R266" s="24"/>
      <c r="S266" s="24"/>
      <c r="T266" s="24"/>
      <c r="U266" s="24"/>
      <c r="V266" s="24"/>
      <c r="W266" s="24"/>
      <c r="X266" s="24"/>
      <c r="Y266" s="24"/>
      <c r="Z266" s="24"/>
      <c r="AA266" s="24"/>
      <c r="AB266" s="24"/>
      <c r="AC266" s="24"/>
      <c r="AD266" s="24"/>
      <c r="AP266"/>
      <c r="AQ266"/>
      <c r="AX266"/>
    </row>
    <row r="267" spans="18:50" x14ac:dyDescent="0.25">
      <c r="R267" s="24"/>
      <c r="S267" s="24"/>
      <c r="T267" s="24"/>
      <c r="U267" s="24"/>
      <c r="V267" s="24"/>
      <c r="W267" s="24"/>
      <c r="X267" s="24"/>
      <c r="Y267" s="24"/>
      <c r="Z267" s="24"/>
      <c r="AA267" s="24"/>
      <c r="AB267" s="24"/>
      <c r="AC267" s="24"/>
      <c r="AD267" s="24"/>
      <c r="AP267"/>
      <c r="AQ267"/>
      <c r="AX267"/>
    </row>
    <row r="268" spans="18:50" x14ac:dyDescent="0.25">
      <c r="R268" s="24"/>
      <c r="S268" s="24"/>
      <c r="T268" s="24"/>
      <c r="U268" s="24"/>
      <c r="V268" s="24"/>
      <c r="W268" s="24"/>
      <c r="X268" s="24"/>
      <c r="Y268" s="24"/>
      <c r="Z268" s="24"/>
      <c r="AA268" s="24"/>
      <c r="AB268" s="24"/>
      <c r="AC268" s="24"/>
      <c r="AD268" s="24"/>
      <c r="AP268"/>
      <c r="AQ268"/>
      <c r="AX268"/>
    </row>
    <row r="269" spans="18:50" x14ac:dyDescent="0.25">
      <c r="R269" s="24"/>
      <c r="S269" s="24"/>
      <c r="T269" s="24"/>
      <c r="U269" s="24"/>
      <c r="V269" s="24"/>
      <c r="W269" s="24"/>
      <c r="X269" s="24"/>
      <c r="Y269" s="24"/>
      <c r="Z269" s="24"/>
      <c r="AA269" s="24"/>
      <c r="AB269" s="24"/>
      <c r="AC269" s="24"/>
      <c r="AD269" s="24"/>
      <c r="AP269"/>
      <c r="AQ269"/>
      <c r="AX269"/>
    </row>
    <row r="270" spans="18:50" x14ac:dyDescent="0.25">
      <c r="R270" s="24"/>
      <c r="S270" s="24"/>
      <c r="T270" s="24"/>
      <c r="U270" s="24"/>
      <c r="V270" s="24"/>
      <c r="W270" s="24"/>
      <c r="X270" s="24"/>
      <c r="Y270" s="24"/>
      <c r="Z270" s="24"/>
      <c r="AA270" s="24"/>
      <c r="AB270" s="24"/>
      <c r="AC270" s="24"/>
      <c r="AD270" s="24"/>
      <c r="AP270"/>
      <c r="AQ270"/>
      <c r="AX270"/>
    </row>
    <row r="271" spans="18:50" x14ac:dyDescent="0.25">
      <c r="R271" s="24"/>
      <c r="S271" s="24"/>
      <c r="T271" s="24"/>
      <c r="U271" s="24"/>
      <c r="V271" s="24"/>
      <c r="W271" s="24"/>
      <c r="X271" s="24"/>
      <c r="Y271" s="24"/>
      <c r="Z271" s="24"/>
      <c r="AA271" s="24"/>
      <c r="AB271" s="24"/>
      <c r="AC271" s="24"/>
      <c r="AD271" s="24"/>
      <c r="AP271"/>
      <c r="AQ271"/>
      <c r="AX271"/>
    </row>
    <row r="272" spans="18:50" x14ac:dyDescent="0.25">
      <c r="R272" s="24"/>
      <c r="S272" s="24"/>
      <c r="T272" s="24"/>
      <c r="U272" s="24"/>
      <c r="V272" s="24"/>
      <c r="W272" s="24"/>
      <c r="X272" s="24"/>
      <c r="Y272" s="24"/>
      <c r="Z272" s="24"/>
      <c r="AA272" s="24"/>
      <c r="AB272" s="24"/>
      <c r="AC272" s="24"/>
      <c r="AD272" s="24"/>
      <c r="AP272"/>
      <c r="AQ272"/>
      <c r="AX272"/>
    </row>
    <row r="273" spans="18:50" x14ac:dyDescent="0.25">
      <c r="R273" s="24"/>
      <c r="S273" s="24"/>
      <c r="T273" s="24"/>
      <c r="U273" s="24"/>
      <c r="V273" s="24"/>
      <c r="W273" s="24"/>
      <c r="X273" s="24"/>
      <c r="Y273" s="24"/>
      <c r="Z273" s="24"/>
      <c r="AA273" s="24"/>
      <c r="AB273" s="24"/>
      <c r="AC273" s="24"/>
      <c r="AD273" s="24"/>
      <c r="AP273"/>
      <c r="AQ273"/>
      <c r="AX273"/>
    </row>
    <row r="274" spans="18:50" x14ac:dyDescent="0.25">
      <c r="R274" s="24"/>
      <c r="S274" s="24"/>
      <c r="T274" s="24"/>
      <c r="U274" s="24"/>
      <c r="V274" s="24"/>
      <c r="W274" s="24"/>
      <c r="X274" s="24"/>
      <c r="Y274" s="24"/>
      <c r="Z274" s="24"/>
      <c r="AA274" s="24"/>
      <c r="AB274" s="24"/>
      <c r="AC274" s="24"/>
      <c r="AD274" s="24"/>
      <c r="AP274"/>
      <c r="AQ274"/>
      <c r="AX274"/>
    </row>
    <row r="275" spans="18:50" x14ac:dyDescent="0.25">
      <c r="R275" s="24"/>
      <c r="S275" s="24"/>
      <c r="T275" s="24"/>
      <c r="U275" s="24"/>
      <c r="V275" s="24"/>
      <c r="W275" s="24"/>
      <c r="X275" s="24"/>
      <c r="Y275" s="24"/>
      <c r="Z275" s="24"/>
      <c r="AA275" s="24"/>
      <c r="AB275" s="24"/>
      <c r="AC275" s="24"/>
      <c r="AD275" s="24"/>
      <c r="AP275"/>
      <c r="AQ275"/>
      <c r="AX275"/>
    </row>
    <row r="276" spans="18:50" x14ac:dyDescent="0.25">
      <c r="R276" s="24"/>
      <c r="S276" s="24"/>
      <c r="T276" s="24"/>
      <c r="U276" s="24"/>
      <c r="V276" s="24"/>
      <c r="W276" s="24"/>
      <c r="X276" s="24"/>
      <c r="Y276" s="24"/>
      <c r="Z276" s="24"/>
      <c r="AA276" s="24"/>
      <c r="AB276" s="24"/>
      <c r="AC276" s="24"/>
      <c r="AD276" s="24"/>
      <c r="AP276"/>
      <c r="AQ276"/>
      <c r="AX276"/>
    </row>
    <row r="277" spans="18:50" x14ac:dyDescent="0.25">
      <c r="R277" s="24"/>
      <c r="S277" s="24"/>
      <c r="T277" s="24"/>
      <c r="U277" s="24"/>
      <c r="V277" s="24"/>
      <c r="W277" s="24"/>
      <c r="X277" s="24"/>
      <c r="Y277" s="24"/>
      <c r="Z277" s="24"/>
      <c r="AA277" s="24"/>
      <c r="AB277" s="24"/>
      <c r="AC277" s="24"/>
      <c r="AD277" s="24"/>
      <c r="AP277"/>
      <c r="AQ277"/>
      <c r="AX277"/>
    </row>
    <row r="278" spans="18:50" x14ac:dyDescent="0.25">
      <c r="R278" s="24"/>
      <c r="S278" s="24"/>
      <c r="T278" s="24"/>
      <c r="U278" s="24"/>
      <c r="V278" s="24"/>
      <c r="W278" s="24"/>
      <c r="X278" s="24"/>
      <c r="Y278" s="24"/>
      <c r="Z278" s="24"/>
      <c r="AA278" s="24"/>
      <c r="AB278" s="24"/>
      <c r="AC278" s="24"/>
      <c r="AD278" s="24"/>
      <c r="AP278"/>
      <c r="AQ278"/>
      <c r="AX278"/>
    </row>
    <row r="279" spans="18:50" x14ac:dyDescent="0.25">
      <c r="R279" s="24"/>
      <c r="S279" s="24"/>
      <c r="T279" s="24"/>
      <c r="U279" s="24"/>
      <c r="V279" s="24"/>
      <c r="W279" s="24"/>
      <c r="X279" s="24"/>
      <c r="Y279" s="24"/>
      <c r="Z279" s="24"/>
      <c r="AA279" s="24"/>
      <c r="AB279" s="24"/>
      <c r="AC279" s="24"/>
      <c r="AD279" s="24"/>
      <c r="AP279"/>
      <c r="AQ279"/>
      <c r="AX279"/>
    </row>
    <row r="280" spans="18:50" x14ac:dyDescent="0.25">
      <c r="R280" s="24"/>
      <c r="S280" s="24"/>
      <c r="T280" s="24"/>
      <c r="U280" s="24"/>
      <c r="V280" s="24"/>
      <c r="W280" s="24"/>
      <c r="X280" s="24"/>
      <c r="Y280" s="24"/>
      <c r="Z280" s="24"/>
      <c r="AA280" s="24"/>
      <c r="AB280" s="24"/>
      <c r="AC280" s="24"/>
      <c r="AD280" s="24"/>
      <c r="AP280"/>
      <c r="AQ280"/>
      <c r="AX280"/>
    </row>
    <row r="281" spans="18:50" x14ac:dyDescent="0.25">
      <c r="R281" s="24"/>
      <c r="S281" s="24"/>
      <c r="T281" s="24"/>
      <c r="U281" s="24"/>
      <c r="V281" s="24"/>
      <c r="W281" s="24"/>
      <c r="X281" s="24"/>
      <c r="Y281" s="24"/>
      <c r="Z281" s="24"/>
      <c r="AA281" s="24"/>
      <c r="AB281" s="24"/>
      <c r="AC281" s="24"/>
      <c r="AD281" s="24"/>
      <c r="AP281"/>
      <c r="AQ281"/>
      <c r="AX281"/>
    </row>
    <row r="282" spans="18:50" x14ac:dyDescent="0.25">
      <c r="R282" s="24"/>
      <c r="S282" s="24"/>
      <c r="T282" s="24"/>
      <c r="U282" s="24"/>
      <c r="V282" s="24"/>
      <c r="W282" s="24"/>
      <c r="X282" s="24"/>
      <c r="Y282" s="24"/>
      <c r="Z282" s="24"/>
      <c r="AA282" s="24"/>
      <c r="AB282" s="24"/>
      <c r="AC282" s="24"/>
      <c r="AD282" s="24"/>
      <c r="AP282"/>
      <c r="AQ282"/>
      <c r="AX282"/>
    </row>
    <row r="283" spans="18:50" x14ac:dyDescent="0.25">
      <c r="R283" s="24"/>
      <c r="S283" s="24"/>
      <c r="T283" s="24"/>
      <c r="U283" s="24"/>
      <c r="V283" s="24"/>
      <c r="W283" s="24"/>
      <c r="X283" s="24"/>
      <c r="Y283" s="24"/>
      <c r="Z283" s="24"/>
      <c r="AA283" s="24"/>
      <c r="AB283" s="24"/>
      <c r="AC283" s="24"/>
      <c r="AD283" s="24"/>
      <c r="AP283"/>
      <c r="AQ283"/>
      <c r="AX283"/>
    </row>
    <row r="284" spans="18:50" x14ac:dyDescent="0.25">
      <c r="R284" s="24"/>
      <c r="S284" s="24"/>
      <c r="T284" s="24"/>
      <c r="U284" s="24"/>
      <c r="V284" s="24"/>
      <c r="W284" s="24"/>
      <c r="X284" s="24"/>
      <c r="Y284" s="24"/>
      <c r="Z284" s="24"/>
      <c r="AA284" s="24"/>
      <c r="AB284" s="24"/>
      <c r="AC284" s="24"/>
      <c r="AD284" s="24"/>
      <c r="AP284"/>
      <c r="AQ284"/>
      <c r="AX284"/>
    </row>
    <row r="285" spans="18:50" x14ac:dyDescent="0.25">
      <c r="R285" s="24"/>
      <c r="S285" s="24"/>
      <c r="T285" s="24"/>
      <c r="U285" s="24"/>
      <c r="V285" s="24"/>
      <c r="W285" s="24"/>
      <c r="X285" s="24"/>
      <c r="Y285" s="24"/>
      <c r="Z285" s="24"/>
      <c r="AA285" s="24"/>
      <c r="AB285" s="24"/>
      <c r="AC285" s="24"/>
      <c r="AD285" s="24"/>
      <c r="AP285"/>
      <c r="AQ285"/>
      <c r="AX285"/>
    </row>
    <row r="286" spans="18:50" x14ac:dyDescent="0.25">
      <c r="R286" s="24"/>
      <c r="S286" s="24"/>
      <c r="T286" s="24"/>
      <c r="U286" s="24"/>
      <c r="V286" s="24"/>
      <c r="W286" s="24"/>
      <c r="X286" s="24"/>
      <c r="Y286" s="24"/>
      <c r="Z286" s="24"/>
      <c r="AA286" s="24"/>
      <c r="AB286" s="24"/>
      <c r="AC286" s="24"/>
      <c r="AD286" s="24"/>
      <c r="AP286"/>
      <c r="AQ286"/>
      <c r="AX286"/>
    </row>
    <row r="287" spans="18:50" x14ac:dyDescent="0.25">
      <c r="R287" s="24"/>
      <c r="S287" s="24"/>
      <c r="T287" s="24"/>
      <c r="U287" s="24"/>
      <c r="V287" s="24"/>
      <c r="W287" s="24"/>
      <c r="X287" s="24"/>
      <c r="Y287" s="24"/>
      <c r="Z287" s="24"/>
      <c r="AA287" s="24"/>
      <c r="AB287" s="24"/>
      <c r="AC287" s="24"/>
      <c r="AD287" s="24"/>
      <c r="AP287"/>
      <c r="AQ287"/>
      <c r="AX287"/>
    </row>
    <row r="288" spans="18:50" x14ac:dyDescent="0.25">
      <c r="R288" s="24"/>
      <c r="S288" s="24"/>
      <c r="T288" s="24"/>
      <c r="U288" s="24"/>
      <c r="V288" s="24"/>
      <c r="W288" s="24"/>
      <c r="X288" s="24"/>
      <c r="Y288" s="24"/>
      <c r="Z288" s="24"/>
      <c r="AA288" s="24"/>
      <c r="AB288" s="24"/>
      <c r="AC288" s="24"/>
      <c r="AD288" s="24"/>
      <c r="AP288"/>
      <c r="AQ288"/>
      <c r="AX288"/>
    </row>
    <row r="289" spans="18:50" x14ac:dyDescent="0.25">
      <c r="R289" s="24"/>
      <c r="S289" s="24"/>
      <c r="T289" s="24"/>
      <c r="U289" s="24"/>
      <c r="V289" s="24"/>
      <c r="W289" s="24"/>
      <c r="X289" s="24"/>
      <c r="Y289" s="24"/>
      <c r="Z289" s="24"/>
      <c r="AA289" s="24"/>
      <c r="AB289" s="24"/>
      <c r="AC289" s="24"/>
      <c r="AD289" s="24"/>
      <c r="AP289"/>
      <c r="AQ289"/>
      <c r="AX289"/>
    </row>
    <row r="290" spans="18:50" x14ac:dyDescent="0.25">
      <c r="R290" s="24"/>
      <c r="S290" s="24"/>
      <c r="T290" s="24"/>
      <c r="U290" s="24"/>
      <c r="V290" s="24"/>
      <c r="W290" s="24"/>
      <c r="X290" s="24"/>
      <c r="Y290" s="24"/>
      <c r="Z290" s="24"/>
      <c r="AA290" s="24"/>
      <c r="AB290" s="24"/>
      <c r="AC290" s="24"/>
      <c r="AD290" s="24"/>
      <c r="AP290"/>
      <c r="AQ290"/>
      <c r="AX290"/>
    </row>
    <row r="291" spans="18:50" x14ac:dyDescent="0.25">
      <c r="R291" s="24"/>
      <c r="S291" s="24"/>
      <c r="T291" s="24"/>
      <c r="U291" s="24"/>
      <c r="V291" s="24"/>
      <c r="W291" s="24"/>
      <c r="X291" s="24"/>
      <c r="Y291" s="24"/>
      <c r="Z291" s="24"/>
      <c r="AA291" s="24"/>
      <c r="AB291" s="24"/>
      <c r="AC291" s="24"/>
      <c r="AD291" s="24"/>
      <c r="AP291"/>
      <c r="AQ291"/>
      <c r="AX291"/>
    </row>
    <row r="292" spans="18:50" x14ac:dyDescent="0.25">
      <c r="R292" s="24"/>
      <c r="S292" s="24"/>
      <c r="T292" s="24"/>
      <c r="U292" s="24"/>
      <c r="V292" s="24"/>
      <c r="W292" s="24"/>
      <c r="X292" s="24"/>
      <c r="Y292" s="24"/>
      <c r="Z292" s="24"/>
      <c r="AA292" s="24"/>
      <c r="AB292" s="24"/>
      <c r="AC292" s="24"/>
      <c r="AD292" s="24"/>
      <c r="AP292"/>
      <c r="AQ292"/>
      <c r="AX292"/>
    </row>
    <row r="293" spans="18:50" x14ac:dyDescent="0.25">
      <c r="R293" s="24"/>
      <c r="S293" s="24"/>
      <c r="T293" s="24"/>
      <c r="U293" s="24"/>
      <c r="V293" s="24"/>
      <c r="W293" s="24"/>
      <c r="X293" s="24"/>
      <c r="Y293" s="24"/>
      <c r="Z293" s="24"/>
      <c r="AA293" s="24"/>
      <c r="AB293" s="24"/>
      <c r="AC293" s="24"/>
      <c r="AD293" s="24"/>
      <c r="AP293"/>
      <c r="AQ293"/>
      <c r="AX293"/>
    </row>
    <row r="294" spans="18:50" x14ac:dyDescent="0.25">
      <c r="R294" s="24"/>
      <c r="S294" s="24"/>
      <c r="T294" s="24"/>
      <c r="U294" s="24"/>
      <c r="V294" s="24"/>
      <c r="W294" s="24"/>
      <c r="X294" s="24"/>
      <c r="Y294" s="24"/>
      <c r="Z294" s="24"/>
      <c r="AA294" s="24"/>
      <c r="AB294" s="24"/>
      <c r="AC294" s="24"/>
      <c r="AD294" s="24"/>
      <c r="AP294"/>
      <c r="AQ294"/>
      <c r="AX294"/>
    </row>
    <row r="295" spans="18:50" x14ac:dyDescent="0.25">
      <c r="R295" s="24"/>
      <c r="S295" s="24"/>
      <c r="T295" s="24"/>
      <c r="U295" s="24"/>
      <c r="V295" s="24"/>
      <c r="W295" s="24"/>
      <c r="X295" s="24"/>
      <c r="Y295" s="24"/>
      <c r="Z295" s="24"/>
      <c r="AA295" s="24"/>
      <c r="AB295" s="24"/>
      <c r="AC295" s="24"/>
      <c r="AD295" s="24"/>
      <c r="AP295"/>
      <c r="AQ295"/>
      <c r="AX295"/>
    </row>
    <row r="296" spans="18:50" x14ac:dyDescent="0.25">
      <c r="R296" s="24"/>
      <c r="S296" s="24"/>
      <c r="T296" s="24"/>
      <c r="U296" s="24"/>
      <c r="V296" s="24"/>
      <c r="W296" s="24"/>
      <c r="X296" s="24"/>
      <c r="Y296" s="24"/>
      <c r="Z296" s="24"/>
      <c r="AA296" s="24"/>
      <c r="AB296" s="24"/>
      <c r="AC296" s="24"/>
      <c r="AD296" s="24"/>
      <c r="AP296"/>
      <c r="AQ296"/>
      <c r="AX296"/>
    </row>
    <row r="297" spans="18:50" x14ac:dyDescent="0.25">
      <c r="R297" s="24"/>
      <c r="S297" s="24"/>
      <c r="T297" s="24"/>
      <c r="U297" s="24"/>
      <c r="V297" s="24"/>
      <c r="W297" s="24"/>
      <c r="X297" s="24"/>
      <c r="Y297" s="24"/>
      <c r="Z297" s="24"/>
      <c r="AA297" s="24"/>
      <c r="AB297" s="24"/>
      <c r="AC297" s="24"/>
      <c r="AD297" s="24"/>
      <c r="AP297"/>
      <c r="AQ297"/>
      <c r="AX297"/>
    </row>
    <row r="298" spans="18:50" x14ac:dyDescent="0.25">
      <c r="R298" s="24"/>
      <c r="S298" s="24"/>
      <c r="T298" s="24"/>
      <c r="U298" s="24"/>
      <c r="V298" s="24"/>
      <c r="W298" s="24"/>
      <c r="X298" s="24"/>
      <c r="Y298" s="24"/>
      <c r="Z298" s="24"/>
      <c r="AA298" s="24"/>
      <c r="AB298" s="24"/>
      <c r="AC298" s="24"/>
      <c r="AD298" s="24"/>
      <c r="AP298"/>
      <c r="AQ298"/>
      <c r="AX298"/>
    </row>
    <row r="299" spans="18:50" x14ac:dyDescent="0.25">
      <c r="R299" s="24"/>
      <c r="S299" s="24"/>
      <c r="T299" s="24"/>
      <c r="U299" s="24"/>
      <c r="V299" s="24"/>
      <c r="W299" s="24"/>
      <c r="X299" s="24"/>
      <c r="Y299" s="24"/>
      <c r="Z299" s="24"/>
      <c r="AA299" s="24"/>
      <c r="AB299" s="24"/>
      <c r="AC299" s="24"/>
      <c r="AD299" s="24"/>
      <c r="AP299"/>
      <c r="AQ299"/>
      <c r="AX299"/>
    </row>
    <row r="300" spans="18:50" x14ac:dyDescent="0.25">
      <c r="R300" s="24"/>
      <c r="S300" s="24"/>
      <c r="T300" s="24"/>
      <c r="U300" s="24"/>
      <c r="V300" s="24"/>
      <c r="W300" s="24"/>
      <c r="X300" s="24"/>
      <c r="Y300" s="24"/>
      <c r="Z300" s="24"/>
      <c r="AA300" s="24"/>
      <c r="AB300" s="24"/>
      <c r="AC300" s="24"/>
      <c r="AD300" s="24"/>
      <c r="AP300"/>
      <c r="AQ300"/>
      <c r="AX300"/>
    </row>
    <row r="301" spans="18:50" x14ac:dyDescent="0.25">
      <c r="R301" s="24"/>
      <c r="S301" s="24"/>
      <c r="T301" s="24"/>
      <c r="U301" s="24"/>
      <c r="V301" s="24"/>
      <c r="W301" s="24"/>
      <c r="X301" s="24"/>
      <c r="Y301" s="24"/>
      <c r="Z301" s="24"/>
      <c r="AA301" s="24"/>
      <c r="AB301" s="24"/>
      <c r="AC301" s="24"/>
      <c r="AD301" s="24"/>
      <c r="AP301"/>
      <c r="AQ301"/>
      <c r="AX301"/>
    </row>
    <row r="302" spans="18:50" x14ac:dyDescent="0.25">
      <c r="R302" s="24"/>
      <c r="S302" s="24"/>
      <c r="T302" s="24"/>
      <c r="U302" s="24"/>
      <c r="V302" s="24"/>
      <c r="W302" s="24"/>
      <c r="X302" s="24"/>
      <c r="Y302" s="24"/>
      <c r="Z302" s="24"/>
      <c r="AA302" s="24"/>
      <c r="AB302" s="24"/>
      <c r="AC302" s="24"/>
      <c r="AD302" s="24"/>
      <c r="AP302"/>
      <c r="AQ302"/>
      <c r="AX302"/>
    </row>
    <row r="303" spans="18:50" x14ac:dyDescent="0.25">
      <c r="R303" s="24"/>
      <c r="S303" s="24"/>
      <c r="T303" s="24"/>
      <c r="U303" s="24"/>
      <c r="V303" s="24"/>
      <c r="W303" s="24"/>
      <c r="X303" s="24"/>
      <c r="Y303" s="24"/>
      <c r="Z303" s="24"/>
      <c r="AA303" s="24"/>
      <c r="AB303" s="24"/>
      <c r="AC303" s="24"/>
      <c r="AD303" s="24"/>
      <c r="AP303"/>
      <c r="AQ303"/>
      <c r="AX303"/>
    </row>
    <row r="304" spans="18:50" x14ac:dyDescent="0.25">
      <c r="R304" s="24"/>
      <c r="S304" s="24"/>
      <c r="T304" s="24"/>
      <c r="U304" s="24"/>
      <c r="V304" s="24"/>
      <c r="W304" s="24"/>
      <c r="X304" s="24"/>
      <c r="Y304" s="24"/>
      <c r="Z304" s="24"/>
      <c r="AA304" s="24"/>
      <c r="AB304" s="24"/>
      <c r="AC304" s="24"/>
      <c r="AD304" s="24"/>
      <c r="AP304"/>
      <c r="AQ304"/>
      <c r="AX304"/>
    </row>
    <row r="305" spans="18:50" x14ac:dyDescent="0.25">
      <c r="R305" s="24"/>
      <c r="S305" s="24"/>
      <c r="T305" s="24"/>
      <c r="U305" s="24"/>
      <c r="V305" s="24"/>
      <c r="W305" s="24"/>
      <c r="X305" s="24"/>
      <c r="Y305" s="24"/>
      <c r="Z305" s="24"/>
      <c r="AA305" s="24"/>
      <c r="AB305" s="24"/>
      <c r="AC305" s="24"/>
      <c r="AD305" s="24"/>
      <c r="AP305"/>
      <c r="AQ305"/>
      <c r="AX305"/>
    </row>
    <row r="306" spans="18:50" x14ac:dyDescent="0.25">
      <c r="R306" s="24"/>
      <c r="S306" s="24"/>
      <c r="T306" s="24"/>
      <c r="U306" s="24"/>
      <c r="V306" s="24"/>
      <c r="W306" s="24"/>
      <c r="X306" s="24"/>
      <c r="Y306" s="24"/>
      <c r="Z306" s="24"/>
      <c r="AA306" s="24"/>
      <c r="AB306" s="24"/>
      <c r="AC306" s="24"/>
      <c r="AD306" s="24"/>
      <c r="AP306"/>
      <c r="AQ306"/>
      <c r="AX306"/>
    </row>
    <row r="307" spans="18:50" x14ac:dyDescent="0.25">
      <c r="R307" s="24"/>
      <c r="S307" s="24"/>
      <c r="T307" s="24"/>
      <c r="U307" s="24"/>
      <c r="V307" s="24"/>
      <c r="W307" s="24"/>
      <c r="X307" s="24"/>
      <c r="Y307" s="24"/>
      <c r="Z307" s="24"/>
      <c r="AA307" s="24"/>
      <c r="AB307" s="24"/>
      <c r="AC307" s="24"/>
      <c r="AD307" s="24"/>
      <c r="AP307"/>
      <c r="AQ307"/>
      <c r="AX307"/>
    </row>
    <row r="308" spans="18:50" x14ac:dyDescent="0.25">
      <c r="R308" s="24"/>
      <c r="S308" s="24"/>
      <c r="T308" s="24"/>
      <c r="U308" s="24"/>
      <c r="V308" s="24"/>
      <c r="W308" s="24"/>
      <c r="X308" s="24"/>
      <c r="Y308" s="24"/>
      <c r="Z308" s="24"/>
      <c r="AA308" s="24"/>
      <c r="AB308" s="24"/>
      <c r="AC308" s="24"/>
      <c r="AD308" s="24"/>
      <c r="AP308"/>
      <c r="AQ308"/>
      <c r="AX308"/>
    </row>
    <row r="309" spans="18:50" x14ac:dyDescent="0.25">
      <c r="R309" s="24"/>
      <c r="S309" s="24"/>
      <c r="T309" s="24"/>
      <c r="U309" s="24"/>
      <c r="V309" s="24"/>
      <c r="W309" s="24"/>
      <c r="X309" s="24"/>
      <c r="Y309" s="24"/>
      <c r="Z309" s="24"/>
      <c r="AA309" s="24"/>
      <c r="AB309" s="24"/>
      <c r="AC309" s="24"/>
      <c r="AD309" s="24"/>
      <c r="AP309"/>
      <c r="AQ309"/>
      <c r="AX309"/>
    </row>
    <row r="310" spans="18:50" x14ac:dyDescent="0.25">
      <c r="R310" s="24"/>
      <c r="S310" s="24"/>
      <c r="T310" s="24"/>
      <c r="U310" s="24"/>
      <c r="V310" s="24"/>
      <c r="W310" s="24"/>
      <c r="X310" s="24"/>
      <c r="Y310" s="24"/>
      <c r="Z310" s="24"/>
      <c r="AA310" s="24"/>
      <c r="AB310" s="24"/>
      <c r="AC310" s="24"/>
      <c r="AD310" s="24"/>
      <c r="AP310"/>
      <c r="AQ310"/>
      <c r="AX310"/>
    </row>
    <row r="311" spans="18:50" x14ac:dyDescent="0.25">
      <c r="R311" s="24"/>
      <c r="S311" s="24"/>
      <c r="T311" s="24"/>
      <c r="U311" s="24"/>
      <c r="V311" s="24"/>
      <c r="W311" s="24"/>
      <c r="X311" s="24"/>
      <c r="Y311" s="24"/>
      <c r="Z311" s="24"/>
      <c r="AA311" s="24"/>
      <c r="AB311" s="24"/>
      <c r="AC311" s="24"/>
      <c r="AD311" s="24"/>
      <c r="AP311"/>
      <c r="AQ311"/>
      <c r="AX311"/>
    </row>
    <row r="312" spans="18:50" x14ac:dyDescent="0.25">
      <c r="R312" s="24"/>
      <c r="S312" s="24"/>
      <c r="T312" s="24"/>
      <c r="U312" s="24"/>
      <c r="V312" s="24"/>
      <c r="W312" s="24"/>
      <c r="X312" s="24"/>
      <c r="Y312" s="24"/>
      <c r="Z312" s="24"/>
      <c r="AA312" s="24"/>
      <c r="AB312" s="24"/>
      <c r="AC312" s="24"/>
      <c r="AD312" s="24"/>
      <c r="AP312"/>
      <c r="AQ312"/>
      <c r="AX312"/>
    </row>
    <row r="313" spans="18:50" x14ac:dyDescent="0.25">
      <c r="R313" s="24"/>
      <c r="S313" s="24"/>
      <c r="T313" s="24"/>
      <c r="U313" s="24"/>
      <c r="V313" s="24"/>
      <c r="W313" s="24"/>
      <c r="X313" s="24"/>
      <c r="Y313" s="24"/>
      <c r="Z313" s="24"/>
      <c r="AA313" s="24"/>
      <c r="AB313" s="24"/>
      <c r="AC313" s="24"/>
      <c r="AD313" s="24"/>
      <c r="AP313"/>
      <c r="AQ313"/>
      <c r="AX313"/>
    </row>
    <row r="314" spans="18:50" x14ac:dyDescent="0.25">
      <c r="R314" s="24"/>
      <c r="S314" s="24"/>
      <c r="T314" s="24"/>
      <c r="U314" s="24"/>
      <c r="V314" s="24"/>
      <c r="W314" s="24"/>
      <c r="X314" s="24"/>
      <c r="Y314" s="24"/>
      <c r="Z314" s="24"/>
      <c r="AA314" s="24"/>
      <c r="AB314" s="24"/>
      <c r="AC314" s="24"/>
      <c r="AD314" s="24"/>
      <c r="AP314"/>
      <c r="AQ314"/>
      <c r="AX314"/>
    </row>
    <row r="315" spans="18:50" x14ac:dyDescent="0.25">
      <c r="R315" s="24"/>
      <c r="S315" s="24"/>
      <c r="T315" s="24"/>
      <c r="U315" s="24"/>
      <c r="V315" s="24"/>
      <c r="W315" s="24"/>
      <c r="X315" s="24"/>
      <c r="Y315" s="24"/>
      <c r="Z315" s="24"/>
      <c r="AA315" s="24"/>
      <c r="AB315" s="24"/>
      <c r="AC315" s="24"/>
      <c r="AD315" s="24"/>
      <c r="AP315"/>
      <c r="AQ315"/>
      <c r="AX315"/>
    </row>
    <row r="316" spans="18:50" x14ac:dyDescent="0.25">
      <c r="R316" s="24"/>
      <c r="S316" s="24"/>
      <c r="T316" s="24"/>
      <c r="U316" s="24"/>
      <c r="V316" s="24"/>
      <c r="W316" s="24"/>
      <c r="X316" s="24"/>
      <c r="Y316" s="24"/>
      <c r="Z316" s="24"/>
      <c r="AA316" s="24"/>
      <c r="AB316" s="24"/>
      <c r="AC316" s="24"/>
      <c r="AD316" s="24"/>
      <c r="AP316"/>
      <c r="AQ316"/>
      <c r="AX316"/>
    </row>
    <row r="317" spans="18:50" x14ac:dyDescent="0.25">
      <c r="R317" s="24"/>
      <c r="S317" s="24"/>
      <c r="T317" s="24"/>
      <c r="U317" s="24"/>
      <c r="V317" s="24"/>
      <c r="W317" s="24"/>
      <c r="X317" s="24"/>
      <c r="Y317" s="24"/>
      <c r="Z317" s="24"/>
      <c r="AA317" s="24"/>
      <c r="AB317" s="24"/>
      <c r="AC317" s="24"/>
      <c r="AD317" s="24"/>
      <c r="AP317"/>
      <c r="AQ317"/>
      <c r="AX317"/>
    </row>
    <row r="318" spans="18:50" x14ac:dyDescent="0.25">
      <c r="R318" s="24"/>
      <c r="S318" s="24"/>
      <c r="T318" s="24"/>
      <c r="U318" s="24"/>
      <c r="V318" s="24"/>
      <c r="W318" s="24"/>
      <c r="X318" s="24"/>
      <c r="Y318" s="24"/>
      <c r="Z318" s="24"/>
      <c r="AA318" s="24"/>
      <c r="AB318" s="24"/>
      <c r="AC318" s="24"/>
      <c r="AD318" s="24"/>
      <c r="AP318"/>
      <c r="AQ318"/>
      <c r="AX318"/>
    </row>
    <row r="319" spans="18:50" x14ac:dyDescent="0.25">
      <c r="R319" s="24"/>
      <c r="S319" s="24"/>
      <c r="T319" s="24"/>
      <c r="U319" s="24"/>
      <c r="V319" s="24"/>
      <c r="W319" s="24"/>
      <c r="X319" s="24"/>
      <c r="Y319" s="24"/>
      <c r="Z319" s="24"/>
      <c r="AA319" s="24"/>
      <c r="AB319" s="24"/>
      <c r="AC319" s="24"/>
      <c r="AD319" s="24"/>
      <c r="AP319"/>
      <c r="AQ319"/>
      <c r="AX319"/>
    </row>
    <row r="320" spans="18:50" x14ac:dyDescent="0.25">
      <c r="R320" s="24"/>
      <c r="S320" s="24"/>
      <c r="T320" s="24"/>
      <c r="U320" s="24"/>
      <c r="V320" s="24"/>
      <c r="W320" s="24"/>
      <c r="X320" s="24"/>
      <c r="Y320" s="24"/>
      <c r="Z320" s="24"/>
      <c r="AA320" s="24"/>
      <c r="AB320" s="24"/>
      <c r="AC320" s="24"/>
      <c r="AD320" s="24"/>
      <c r="AP320"/>
      <c r="AQ320"/>
      <c r="AX320"/>
    </row>
    <row r="321" spans="18:50" x14ac:dyDescent="0.25">
      <c r="R321" s="24"/>
      <c r="S321" s="24"/>
      <c r="T321" s="24"/>
      <c r="U321" s="24"/>
      <c r="V321" s="24"/>
      <c r="W321" s="24"/>
      <c r="X321" s="24"/>
      <c r="Y321" s="24"/>
      <c r="Z321" s="24"/>
      <c r="AA321" s="24"/>
      <c r="AB321" s="24"/>
      <c r="AC321" s="24"/>
      <c r="AD321" s="24"/>
      <c r="AP321"/>
      <c r="AQ321"/>
      <c r="AX321"/>
    </row>
    <row r="322" spans="18:50" x14ac:dyDescent="0.25">
      <c r="R322" s="24"/>
      <c r="S322" s="24"/>
      <c r="T322" s="24"/>
      <c r="U322" s="24"/>
      <c r="V322" s="24"/>
      <c r="W322" s="24"/>
      <c r="X322" s="24"/>
      <c r="Y322" s="24"/>
      <c r="Z322" s="24"/>
      <c r="AA322" s="24"/>
      <c r="AB322" s="24"/>
      <c r="AC322" s="24"/>
      <c r="AD322" s="24"/>
      <c r="AP322"/>
      <c r="AQ322"/>
      <c r="AX322"/>
    </row>
    <row r="323" spans="18:50" x14ac:dyDescent="0.25">
      <c r="R323" s="24"/>
      <c r="S323" s="24"/>
      <c r="T323" s="24"/>
      <c r="U323" s="24"/>
      <c r="V323" s="24"/>
      <c r="W323" s="24"/>
      <c r="X323" s="24"/>
      <c r="Y323" s="24"/>
      <c r="Z323" s="24"/>
      <c r="AA323" s="24"/>
      <c r="AB323" s="24"/>
      <c r="AC323" s="24"/>
      <c r="AD323" s="24"/>
      <c r="AP323"/>
      <c r="AQ323"/>
      <c r="AX323"/>
    </row>
    <row r="324" spans="18:50" x14ac:dyDescent="0.25">
      <c r="R324" s="24"/>
      <c r="S324" s="24"/>
      <c r="T324" s="24"/>
      <c r="U324" s="24"/>
      <c r="V324" s="24"/>
      <c r="W324" s="24"/>
      <c r="X324" s="24"/>
      <c r="Y324" s="24"/>
      <c r="Z324" s="24"/>
      <c r="AA324" s="24"/>
      <c r="AB324" s="24"/>
      <c r="AC324" s="24"/>
      <c r="AD324" s="24"/>
      <c r="AP324"/>
      <c r="AQ324"/>
      <c r="AX324"/>
    </row>
    <row r="325" spans="18:50" x14ac:dyDescent="0.25">
      <c r="R325" s="24"/>
      <c r="S325" s="24"/>
      <c r="T325" s="24"/>
      <c r="U325" s="24"/>
      <c r="V325" s="24"/>
      <c r="W325" s="24"/>
      <c r="X325" s="24"/>
      <c r="Y325" s="24"/>
      <c r="Z325" s="24"/>
      <c r="AA325" s="24"/>
      <c r="AB325" s="24"/>
      <c r="AC325" s="24"/>
      <c r="AD325" s="24"/>
      <c r="AP325"/>
      <c r="AQ325"/>
      <c r="AX325"/>
    </row>
    <row r="326" spans="18:50" x14ac:dyDescent="0.25">
      <c r="R326" s="24"/>
      <c r="S326" s="24"/>
      <c r="T326" s="24"/>
      <c r="U326" s="24"/>
      <c r="V326" s="24"/>
      <c r="W326" s="24"/>
      <c r="X326" s="24"/>
      <c r="Y326" s="24"/>
      <c r="Z326" s="24"/>
      <c r="AA326" s="24"/>
      <c r="AB326" s="24"/>
      <c r="AC326" s="24"/>
      <c r="AD326" s="24"/>
      <c r="AP326"/>
      <c r="AQ326"/>
      <c r="AX326"/>
    </row>
    <row r="327" spans="18:50" x14ac:dyDescent="0.25">
      <c r="R327" s="24"/>
      <c r="S327" s="24"/>
      <c r="T327" s="24"/>
      <c r="U327" s="24"/>
      <c r="V327" s="24"/>
      <c r="W327" s="24"/>
      <c r="X327" s="24"/>
      <c r="Y327" s="24"/>
      <c r="Z327" s="24"/>
      <c r="AA327" s="24"/>
      <c r="AB327" s="24"/>
      <c r="AC327" s="24"/>
      <c r="AD327" s="24"/>
      <c r="AP327"/>
      <c r="AQ327"/>
      <c r="AX327"/>
    </row>
    <row r="328" spans="18:50" x14ac:dyDescent="0.25">
      <c r="R328" s="24"/>
      <c r="S328" s="24"/>
      <c r="T328" s="24"/>
      <c r="U328" s="24"/>
      <c r="V328" s="24"/>
      <c r="W328" s="24"/>
      <c r="X328" s="24"/>
      <c r="Y328" s="24"/>
      <c r="Z328" s="24"/>
      <c r="AA328" s="24"/>
      <c r="AB328" s="24"/>
      <c r="AC328" s="24"/>
      <c r="AD328" s="24"/>
      <c r="AP328"/>
      <c r="AQ328"/>
      <c r="AX328"/>
    </row>
    <row r="329" spans="18:50" x14ac:dyDescent="0.25">
      <c r="R329" s="24"/>
      <c r="S329" s="24"/>
      <c r="T329" s="24"/>
      <c r="U329" s="24"/>
      <c r="V329" s="24"/>
      <c r="W329" s="24"/>
      <c r="X329" s="24"/>
      <c r="Y329" s="24"/>
      <c r="Z329" s="24"/>
      <c r="AA329" s="24"/>
      <c r="AB329" s="24"/>
      <c r="AC329" s="24"/>
      <c r="AD329" s="24"/>
      <c r="AP329"/>
      <c r="AQ329"/>
      <c r="AX329"/>
    </row>
    <row r="330" spans="18:50" x14ac:dyDescent="0.25">
      <c r="R330" s="24"/>
      <c r="S330" s="24"/>
      <c r="T330" s="24"/>
      <c r="U330" s="24"/>
      <c r="V330" s="24"/>
      <c r="W330" s="24"/>
      <c r="X330" s="24"/>
      <c r="Y330" s="24"/>
      <c r="Z330" s="24"/>
      <c r="AA330" s="24"/>
      <c r="AB330" s="24"/>
      <c r="AC330" s="24"/>
      <c r="AD330" s="24"/>
      <c r="AP330"/>
      <c r="AQ330"/>
      <c r="AX330"/>
    </row>
    <row r="331" spans="18:50" x14ac:dyDescent="0.25">
      <c r="R331" s="24"/>
      <c r="S331" s="24"/>
      <c r="T331" s="24"/>
      <c r="U331" s="24"/>
      <c r="V331" s="24"/>
      <c r="W331" s="24"/>
      <c r="X331" s="24"/>
      <c r="Y331" s="24"/>
      <c r="Z331" s="24"/>
      <c r="AA331" s="24"/>
      <c r="AB331" s="24"/>
      <c r="AC331" s="24"/>
      <c r="AD331" s="24"/>
      <c r="AP331"/>
      <c r="AQ331"/>
      <c r="AX331"/>
    </row>
    <row r="332" spans="18:50" x14ac:dyDescent="0.25">
      <c r="R332" s="24"/>
      <c r="S332" s="24"/>
      <c r="T332" s="24"/>
      <c r="U332" s="24"/>
      <c r="V332" s="24"/>
      <c r="W332" s="24"/>
      <c r="X332" s="24"/>
      <c r="Y332" s="24"/>
      <c r="Z332" s="24"/>
      <c r="AA332" s="24"/>
      <c r="AB332" s="24"/>
      <c r="AC332" s="24"/>
      <c r="AD332" s="24"/>
      <c r="AP332"/>
      <c r="AQ332"/>
      <c r="AX332"/>
    </row>
    <row r="333" spans="18:50" x14ac:dyDescent="0.25">
      <c r="R333" s="24"/>
      <c r="S333" s="24"/>
      <c r="T333" s="24"/>
      <c r="U333" s="24"/>
      <c r="V333" s="24"/>
      <c r="W333" s="24"/>
      <c r="X333" s="24"/>
      <c r="Y333" s="24"/>
      <c r="Z333" s="24"/>
      <c r="AA333" s="24"/>
      <c r="AB333" s="24"/>
      <c r="AC333" s="24"/>
      <c r="AD333" s="24"/>
      <c r="AP333"/>
      <c r="AQ333"/>
      <c r="AX333"/>
    </row>
    <row r="334" spans="18:50" x14ac:dyDescent="0.25">
      <c r="R334" s="24"/>
      <c r="S334" s="24"/>
      <c r="T334" s="24"/>
      <c r="U334" s="24"/>
      <c r="V334" s="24"/>
      <c r="W334" s="24"/>
      <c r="X334" s="24"/>
      <c r="Y334" s="24"/>
      <c r="Z334" s="24"/>
      <c r="AA334" s="24"/>
      <c r="AB334" s="24"/>
      <c r="AC334" s="24"/>
      <c r="AD334" s="24"/>
      <c r="AP334"/>
      <c r="AQ334"/>
      <c r="AX334"/>
    </row>
    <row r="335" spans="18:50" x14ac:dyDescent="0.25">
      <c r="R335" s="24"/>
      <c r="S335" s="24"/>
      <c r="T335" s="24"/>
      <c r="U335" s="24"/>
      <c r="V335" s="24"/>
      <c r="W335" s="24"/>
      <c r="X335" s="24"/>
      <c r="Y335" s="24"/>
      <c r="Z335" s="24"/>
      <c r="AA335" s="24"/>
      <c r="AB335" s="24"/>
      <c r="AC335" s="24"/>
      <c r="AD335" s="24"/>
      <c r="AP335"/>
      <c r="AQ335"/>
      <c r="AX335"/>
    </row>
    <row r="336" spans="18:50" x14ac:dyDescent="0.25">
      <c r="R336" s="24"/>
      <c r="S336" s="24"/>
      <c r="T336" s="24"/>
      <c r="U336" s="24"/>
      <c r="V336" s="24"/>
      <c r="W336" s="24"/>
      <c r="X336" s="24"/>
      <c r="Y336" s="24"/>
      <c r="Z336" s="24"/>
      <c r="AA336" s="24"/>
      <c r="AB336" s="24"/>
      <c r="AC336" s="24"/>
      <c r="AD336" s="24"/>
      <c r="AP336"/>
      <c r="AQ336"/>
      <c r="AX336"/>
    </row>
    <row r="337" spans="18:50" x14ac:dyDescent="0.25">
      <c r="R337" s="24"/>
      <c r="S337" s="24"/>
      <c r="T337" s="24"/>
      <c r="U337" s="24"/>
      <c r="V337" s="24"/>
      <c r="W337" s="24"/>
      <c r="X337" s="24"/>
      <c r="Y337" s="24"/>
      <c r="Z337" s="24"/>
      <c r="AA337" s="24"/>
      <c r="AB337" s="24"/>
      <c r="AC337" s="24"/>
      <c r="AD337" s="24"/>
      <c r="AP337"/>
      <c r="AQ337"/>
      <c r="AX337"/>
    </row>
    <row r="338" spans="18:50" x14ac:dyDescent="0.25">
      <c r="R338" s="24"/>
      <c r="S338" s="24"/>
      <c r="T338" s="24"/>
      <c r="U338" s="24"/>
      <c r="V338" s="24"/>
      <c r="W338" s="24"/>
      <c r="X338" s="24"/>
      <c r="Y338" s="24"/>
      <c r="Z338" s="24"/>
      <c r="AA338" s="24"/>
      <c r="AB338" s="24"/>
      <c r="AC338" s="24"/>
      <c r="AD338" s="24"/>
      <c r="AP338"/>
      <c r="AQ338"/>
      <c r="AX338"/>
    </row>
    <row r="339" spans="18:50" x14ac:dyDescent="0.25">
      <c r="R339" s="24"/>
      <c r="S339" s="24"/>
      <c r="T339" s="24"/>
      <c r="U339" s="24"/>
      <c r="V339" s="24"/>
      <c r="W339" s="24"/>
      <c r="X339" s="24"/>
      <c r="Y339" s="24"/>
      <c r="Z339" s="24"/>
      <c r="AA339" s="24"/>
      <c r="AB339" s="24"/>
      <c r="AC339" s="24"/>
      <c r="AD339" s="24"/>
      <c r="AP339"/>
      <c r="AQ339"/>
      <c r="AX339"/>
    </row>
    <row r="340" spans="18:50" x14ac:dyDescent="0.25">
      <c r="R340" s="24"/>
      <c r="S340" s="24"/>
      <c r="T340" s="24"/>
      <c r="U340" s="24"/>
      <c r="V340" s="24"/>
      <c r="W340" s="24"/>
      <c r="X340" s="24"/>
      <c r="Y340" s="24"/>
      <c r="Z340" s="24"/>
      <c r="AA340" s="24"/>
      <c r="AB340" s="24"/>
      <c r="AC340" s="24"/>
      <c r="AD340" s="24"/>
      <c r="AP340"/>
      <c r="AQ340"/>
      <c r="AX340"/>
    </row>
    <row r="341" spans="18:50" x14ac:dyDescent="0.25">
      <c r="R341" s="24"/>
      <c r="S341" s="24"/>
      <c r="T341" s="24"/>
      <c r="U341" s="24"/>
      <c r="V341" s="24"/>
      <c r="W341" s="24"/>
      <c r="X341" s="24"/>
      <c r="Y341" s="24"/>
      <c r="Z341" s="24"/>
      <c r="AA341" s="24"/>
      <c r="AB341" s="24"/>
      <c r="AC341" s="24"/>
      <c r="AD341" s="24"/>
      <c r="AP341"/>
      <c r="AQ341"/>
      <c r="AX341"/>
    </row>
    <row r="342" spans="18:50" x14ac:dyDescent="0.25">
      <c r="R342" s="24"/>
      <c r="S342" s="24"/>
      <c r="T342" s="24"/>
      <c r="U342" s="24"/>
      <c r="V342" s="24"/>
      <c r="W342" s="24"/>
      <c r="X342" s="24"/>
      <c r="Y342" s="24"/>
      <c r="Z342" s="24"/>
      <c r="AA342" s="24"/>
      <c r="AB342" s="24"/>
      <c r="AC342" s="24"/>
      <c r="AD342" s="24"/>
      <c r="AP342"/>
      <c r="AQ342"/>
      <c r="AX342"/>
    </row>
    <row r="343" spans="18:50" x14ac:dyDescent="0.25">
      <c r="R343" s="24"/>
      <c r="S343" s="24"/>
      <c r="T343" s="24"/>
      <c r="U343" s="24"/>
      <c r="V343" s="24"/>
      <c r="W343" s="24"/>
      <c r="X343" s="24"/>
      <c r="Y343" s="24"/>
      <c r="Z343" s="24"/>
      <c r="AA343" s="24"/>
      <c r="AB343" s="24"/>
      <c r="AC343" s="24"/>
      <c r="AD343" s="24"/>
      <c r="AP343"/>
      <c r="AQ343"/>
      <c r="AX343"/>
    </row>
    <row r="344" spans="18:50" x14ac:dyDescent="0.25">
      <c r="R344" s="24"/>
      <c r="S344" s="24"/>
      <c r="T344" s="24"/>
      <c r="U344" s="24"/>
      <c r="V344" s="24"/>
      <c r="W344" s="24"/>
      <c r="X344" s="24"/>
      <c r="Y344" s="24"/>
      <c r="Z344" s="24"/>
      <c r="AA344" s="24"/>
      <c r="AB344" s="24"/>
      <c r="AC344" s="24"/>
      <c r="AD344" s="24"/>
      <c r="AP344"/>
      <c r="AQ344"/>
      <c r="AX344"/>
    </row>
    <row r="345" spans="18:50" x14ac:dyDescent="0.25">
      <c r="R345" s="24"/>
      <c r="S345" s="24"/>
      <c r="T345" s="24"/>
      <c r="U345" s="24"/>
      <c r="V345" s="24"/>
      <c r="W345" s="24"/>
      <c r="X345" s="24"/>
      <c r="Y345" s="24"/>
      <c r="Z345" s="24"/>
      <c r="AA345" s="24"/>
      <c r="AB345" s="24"/>
      <c r="AC345" s="24"/>
      <c r="AD345" s="24"/>
      <c r="AP345"/>
      <c r="AQ345"/>
      <c r="AX345"/>
    </row>
    <row r="346" spans="18:50" x14ac:dyDescent="0.25">
      <c r="R346" s="24"/>
      <c r="S346" s="24"/>
      <c r="T346" s="24"/>
      <c r="U346" s="24"/>
      <c r="V346" s="24"/>
      <c r="W346" s="24"/>
      <c r="X346" s="24"/>
      <c r="Y346" s="24"/>
      <c r="Z346" s="24"/>
      <c r="AA346" s="24"/>
      <c r="AB346" s="24"/>
      <c r="AC346" s="24"/>
      <c r="AD346" s="24"/>
      <c r="AP346"/>
      <c r="AQ346"/>
      <c r="AX346"/>
    </row>
    <row r="347" spans="18:50" x14ac:dyDescent="0.25">
      <c r="R347" s="24"/>
      <c r="S347" s="24"/>
      <c r="T347" s="24"/>
      <c r="U347" s="24"/>
      <c r="V347" s="24"/>
      <c r="W347" s="24"/>
      <c r="X347" s="24"/>
      <c r="Y347" s="24"/>
      <c r="Z347" s="24"/>
      <c r="AA347" s="24"/>
      <c r="AB347" s="24"/>
      <c r="AC347" s="24"/>
      <c r="AD347" s="24"/>
      <c r="AP347"/>
      <c r="AQ347"/>
      <c r="AX347"/>
    </row>
    <row r="348" spans="18:50" x14ac:dyDescent="0.25">
      <c r="R348" s="24"/>
      <c r="S348" s="24"/>
      <c r="T348" s="24"/>
      <c r="U348" s="24"/>
      <c r="V348" s="24"/>
      <c r="W348" s="24"/>
      <c r="X348" s="24"/>
      <c r="Y348" s="24"/>
      <c r="Z348" s="24"/>
      <c r="AA348" s="24"/>
      <c r="AB348" s="24"/>
      <c r="AC348" s="24"/>
      <c r="AD348" s="24"/>
      <c r="AP348"/>
      <c r="AQ348"/>
      <c r="AX348"/>
    </row>
    <row r="349" spans="18:50" x14ac:dyDescent="0.25">
      <c r="R349" s="24"/>
      <c r="S349" s="24"/>
      <c r="T349" s="24"/>
      <c r="U349" s="24"/>
      <c r="V349" s="24"/>
      <c r="W349" s="24"/>
      <c r="X349" s="24"/>
      <c r="Y349" s="24"/>
      <c r="Z349" s="24"/>
      <c r="AA349" s="24"/>
      <c r="AB349" s="24"/>
      <c r="AC349" s="24"/>
      <c r="AD349" s="24"/>
      <c r="AP349"/>
      <c r="AQ349"/>
      <c r="AX349"/>
    </row>
    <row r="350" spans="18:50" x14ac:dyDescent="0.25">
      <c r="R350" s="24"/>
      <c r="S350" s="24"/>
      <c r="T350" s="24"/>
      <c r="U350" s="24"/>
      <c r="V350" s="24"/>
      <c r="W350" s="24"/>
      <c r="X350" s="24"/>
      <c r="Y350" s="24"/>
      <c r="Z350" s="24"/>
      <c r="AA350" s="24"/>
      <c r="AB350" s="24"/>
      <c r="AC350" s="24"/>
      <c r="AD350" s="24"/>
      <c r="AP350"/>
      <c r="AQ350"/>
      <c r="AX350"/>
    </row>
    <row r="351" spans="18:50" x14ac:dyDescent="0.25">
      <c r="R351" s="24"/>
      <c r="S351" s="24"/>
      <c r="T351" s="24"/>
      <c r="U351" s="24"/>
      <c r="V351" s="24"/>
      <c r="W351" s="24"/>
      <c r="X351" s="24"/>
      <c r="Y351" s="24"/>
      <c r="Z351" s="24"/>
      <c r="AA351" s="24"/>
      <c r="AB351" s="24"/>
      <c r="AC351" s="24"/>
      <c r="AD351" s="24"/>
      <c r="AP351"/>
      <c r="AQ351"/>
      <c r="AX351"/>
    </row>
    <row r="352" spans="18:50" x14ac:dyDescent="0.25">
      <c r="R352" s="24"/>
      <c r="S352" s="24"/>
      <c r="T352" s="24"/>
      <c r="U352" s="24"/>
      <c r="V352" s="24"/>
      <c r="W352" s="24"/>
      <c r="X352" s="24"/>
      <c r="Y352" s="24"/>
      <c r="Z352" s="24"/>
      <c r="AA352" s="24"/>
      <c r="AB352" s="24"/>
      <c r="AC352" s="24"/>
      <c r="AD352" s="24"/>
      <c r="AP352"/>
      <c r="AQ352"/>
      <c r="AX352"/>
    </row>
    <row r="353" spans="18:50" x14ac:dyDescent="0.25">
      <c r="R353" s="24"/>
      <c r="S353" s="24"/>
      <c r="T353" s="24"/>
      <c r="U353" s="24"/>
      <c r="V353" s="24"/>
      <c r="W353" s="24"/>
      <c r="X353" s="24"/>
      <c r="Y353" s="24"/>
      <c r="Z353" s="24"/>
      <c r="AA353" s="24"/>
      <c r="AB353" s="24"/>
      <c r="AC353" s="24"/>
      <c r="AD353" s="24"/>
      <c r="AP353"/>
      <c r="AQ353"/>
      <c r="AX353"/>
    </row>
    <row r="354" spans="18:50" x14ac:dyDescent="0.25">
      <c r="R354" s="24"/>
      <c r="S354" s="24"/>
      <c r="T354" s="24"/>
      <c r="U354" s="24"/>
      <c r="V354" s="24"/>
      <c r="W354" s="24"/>
      <c r="X354" s="24"/>
      <c r="Y354" s="24"/>
      <c r="Z354" s="24"/>
      <c r="AA354" s="24"/>
      <c r="AB354" s="24"/>
      <c r="AC354" s="24"/>
      <c r="AD354" s="24"/>
      <c r="AP354"/>
      <c r="AQ354"/>
      <c r="AX354"/>
    </row>
    <row r="355" spans="18:50" x14ac:dyDescent="0.25">
      <c r="R355" s="24"/>
      <c r="S355" s="24"/>
      <c r="T355" s="24"/>
      <c r="U355" s="24"/>
      <c r="V355" s="24"/>
      <c r="W355" s="24"/>
      <c r="X355" s="24"/>
      <c r="Y355" s="24"/>
      <c r="Z355" s="24"/>
      <c r="AA355" s="24"/>
      <c r="AB355" s="24"/>
      <c r="AC355" s="24"/>
      <c r="AD355" s="24"/>
      <c r="AP355"/>
      <c r="AQ355"/>
      <c r="AX355"/>
    </row>
    <row r="356" spans="18:50" x14ac:dyDescent="0.25">
      <c r="R356" s="24"/>
      <c r="S356" s="24"/>
      <c r="T356" s="24"/>
      <c r="U356" s="24"/>
      <c r="V356" s="24"/>
      <c r="W356" s="24"/>
      <c r="X356" s="24"/>
      <c r="Y356" s="24"/>
      <c r="Z356" s="24"/>
      <c r="AA356" s="24"/>
      <c r="AB356" s="24"/>
      <c r="AC356" s="24"/>
      <c r="AD356" s="24"/>
      <c r="AP356"/>
      <c r="AQ356"/>
      <c r="AX356"/>
    </row>
    <row r="357" spans="18:50" x14ac:dyDescent="0.25">
      <c r="R357" s="24"/>
      <c r="S357" s="24"/>
      <c r="T357" s="24"/>
      <c r="U357" s="24"/>
      <c r="V357" s="24"/>
      <c r="W357" s="24"/>
      <c r="X357" s="24"/>
      <c r="Y357" s="24"/>
      <c r="Z357" s="24"/>
      <c r="AA357" s="24"/>
      <c r="AB357" s="24"/>
      <c r="AC357" s="24"/>
      <c r="AD357" s="24"/>
      <c r="AP357"/>
      <c r="AQ357"/>
      <c r="AX357"/>
    </row>
    <row r="358" spans="18:50" x14ac:dyDescent="0.25">
      <c r="R358" s="24"/>
      <c r="S358" s="24"/>
      <c r="T358" s="24"/>
      <c r="U358" s="24"/>
      <c r="V358" s="24"/>
      <c r="W358" s="24"/>
      <c r="X358" s="24"/>
      <c r="Y358" s="24"/>
      <c r="Z358" s="24"/>
      <c r="AA358" s="24"/>
      <c r="AB358" s="24"/>
      <c r="AC358" s="24"/>
      <c r="AD358" s="24"/>
      <c r="AP358"/>
      <c r="AQ358"/>
      <c r="AX358"/>
    </row>
    <row r="359" spans="18:50" x14ac:dyDescent="0.25">
      <c r="R359" s="24"/>
      <c r="S359" s="24"/>
      <c r="T359" s="24"/>
      <c r="U359" s="24"/>
      <c r="V359" s="24"/>
      <c r="W359" s="24"/>
      <c r="X359" s="24"/>
      <c r="Y359" s="24"/>
      <c r="Z359" s="24"/>
      <c r="AA359" s="24"/>
      <c r="AB359" s="24"/>
      <c r="AC359" s="24"/>
      <c r="AD359" s="24"/>
      <c r="AP359"/>
      <c r="AQ359"/>
      <c r="AX359"/>
    </row>
    <row r="360" spans="18:50" x14ac:dyDescent="0.25">
      <c r="R360" s="24"/>
      <c r="S360" s="24"/>
      <c r="T360" s="24"/>
      <c r="U360" s="24"/>
      <c r="V360" s="24"/>
      <c r="W360" s="24"/>
      <c r="X360" s="24"/>
      <c r="Y360" s="24"/>
      <c r="Z360" s="24"/>
      <c r="AA360" s="24"/>
      <c r="AB360" s="24"/>
      <c r="AC360" s="24"/>
      <c r="AD360" s="24"/>
      <c r="AP360"/>
      <c r="AQ360"/>
      <c r="AX360"/>
    </row>
    <row r="361" spans="18:50" x14ac:dyDescent="0.25">
      <c r="R361" s="24"/>
      <c r="S361" s="24"/>
      <c r="T361" s="24"/>
      <c r="U361" s="24"/>
      <c r="V361" s="24"/>
      <c r="W361" s="24"/>
      <c r="X361" s="24"/>
      <c r="Y361" s="24"/>
      <c r="Z361" s="24"/>
      <c r="AA361" s="24"/>
      <c r="AB361" s="24"/>
      <c r="AC361" s="24"/>
      <c r="AD361" s="24"/>
      <c r="AP361"/>
      <c r="AQ361"/>
      <c r="AX361"/>
    </row>
    <row r="362" spans="18:50" x14ac:dyDescent="0.25">
      <c r="R362" s="24"/>
      <c r="S362" s="24"/>
      <c r="T362" s="24"/>
      <c r="U362" s="24"/>
      <c r="V362" s="24"/>
      <c r="W362" s="24"/>
      <c r="X362" s="24"/>
      <c r="Y362" s="24"/>
      <c r="Z362" s="24"/>
      <c r="AA362" s="24"/>
      <c r="AB362" s="24"/>
      <c r="AC362" s="24"/>
      <c r="AD362" s="24"/>
      <c r="AP362"/>
      <c r="AQ362"/>
      <c r="AX362"/>
    </row>
    <row r="363" spans="18:50" x14ac:dyDescent="0.25">
      <c r="R363" s="24"/>
      <c r="S363" s="24"/>
      <c r="T363" s="24"/>
      <c r="U363" s="24"/>
      <c r="V363" s="24"/>
      <c r="W363" s="24"/>
      <c r="X363" s="24"/>
      <c r="Y363" s="24"/>
      <c r="Z363" s="24"/>
      <c r="AA363" s="24"/>
      <c r="AB363" s="24"/>
      <c r="AC363" s="24"/>
      <c r="AD363" s="24"/>
      <c r="AP363"/>
      <c r="AQ363"/>
      <c r="AX363"/>
    </row>
    <row r="364" spans="18:50" x14ac:dyDescent="0.25">
      <c r="R364" s="24"/>
      <c r="S364" s="24"/>
      <c r="T364" s="24"/>
      <c r="U364" s="24"/>
      <c r="V364" s="24"/>
      <c r="W364" s="24"/>
      <c r="X364" s="24"/>
      <c r="Y364" s="24"/>
      <c r="Z364" s="24"/>
      <c r="AA364" s="24"/>
      <c r="AB364" s="24"/>
      <c r="AC364" s="24"/>
      <c r="AD364" s="24"/>
      <c r="AP364"/>
      <c r="AQ364"/>
      <c r="AX364"/>
    </row>
    <row r="365" spans="18:50" x14ac:dyDescent="0.25">
      <c r="R365" s="24"/>
      <c r="S365" s="24"/>
      <c r="T365" s="24"/>
      <c r="U365" s="24"/>
      <c r="V365" s="24"/>
      <c r="W365" s="24"/>
      <c r="X365" s="24"/>
      <c r="Y365" s="24"/>
      <c r="Z365" s="24"/>
      <c r="AA365" s="24"/>
      <c r="AB365" s="24"/>
      <c r="AC365" s="24"/>
      <c r="AD365" s="24"/>
      <c r="AP365"/>
      <c r="AQ365"/>
      <c r="AX365"/>
    </row>
    <row r="366" spans="18:50" x14ac:dyDescent="0.25">
      <c r="R366" s="24"/>
      <c r="S366" s="24"/>
      <c r="T366" s="24"/>
      <c r="U366" s="24"/>
      <c r="V366" s="24"/>
      <c r="W366" s="24"/>
      <c r="X366" s="24"/>
      <c r="Y366" s="24"/>
      <c r="Z366" s="24"/>
      <c r="AA366" s="24"/>
      <c r="AB366" s="24"/>
      <c r="AC366" s="24"/>
      <c r="AD366" s="24"/>
      <c r="AP366"/>
      <c r="AQ366"/>
      <c r="AX366"/>
    </row>
    <row r="367" spans="18:50" x14ac:dyDescent="0.25">
      <c r="R367" s="24"/>
      <c r="S367" s="24"/>
      <c r="T367" s="24"/>
      <c r="U367" s="24"/>
      <c r="V367" s="24"/>
      <c r="W367" s="24"/>
      <c r="X367" s="24"/>
      <c r="Y367" s="24"/>
      <c r="Z367" s="24"/>
      <c r="AA367" s="24"/>
      <c r="AB367" s="24"/>
      <c r="AC367" s="24"/>
      <c r="AD367" s="24"/>
      <c r="AP367"/>
      <c r="AQ367"/>
      <c r="AX367"/>
    </row>
    <row r="368" spans="18:50" x14ac:dyDescent="0.25">
      <c r="R368" s="24"/>
      <c r="S368" s="24"/>
      <c r="T368" s="24"/>
      <c r="U368" s="24"/>
      <c r="V368" s="24"/>
      <c r="W368" s="24"/>
      <c r="X368" s="24"/>
      <c r="Y368" s="24"/>
      <c r="Z368" s="24"/>
      <c r="AA368" s="24"/>
      <c r="AB368" s="24"/>
      <c r="AC368" s="24"/>
      <c r="AD368" s="24"/>
      <c r="AP368"/>
      <c r="AQ368"/>
      <c r="AX368"/>
    </row>
    <row r="369" spans="18:50" x14ac:dyDescent="0.25">
      <c r="R369" s="24"/>
      <c r="S369" s="24"/>
      <c r="T369" s="24"/>
      <c r="U369" s="24"/>
      <c r="V369" s="24"/>
      <c r="W369" s="24"/>
      <c r="X369" s="24"/>
      <c r="Y369" s="24"/>
      <c r="Z369" s="24"/>
      <c r="AA369" s="24"/>
      <c r="AB369" s="24"/>
      <c r="AC369" s="24"/>
      <c r="AD369" s="24"/>
      <c r="AP369"/>
      <c r="AQ369"/>
      <c r="AX369"/>
    </row>
    <row r="370" spans="18:50" x14ac:dyDescent="0.25">
      <c r="R370" s="24"/>
      <c r="S370" s="24"/>
      <c r="T370" s="24"/>
      <c r="U370" s="24"/>
      <c r="V370" s="24"/>
      <c r="W370" s="24"/>
      <c r="X370" s="24"/>
      <c r="Y370" s="24"/>
      <c r="Z370" s="24"/>
      <c r="AA370" s="24"/>
      <c r="AB370" s="24"/>
      <c r="AC370" s="24"/>
      <c r="AD370" s="24"/>
      <c r="AP370"/>
      <c r="AQ370"/>
      <c r="AX370"/>
    </row>
    <row r="371" spans="18:50" x14ac:dyDescent="0.25">
      <c r="R371" s="24"/>
      <c r="S371" s="24"/>
      <c r="T371" s="24"/>
      <c r="U371" s="24"/>
      <c r="V371" s="24"/>
      <c r="W371" s="24"/>
      <c r="X371" s="24"/>
      <c r="Y371" s="24"/>
      <c r="Z371" s="24"/>
      <c r="AA371" s="24"/>
      <c r="AB371" s="24"/>
      <c r="AC371" s="24"/>
      <c r="AD371" s="24"/>
      <c r="AP371"/>
      <c r="AQ371"/>
      <c r="AX371"/>
    </row>
    <row r="372" spans="18:50" x14ac:dyDescent="0.25">
      <c r="R372" s="24"/>
      <c r="S372" s="24"/>
      <c r="T372" s="24"/>
      <c r="U372" s="24"/>
      <c r="V372" s="24"/>
      <c r="W372" s="24"/>
      <c r="X372" s="24"/>
      <c r="Y372" s="24"/>
      <c r="Z372" s="24"/>
      <c r="AA372" s="24"/>
      <c r="AB372" s="24"/>
      <c r="AC372" s="24"/>
      <c r="AD372" s="24"/>
      <c r="AP372"/>
      <c r="AQ372"/>
      <c r="AX372"/>
    </row>
    <row r="373" spans="18:50" x14ac:dyDescent="0.25">
      <c r="R373" s="24"/>
      <c r="S373" s="24"/>
      <c r="T373" s="24"/>
      <c r="U373" s="24"/>
      <c r="V373" s="24"/>
      <c r="W373" s="24"/>
      <c r="X373" s="24"/>
      <c r="Y373" s="24"/>
      <c r="Z373" s="24"/>
      <c r="AA373" s="24"/>
      <c r="AB373" s="24"/>
      <c r="AC373" s="24"/>
      <c r="AD373" s="24"/>
      <c r="AP373"/>
      <c r="AQ373"/>
      <c r="AX373"/>
    </row>
    <row r="374" spans="18:50" x14ac:dyDescent="0.25">
      <c r="R374" s="24"/>
      <c r="S374" s="24"/>
      <c r="T374" s="24"/>
      <c r="U374" s="24"/>
      <c r="V374" s="24"/>
      <c r="W374" s="24"/>
      <c r="X374" s="24"/>
      <c r="Y374" s="24"/>
      <c r="Z374" s="24"/>
      <c r="AA374" s="24"/>
      <c r="AB374" s="24"/>
      <c r="AC374" s="24"/>
      <c r="AD374" s="24"/>
      <c r="AP374"/>
      <c r="AQ374"/>
      <c r="AX374"/>
    </row>
    <row r="375" spans="18:50" x14ac:dyDescent="0.25">
      <c r="R375" s="24"/>
      <c r="S375" s="24"/>
      <c r="T375" s="24"/>
      <c r="U375" s="24"/>
      <c r="V375" s="24"/>
      <c r="W375" s="24"/>
      <c r="X375" s="24"/>
      <c r="Y375" s="24"/>
      <c r="Z375" s="24"/>
      <c r="AA375" s="24"/>
      <c r="AB375" s="24"/>
      <c r="AC375" s="24"/>
      <c r="AD375" s="24"/>
      <c r="AP375"/>
      <c r="AQ375"/>
      <c r="AX375"/>
    </row>
    <row r="376" spans="18:50" x14ac:dyDescent="0.25">
      <c r="R376" s="24"/>
      <c r="S376" s="24"/>
      <c r="T376" s="24"/>
      <c r="U376" s="24"/>
      <c r="V376" s="24"/>
      <c r="W376" s="24"/>
      <c r="X376" s="24"/>
      <c r="Y376" s="24"/>
      <c r="Z376" s="24"/>
      <c r="AA376" s="24"/>
      <c r="AB376" s="24"/>
      <c r="AC376" s="24"/>
      <c r="AD376" s="24"/>
      <c r="AP376"/>
      <c r="AQ376"/>
      <c r="AX376"/>
    </row>
    <row r="377" spans="18:50" x14ac:dyDescent="0.25">
      <c r="R377" s="24"/>
      <c r="S377" s="24"/>
      <c r="T377" s="24"/>
      <c r="U377" s="24"/>
      <c r="V377" s="24"/>
      <c r="W377" s="24"/>
      <c r="X377" s="24"/>
      <c r="Y377" s="24"/>
      <c r="Z377" s="24"/>
      <c r="AA377" s="24"/>
      <c r="AB377" s="24"/>
      <c r="AC377" s="24"/>
      <c r="AD377" s="24"/>
      <c r="AP377"/>
      <c r="AQ377"/>
      <c r="AX377"/>
    </row>
    <row r="378" spans="18:50" x14ac:dyDescent="0.25">
      <c r="R378" s="24"/>
      <c r="S378" s="24"/>
      <c r="T378" s="24"/>
      <c r="U378" s="24"/>
      <c r="V378" s="24"/>
      <c r="W378" s="24"/>
      <c r="X378" s="24"/>
      <c r="Y378" s="24"/>
      <c r="Z378" s="24"/>
      <c r="AA378" s="24"/>
      <c r="AB378" s="24"/>
      <c r="AC378" s="24"/>
      <c r="AD378" s="24"/>
      <c r="AP378"/>
      <c r="AQ378"/>
      <c r="AX378"/>
    </row>
    <row r="379" spans="18:50" x14ac:dyDescent="0.25">
      <c r="R379" s="24"/>
      <c r="S379" s="24"/>
      <c r="T379" s="24"/>
      <c r="U379" s="24"/>
      <c r="V379" s="24"/>
      <c r="W379" s="24"/>
      <c r="X379" s="24"/>
      <c r="Y379" s="24"/>
      <c r="Z379" s="24"/>
      <c r="AA379" s="24"/>
      <c r="AB379" s="24"/>
      <c r="AC379" s="24"/>
      <c r="AD379" s="24"/>
      <c r="AP379"/>
      <c r="AQ379"/>
      <c r="AX379"/>
    </row>
    <row r="380" spans="18:50" x14ac:dyDescent="0.25">
      <c r="R380" s="24"/>
      <c r="S380" s="24"/>
      <c r="T380" s="24"/>
      <c r="U380" s="24"/>
      <c r="V380" s="24"/>
      <c r="W380" s="24"/>
      <c r="X380" s="24"/>
      <c r="Y380" s="24"/>
      <c r="Z380" s="24"/>
      <c r="AA380" s="24"/>
      <c r="AB380" s="24"/>
      <c r="AC380" s="24"/>
      <c r="AD380" s="24"/>
      <c r="AP380"/>
      <c r="AQ380"/>
      <c r="AX380"/>
    </row>
    <row r="381" spans="18:50" x14ac:dyDescent="0.25">
      <c r="R381" s="24"/>
      <c r="S381" s="24"/>
      <c r="T381" s="24"/>
      <c r="U381" s="24"/>
      <c r="V381" s="24"/>
      <c r="W381" s="24"/>
      <c r="X381" s="24"/>
      <c r="Y381" s="24"/>
      <c r="Z381" s="24"/>
      <c r="AA381" s="24"/>
      <c r="AB381" s="24"/>
      <c r="AC381" s="24"/>
      <c r="AD381" s="24"/>
      <c r="AP381"/>
      <c r="AQ381"/>
      <c r="AX381"/>
    </row>
    <row r="382" spans="18:50" x14ac:dyDescent="0.25">
      <c r="R382" s="24"/>
      <c r="S382" s="24"/>
      <c r="T382" s="24"/>
      <c r="U382" s="24"/>
      <c r="V382" s="24"/>
      <c r="W382" s="24"/>
      <c r="X382" s="24"/>
      <c r="Y382" s="24"/>
      <c r="Z382" s="24"/>
      <c r="AA382" s="24"/>
      <c r="AB382" s="24"/>
      <c r="AC382" s="24"/>
      <c r="AD382" s="24"/>
      <c r="AP382"/>
      <c r="AQ382"/>
      <c r="AX382"/>
    </row>
    <row r="383" spans="18:50" x14ac:dyDescent="0.25">
      <c r="R383" s="24"/>
      <c r="S383" s="24"/>
      <c r="T383" s="24"/>
      <c r="U383" s="24"/>
      <c r="V383" s="24"/>
      <c r="W383" s="24"/>
      <c r="X383" s="24"/>
      <c r="Y383" s="24"/>
      <c r="Z383" s="24"/>
      <c r="AA383" s="24"/>
      <c r="AB383" s="24"/>
      <c r="AC383" s="24"/>
      <c r="AD383" s="24"/>
      <c r="AP383"/>
      <c r="AQ383"/>
      <c r="AX383"/>
    </row>
    <row r="384" spans="18:50" x14ac:dyDescent="0.25">
      <c r="R384" s="24"/>
      <c r="S384" s="24"/>
      <c r="T384" s="24"/>
      <c r="U384" s="24"/>
      <c r="V384" s="24"/>
      <c r="W384" s="24"/>
      <c r="X384" s="24"/>
      <c r="Y384" s="24"/>
      <c r="Z384" s="24"/>
      <c r="AA384" s="24"/>
      <c r="AB384" s="24"/>
      <c r="AC384" s="24"/>
      <c r="AD384" s="24"/>
      <c r="AP384"/>
      <c r="AQ384"/>
      <c r="AX384"/>
    </row>
    <row r="385" spans="18:50" x14ac:dyDescent="0.25">
      <c r="R385" s="24"/>
      <c r="S385" s="24"/>
      <c r="T385" s="24"/>
      <c r="U385" s="24"/>
      <c r="V385" s="24"/>
      <c r="W385" s="24"/>
      <c r="X385" s="24"/>
      <c r="Y385" s="24"/>
      <c r="Z385" s="24"/>
      <c r="AA385" s="24"/>
      <c r="AB385" s="24"/>
      <c r="AC385" s="24"/>
      <c r="AD385" s="24"/>
      <c r="AP385"/>
      <c r="AQ385"/>
      <c r="AX385"/>
    </row>
    <row r="386" spans="18:50" x14ac:dyDescent="0.25">
      <c r="R386" s="24"/>
      <c r="S386" s="24"/>
      <c r="T386" s="24"/>
      <c r="U386" s="24"/>
      <c r="V386" s="24"/>
      <c r="W386" s="24"/>
      <c r="X386" s="24"/>
      <c r="Y386" s="24"/>
      <c r="Z386" s="24"/>
      <c r="AA386" s="24"/>
      <c r="AB386" s="24"/>
      <c r="AC386" s="24"/>
      <c r="AD386" s="24"/>
      <c r="AP386"/>
      <c r="AQ386"/>
      <c r="AX386"/>
    </row>
    <row r="387" spans="18:50" x14ac:dyDescent="0.25">
      <c r="R387" s="24"/>
      <c r="S387" s="24"/>
      <c r="T387" s="24"/>
      <c r="U387" s="24"/>
      <c r="V387" s="24"/>
      <c r="W387" s="24"/>
      <c r="X387" s="24"/>
      <c r="Y387" s="24"/>
      <c r="Z387" s="24"/>
      <c r="AA387" s="24"/>
      <c r="AB387" s="24"/>
      <c r="AC387" s="24"/>
      <c r="AD387" s="24"/>
      <c r="AP387"/>
      <c r="AQ387"/>
      <c r="AX387"/>
    </row>
    <row r="388" spans="18:50" x14ac:dyDescent="0.25">
      <c r="R388" s="24"/>
      <c r="S388" s="24"/>
      <c r="T388" s="24"/>
      <c r="U388" s="24"/>
      <c r="V388" s="24"/>
      <c r="W388" s="24"/>
      <c r="X388" s="24"/>
      <c r="Y388" s="24"/>
      <c r="Z388" s="24"/>
      <c r="AA388" s="24"/>
      <c r="AB388" s="24"/>
      <c r="AC388" s="24"/>
      <c r="AD388" s="24"/>
      <c r="AP388"/>
      <c r="AQ388"/>
      <c r="AX388"/>
    </row>
    <row r="389" spans="18:50" x14ac:dyDescent="0.25">
      <c r="R389" s="24"/>
      <c r="S389" s="24"/>
      <c r="T389" s="24"/>
      <c r="U389" s="24"/>
      <c r="V389" s="24"/>
      <c r="W389" s="24"/>
      <c r="X389" s="24"/>
      <c r="Y389" s="24"/>
      <c r="Z389" s="24"/>
      <c r="AA389" s="24"/>
      <c r="AB389" s="24"/>
      <c r="AC389" s="24"/>
      <c r="AD389" s="24"/>
      <c r="AP389"/>
      <c r="AQ389"/>
      <c r="AX389"/>
    </row>
    <row r="390" spans="18:50" x14ac:dyDescent="0.25">
      <c r="R390" s="24"/>
      <c r="S390" s="24"/>
      <c r="T390" s="24"/>
      <c r="U390" s="24"/>
      <c r="V390" s="24"/>
      <c r="W390" s="24"/>
      <c r="X390" s="24"/>
      <c r="Y390" s="24"/>
      <c r="Z390" s="24"/>
      <c r="AA390" s="24"/>
      <c r="AB390" s="24"/>
      <c r="AC390" s="24"/>
      <c r="AD390" s="24"/>
      <c r="AP390"/>
      <c r="AQ390"/>
      <c r="AX390"/>
    </row>
    <row r="391" spans="18:50" x14ac:dyDescent="0.25">
      <c r="R391" s="24"/>
      <c r="S391" s="24"/>
      <c r="T391" s="24"/>
      <c r="U391" s="24"/>
      <c r="V391" s="24"/>
      <c r="W391" s="24"/>
      <c r="X391" s="24"/>
      <c r="Y391" s="24"/>
      <c r="Z391" s="24"/>
      <c r="AA391" s="24"/>
      <c r="AB391" s="24"/>
      <c r="AC391" s="24"/>
      <c r="AD391" s="24"/>
      <c r="AP391"/>
      <c r="AQ391"/>
      <c r="AX391"/>
    </row>
    <row r="392" spans="18:50" x14ac:dyDescent="0.25">
      <c r="R392" s="24"/>
      <c r="S392" s="24"/>
      <c r="T392" s="24"/>
      <c r="U392" s="24"/>
      <c r="V392" s="24"/>
      <c r="W392" s="24"/>
      <c r="X392" s="24"/>
      <c r="Y392" s="24"/>
      <c r="Z392" s="24"/>
      <c r="AA392" s="24"/>
      <c r="AB392" s="24"/>
      <c r="AC392" s="24"/>
      <c r="AD392" s="24"/>
      <c r="AP392"/>
      <c r="AQ392"/>
      <c r="AX392"/>
    </row>
    <row r="393" spans="18:50" x14ac:dyDescent="0.25">
      <c r="R393" s="24"/>
      <c r="S393" s="24"/>
      <c r="T393" s="24"/>
      <c r="U393" s="24"/>
      <c r="V393" s="24"/>
      <c r="W393" s="24"/>
      <c r="X393" s="24"/>
      <c r="Y393" s="24"/>
      <c r="Z393" s="24"/>
      <c r="AA393" s="24"/>
      <c r="AB393" s="24"/>
      <c r="AC393" s="24"/>
      <c r="AD393" s="24"/>
      <c r="AP393"/>
      <c r="AQ393"/>
      <c r="AX393"/>
    </row>
    <row r="394" spans="18:50" x14ac:dyDescent="0.25">
      <c r="R394" s="24"/>
      <c r="S394" s="24"/>
      <c r="T394" s="24"/>
      <c r="U394" s="24"/>
      <c r="V394" s="24"/>
      <c r="W394" s="24"/>
      <c r="X394" s="24"/>
      <c r="Y394" s="24"/>
      <c r="Z394" s="24"/>
      <c r="AA394" s="24"/>
      <c r="AB394" s="24"/>
      <c r="AC394" s="24"/>
      <c r="AD394" s="24"/>
      <c r="AP394"/>
      <c r="AQ394"/>
      <c r="AX394"/>
    </row>
    <row r="395" spans="18:50" x14ac:dyDescent="0.25">
      <c r="R395" s="24"/>
      <c r="S395" s="24"/>
      <c r="T395" s="24"/>
      <c r="U395" s="24"/>
      <c r="V395" s="24"/>
      <c r="W395" s="24"/>
      <c r="X395" s="24"/>
      <c r="Y395" s="24"/>
      <c r="Z395" s="24"/>
      <c r="AA395" s="24"/>
      <c r="AB395" s="24"/>
      <c r="AC395" s="24"/>
      <c r="AD395" s="24"/>
      <c r="AP395"/>
      <c r="AQ395"/>
      <c r="AX395"/>
    </row>
    <row r="396" spans="18:50" x14ac:dyDescent="0.25">
      <c r="R396" s="24"/>
      <c r="S396" s="24"/>
      <c r="T396" s="24"/>
      <c r="U396" s="24"/>
      <c r="V396" s="24"/>
      <c r="W396" s="24"/>
      <c r="X396" s="24"/>
      <c r="Y396" s="24"/>
      <c r="Z396" s="24"/>
      <c r="AA396" s="24"/>
      <c r="AB396" s="24"/>
      <c r="AC396" s="24"/>
      <c r="AD396" s="24"/>
      <c r="AP396"/>
      <c r="AQ396"/>
      <c r="AX396"/>
    </row>
    <row r="397" spans="18:50" x14ac:dyDescent="0.25">
      <c r="R397" s="24"/>
      <c r="S397" s="24"/>
      <c r="T397" s="24"/>
      <c r="U397" s="24"/>
      <c r="V397" s="24"/>
      <c r="W397" s="24"/>
      <c r="X397" s="24"/>
      <c r="Y397" s="24"/>
      <c r="Z397" s="24"/>
      <c r="AA397" s="24"/>
      <c r="AB397" s="24"/>
      <c r="AC397" s="24"/>
      <c r="AD397" s="24"/>
      <c r="AP397"/>
      <c r="AQ397"/>
      <c r="AX397"/>
    </row>
    <row r="398" spans="18:50" x14ac:dyDescent="0.25">
      <c r="R398" s="24"/>
      <c r="S398" s="24"/>
      <c r="T398" s="24"/>
      <c r="U398" s="24"/>
      <c r="V398" s="24"/>
      <c r="W398" s="24"/>
      <c r="X398" s="24"/>
      <c r="Y398" s="24"/>
      <c r="Z398" s="24"/>
      <c r="AA398" s="24"/>
      <c r="AB398" s="24"/>
      <c r="AC398" s="24"/>
      <c r="AD398" s="24"/>
      <c r="AP398"/>
      <c r="AQ398"/>
      <c r="AX398"/>
    </row>
    <row r="399" spans="18:50" x14ac:dyDescent="0.25">
      <c r="R399" s="24"/>
      <c r="S399" s="24"/>
      <c r="T399" s="24"/>
      <c r="U399" s="24"/>
      <c r="V399" s="24"/>
      <c r="W399" s="24"/>
      <c r="X399" s="24"/>
      <c r="Y399" s="24"/>
      <c r="Z399" s="24"/>
      <c r="AA399" s="24"/>
      <c r="AB399" s="24"/>
      <c r="AC399" s="24"/>
      <c r="AD399" s="24"/>
      <c r="AP399"/>
      <c r="AQ399"/>
      <c r="AX399"/>
    </row>
    <row r="400" spans="18:50" x14ac:dyDescent="0.25">
      <c r="R400" s="24"/>
      <c r="S400" s="24"/>
      <c r="T400" s="24"/>
      <c r="U400" s="24"/>
      <c r="V400" s="24"/>
      <c r="W400" s="24"/>
      <c r="X400" s="24"/>
      <c r="Y400" s="24"/>
      <c r="Z400" s="24"/>
      <c r="AA400" s="24"/>
      <c r="AB400" s="24"/>
      <c r="AC400" s="24"/>
      <c r="AD400" s="24"/>
      <c r="AP400"/>
      <c r="AQ400"/>
      <c r="AX400"/>
    </row>
    <row r="401" spans="18:50" x14ac:dyDescent="0.25">
      <c r="R401" s="24"/>
      <c r="S401" s="24"/>
      <c r="T401" s="24"/>
      <c r="U401" s="24"/>
      <c r="V401" s="24"/>
      <c r="W401" s="24"/>
      <c r="X401" s="24"/>
      <c r="Y401" s="24"/>
      <c r="Z401" s="24"/>
      <c r="AA401" s="24"/>
      <c r="AB401" s="24"/>
      <c r="AC401" s="24"/>
      <c r="AD401" s="24"/>
      <c r="AP401"/>
      <c r="AQ401"/>
      <c r="AX401"/>
    </row>
    <row r="402" spans="18:50" x14ac:dyDescent="0.25">
      <c r="R402" s="24"/>
      <c r="S402" s="24"/>
      <c r="T402" s="24"/>
      <c r="U402" s="24"/>
      <c r="V402" s="24"/>
      <c r="W402" s="24"/>
      <c r="X402" s="24"/>
      <c r="Y402" s="24"/>
      <c r="Z402" s="24"/>
      <c r="AA402" s="24"/>
      <c r="AB402" s="24"/>
      <c r="AC402" s="24"/>
      <c r="AD402" s="24"/>
      <c r="AP402"/>
      <c r="AQ402"/>
      <c r="AX402"/>
    </row>
    <row r="403" spans="18:50" x14ac:dyDescent="0.25">
      <c r="R403" s="24"/>
      <c r="S403" s="24"/>
      <c r="T403" s="24"/>
      <c r="U403" s="24"/>
      <c r="V403" s="24"/>
      <c r="W403" s="24"/>
      <c r="X403" s="24"/>
      <c r="Y403" s="24"/>
      <c r="Z403" s="24"/>
      <c r="AA403" s="24"/>
      <c r="AB403" s="24"/>
      <c r="AC403" s="24"/>
      <c r="AD403" s="24"/>
      <c r="AP403"/>
      <c r="AQ403"/>
      <c r="AX403"/>
    </row>
    <row r="404" spans="18:50" x14ac:dyDescent="0.25">
      <c r="R404" s="24"/>
      <c r="S404" s="24"/>
      <c r="T404" s="24"/>
      <c r="U404" s="24"/>
      <c r="V404" s="24"/>
      <c r="W404" s="24"/>
      <c r="X404" s="24"/>
      <c r="Y404" s="24"/>
      <c r="Z404" s="24"/>
      <c r="AA404" s="24"/>
      <c r="AB404" s="24"/>
      <c r="AC404" s="24"/>
      <c r="AD404" s="24"/>
      <c r="AP404"/>
      <c r="AQ404"/>
      <c r="AX404"/>
    </row>
    <row r="405" spans="18:50" x14ac:dyDescent="0.25">
      <c r="R405" s="24"/>
      <c r="S405" s="24"/>
      <c r="T405" s="24"/>
      <c r="U405" s="24"/>
      <c r="V405" s="24"/>
      <c r="W405" s="24"/>
      <c r="X405" s="24"/>
      <c r="Y405" s="24"/>
      <c r="Z405" s="24"/>
      <c r="AA405" s="24"/>
      <c r="AB405" s="24"/>
      <c r="AC405" s="24"/>
      <c r="AD405" s="24"/>
      <c r="AP405"/>
      <c r="AQ405"/>
      <c r="AX405"/>
    </row>
    <row r="406" spans="18:50" x14ac:dyDescent="0.25">
      <c r="R406" s="24"/>
      <c r="S406" s="24"/>
      <c r="T406" s="24"/>
      <c r="U406" s="24"/>
      <c r="V406" s="24"/>
      <c r="W406" s="24"/>
      <c r="X406" s="24"/>
      <c r="Y406" s="24"/>
      <c r="Z406" s="24"/>
      <c r="AA406" s="24"/>
      <c r="AB406" s="24"/>
      <c r="AC406" s="24"/>
      <c r="AD406" s="24"/>
      <c r="AP406"/>
      <c r="AQ406"/>
      <c r="AX406"/>
    </row>
    <row r="407" spans="18:50" x14ac:dyDescent="0.25">
      <c r="R407" s="24"/>
      <c r="S407" s="24"/>
      <c r="T407" s="24"/>
      <c r="U407" s="24"/>
      <c r="V407" s="24"/>
      <c r="W407" s="24"/>
      <c r="X407" s="24"/>
      <c r="Y407" s="24"/>
      <c r="Z407" s="24"/>
      <c r="AA407" s="24"/>
      <c r="AB407" s="24"/>
      <c r="AC407" s="24"/>
      <c r="AD407" s="24"/>
      <c r="AP407"/>
      <c r="AQ407"/>
      <c r="AX407"/>
    </row>
    <row r="408" spans="18:50" x14ac:dyDescent="0.25">
      <c r="R408" s="24"/>
      <c r="S408" s="24"/>
      <c r="T408" s="24"/>
      <c r="U408" s="24"/>
      <c r="V408" s="24"/>
      <c r="W408" s="24"/>
      <c r="X408" s="24"/>
      <c r="Y408" s="24"/>
      <c r="Z408" s="24"/>
      <c r="AA408" s="24"/>
      <c r="AB408" s="24"/>
      <c r="AC408" s="24"/>
      <c r="AD408" s="24"/>
      <c r="AP408"/>
      <c r="AQ408"/>
      <c r="AX408"/>
    </row>
    <row r="409" spans="18:50" x14ac:dyDescent="0.25">
      <c r="R409" s="24"/>
      <c r="S409" s="24"/>
      <c r="T409" s="24"/>
      <c r="U409" s="24"/>
      <c r="V409" s="24"/>
      <c r="W409" s="24"/>
      <c r="X409" s="24"/>
      <c r="Y409" s="24"/>
      <c r="Z409" s="24"/>
      <c r="AA409" s="24"/>
      <c r="AB409" s="24"/>
      <c r="AC409" s="24"/>
      <c r="AD409" s="24"/>
      <c r="AP409"/>
      <c r="AQ409"/>
      <c r="AX409"/>
    </row>
    <row r="410" spans="18:50" x14ac:dyDescent="0.25">
      <c r="R410" s="24"/>
      <c r="S410" s="24"/>
      <c r="T410" s="24"/>
      <c r="U410" s="24"/>
      <c r="V410" s="24"/>
      <c r="W410" s="24"/>
      <c r="X410" s="24"/>
      <c r="Y410" s="24"/>
      <c r="Z410" s="24"/>
      <c r="AA410" s="24"/>
      <c r="AB410" s="24"/>
      <c r="AC410" s="24"/>
      <c r="AD410" s="24"/>
      <c r="AP410"/>
      <c r="AQ410"/>
      <c r="AX410"/>
    </row>
    <row r="411" spans="18:50" x14ac:dyDescent="0.25">
      <c r="R411" s="24"/>
      <c r="S411" s="24"/>
      <c r="T411" s="24"/>
      <c r="U411" s="24"/>
      <c r="V411" s="24"/>
      <c r="W411" s="24"/>
      <c r="X411" s="24"/>
      <c r="Y411" s="24"/>
      <c r="Z411" s="24"/>
      <c r="AA411" s="24"/>
      <c r="AB411" s="24"/>
      <c r="AC411" s="24"/>
      <c r="AD411" s="24"/>
      <c r="AP411"/>
      <c r="AQ411"/>
      <c r="AX411"/>
    </row>
    <row r="412" spans="18:50" x14ac:dyDescent="0.25">
      <c r="R412" s="24"/>
      <c r="S412" s="24"/>
      <c r="T412" s="24"/>
      <c r="U412" s="24"/>
      <c r="V412" s="24"/>
      <c r="W412" s="24"/>
      <c r="X412" s="24"/>
      <c r="Y412" s="24"/>
      <c r="Z412" s="24"/>
      <c r="AA412" s="24"/>
      <c r="AB412" s="24"/>
      <c r="AC412" s="24"/>
      <c r="AD412" s="24"/>
      <c r="AP412"/>
      <c r="AQ412"/>
      <c r="AX412"/>
    </row>
    <row r="413" spans="18:50" x14ac:dyDescent="0.25">
      <c r="R413" s="24"/>
      <c r="S413" s="24"/>
      <c r="T413" s="24"/>
      <c r="U413" s="24"/>
      <c r="V413" s="24"/>
      <c r="W413" s="24"/>
      <c r="X413" s="24"/>
      <c r="Y413" s="24"/>
      <c r="Z413" s="24"/>
      <c r="AA413" s="24"/>
      <c r="AB413" s="24"/>
      <c r="AC413" s="24"/>
      <c r="AD413" s="24"/>
      <c r="AP413"/>
      <c r="AQ413"/>
      <c r="AX413"/>
    </row>
    <row r="414" spans="18:50" x14ac:dyDescent="0.25">
      <c r="R414" s="24"/>
      <c r="S414" s="24"/>
      <c r="T414" s="24"/>
      <c r="U414" s="24"/>
      <c r="V414" s="24"/>
      <c r="W414" s="24"/>
      <c r="X414" s="24"/>
      <c r="Y414" s="24"/>
      <c r="Z414" s="24"/>
      <c r="AA414" s="24"/>
      <c r="AB414" s="24"/>
      <c r="AC414" s="24"/>
      <c r="AD414" s="24"/>
      <c r="AP414"/>
      <c r="AQ414"/>
      <c r="AX414"/>
    </row>
    <row r="415" spans="18:50" x14ac:dyDescent="0.25">
      <c r="R415" s="24"/>
      <c r="S415" s="24"/>
      <c r="T415" s="24"/>
      <c r="U415" s="24"/>
      <c r="V415" s="24"/>
      <c r="W415" s="24"/>
      <c r="X415" s="24"/>
      <c r="Y415" s="24"/>
      <c r="Z415" s="24"/>
      <c r="AA415" s="24"/>
      <c r="AB415" s="24"/>
      <c r="AC415" s="24"/>
      <c r="AD415" s="24"/>
      <c r="AP415"/>
      <c r="AQ415"/>
      <c r="AX415"/>
    </row>
    <row r="416" spans="18:50" x14ac:dyDescent="0.25">
      <c r="R416" s="24"/>
      <c r="S416" s="24"/>
      <c r="T416" s="24"/>
      <c r="U416" s="24"/>
      <c r="V416" s="24"/>
      <c r="W416" s="24"/>
      <c r="X416" s="24"/>
      <c r="Y416" s="24"/>
      <c r="Z416" s="24"/>
      <c r="AA416" s="24"/>
      <c r="AB416" s="24"/>
      <c r="AC416" s="24"/>
      <c r="AD416" s="24"/>
      <c r="AP416"/>
      <c r="AQ416"/>
      <c r="AX416"/>
    </row>
    <row r="417" spans="18:50" x14ac:dyDescent="0.25">
      <c r="R417" s="24"/>
      <c r="S417" s="24"/>
      <c r="T417" s="24"/>
      <c r="U417" s="24"/>
      <c r="V417" s="24"/>
      <c r="W417" s="24"/>
      <c r="X417" s="24"/>
      <c r="Y417" s="24"/>
      <c r="Z417" s="24"/>
      <c r="AA417" s="24"/>
      <c r="AB417" s="24"/>
      <c r="AC417" s="24"/>
      <c r="AD417" s="24"/>
      <c r="AP417"/>
      <c r="AQ417"/>
      <c r="AX417"/>
    </row>
    <row r="418" spans="18:50" x14ac:dyDescent="0.25">
      <c r="R418" s="24"/>
      <c r="S418" s="24"/>
      <c r="T418" s="24"/>
      <c r="U418" s="24"/>
      <c r="V418" s="24"/>
      <c r="W418" s="24"/>
      <c r="X418" s="24"/>
      <c r="Y418" s="24"/>
      <c r="Z418" s="24"/>
      <c r="AA418" s="24"/>
      <c r="AB418" s="24"/>
      <c r="AC418" s="24"/>
      <c r="AD418" s="24"/>
      <c r="AP418"/>
      <c r="AQ418"/>
      <c r="AX418"/>
    </row>
    <row r="419" spans="18:50" x14ac:dyDescent="0.25">
      <c r="R419" s="24"/>
      <c r="S419" s="24"/>
      <c r="T419" s="24"/>
      <c r="U419" s="24"/>
      <c r="V419" s="24"/>
      <c r="W419" s="24"/>
      <c r="X419" s="24"/>
      <c r="Y419" s="24"/>
      <c r="Z419" s="24"/>
      <c r="AA419" s="24"/>
      <c r="AB419" s="24"/>
      <c r="AC419" s="24"/>
      <c r="AD419" s="24"/>
      <c r="AP419"/>
      <c r="AQ419"/>
      <c r="AX419"/>
    </row>
    <row r="420" spans="18:50" x14ac:dyDescent="0.25">
      <c r="R420" s="24"/>
      <c r="S420" s="24"/>
      <c r="T420" s="24"/>
      <c r="U420" s="24"/>
      <c r="V420" s="24"/>
      <c r="W420" s="24"/>
      <c r="X420" s="24"/>
      <c r="Y420" s="24"/>
      <c r="Z420" s="24"/>
      <c r="AA420" s="24"/>
      <c r="AB420" s="24"/>
      <c r="AC420" s="24"/>
      <c r="AD420" s="24"/>
      <c r="AP420"/>
      <c r="AQ420"/>
      <c r="AX420"/>
    </row>
    <row r="421" spans="18:50" x14ac:dyDescent="0.25">
      <c r="R421" s="24"/>
      <c r="S421" s="24"/>
      <c r="T421" s="24"/>
      <c r="U421" s="24"/>
      <c r="V421" s="24"/>
      <c r="W421" s="24"/>
      <c r="X421" s="24"/>
      <c r="Y421" s="24"/>
      <c r="Z421" s="24"/>
      <c r="AA421" s="24"/>
      <c r="AB421" s="24"/>
      <c r="AC421" s="24"/>
      <c r="AD421" s="24"/>
      <c r="AP421"/>
      <c r="AQ421"/>
      <c r="AX421"/>
    </row>
    <row r="422" spans="18:50" x14ac:dyDescent="0.25">
      <c r="R422" s="24"/>
      <c r="S422" s="24"/>
      <c r="T422" s="24"/>
      <c r="U422" s="24"/>
      <c r="V422" s="24"/>
      <c r="W422" s="24"/>
      <c r="X422" s="24"/>
      <c r="Y422" s="24"/>
      <c r="Z422" s="24"/>
      <c r="AA422" s="24"/>
      <c r="AB422" s="24"/>
      <c r="AC422" s="24"/>
      <c r="AD422" s="24"/>
      <c r="AP422"/>
      <c r="AQ422"/>
      <c r="AX422"/>
    </row>
    <row r="423" spans="18:50" x14ac:dyDescent="0.25">
      <c r="R423" s="24"/>
      <c r="S423" s="24"/>
      <c r="T423" s="24"/>
      <c r="U423" s="24"/>
      <c r="V423" s="24"/>
      <c r="W423" s="24"/>
      <c r="X423" s="24"/>
      <c r="Y423" s="24"/>
      <c r="Z423" s="24"/>
      <c r="AA423" s="24"/>
      <c r="AB423" s="24"/>
      <c r="AC423" s="24"/>
      <c r="AD423" s="24"/>
      <c r="AP423"/>
      <c r="AQ423"/>
      <c r="AX423"/>
    </row>
    <row r="424" spans="18:50" x14ac:dyDescent="0.25">
      <c r="R424" s="24"/>
      <c r="S424" s="24"/>
      <c r="T424" s="24"/>
      <c r="U424" s="24"/>
      <c r="V424" s="24"/>
      <c r="W424" s="24"/>
      <c r="X424" s="24"/>
      <c r="Y424" s="24"/>
      <c r="Z424" s="24"/>
      <c r="AA424" s="24"/>
      <c r="AB424" s="24"/>
      <c r="AC424" s="24"/>
      <c r="AD424" s="24"/>
      <c r="AP424"/>
      <c r="AQ424"/>
      <c r="AX424"/>
    </row>
    <row r="425" spans="18:50" x14ac:dyDescent="0.25">
      <c r="R425" s="24"/>
      <c r="S425" s="24"/>
      <c r="T425" s="24"/>
      <c r="U425" s="24"/>
      <c r="V425" s="24"/>
      <c r="W425" s="24"/>
      <c r="X425" s="24"/>
      <c r="Y425" s="24"/>
      <c r="Z425" s="24"/>
      <c r="AA425" s="24"/>
      <c r="AB425" s="24"/>
      <c r="AC425" s="24"/>
      <c r="AD425" s="24"/>
      <c r="AP425"/>
      <c r="AQ425"/>
      <c r="AX425"/>
    </row>
    <row r="426" spans="18:50" x14ac:dyDescent="0.25">
      <c r="R426" s="24"/>
      <c r="S426" s="24"/>
      <c r="T426" s="24"/>
      <c r="U426" s="24"/>
      <c r="V426" s="24"/>
      <c r="W426" s="24"/>
      <c r="X426" s="24"/>
      <c r="Y426" s="24"/>
      <c r="Z426" s="24"/>
      <c r="AA426" s="24"/>
      <c r="AB426" s="24"/>
      <c r="AC426" s="24"/>
      <c r="AD426" s="24"/>
      <c r="AP426"/>
      <c r="AQ426"/>
      <c r="AX426"/>
    </row>
    <row r="427" spans="18:50" x14ac:dyDescent="0.25">
      <c r="R427" s="24"/>
      <c r="S427" s="24"/>
      <c r="T427" s="24"/>
      <c r="U427" s="24"/>
      <c r="V427" s="24"/>
      <c r="W427" s="24"/>
      <c r="X427" s="24"/>
      <c r="Y427" s="24"/>
      <c r="Z427" s="24"/>
      <c r="AA427" s="24"/>
      <c r="AB427" s="24"/>
      <c r="AC427" s="24"/>
      <c r="AD427" s="24"/>
      <c r="AP427"/>
      <c r="AQ427"/>
      <c r="AX427"/>
    </row>
    <row r="428" spans="18:50" x14ac:dyDescent="0.25">
      <c r="R428" s="24"/>
      <c r="S428" s="24"/>
      <c r="T428" s="24"/>
      <c r="U428" s="24"/>
      <c r="V428" s="24"/>
      <c r="W428" s="24"/>
      <c r="X428" s="24"/>
      <c r="Y428" s="24"/>
      <c r="Z428" s="24"/>
      <c r="AA428" s="24"/>
      <c r="AB428" s="24"/>
      <c r="AC428" s="24"/>
      <c r="AD428" s="24"/>
      <c r="AP428"/>
      <c r="AQ428"/>
      <c r="AX428"/>
    </row>
    <row r="429" spans="18:50" x14ac:dyDescent="0.25">
      <c r="R429" s="24"/>
      <c r="S429" s="24"/>
      <c r="T429" s="24"/>
      <c r="U429" s="24"/>
      <c r="V429" s="24"/>
      <c r="W429" s="24"/>
      <c r="X429" s="24"/>
      <c r="Y429" s="24"/>
      <c r="Z429" s="24"/>
      <c r="AA429" s="24"/>
      <c r="AB429" s="24"/>
      <c r="AC429" s="24"/>
      <c r="AD429" s="24"/>
      <c r="AP429"/>
      <c r="AQ429"/>
      <c r="AX429"/>
    </row>
    <row r="430" spans="18:50" x14ac:dyDescent="0.25">
      <c r="R430" s="24"/>
      <c r="S430" s="24"/>
      <c r="T430" s="24"/>
      <c r="U430" s="24"/>
      <c r="V430" s="24"/>
      <c r="W430" s="24"/>
      <c r="X430" s="24"/>
      <c r="Y430" s="24"/>
      <c r="Z430" s="24"/>
      <c r="AA430" s="24"/>
      <c r="AB430" s="24"/>
      <c r="AC430" s="24"/>
      <c r="AD430" s="24"/>
      <c r="AP430"/>
      <c r="AQ430"/>
      <c r="AX430"/>
    </row>
    <row r="431" spans="18:50" x14ac:dyDescent="0.25">
      <c r="R431" s="24"/>
      <c r="S431" s="24"/>
      <c r="T431" s="24"/>
      <c r="U431" s="24"/>
      <c r="V431" s="24"/>
      <c r="W431" s="24"/>
      <c r="X431" s="24"/>
      <c r="Y431" s="24"/>
      <c r="Z431" s="24"/>
      <c r="AA431" s="24"/>
      <c r="AB431" s="24"/>
      <c r="AC431" s="24"/>
      <c r="AD431" s="24"/>
      <c r="AP431"/>
      <c r="AQ431"/>
      <c r="AX431"/>
    </row>
    <row r="432" spans="18:50" x14ac:dyDescent="0.25">
      <c r="R432" s="24"/>
      <c r="S432" s="24"/>
      <c r="T432" s="24"/>
      <c r="U432" s="24"/>
      <c r="V432" s="24"/>
      <c r="W432" s="24"/>
      <c r="X432" s="24"/>
      <c r="Y432" s="24"/>
      <c r="Z432" s="24"/>
      <c r="AA432" s="24"/>
      <c r="AB432" s="24"/>
      <c r="AC432" s="24"/>
      <c r="AD432" s="24"/>
      <c r="AP432"/>
      <c r="AQ432"/>
      <c r="AX432"/>
    </row>
    <row r="433" spans="18:50" x14ac:dyDescent="0.25">
      <c r="R433" s="24"/>
      <c r="S433" s="24"/>
      <c r="T433" s="24"/>
      <c r="U433" s="24"/>
      <c r="V433" s="24"/>
      <c r="W433" s="24"/>
      <c r="X433" s="24"/>
      <c r="Y433" s="24"/>
      <c r="Z433" s="24"/>
      <c r="AA433" s="24"/>
      <c r="AB433" s="24"/>
      <c r="AC433" s="24"/>
      <c r="AD433" s="24"/>
      <c r="AP433"/>
      <c r="AQ433"/>
      <c r="AX433"/>
    </row>
    <row r="434" spans="18:50" x14ac:dyDescent="0.25">
      <c r="R434" s="24"/>
      <c r="S434" s="24"/>
      <c r="T434" s="24"/>
      <c r="U434" s="24"/>
      <c r="V434" s="24"/>
      <c r="W434" s="24"/>
      <c r="X434" s="24"/>
      <c r="Y434" s="24"/>
      <c r="Z434" s="24"/>
      <c r="AA434" s="24"/>
      <c r="AB434" s="24"/>
      <c r="AC434" s="24"/>
      <c r="AD434" s="24"/>
      <c r="AP434"/>
      <c r="AQ434"/>
      <c r="AX434"/>
    </row>
    <row r="435" spans="18:50" x14ac:dyDescent="0.25">
      <c r="R435" s="24"/>
      <c r="S435" s="24"/>
      <c r="T435" s="24"/>
      <c r="U435" s="24"/>
      <c r="V435" s="24"/>
      <c r="W435" s="24"/>
      <c r="X435" s="24"/>
      <c r="Y435" s="24"/>
      <c r="Z435" s="24"/>
      <c r="AA435" s="24"/>
      <c r="AB435" s="24"/>
      <c r="AC435" s="24"/>
      <c r="AD435" s="24"/>
      <c r="AP435"/>
      <c r="AQ435"/>
      <c r="AX435"/>
    </row>
    <row r="436" spans="18:50" x14ac:dyDescent="0.25">
      <c r="R436" s="24"/>
      <c r="S436" s="24"/>
      <c r="T436" s="24"/>
      <c r="U436" s="24"/>
      <c r="V436" s="24"/>
      <c r="W436" s="24"/>
      <c r="X436" s="24"/>
      <c r="Y436" s="24"/>
      <c r="Z436" s="24"/>
      <c r="AA436" s="24"/>
      <c r="AB436" s="24"/>
      <c r="AC436" s="24"/>
      <c r="AD436" s="24"/>
      <c r="AP436"/>
      <c r="AQ436"/>
      <c r="AX436"/>
    </row>
    <row r="437" spans="18:50" x14ac:dyDescent="0.25">
      <c r="R437" s="24"/>
      <c r="S437" s="24"/>
      <c r="T437" s="24"/>
      <c r="U437" s="24"/>
      <c r="V437" s="24"/>
      <c r="W437" s="24"/>
      <c r="X437" s="24"/>
      <c r="Y437" s="24"/>
      <c r="Z437" s="24"/>
      <c r="AA437" s="24"/>
      <c r="AB437" s="24"/>
      <c r="AC437" s="24"/>
      <c r="AD437" s="24"/>
      <c r="AP437"/>
      <c r="AQ437"/>
      <c r="AX437"/>
    </row>
    <row r="438" spans="18:50" x14ac:dyDescent="0.25">
      <c r="R438" s="24"/>
      <c r="S438" s="24"/>
      <c r="T438" s="24"/>
      <c r="U438" s="24"/>
      <c r="V438" s="24"/>
      <c r="W438" s="24"/>
      <c r="X438" s="24"/>
      <c r="Y438" s="24"/>
      <c r="Z438" s="24"/>
      <c r="AA438" s="24"/>
      <c r="AB438" s="24"/>
      <c r="AC438" s="24"/>
      <c r="AD438" s="24"/>
      <c r="AP438"/>
      <c r="AQ438"/>
      <c r="AX438"/>
    </row>
    <row r="439" spans="18:50" x14ac:dyDescent="0.25">
      <c r="R439" s="24"/>
      <c r="S439" s="24"/>
      <c r="T439" s="24"/>
      <c r="U439" s="24"/>
      <c r="V439" s="24"/>
      <c r="W439" s="24"/>
      <c r="X439" s="24"/>
      <c r="Y439" s="24"/>
      <c r="Z439" s="24"/>
      <c r="AA439" s="24"/>
      <c r="AB439" s="24"/>
      <c r="AC439" s="24"/>
      <c r="AD439" s="24"/>
      <c r="AP439"/>
      <c r="AQ439"/>
      <c r="AX439"/>
    </row>
    <row r="440" spans="18:50" x14ac:dyDescent="0.25">
      <c r="R440" s="24"/>
      <c r="S440" s="24"/>
      <c r="T440" s="24"/>
      <c r="U440" s="24"/>
      <c r="V440" s="24"/>
      <c r="W440" s="24"/>
      <c r="X440" s="24"/>
      <c r="Y440" s="24"/>
      <c r="Z440" s="24"/>
      <c r="AA440" s="24"/>
      <c r="AB440" s="24"/>
      <c r="AC440" s="24"/>
      <c r="AD440" s="24"/>
      <c r="AP440"/>
      <c r="AQ440"/>
      <c r="AX440"/>
    </row>
    <row r="441" spans="18:50" x14ac:dyDescent="0.25">
      <c r="R441" s="24"/>
      <c r="S441" s="24"/>
      <c r="T441" s="24"/>
      <c r="U441" s="24"/>
      <c r="V441" s="24"/>
      <c r="W441" s="24"/>
      <c r="X441" s="24"/>
      <c r="Y441" s="24"/>
      <c r="Z441" s="24"/>
      <c r="AA441" s="24"/>
      <c r="AB441" s="24"/>
      <c r="AC441" s="24"/>
      <c r="AD441" s="24"/>
      <c r="AP441"/>
      <c r="AQ441"/>
      <c r="AX441"/>
    </row>
    <row r="442" spans="18:50" x14ac:dyDescent="0.25">
      <c r="R442" s="24"/>
      <c r="S442" s="24"/>
      <c r="T442" s="24"/>
      <c r="U442" s="24"/>
      <c r="V442" s="24"/>
      <c r="W442" s="24"/>
      <c r="X442" s="24"/>
      <c r="Y442" s="24"/>
      <c r="Z442" s="24"/>
      <c r="AA442" s="24"/>
      <c r="AB442" s="24"/>
      <c r="AC442" s="24"/>
      <c r="AD442" s="24"/>
      <c r="AP442"/>
      <c r="AQ442"/>
      <c r="AX442"/>
    </row>
    <row r="443" spans="18:50" x14ac:dyDescent="0.25">
      <c r="R443" s="24"/>
      <c r="S443" s="24"/>
      <c r="T443" s="24"/>
      <c r="U443" s="24"/>
      <c r="V443" s="24"/>
      <c r="W443" s="24"/>
      <c r="X443" s="24"/>
      <c r="Y443" s="24"/>
      <c r="Z443" s="24"/>
      <c r="AA443" s="24"/>
      <c r="AB443" s="24"/>
      <c r="AC443" s="24"/>
      <c r="AD443" s="24"/>
      <c r="AP443"/>
      <c r="AQ443"/>
      <c r="AX443"/>
    </row>
    <row r="444" spans="18:50" x14ac:dyDescent="0.25">
      <c r="R444" s="24"/>
      <c r="S444" s="24"/>
      <c r="T444" s="24"/>
      <c r="U444" s="24"/>
      <c r="V444" s="24"/>
      <c r="W444" s="24"/>
      <c r="X444" s="24"/>
      <c r="Y444" s="24"/>
      <c r="Z444" s="24"/>
      <c r="AA444" s="24"/>
      <c r="AB444" s="24"/>
      <c r="AC444" s="24"/>
      <c r="AD444" s="24"/>
      <c r="AP444"/>
      <c r="AQ444"/>
      <c r="AX444"/>
    </row>
    <row r="445" spans="18:50" x14ac:dyDescent="0.25">
      <c r="R445" s="24"/>
      <c r="S445" s="24"/>
      <c r="T445" s="24"/>
      <c r="U445" s="24"/>
      <c r="V445" s="24"/>
      <c r="W445" s="24"/>
      <c r="X445" s="24"/>
      <c r="Y445" s="24"/>
      <c r="Z445" s="24"/>
      <c r="AA445" s="24"/>
      <c r="AB445" s="24"/>
      <c r="AC445" s="24"/>
      <c r="AD445" s="24"/>
      <c r="AP445"/>
      <c r="AQ445"/>
      <c r="AX445"/>
    </row>
    <row r="446" spans="18:50" x14ac:dyDescent="0.25">
      <c r="R446" s="24"/>
      <c r="S446" s="24"/>
      <c r="T446" s="24"/>
      <c r="U446" s="24"/>
      <c r="V446" s="24"/>
      <c r="W446" s="24"/>
      <c r="X446" s="24"/>
      <c r="Y446" s="24"/>
      <c r="Z446" s="24"/>
      <c r="AA446" s="24"/>
      <c r="AB446" s="24"/>
      <c r="AC446" s="24"/>
      <c r="AD446" s="24"/>
      <c r="AP446"/>
      <c r="AQ446"/>
      <c r="AX446"/>
    </row>
    <row r="447" spans="18:50" x14ac:dyDescent="0.25">
      <c r="R447" s="24"/>
      <c r="S447" s="24"/>
      <c r="T447" s="24"/>
      <c r="U447" s="24"/>
      <c r="V447" s="24"/>
      <c r="W447" s="24"/>
      <c r="X447" s="24"/>
      <c r="Y447" s="24"/>
      <c r="Z447" s="24"/>
      <c r="AA447" s="24"/>
      <c r="AB447" s="24"/>
      <c r="AC447" s="24"/>
      <c r="AD447" s="24"/>
      <c r="AP447"/>
      <c r="AQ447"/>
      <c r="AX447"/>
    </row>
    <row r="448" spans="18:50" x14ac:dyDescent="0.25">
      <c r="R448" s="24"/>
      <c r="S448" s="24"/>
      <c r="T448" s="24"/>
      <c r="U448" s="24"/>
      <c r="V448" s="24"/>
      <c r="W448" s="24"/>
      <c r="X448" s="24"/>
      <c r="Y448" s="24"/>
      <c r="Z448" s="24"/>
      <c r="AA448" s="24"/>
      <c r="AB448" s="24"/>
      <c r="AC448" s="24"/>
      <c r="AD448" s="24"/>
      <c r="AP448"/>
      <c r="AQ448"/>
      <c r="AX448"/>
    </row>
    <row r="449" spans="18:50" x14ac:dyDescent="0.25">
      <c r="R449" s="24"/>
      <c r="S449" s="24"/>
      <c r="T449" s="24"/>
      <c r="U449" s="24"/>
      <c r="V449" s="24"/>
      <c r="W449" s="24"/>
      <c r="X449" s="24"/>
      <c r="Y449" s="24"/>
      <c r="Z449" s="24"/>
      <c r="AA449" s="24"/>
      <c r="AB449" s="24"/>
      <c r="AC449" s="24"/>
      <c r="AD449" s="24"/>
      <c r="AP449"/>
      <c r="AQ449"/>
      <c r="AX449"/>
    </row>
    <row r="450" spans="18:50" x14ac:dyDescent="0.25">
      <c r="R450" s="24"/>
      <c r="S450" s="24"/>
      <c r="T450" s="24"/>
      <c r="U450" s="24"/>
      <c r="V450" s="24"/>
      <c r="W450" s="24"/>
      <c r="X450" s="24"/>
      <c r="Y450" s="24"/>
      <c r="Z450" s="24"/>
      <c r="AA450" s="24"/>
      <c r="AB450" s="24"/>
      <c r="AC450" s="24"/>
      <c r="AD450" s="24"/>
      <c r="AP450"/>
      <c r="AQ450"/>
      <c r="AX450"/>
    </row>
    <row r="451" spans="18:50" x14ac:dyDescent="0.25">
      <c r="R451" s="24"/>
      <c r="S451" s="24"/>
      <c r="T451" s="24"/>
      <c r="U451" s="24"/>
      <c r="V451" s="24"/>
      <c r="W451" s="24"/>
      <c r="X451" s="24"/>
      <c r="Y451" s="24"/>
      <c r="Z451" s="24"/>
      <c r="AA451" s="24"/>
      <c r="AB451" s="24"/>
      <c r="AC451" s="24"/>
      <c r="AD451" s="24"/>
      <c r="AP451"/>
      <c r="AQ451"/>
      <c r="AX451"/>
    </row>
    <row r="452" spans="18:50" x14ac:dyDescent="0.25">
      <c r="R452" s="24"/>
      <c r="S452" s="24"/>
      <c r="T452" s="24"/>
      <c r="U452" s="24"/>
      <c r="V452" s="24"/>
      <c r="W452" s="24"/>
      <c r="X452" s="24"/>
      <c r="Y452" s="24"/>
      <c r="Z452" s="24"/>
      <c r="AA452" s="24"/>
      <c r="AB452" s="24"/>
      <c r="AC452" s="24"/>
      <c r="AD452" s="24"/>
      <c r="AP452"/>
      <c r="AQ452"/>
      <c r="AX452"/>
    </row>
    <row r="453" spans="18:50" x14ac:dyDescent="0.25">
      <c r="R453" s="24"/>
      <c r="S453" s="24"/>
      <c r="T453" s="24"/>
      <c r="U453" s="24"/>
      <c r="V453" s="24"/>
      <c r="W453" s="24"/>
      <c r="X453" s="24"/>
      <c r="Y453" s="24"/>
      <c r="Z453" s="24"/>
      <c r="AA453" s="24"/>
      <c r="AB453" s="24"/>
      <c r="AC453" s="24"/>
      <c r="AD453" s="24"/>
      <c r="AP453"/>
      <c r="AQ453"/>
      <c r="AX453"/>
    </row>
    <row r="454" spans="18:50" x14ac:dyDescent="0.25">
      <c r="R454" s="24"/>
      <c r="S454" s="24"/>
      <c r="T454" s="24"/>
      <c r="U454" s="24"/>
      <c r="V454" s="24"/>
      <c r="W454" s="24"/>
      <c r="X454" s="24"/>
      <c r="Y454" s="24"/>
      <c r="Z454" s="24"/>
      <c r="AA454" s="24"/>
      <c r="AB454" s="24"/>
      <c r="AC454" s="24"/>
      <c r="AD454" s="24"/>
      <c r="AP454"/>
      <c r="AQ454"/>
      <c r="AX454"/>
    </row>
    <row r="455" spans="18:50" x14ac:dyDescent="0.25">
      <c r="R455" s="24"/>
      <c r="S455" s="24"/>
      <c r="T455" s="24"/>
      <c r="U455" s="24"/>
      <c r="V455" s="24"/>
      <c r="W455" s="24"/>
      <c r="X455" s="24"/>
      <c r="Y455" s="24"/>
      <c r="Z455" s="24"/>
      <c r="AA455" s="24"/>
      <c r="AB455" s="24"/>
      <c r="AC455" s="24"/>
      <c r="AD455" s="24"/>
      <c r="AP455"/>
      <c r="AQ455"/>
      <c r="AX455"/>
    </row>
    <row r="456" spans="18:50" x14ac:dyDescent="0.25">
      <c r="R456" s="24"/>
      <c r="S456" s="24"/>
      <c r="T456" s="24"/>
      <c r="U456" s="24"/>
      <c r="V456" s="24"/>
      <c r="W456" s="24"/>
      <c r="X456" s="24"/>
      <c r="Y456" s="24"/>
      <c r="Z456" s="24"/>
      <c r="AA456" s="24"/>
      <c r="AB456" s="24"/>
      <c r="AC456" s="24"/>
      <c r="AD456" s="24"/>
      <c r="AP456"/>
      <c r="AQ456"/>
      <c r="AX456"/>
    </row>
    <row r="457" spans="18:50" x14ac:dyDescent="0.25">
      <c r="R457" s="24"/>
      <c r="S457" s="24"/>
      <c r="T457" s="24"/>
      <c r="U457" s="24"/>
      <c r="V457" s="24"/>
      <c r="W457" s="24"/>
      <c r="X457" s="24"/>
      <c r="Y457" s="24"/>
      <c r="Z457" s="24"/>
      <c r="AA457" s="24"/>
      <c r="AB457" s="24"/>
      <c r="AC457" s="24"/>
      <c r="AD457" s="24"/>
      <c r="AP457"/>
      <c r="AQ457"/>
      <c r="AX457"/>
    </row>
    <row r="458" spans="18:50" x14ac:dyDescent="0.25">
      <c r="R458" s="24"/>
      <c r="S458" s="24"/>
      <c r="T458" s="24"/>
      <c r="U458" s="24"/>
      <c r="V458" s="24"/>
      <c r="W458" s="24"/>
      <c r="X458" s="24"/>
      <c r="Y458" s="24"/>
      <c r="Z458" s="24"/>
      <c r="AA458" s="24"/>
      <c r="AB458" s="24"/>
      <c r="AC458" s="24"/>
      <c r="AD458" s="24"/>
      <c r="AP458"/>
      <c r="AQ458"/>
      <c r="AX458"/>
    </row>
    <row r="459" spans="18:50" x14ac:dyDescent="0.25">
      <c r="R459" s="24"/>
      <c r="S459" s="24"/>
      <c r="T459" s="24"/>
      <c r="U459" s="24"/>
      <c r="V459" s="24"/>
      <c r="W459" s="24"/>
      <c r="X459" s="24"/>
      <c r="Y459" s="24"/>
      <c r="Z459" s="24"/>
      <c r="AA459" s="24"/>
      <c r="AB459" s="24"/>
      <c r="AC459" s="24"/>
      <c r="AD459" s="24"/>
      <c r="AP459"/>
      <c r="AQ459"/>
      <c r="AX459"/>
    </row>
    <row r="460" spans="18:50" x14ac:dyDescent="0.25">
      <c r="R460" s="24"/>
      <c r="S460" s="24"/>
      <c r="T460" s="24"/>
      <c r="U460" s="24"/>
      <c r="V460" s="24"/>
      <c r="W460" s="24"/>
      <c r="X460" s="24"/>
      <c r="Y460" s="24"/>
      <c r="Z460" s="24"/>
      <c r="AA460" s="24"/>
      <c r="AB460" s="24"/>
      <c r="AC460" s="24"/>
      <c r="AD460" s="24"/>
      <c r="AP460"/>
      <c r="AQ460"/>
      <c r="AX460"/>
    </row>
    <row r="461" spans="18:50" x14ac:dyDescent="0.25">
      <c r="R461" s="24"/>
      <c r="S461" s="24"/>
      <c r="T461" s="24"/>
      <c r="U461" s="24"/>
      <c r="V461" s="24"/>
      <c r="W461" s="24"/>
      <c r="X461" s="24"/>
      <c r="Y461" s="24"/>
      <c r="Z461" s="24"/>
      <c r="AA461" s="24"/>
      <c r="AB461" s="24"/>
      <c r="AC461" s="24"/>
      <c r="AD461" s="24"/>
      <c r="AP461"/>
      <c r="AQ461"/>
      <c r="AX461"/>
    </row>
    <row r="462" spans="18:50" x14ac:dyDescent="0.25">
      <c r="R462" s="24"/>
      <c r="S462" s="24"/>
      <c r="T462" s="24"/>
      <c r="U462" s="24"/>
      <c r="V462" s="24"/>
      <c r="W462" s="24"/>
      <c r="X462" s="24"/>
      <c r="Y462" s="24"/>
      <c r="Z462" s="24"/>
      <c r="AA462" s="24"/>
      <c r="AB462" s="24"/>
      <c r="AC462" s="24"/>
      <c r="AD462" s="24"/>
      <c r="AP462"/>
      <c r="AQ462"/>
      <c r="AX462"/>
    </row>
    <row r="463" spans="18:50" x14ac:dyDescent="0.25">
      <c r="R463" s="24"/>
      <c r="S463" s="24"/>
      <c r="T463" s="24"/>
      <c r="U463" s="24"/>
      <c r="V463" s="24"/>
      <c r="W463" s="24"/>
      <c r="X463" s="24"/>
      <c r="Y463" s="24"/>
      <c r="Z463" s="24"/>
      <c r="AA463" s="24"/>
      <c r="AB463" s="24"/>
      <c r="AC463" s="24"/>
      <c r="AD463" s="24"/>
      <c r="AP463"/>
      <c r="AQ463"/>
      <c r="AX463"/>
    </row>
    <row r="464" spans="18:50" x14ac:dyDescent="0.25">
      <c r="R464" s="24"/>
      <c r="S464" s="24"/>
      <c r="T464" s="24"/>
      <c r="U464" s="24"/>
      <c r="V464" s="24"/>
      <c r="W464" s="24"/>
      <c r="X464" s="24"/>
      <c r="Y464" s="24"/>
      <c r="Z464" s="24"/>
      <c r="AA464" s="24"/>
      <c r="AB464" s="24"/>
      <c r="AC464" s="24"/>
      <c r="AD464" s="24"/>
      <c r="AP464"/>
      <c r="AQ464"/>
      <c r="AX464"/>
    </row>
    <row r="465" spans="18:50" x14ac:dyDescent="0.25">
      <c r="R465" s="24"/>
      <c r="S465" s="24"/>
      <c r="T465" s="24"/>
      <c r="U465" s="24"/>
      <c r="V465" s="24"/>
      <c r="W465" s="24"/>
      <c r="X465" s="24"/>
      <c r="Y465" s="24"/>
      <c r="Z465" s="24"/>
      <c r="AA465" s="24"/>
      <c r="AB465" s="24"/>
      <c r="AC465" s="24"/>
      <c r="AD465" s="24"/>
      <c r="AP465"/>
      <c r="AQ465"/>
      <c r="AX465"/>
    </row>
    <row r="466" spans="18:50" x14ac:dyDescent="0.25">
      <c r="R466" s="24"/>
      <c r="S466" s="24"/>
      <c r="T466" s="24"/>
      <c r="U466" s="24"/>
      <c r="V466" s="24"/>
      <c r="W466" s="24"/>
      <c r="X466" s="24"/>
      <c r="Y466" s="24"/>
      <c r="Z466" s="24"/>
      <c r="AA466" s="24"/>
      <c r="AB466" s="24"/>
      <c r="AC466" s="24"/>
      <c r="AD466" s="24"/>
      <c r="AP466"/>
      <c r="AQ466"/>
      <c r="AX466"/>
    </row>
    <row r="467" spans="18:50" x14ac:dyDescent="0.25">
      <c r="R467" s="24"/>
      <c r="S467" s="24"/>
      <c r="T467" s="24"/>
      <c r="U467" s="24"/>
      <c r="V467" s="24"/>
      <c r="W467" s="24"/>
      <c r="X467" s="24"/>
      <c r="Y467" s="24"/>
      <c r="Z467" s="24"/>
      <c r="AA467" s="24"/>
      <c r="AB467" s="24"/>
      <c r="AC467" s="24"/>
      <c r="AD467" s="24"/>
      <c r="AP467"/>
      <c r="AQ467"/>
      <c r="AX467"/>
    </row>
    <row r="468" spans="18:50" x14ac:dyDescent="0.25">
      <c r="R468" s="24"/>
      <c r="S468" s="24"/>
      <c r="T468" s="24"/>
      <c r="U468" s="24"/>
      <c r="V468" s="24"/>
      <c r="W468" s="24"/>
      <c r="X468" s="24"/>
      <c r="Y468" s="24"/>
      <c r="Z468" s="24"/>
      <c r="AA468" s="24"/>
      <c r="AB468" s="24"/>
      <c r="AC468" s="24"/>
      <c r="AD468" s="24"/>
      <c r="AP468"/>
      <c r="AQ468"/>
      <c r="AX468"/>
    </row>
    <row r="469" spans="18:50" x14ac:dyDescent="0.25">
      <c r="R469" s="24"/>
      <c r="S469" s="24"/>
      <c r="T469" s="24"/>
      <c r="U469" s="24"/>
      <c r="V469" s="24"/>
      <c r="W469" s="24"/>
      <c r="X469" s="24"/>
      <c r="Y469" s="24"/>
      <c r="Z469" s="24"/>
      <c r="AA469" s="24"/>
      <c r="AB469" s="24"/>
      <c r="AC469" s="24"/>
      <c r="AD469" s="24"/>
      <c r="AP469"/>
      <c r="AQ469"/>
      <c r="AX469"/>
    </row>
    <row r="470" spans="18:50" x14ac:dyDescent="0.25">
      <c r="R470" s="24"/>
      <c r="S470" s="24"/>
      <c r="T470" s="24"/>
      <c r="U470" s="24"/>
      <c r="V470" s="24"/>
      <c r="W470" s="24"/>
      <c r="X470" s="24"/>
      <c r="Y470" s="24"/>
      <c r="Z470" s="24"/>
      <c r="AA470" s="24"/>
      <c r="AB470" s="24"/>
      <c r="AC470" s="24"/>
      <c r="AD470" s="24"/>
      <c r="AP470"/>
      <c r="AQ470"/>
      <c r="AX470"/>
    </row>
    <row r="471" spans="18:50" x14ac:dyDescent="0.25">
      <c r="R471" s="24"/>
      <c r="S471" s="24"/>
      <c r="T471" s="24"/>
      <c r="U471" s="24"/>
      <c r="V471" s="24"/>
      <c r="W471" s="24"/>
      <c r="X471" s="24"/>
      <c r="Y471" s="24"/>
      <c r="Z471" s="24"/>
      <c r="AA471" s="24"/>
      <c r="AB471" s="24"/>
      <c r="AC471" s="24"/>
      <c r="AD471" s="24"/>
      <c r="AP471"/>
      <c r="AQ471"/>
      <c r="AX471"/>
    </row>
    <row r="472" spans="18:50" x14ac:dyDescent="0.25">
      <c r="R472" s="24"/>
      <c r="S472" s="24"/>
      <c r="T472" s="24"/>
      <c r="U472" s="24"/>
      <c r="V472" s="24"/>
      <c r="W472" s="24"/>
      <c r="X472" s="24"/>
      <c r="Y472" s="24"/>
      <c r="Z472" s="24"/>
      <c r="AA472" s="24"/>
      <c r="AB472" s="24"/>
      <c r="AC472" s="24"/>
      <c r="AD472" s="24"/>
      <c r="AP472"/>
      <c r="AQ472"/>
      <c r="AX472"/>
    </row>
    <row r="473" spans="18:50" x14ac:dyDescent="0.25">
      <c r="R473" s="24"/>
      <c r="S473" s="24"/>
      <c r="T473" s="24"/>
      <c r="U473" s="24"/>
      <c r="V473" s="24"/>
      <c r="W473" s="24"/>
      <c r="X473" s="24"/>
      <c r="Y473" s="24"/>
      <c r="Z473" s="24"/>
      <c r="AA473" s="24"/>
      <c r="AB473" s="24"/>
      <c r="AC473" s="24"/>
      <c r="AD473" s="24"/>
      <c r="AP473"/>
      <c r="AQ473"/>
      <c r="AX473"/>
    </row>
    <row r="474" spans="18:50" x14ac:dyDescent="0.25">
      <c r="R474" s="24"/>
      <c r="S474" s="24"/>
      <c r="T474" s="24"/>
      <c r="U474" s="24"/>
      <c r="V474" s="24"/>
      <c r="W474" s="24"/>
      <c r="X474" s="24"/>
      <c r="Y474" s="24"/>
      <c r="Z474" s="24"/>
      <c r="AA474" s="24"/>
      <c r="AB474" s="24"/>
      <c r="AC474" s="24"/>
      <c r="AD474" s="24"/>
      <c r="AP474"/>
      <c r="AQ474"/>
      <c r="AX474"/>
    </row>
    <row r="475" spans="18:50" x14ac:dyDescent="0.25">
      <c r="R475" s="24"/>
      <c r="S475" s="24"/>
      <c r="T475" s="24"/>
      <c r="U475" s="24"/>
      <c r="V475" s="24"/>
      <c r="W475" s="24"/>
      <c r="X475" s="24"/>
      <c r="Y475" s="24"/>
      <c r="Z475" s="24"/>
      <c r="AA475" s="24"/>
      <c r="AB475" s="24"/>
      <c r="AC475" s="24"/>
      <c r="AD475" s="24"/>
      <c r="AP475"/>
      <c r="AQ475"/>
      <c r="AX475"/>
    </row>
    <row r="476" spans="18:50" x14ac:dyDescent="0.25">
      <c r="R476" s="24"/>
      <c r="S476" s="24"/>
      <c r="T476" s="24"/>
      <c r="U476" s="24"/>
      <c r="V476" s="24"/>
      <c r="W476" s="24"/>
      <c r="X476" s="24"/>
      <c r="Y476" s="24"/>
      <c r="Z476" s="24"/>
      <c r="AA476" s="24"/>
      <c r="AB476" s="24"/>
      <c r="AC476" s="24"/>
      <c r="AD476" s="24"/>
      <c r="AP476"/>
      <c r="AQ476"/>
      <c r="AX476"/>
    </row>
    <row r="477" spans="18:50" x14ac:dyDescent="0.25">
      <c r="R477" s="24"/>
      <c r="S477" s="24"/>
      <c r="T477" s="24"/>
      <c r="U477" s="24"/>
      <c r="V477" s="24"/>
      <c r="W477" s="24"/>
      <c r="X477" s="24"/>
      <c r="Y477" s="24"/>
      <c r="Z477" s="24"/>
      <c r="AA477" s="24"/>
      <c r="AB477" s="24"/>
      <c r="AC477" s="24"/>
      <c r="AD477" s="24"/>
      <c r="AP477"/>
      <c r="AQ477"/>
      <c r="AX477"/>
    </row>
    <row r="478" spans="18:50" x14ac:dyDescent="0.25">
      <c r="R478" s="24"/>
      <c r="S478" s="24"/>
      <c r="T478" s="24"/>
      <c r="U478" s="24"/>
      <c r="V478" s="24"/>
      <c r="W478" s="24"/>
      <c r="X478" s="24"/>
      <c r="Y478" s="24"/>
      <c r="Z478" s="24"/>
      <c r="AA478" s="24"/>
      <c r="AB478" s="24"/>
      <c r="AC478" s="24"/>
      <c r="AD478" s="24"/>
      <c r="AP478"/>
      <c r="AQ478"/>
      <c r="AX478"/>
    </row>
    <row r="479" spans="18:50" x14ac:dyDescent="0.25">
      <c r="R479" s="24"/>
      <c r="S479" s="24"/>
      <c r="T479" s="24"/>
      <c r="U479" s="24"/>
      <c r="V479" s="24"/>
      <c r="W479" s="24"/>
      <c r="X479" s="24"/>
      <c r="Y479" s="24"/>
      <c r="Z479" s="24"/>
      <c r="AA479" s="24"/>
      <c r="AB479" s="24"/>
      <c r="AC479" s="24"/>
      <c r="AD479" s="24"/>
      <c r="AP479"/>
      <c r="AQ479"/>
      <c r="AX479"/>
    </row>
    <row r="480" spans="18:50" x14ac:dyDescent="0.25">
      <c r="R480" s="24"/>
      <c r="S480" s="24"/>
      <c r="T480" s="24"/>
      <c r="U480" s="24"/>
      <c r="V480" s="24"/>
      <c r="W480" s="24"/>
      <c r="X480" s="24"/>
      <c r="Y480" s="24"/>
      <c r="Z480" s="24"/>
      <c r="AA480" s="24"/>
      <c r="AB480" s="24"/>
      <c r="AC480" s="24"/>
      <c r="AD480" s="24"/>
      <c r="AP480"/>
      <c r="AQ480"/>
      <c r="AX480"/>
    </row>
    <row r="481" spans="18:50" x14ac:dyDescent="0.25">
      <c r="R481" s="24"/>
      <c r="S481" s="24"/>
      <c r="T481" s="24"/>
      <c r="U481" s="24"/>
      <c r="V481" s="24"/>
      <c r="W481" s="24"/>
      <c r="X481" s="24"/>
      <c r="Y481" s="24"/>
      <c r="Z481" s="24"/>
      <c r="AA481" s="24"/>
      <c r="AB481" s="24"/>
      <c r="AC481" s="24"/>
      <c r="AD481" s="24"/>
      <c r="AP481"/>
      <c r="AQ481"/>
      <c r="AX481"/>
    </row>
    <row r="482" spans="18:50" x14ac:dyDescent="0.25">
      <c r="R482" s="24"/>
      <c r="S482" s="24"/>
      <c r="T482" s="24"/>
      <c r="U482" s="24"/>
      <c r="V482" s="24"/>
      <c r="W482" s="24"/>
      <c r="X482" s="24"/>
      <c r="Y482" s="24"/>
      <c r="Z482" s="24"/>
      <c r="AA482" s="24"/>
      <c r="AB482" s="24"/>
      <c r="AC482" s="24"/>
      <c r="AD482" s="24"/>
      <c r="AP482"/>
      <c r="AQ482"/>
      <c r="AX482"/>
    </row>
    <row r="483" spans="18:50" x14ac:dyDescent="0.25">
      <c r="R483" s="24"/>
      <c r="S483" s="24"/>
      <c r="T483" s="24"/>
      <c r="U483" s="24"/>
      <c r="V483" s="24"/>
      <c r="W483" s="24"/>
      <c r="X483" s="24"/>
      <c r="Y483" s="24"/>
      <c r="Z483" s="24"/>
      <c r="AA483" s="24"/>
      <c r="AB483" s="24"/>
      <c r="AC483" s="24"/>
      <c r="AD483" s="24"/>
      <c r="AP483"/>
      <c r="AQ483"/>
      <c r="AX483"/>
    </row>
    <row r="484" spans="18:50" x14ac:dyDescent="0.25">
      <c r="R484" s="24"/>
      <c r="S484" s="24"/>
      <c r="T484" s="24"/>
      <c r="U484" s="24"/>
      <c r="V484" s="24"/>
      <c r="W484" s="24"/>
      <c r="X484" s="24"/>
      <c r="Y484" s="24"/>
      <c r="Z484" s="24"/>
      <c r="AA484" s="24"/>
      <c r="AB484" s="24"/>
      <c r="AC484" s="24"/>
      <c r="AD484" s="24"/>
      <c r="AP484"/>
      <c r="AQ484"/>
      <c r="AX484"/>
    </row>
    <row r="485" spans="18:50" x14ac:dyDescent="0.25">
      <c r="R485" s="24"/>
      <c r="S485" s="24"/>
      <c r="T485" s="24"/>
      <c r="U485" s="24"/>
      <c r="V485" s="24"/>
      <c r="W485" s="24"/>
      <c r="X485" s="24"/>
      <c r="Y485" s="24"/>
      <c r="Z485" s="24"/>
      <c r="AA485" s="24"/>
      <c r="AB485" s="24"/>
      <c r="AC485" s="24"/>
      <c r="AD485" s="24"/>
      <c r="AP485"/>
      <c r="AQ485"/>
      <c r="AX485"/>
    </row>
    <row r="486" spans="18:50" x14ac:dyDescent="0.25">
      <c r="R486" s="24"/>
      <c r="S486" s="24"/>
      <c r="T486" s="24"/>
      <c r="U486" s="24"/>
      <c r="V486" s="24"/>
      <c r="W486" s="24"/>
      <c r="X486" s="24"/>
      <c r="Y486" s="24"/>
      <c r="Z486" s="24"/>
      <c r="AA486" s="24"/>
      <c r="AB486" s="24"/>
      <c r="AC486" s="24"/>
      <c r="AD486" s="24"/>
      <c r="AP486"/>
      <c r="AQ486"/>
      <c r="AX486"/>
    </row>
    <row r="487" spans="18:50" x14ac:dyDescent="0.25">
      <c r="R487" s="24"/>
      <c r="S487" s="24"/>
      <c r="T487" s="24"/>
      <c r="U487" s="24"/>
      <c r="V487" s="24"/>
      <c r="W487" s="24"/>
      <c r="X487" s="24"/>
      <c r="Y487" s="24"/>
      <c r="Z487" s="24"/>
      <c r="AA487" s="24"/>
      <c r="AB487" s="24"/>
      <c r="AC487" s="24"/>
      <c r="AD487" s="24"/>
      <c r="AP487"/>
      <c r="AQ487"/>
      <c r="AX487"/>
    </row>
    <row r="488" spans="18:50" x14ac:dyDescent="0.25">
      <c r="R488" s="24"/>
      <c r="S488" s="24"/>
      <c r="T488" s="24"/>
      <c r="U488" s="24"/>
      <c r="V488" s="24"/>
      <c r="W488" s="24"/>
      <c r="X488" s="24"/>
      <c r="Y488" s="24"/>
      <c r="Z488" s="24"/>
      <c r="AA488" s="24"/>
      <c r="AB488" s="24"/>
      <c r="AC488" s="24"/>
      <c r="AD488" s="24"/>
      <c r="AP488"/>
      <c r="AQ488"/>
      <c r="AX488"/>
    </row>
    <row r="489" spans="18:50" x14ac:dyDescent="0.25">
      <c r="R489" s="24"/>
      <c r="S489" s="24"/>
      <c r="T489" s="24"/>
      <c r="U489" s="24"/>
      <c r="V489" s="24"/>
      <c r="W489" s="24"/>
      <c r="X489" s="24"/>
      <c r="Y489" s="24"/>
      <c r="Z489" s="24"/>
      <c r="AA489" s="24"/>
      <c r="AB489" s="24"/>
      <c r="AC489" s="24"/>
      <c r="AD489" s="24"/>
      <c r="AP489"/>
      <c r="AQ489"/>
      <c r="AX489"/>
    </row>
    <row r="490" spans="18:50" x14ac:dyDescent="0.25">
      <c r="R490" s="24"/>
      <c r="S490" s="24"/>
      <c r="T490" s="24"/>
      <c r="U490" s="24"/>
      <c r="V490" s="24"/>
      <c r="W490" s="24"/>
      <c r="X490" s="24"/>
      <c r="Y490" s="24"/>
      <c r="Z490" s="24"/>
      <c r="AA490" s="24"/>
      <c r="AB490" s="24"/>
      <c r="AC490" s="24"/>
      <c r="AD490" s="24"/>
      <c r="AP490"/>
      <c r="AQ490"/>
      <c r="AX490"/>
    </row>
    <row r="491" spans="18:50" x14ac:dyDescent="0.25">
      <c r="R491" s="24"/>
      <c r="S491" s="24"/>
      <c r="T491" s="24"/>
      <c r="U491" s="24"/>
      <c r="V491" s="24"/>
      <c r="W491" s="24"/>
      <c r="X491" s="24"/>
      <c r="Y491" s="24"/>
      <c r="Z491" s="24"/>
      <c r="AA491" s="24"/>
      <c r="AB491" s="24"/>
      <c r="AC491" s="24"/>
      <c r="AD491" s="24"/>
      <c r="AP491"/>
      <c r="AQ491"/>
      <c r="AX491"/>
    </row>
    <row r="492" spans="18:50" x14ac:dyDescent="0.25">
      <c r="R492" s="24"/>
      <c r="S492" s="24"/>
      <c r="T492" s="24"/>
      <c r="U492" s="24"/>
      <c r="V492" s="24"/>
      <c r="W492" s="24"/>
      <c r="X492" s="24"/>
      <c r="Y492" s="24"/>
      <c r="Z492" s="24"/>
      <c r="AA492" s="24"/>
      <c r="AB492" s="24"/>
      <c r="AC492" s="24"/>
      <c r="AD492" s="24"/>
      <c r="AP492"/>
      <c r="AQ492"/>
      <c r="AX492"/>
    </row>
    <row r="493" spans="18:50" x14ac:dyDescent="0.25">
      <c r="R493" s="24"/>
      <c r="S493" s="24"/>
      <c r="T493" s="24"/>
      <c r="U493" s="24"/>
      <c r="V493" s="24"/>
      <c r="W493" s="24"/>
      <c r="X493" s="24"/>
      <c r="Y493" s="24"/>
      <c r="Z493" s="24"/>
      <c r="AA493" s="24"/>
      <c r="AB493" s="24"/>
      <c r="AC493" s="24"/>
      <c r="AD493" s="24"/>
      <c r="AP493"/>
      <c r="AQ493"/>
      <c r="AX493"/>
    </row>
    <row r="494" spans="18:50" x14ac:dyDescent="0.25">
      <c r="R494" s="24"/>
      <c r="S494" s="24"/>
      <c r="T494" s="24"/>
      <c r="U494" s="24"/>
      <c r="V494" s="24"/>
      <c r="W494" s="24"/>
      <c r="X494" s="24"/>
      <c r="Y494" s="24"/>
      <c r="Z494" s="24"/>
      <c r="AA494" s="24"/>
      <c r="AB494" s="24"/>
      <c r="AC494" s="24"/>
      <c r="AD494" s="24"/>
      <c r="AP494"/>
      <c r="AQ494"/>
      <c r="AX494"/>
    </row>
    <row r="495" spans="18:50" x14ac:dyDescent="0.25">
      <c r="R495" s="24"/>
      <c r="S495" s="24"/>
      <c r="T495" s="24"/>
      <c r="U495" s="24"/>
      <c r="V495" s="24"/>
      <c r="W495" s="24"/>
      <c r="X495" s="24"/>
      <c r="Y495" s="24"/>
      <c r="Z495" s="24"/>
      <c r="AA495" s="24"/>
      <c r="AB495" s="24"/>
      <c r="AC495" s="24"/>
      <c r="AD495" s="24"/>
      <c r="AP495"/>
      <c r="AQ495"/>
      <c r="AX495"/>
    </row>
    <row r="496" spans="18:50" x14ac:dyDescent="0.25">
      <c r="R496" s="24"/>
      <c r="S496" s="24"/>
      <c r="T496" s="24"/>
      <c r="U496" s="24"/>
      <c r="V496" s="24"/>
      <c r="W496" s="24"/>
      <c r="X496" s="24"/>
      <c r="Y496" s="24"/>
      <c r="Z496" s="24"/>
      <c r="AA496" s="24"/>
      <c r="AB496" s="24"/>
      <c r="AC496" s="24"/>
      <c r="AD496" s="24"/>
      <c r="AP496"/>
      <c r="AQ496"/>
      <c r="AX496"/>
    </row>
    <row r="497" spans="18:50" x14ac:dyDescent="0.25">
      <c r="R497" s="24"/>
      <c r="S497" s="24"/>
      <c r="T497" s="24"/>
      <c r="U497" s="24"/>
      <c r="V497" s="24"/>
      <c r="W497" s="24"/>
      <c r="X497" s="24"/>
      <c r="Y497" s="24"/>
      <c r="Z497" s="24"/>
      <c r="AA497" s="24"/>
      <c r="AB497" s="24"/>
      <c r="AC497" s="24"/>
      <c r="AD497" s="24"/>
      <c r="AP497"/>
      <c r="AQ497"/>
      <c r="AX497"/>
    </row>
    <row r="498" spans="18:50" x14ac:dyDescent="0.25">
      <c r="R498" s="24"/>
      <c r="S498" s="24"/>
      <c r="T498" s="24"/>
      <c r="U498" s="24"/>
      <c r="V498" s="24"/>
      <c r="W498" s="24"/>
      <c r="X498" s="24"/>
      <c r="Y498" s="24"/>
      <c r="Z498" s="24"/>
      <c r="AA498" s="24"/>
      <c r="AB498" s="24"/>
      <c r="AC498" s="24"/>
      <c r="AD498" s="24"/>
      <c r="AP498"/>
      <c r="AQ498"/>
      <c r="AX498"/>
    </row>
    <row r="499" spans="18:50" x14ac:dyDescent="0.25">
      <c r="R499" s="24"/>
      <c r="S499" s="24"/>
      <c r="T499" s="24"/>
      <c r="U499" s="24"/>
      <c r="V499" s="24"/>
      <c r="W499" s="24"/>
      <c r="X499" s="24"/>
      <c r="Y499" s="24"/>
      <c r="Z499" s="24"/>
      <c r="AA499" s="24"/>
      <c r="AB499" s="24"/>
      <c r="AC499" s="24"/>
      <c r="AD499" s="24"/>
      <c r="AP499"/>
      <c r="AQ499"/>
      <c r="AX499"/>
    </row>
    <row r="500" spans="18:50" x14ac:dyDescent="0.25">
      <c r="R500" s="24"/>
      <c r="S500" s="24"/>
      <c r="T500" s="24"/>
      <c r="U500" s="24"/>
      <c r="V500" s="24"/>
      <c r="W500" s="24"/>
      <c r="X500" s="24"/>
      <c r="Y500" s="24"/>
      <c r="Z500" s="24"/>
      <c r="AA500" s="24"/>
      <c r="AB500" s="24"/>
      <c r="AC500" s="24"/>
      <c r="AD500" s="24"/>
      <c r="AP500"/>
      <c r="AQ500"/>
      <c r="AX500"/>
    </row>
    <row r="501" spans="18:50" x14ac:dyDescent="0.25">
      <c r="R501" s="24"/>
      <c r="S501" s="24"/>
      <c r="T501" s="24"/>
      <c r="U501" s="24"/>
      <c r="V501" s="24"/>
      <c r="W501" s="24"/>
      <c r="X501" s="24"/>
      <c r="Y501" s="24"/>
      <c r="Z501" s="24"/>
      <c r="AA501" s="24"/>
      <c r="AB501" s="24"/>
      <c r="AC501" s="24"/>
      <c r="AD501" s="24"/>
      <c r="AP501"/>
      <c r="AQ501"/>
      <c r="AX501"/>
    </row>
    <row r="502" spans="18:50" x14ac:dyDescent="0.25">
      <c r="R502" s="24"/>
      <c r="S502" s="24"/>
      <c r="T502" s="24"/>
      <c r="U502" s="24"/>
      <c r="V502" s="24"/>
      <c r="W502" s="24"/>
      <c r="X502" s="24"/>
      <c r="Y502" s="24"/>
      <c r="Z502" s="24"/>
      <c r="AA502" s="24"/>
      <c r="AB502" s="24"/>
      <c r="AC502" s="24"/>
      <c r="AD502" s="24"/>
      <c r="AP502"/>
      <c r="AQ502"/>
      <c r="AX502"/>
    </row>
    <row r="503" spans="18:50" x14ac:dyDescent="0.25">
      <c r="R503" s="24"/>
      <c r="S503" s="24"/>
      <c r="T503" s="24"/>
      <c r="U503" s="24"/>
      <c r="V503" s="24"/>
      <c r="W503" s="24"/>
      <c r="X503" s="24"/>
      <c r="Y503" s="24"/>
      <c r="Z503" s="24"/>
      <c r="AA503" s="24"/>
      <c r="AB503" s="24"/>
      <c r="AC503" s="24"/>
      <c r="AD503" s="24"/>
      <c r="AP503"/>
      <c r="AQ503"/>
      <c r="AX503"/>
    </row>
    <row r="504" spans="18:50" x14ac:dyDescent="0.25">
      <c r="R504" s="24"/>
      <c r="S504" s="24"/>
      <c r="T504" s="24"/>
      <c r="U504" s="24"/>
      <c r="V504" s="24"/>
      <c r="W504" s="24"/>
      <c r="X504" s="24"/>
      <c r="Y504" s="24"/>
      <c r="Z504" s="24"/>
      <c r="AA504" s="24"/>
      <c r="AB504" s="24"/>
      <c r="AC504" s="24"/>
      <c r="AD504" s="24"/>
      <c r="AP504"/>
      <c r="AQ504"/>
      <c r="AX504"/>
    </row>
    <row r="505" spans="18:50" x14ac:dyDescent="0.25">
      <c r="R505" s="24"/>
      <c r="S505" s="24"/>
      <c r="T505" s="24"/>
      <c r="U505" s="24"/>
      <c r="V505" s="24"/>
      <c r="W505" s="24"/>
      <c r="X505" s="24"/>
      <c r="Y505" s="24"/>
      <c r="Z505" s="24"/>
      <c r="AA505" s="24"/>
      <c r="AB505" s="24"/>
      <c r="AC505" s="24"/>
      <c r="AD505" s="24"/>
      <c r="AP505"/>
      <c r="AQ505"/>
      <c r="AX505"/>
    </row>
    <row r="506" spans="18:50" x14ac:dyDescent="0.25">
      <c r="R506" s="24"/>
      <c r="S506" s="24"/>
      <c r="T506" s="24"/>
      <c r="U506" s="24"/>
      <c r="V506" s="24"/>
      <c r="W506" s="24"/>
      <c r="X506" s="24"/>
      <c r="Y506" s="24"/>
      <c r="Z506" s="24"/>
      <c r="AA506" s="24"/>
      <c r="AB506" s="24"/>
      <c r="AC506" s="24"/>
      <c r="AD506" s="24"/>
      <c r="AP506"/>
      <c r="AQ506"/>
      <c r="AX506"/>
    </row>
    <row r="507" spans="18:50" x14ac:dyDescent="0.25">
      <c r="R507" s="24"/>
      <c r="S507" s="24"/>
      <c r="T507" s="24"/>
      <c r="U507" s="24"/>
      <c r="V507" s="24"/>
      <c r="W507" s="24"/>
      <c r="X507" s="24"/>
      <c r="Y507" s="24"/>
      <c r="Z507" s="24"/>
      <c r="AA507" s="24"/>
      <c r="AB507" s="24"/>
      <c r="AC507" s="24"/>
      <c r="AD507" s="24"/>
      <c r="AP507"/>
      <c r="AQ507"/>
      <c r="AX507"/>
    </row>
    <row r="508" spans="18:50" x14ac:dyDescent="0.25">
      <c r="R508" s="24"/>
      <c r="S508" s="24"/>
      <c r="T508" s="24"/>
      <c r="U508" s="24"/>
      <c r="V508" s="24"/>
      <c r="W508" s="24"/>
      <c r="X508" s="24"/>
      <c r="Y508" s="24"/>
      <c r="Z508" s="24"/>
      <c r="AA508" s="24"/>
      <c r="AB508" s="24"/>
      <c r="AC508" s="24"/>
      <c r="AD508" s="24"/>
      <c r="AP508"/>
      <c r="AQ508"/>
      <c r="AX508"/>
    </row>
    <row r="509" spans="18:50" x14ac:dyDescent="0.25">
      <c r="R509" s="24"/>
      <c r="S509" s="24"/>
      <c r="T509" s="24"/>
      <c r="U509" s="24"/>
      <c r="V509" s="24"/>
      <c r="W509" s="24"/>
      <c r="X509" s="24"/>
      <c r="Y509" s="24"/>
      <c r="Z509" s="24"/>
      <c r="AA509" s="24"/>
      <c r="AB509" s="24"/>
      <c r="AC509" s="24"/>
      <c r="AD509" s="24"/>
      <c r="AP509"/>
      <c r="AQ509"/>
      <c r="AX509"/>
    </row>
    <row r="510" spans="18:50" x14ac:dyDescent="0.25">
      <c r="R510" s="24"/>
      <c r="S510" s="24"/>
      <c r="T510" s="24"/>
      <c r="U510" s="24"/>
      <c r="V510" s="24"/>
      <c r="W510" s="24"/>
      <c r="X510" s="24"/>
      <c r="Y510" s="24"/>
      <c r="Z510" s="24"/>
      <c r="AA510" s="24"/>
      <c r="AB510" s="24"/>
      <c r="AC510" s="24"/>
      <c r="AD510" s="24"/>
      <c r="AP510"/>
      <c r="AQ510"/>
      <c r="AX510"/>
    </row>
    <row r="511" spans="18:50" x14ac:dyDescent="0.25">
      <c r="R511" s="24"/>
      <c r="S511" s="24"/>
      <c r="T511" s="24"/>
      <c r="U511" s="24"/>
      <c r="V511" s="24"/>
      <c r="W511" s="24"/>
      <c r="X511" s="24"/>
      <c r="Y511" s="24"/>
      <c r="Z511" s="24"/>
      <c r="AA511" s="24"/>
      <c r="AB511" s="24"/>
      <c r="AC511" s="24"/>
      <c r="AD511" s="24"/>
      <c r="AP511"/>
      <c r="AQ511"/>
      <c r="AX511"/>
    </row>
    <row r="512" spans="18:50" x14ac:dyDescent="0.25">
      <c r="R512" s="24"/>
      <c r="S512" s="24"/>
      <c r="T512" s="24"/>
      <c r="U512" s="24"/>
      <c r="V512" s="24"/>
      <c r="W512" s="24"/>
      <c r="X512" s="24"/>
      <c r="Y512" s="24"/>
      <c r="Z512" s="24"/>
      <c r="AA512" s="24"/>
      <c r="AB512" s="24"/>
      <c r="AC512" s="24"/>
      <c r="AD512" s="24"/>
      <c r="AP512"/>
      <c r="AQ512"/>
      <c r="AX512"/>
    </row>
    <row r="513" spans="18:50" x14ac:dyDescent="0.25">
      <c r="R513" s="24"/>
      <c r="S513" s="24"/>
      <c r="T513" s="24"/>
      <c r="U513" s="24"/>
      <c r="V513" s="24"/>
      <c r="W513" s="24"/>
      <c r="X513" s="24"/>
      <c r="Y513" s="24"/>
      <c r="Z513" s="24"/>
      <c r="AA513" s="24"/>
      <c r="AB513" s="24"/>
      <c r="AC513" s="24"/>
      <c r="AD513" s="24"/>
      <c r="AP513"/>
      <c r="AQ513"/>
      <c r="AX513"/>
    </row>
    <row r="514" spans="18:50" x14ac:dyDescent="0.25">
      <c r="R514" s="24"/>
      <c r="S514" s="24"/>
      <c r="T514" s="24"/>
      <c r="U514" s="24"/>
      <c r="V514" s="24"/>
      <c r="W514" s="24"/>
      <c r="X514" s="24"/>
      <c r="Y514" s="24"/>
      <c r="Z514" s="24"/>
      <c r="AA514" s="24"/>
      <c r="AB514" s="24"/>
      <c r="AC514" s="24"/>
      <c r="AD514" s="24"/>
      <c r="AP514"/>
      <c r="AQ514"/>
      <c r="AX514"/>
    </row>
    <row r="515" spans="18:50" x14ac:dyDescent="0.25">
      <c r="R515" s="24"/>
      <c r="S515" s="24"/>
      <c r="T515" s="24"/>
      <c r="U515" s="24"/>
      <c r="V515" s="24"/>
      <c r="W515" s="24"/>
      <c r="X515" s="24"/>
      <c r="Y515" s="24"/>
      <c r="Z515" s="24"/>
      <c r="AA515" s="24"/>
      <c r="AB515" s="24"/>
      <c r="AC515" s="24"/>
      <c r="AD515" s="24"/>
      <c r="AP515"/>
      <c r="AQ515"/>
      <c r="AX515"/>
    </row>
    <row r="516" spans="18:50" x14ac:dyDescent="0.25">
      <c r="R516" s="24"/>
      <c r="S516" s="24"/>
      <c r="T516" s="24"/>
      <c r="U516" s="24"/>
      <c r="V516" s="24"/>
      <c r="W516" s="24"/>
      <c r="X516" s="24"/>
      <c r="Y516" s="24"/>
      <c r="Z516" s="24"/>
      <c r="AA516" s="24"/>
      <c r="AB516" s="24"/>
      <c r="AC516" s="24"/>
      <c r="AD516" s="24"/>
      <c r="AP516"/>
      <c r="AQ516"/>
      <c r="AX516"/>
    </row>
    <row r="517" spans="18:50" x14ac:dyDescent="0.25">
      <c r="R517" s="24"/>
      <c r="S517" s="24"/>
      <c r="T517" s="24"/>
      <c r="U517" s="24"/>
      <c r="V517" s="24"/>
      <c r="W517" s="24"/>
      <c r="X517" s="24"/>
      <c r="Y517" s="24"/>
      <c r="Z517" s="24"/>
      <c r="AA517" s="24"/>
      <c r="AB517" s="24"/>
      <c r="AC517" s="24"/>
      <c r="AD517" s="24"/>
      <c r="AP517"/>
      <c r="AQ517"/>
      <c r="AX517"/>
    </row>
    <row r="518" spans="18:50" x14ac:dyDescent="0.25">
      <c r="R518" s="24"/>
      <c r="S518" s="24"/>
      <c r="T518" s="24"/>
      <c r="U518" s="24"/>
      <c r="V518" s="24"/>
      <c r="W518" s="24"/>
      <c r="X518" s="24"/>
      <c r="Y518" s="24"/>
      <c r="Z518" s="24"/>
      <c r="AA518" s="24"/>
      <c r="AB518" s="24"/>
      <c r="AC518" s="24"/>
      <c r="AD518" s="24"/>
      <c r="AP518"/>
      <c r="AQ518"/>
      <c r="AX518"/>
    </row>
    <row r="519" spans="18:50" x14ac:dyDescent="0.25">
      <c r="R519" s="24"/>
      <c r="S519" s="24"/>
      <c r="T519" s="24"/>
      <c r="U519" s="24"/>
      <c r="V519" s="24"/>
      <c r="W519" s="24"/>
      <c r="X519" s="24"/>
      <c r="Y519" s="24"/>
      <c r="Z519" s="24"/>
      <c r="AA519" s="24"/>
      <c r="AB519" s="24"/>
      <c r="AC519" s="24"/>
      <c r="AD519" s="24"/>
      <c r="AP519"/>
      <c r="AQ519"/>
      <c r="AX519"/>
    </row>
    <row r="520" spans="18:50" x14ac:dyDescent="0.25">
      <c r="R520" s="24"/>
      <c r="S520" s="24"/>
      <c r="T520" s="24"/>
      <c r="U520" s="24"/>
      <c r="V520" s="24"/>
      <c r="W520" s="24"/>
      <c r="X520" s="24"/>
      <c r="Y520" s="24"/>
      <c r="Z520" s="24"/>
      <c r="AA520" s="24"/>
      <c r="AB520" s="24"/>
      <c r="AC520" s="24"/>
      <c r="AD520" s="24"/>
      <c r="AP520"/>
      <c r="AQ520"/>
      <c r="AX520"/>
    </row>
    <row r="521" spans="18:50" x14ac:dyDescent="0.25">
      <c r="R521" s="24"/>
      <c r="S521" s="24"/>
      <c r="T521" s="24"/>
      <c r="U521" s="24"/>
      <c r="V521" s="24"/>
      <c r="W521" s="24"/>
      <c r="X521" s="24"/>
      <c r="Y521" s="24"/>
      <c r="Z521" s="24"/>
      <c r="AA521" s="24"/>
      <c r="AB521" s="24"/>
      <c r="AC521" s="24"/>
      <c r="AD521" s="24"/>
      <c r="AP521"/>
      <c r="AQ521"/>
      <c r="AX521"/>
    </row>
    <row r="522" spans="18:50" x14ac:dyDescent="0.25">
      <c r="R522" s="24"/>
      <c r="S522" s="24"/>
      <c r="T522" s="24"/>
      <c r="U522" s="24"/>
      <c r="V522" s="24"/>
      <c r="W522" s="24"/>
      <c r="X522" s="24"/>
      <c r="Y522" s="24"/>
      <c r="Z522" s="24"/>
      <c r="AA522" s="24"/>
      <c r="AB522" s="24"/>
      <c r="AC522" s="24"/>
      <c r="AD522" s="24"/>
      <c r="AP522"/>
      <c r="AQ522"/>
      <c r="AX522"/>
    </row>
    <row r="523" spans="18:50" x14ac:dyDescent="0.25">
      <c r="R523" s="24"/>
      <c r="S523" s="24"/>
      <c r="T523" s="24"/>
      <c r="U523" s="24"/>
      <c r="V523" s="24"/>
      <c r="W523" s="24"/>
      <c r="X523" s="24"/>
      <c r="Y523" s="24"/>
      <c r="Z523" s="24"/>
      <c r="AA523" s="24"/>
      <c r="AB523" s="24"/>
      <c r="AC523" s="24"/>
      <c r="AD523" s="24"/>
      <c r="AP523"/>
      <c r="AQ523"/>
      <c r="AX523"/>
    </row>
    <row r="524" spans="18:50" x14ac:dyDescent="0.25">
      <c r="R524" s="24"/>
      <c r="S524" s="24"/>
      <c r="T524" s="24"/>
      <c r="U524" s="24"/>
      <c r="V524" s="24"/>
      <c r="W524" s="24"/>
      <c r="X524" s="24"/>
      <c r="Y524" s="24"/>
      <c r="Z524" s="24"/>
      <c r="AA524" s="24"/>
      <c r="AB524" s="24"/>
      <c r="AC524" s="24"/>
      <c r="AD524" s="24"/>
      <c r="AP524"/>
      <c r="AQ524"/>
      <c r="AX524"/>
    </row>
    <row r="525" spans="18:50" x14ac:dyDescent="0.25">
      <c r="R525" s="24"/>
      <c r="S525" s="24"/>
      <c r="T525" s="24"/>
      <c r="U525" s="24"/>
      <c r="V525" s="24"/>
      <c r="W525" s="24"/>
      <c r="X525" s="24"/>
      <c r="Y525" s="24"/>
      <c r="Z525" s="24"/>
      <c r="AA525" s="24"/>
      <c r="AB525" s="24"/>
      <c r="AC525" s="24"/>
      <c r="AD525" s="24"/>
      <c r="AP525"/>
      <c r="AQ525"/>
      <c r="AX525"/>
    </row>
    <row r="526" spans="18:50" x14ac:dyDescent="0.25">
      <c r="R526" s="24"/>
      <c r="S526" s="24"/>
      <c r="T526" s="24"/>
      <c r="U526" s="24"/>
      <c r="V526" s="24"/>
      <c r="W526" s="24"/>
      <c r="X526" s="24"/>
      <c r="Y526" s="24"/>
      <c r="Z526" s="24"/>
      <c r="AA526" s="24"/>
      <c r="AB526" s="24"/>
      <c r="AC526" s="24"/>
      <c r="AD526" s="24"/>
      <c r="AP526"/>
      <c r="AQ526"/>
      <c r="AX526"/>
    </row>
    <row r="527" spans="18:50" x14ac:dyDescent="0.25">
      <c r="R527" s="24"/>
      <c r="S527" s="24"/>
      <c r="T527" s="24"/>
      <c r="U527" s="24"/>
      <c r="V527" s="24"/>
      <c r="W527" s="24"/>
      <c r="X527" s="24"/>
      <c r="Y527" s="24"/>
      <c r="Z527" s="24"/>
      <c r="AA527" s="24"/>
      <c r="AB527" s="24"/>
      <c r="AC527" s="24"/>
      <c r="AD527" s="24"/>
      <c r="AP527"/>
      <c r="AQ527"/>
      <c r="AX527"/>
    </row>
    <row r="528" spans="18:50" x14ac:dyDescent="0.25">
      <c r="R528" s="24"/>
      <c r="S528" s="24"/>
      <c r="T528" s="24"/>
      <c r="U528" s="24"/>
      <c r="V528" s="24"/>
      <c r="W528" s="24"/>
      <c r="X528" s="24"/>
      <c r="Y528" s="24"/>
      <c r="Z528" s="24"/>
      <c r="AA528" s="24"/>
      <c r="AB528" s="24"/>
      <c r="AC528" s="24"/>
      <c r="AD528" s="24"/>
      <c r="AP528"/>
      <c r="AQ528"/>
      <c r="AX528"/>
    </row>
    <row r="529" spans="18:50" x14ac:dyDescent="0.25">
      <c r="R529" s="24"/>
      <c r="S529" s="24"/>
      <c r="T529" s="24"/>
      <c r="U529" s="24"/>
      <c r="V529" s="24"/>
      <c r="W529" s="24"/>
      <c r="X529" s="24"/>
      <c r="Y529" s="24"/>
      <c r="Z529" s="24"/>
      <c r="AA529" s="24"/>
      <c r="AB529" s="24"/>
      <c r="AC529" s="24"/>
      <c r="AD529" s="24"/>
      <c r="AP529"/>
      <c r="AQ529"/>
      <c r="AX529"/>
    </row>
    <row r="530" spans="18:50" x14ac:dyDescent="0.25">
      <c r="R530" s="24"/>
      <c r="S530" s="24"/>
      <c r="T530" s="24"/>
      <c r="U530" s="24"/>
      <c r="V530" s="24"/>
      <c r="W530" s="24"/>
      <c r="X530" s="24"/>
      <c r="Y530" s="24"/>
      <c r="Z530" s="24"/>
      <c r="AA530" s="24"/>
      <c r="AB530" s="24"/>
      <c r="AC530" s="24"/>
      <c r="AD530" s="24"/>
      <c r="AP530"/>
      <c r="AQ530"/>
      <c r="AX530"/>
    </row>
    <row r="531" spans="18:50" x14ac:dyDescent="0.25">
      <c r="R531" s="24"/>
      <c r="S531" s="24"/>
      <c r="T531" s="24"/>
      <c r="U531" s="24"/>
      <c r="V531" s="24"/>
      <c r="W531" s="24"/>
      <c r="X531" s="24"/>
      <c r="Y531" s="24"/>
      <c r="Z531" s="24"/>
      <c r="AA531" s="24"/>
      <c r="AB531" s="24"/>
      <c r="AC531" s="24"/>
      <c r="AD531" s="24"/>
      <c r="AP531"/>
      <c r="AQ531"/>
      <c r="AX531"/>
    </row>
    <row r="532" spans="18:50" x14ac:dyDescent="0.25">
      <c r="R532" s="24"/>
      <c r="S532" s="24"/>
      <c r="T532" s="24"/>
      <c r="U532" s="24"/>
      <c r="V532" s="24"/>
      <c r="W532" s="24"/>
      <c r="X532" s="24"/>
      <c r="Y532" s="24"/>
      <c r="Z532" s="24"/>
      <c r="AA532" s="24"/>
      <c r="AB532" s="24"/>
      <c r="AC532" s="24"/>
      <c r="AD532" s="24"/>
      <c r="AP532"/>
      <c r="AQ532"/>
      <c r="AX532"/>
    </row>
    <row r="533" spans="18:50" x14ac:dyDescent="0.25">
      <c r="R533" s="24"/>
      <c r="S533" s="24"/>
      <c r="T533" s="24"/>
      <c r="U533" s="24"/>
      <c r="V533" s="24"/>
      <c r="W533" s="24"/>
      <c r="X533" s="24"/>
      <c r="Y533" s="24"/>
      <c r="Z533" s="24"/>
      <c r="AA533" s="24"/>
      <c r="AB533" s="24"/>
      <c r="AC533" s="24"/>
      <c r="AD533" s="24"/>
      <c r="AP533"/>
      <c r="AQ533"/>
      <c r="AX533"/>
    </row>
    <row r="534" spans="18:50" x14ac:dyDescent="0.25">
      <c r="R534" s="24"/>
      <c r="S534" s="24"/>
      <c r="T534" s="24"/>
      <c r="U534" s="24"/>
      <c r="V534" s="24"/>
      <c r="W534" s="24"/>
      <c r="X534" s="24"/>
      <c r="Y534" s="24"/>
      <c r="Z534" s="24"/>
      <c r="AA534" s="24"/>
      <c r="AB534" s="24"/>
      <c r="AC534" s="24"/>
      <c r="AD534" s="24"/>
      <c r="AP534"/>
      <c r="AQ534"/>
      <c r="AX534"/>
    </row>
    <row r="535" spans="18:50" x14ac:dyDescent="0.25">
      <c r="R535" s="24"/>
      <c r="S535" s="24"/>
      <c r="T535" s="24"/>
      <c r="U535" s="24"/>
      <c r="V535" s="24"/>
      <c r="W535" s="24"/>
      <c r="X535" s="24"/>
      <c r="Y535" s="24"/>
      <c r="Z535" s="24"/>
      <c r="AA535" s="24"/>
      <c r="AB535" s="24"/>
      <c r="AC535" s="24"/>
      <c r="AD535" s="24"/>
      <c r="AP535"/>
      <c r="AQ535"/>
      <c r="AX535"/>
    </row>
    <row r="536" spans="18:50" x14ac:dyDescent="0.25">
      <c r="R536" s="24"/>
      <c r="S536" s="24"/>
      <c r="T536" s="24"/>
      <c r="U536" s="24"/>
      <c r="V536" s="24"/>
      <c r="W536" s="24"/>
      <c r="X536" s="24"/>
      <c r="Y536" s="24"/>
      <c r="Z536" s="24"/>
      <c r="AA536" s="24"/>
      <c r="AB536" s="24"/>
      <c r="AC536" s="24"/>
      <c r="AD536" s="24"/>
      <c r="AP536"/>
      <c r="AQ536"/>
      <c r="AX536"/>
    </row>
    <row r="537" spans="18:50" x14ac:dyDescent="0.25">
      <c r="R537" s="24"/>
      <c r="S537" s="24"/>
      <c r="T537" s="24"/>
      <c r="U537" s="24"/>
      <c r="V537" s="24"/>
      <c r="W537" s="24"/>
      <c r="X537" s="24"/>
      <c r="Y537" s="24"/>
      <c r="Z537" s="24"/>
      <c r="AA537" s="24"/>
      <c r="AB537" s="24"/>
      <c r="AC537" s="24"/>
      <c r="AD537" s="24"/>
      <c r="AP537"/>
      <c r="AQ537"/>
      <c r="AX537"/>
    </row>
    <row r="538" spans="18:50" x14ac:dyDescent="0.25">
      <c r="R538" s="24"/>
      <c r="S538" s="24"/>
      <c r="T538" s="24"/>
      <c r="U538" s="24"/>
      <c r="V538" s="24"/>
      <c r="W538" s="24"/>
      <c r="X538" s="24"/>
      <c r="Y538" s="24"/>
      <c r="Z538" s="24"/>
      <c r="AA538" s="24"/>
      <c r="AB538" s="24"/>
      <c r="AC538" s="24"/>
      <c r="AD538" s="24"/>
      <c r="AP538"/>
      <c r="AQ538"/>
      <c r="AX538"/>
    </row>
    <row r="539" spans="18:50" x14ac:dyDescent="0.25">
      <c r="R539" s="24"/>
      <c r="S539" s="24"/>
      <c r="T539" s="24"/>
      <c r="U539" s="24"/>
      <c r="V539" s="24"/>
      <c r="W539" s="24"/>
      <c r="X539" s="24"/>
      <c r="Y539" s="24"/>
      <c r="Z539" s="24"/>
      <c r="AA539" s="24"/>
      <c r="AB539" s="24"/>
      <c r="AC539" s="24"/>
      <c r="AD539" s="24"/>
      <c r="AP539"/>
      <c r="AQ539"/>
      <c r="AX539"/>
    </row>
    <row r="540" spans="18:50" x14ac:dyDescent="0.25">
      <c r="R540" s="24"/>
      <c r="S540" s="24"/>
      <c r="T540" s="24"/>
      <c r="U540" s="24"/>
      <c r="V540" s="24"/>
      <c r="W540" s="24"/>
      <c r="X540" s="24"/>
      <c r="Y540" s="24"/>
      <c r="Z540" s="24"/>
      <c r="AA540" s="24"/>
      <c r="AB540" s="24"/>
      <c r="AC540" s="24"/>
      <c r="AD540" s="24"/>
      <c r="AP540"/>
      <c r="AQ540"/>
      <c r="AX540"/>
    </row>
    <row r="541" spans="18:50" x14ac:dyDescent="0.25">
      <c r="R541" s="24"/>
      <c r="S541" s="24"/>
      <c r="T541" s="24"/>
      <c r="U541" s="24"/>
      <c r="V541" s="24"/>
      <c r="W541" s="24"/>
      <c r="X541" s="24"/>
      <c r="Y541" s="24"/>
      <c r="Z541" s="24"/>
      <c r="AA541" s="24"/>
      <c r="AB541" s="24"/>
      <c r="AC541" s="24"/>
      <c r="AD541" s="24"/>
      <c r="AP541"/>
      <c r="AQ541"/>
      <c r="AX541"/>
    </row>
    <row r="542" spans="18:50" x14ac:dyDescent="0.25">
      <c r="R542" s="24"/>
      <c r="S542" s="24"/>
      <c r="T542" s="24"/>
      <c r="U542" s="24"/>
      <c r="V542" s="24"/>
      <c r="W542" s="24"/>
      <c r="X542" s="24"/>
      <c r="Y542" s="24"/>
      <c r="Z542" s="24"/>
      <c r="AA542" s="24"/>
      <c r="AB542" s="24"/>
      <c r="AC542" s="24"/>
      <c r="AD542" s="24"/>
      <c r="AP542"/>
      <c r="AQ542"/>
      <c r="AX542"/>
    </row>
    <row r="543" spans="18:50" x14ac:dyDescent="0.25">
      <c r="R543" s="24"/>
      <c r="S543" s="24"/>
      <c r="T543" s="24"/>
      <c r="U543" s="24"/>
      <c r="V543" s="24"/>
      <c r="W543" s="24"/>
      <c r="X543" s="24"/>
      <c r="Y543" s="24"/>
      <c r="Z543" s="24"/>
      <c r="AA543" s="24"/>
      <c r="AB543" s="24"/>
      <c r="AC543" s="24"/>
      <c r="AD543" s="24"/>
      <c r="AP543"/>
      <c r="AQ543"/>
      <c r="AX543"/>
    </row>
    <row r="544" spans="18:50" x14ac:dyDescent="0.25">
      <c r="R544" s="24"/>
      <c r="S544" s="24"/>
      <c r="T544" s="24"/>
      <c r="U544" s="24"/>
      <c r="V544" s="24"/>
      <c r="W544" s="24"/>
      <c r="X544" s="24"/>
      <c r="Y544" s="24"/>
      <c r="Z544" s="24"/>
      <c r="AA544" s="24"/>
      <c r="AB544" s="24"/>
      <c r="AC544" s="24"/>
      <c r="AD544" s="24"/>
      <c r="AP544"/>
      <c r="AQ544"/>
      <c r="AX544"/>
    </row>
    <row r="545" spans="18:50" x14ac:dyDescent="0.25">
      <c r="R545" s="24"/>
      <c r="S545" s="24"/>
      <c r="T545" s="24"/>
      <c r="U545" s="24"/>
      <c r="V545" s="24"/>
      <c r="W545" s="24"/>
      <c r="X545" s="24"/>
      <c r="Y545" s="24"/>
      <c r="Z545" s="24"/>
      <c r="AA545" s="24"/>
      <c r="AB545" s="24"/>
      <c r="AC545" s="24"/>
      <c r="AD545" s="24"/>
      <c r="AP545"/>
      <c r="AQ545"/>
      <c r="AX545"/>
    </row>
    <row r="546" spans="18:50" x14ac:dyDescent="0.25">
      <c r="R546" s="24"/>
      <c r="S546" s="24"/>
      <c r="T546" s="24"/>
      <c r="U546" s="24"/>
      <c r="V546" s="24"/>
      <c r="W546" s="24"/>
      <c r="X546" s="24"/>
      <c r="Y546" s="24"/>
      <c r="Z546" s="24"/>
      <c r="AA546" s="24"/>
      <c r="AB546" s="24"/>
      <c r="AC546" s="24"/>
      <c r="AD546" s="24"/>
      <c r="AP546"/>
      <c r="AQ546"/>
      <c r="AX546"/>
    </row>
    <row r="547" spans="18:50" x14ac:dyDescent="0.25">
      <c r="R547" s="24"/>
      <c r="S547" s="24"/>
      <c r="T547" s="24"/>
      <c r="U547" s="24"/>
      <c r="V547" s="24"/>
      <c r="W547" s="24"/>
      <c r="X547" s="24"/>
      <c r="Y547" s="24"/>
      <c r="Z547" s="24"/>
      <c r="AA547" s="24"/>
      <c r="AB547" s="24"/>
      <c r="AC547" s="24"/>
      <c r="AD547" s="24"/>
      <c r="AP547"/>
      <c r="AQ547"/>
      <c r="AX547"/>
    </row>
    <row r="548" spans="18:50" x14ac:dyDescent="0.25">
      <c r="R548" s="24"/>
      <c r="S548" s="24"/>
      <c r="T548" s="24"/>
      <c r="U548" s="24"/>
      <c r="V548" s="24"/>
      <c r="W548" s="24"/>
      <c r="X548" s="24"/>
      <c r="Y548" s="24"/>
      <c r="Z548" s="24"/>
      <c r="AA548" s="24"/>
      <c r="AB548" s="24"/>
      <c r="AC548" s="24"/>
      <c r="AD548" s="24"/>
      <c r="AP548"/>
      <c r="AQ548"/>
      <c r="AX548"/>
    </row>
    <row r="549" spans="18:50" x14ac:dyDescent="0.25">
      <c r="R549" s="24"/>
      <c r="S549" s="24"/>
      <c r="T549" s="24"/>
      <c r="U549" s="24"/>
      <c r="V549" s="24"/>
      <c r="W549" s="24"/>
      <c r="X549" s="24"/>
      <c r="Y549" s="24"/>
      <c r="Z549" s="24"/>
      <c r="AA549" s="24"/>
      <c r="AB549" s="24"/>
      <c r="AC549" s="24"/>
      <c r="AD549" s="24"/>
      <c r="AP549"/>
      <c r="AQ549"/>
      <c r="AX549"/>
    </row>
    <row r="550" spans="18:50" x14ac:dyDescent="0.25">
      <c r="R550" s="24"/>
      <c r="S550" s="24"/>
      <c r="T550" s="24"/>
      <c r="U550" s="24"/>
      <c r="V550" s="24"/>
      <c r="W550" s="24"/>
      <c r="X550" s="24"/>
      <c r="Y550" s="24"/>
      <c r="Z550" s="24"/>
      <c r="AA550" s="24"/>
      <c r="AB550" s="24"/>
      <c r="AC550" s="24"/>
      <c r="AD550" s="24"/>
      <c r="AP550"/>
      <c r="AQ550"/>
      <c r="AX550"/>
    </row>
    <row r="551" spans="18:50" x14ac:dyDescent="0.25">
      <c r="R551" s="24"/>
      <c r="S551" s="24"/>
      <c r="T551" s="24"/>
      <c r="U551" s="24"/>
      <c r="V551" s="24"/>
      <c r="W551" s="24"/>
      <c r="X551" s="24"/>
      <c r="Y551" s="24"/>
      <c r="Z551" s="24"/>
      <c r="AA551" s="24"/>
      <c r="AB551" s="24"/>
      <c r="AC551" s="24"/>
      <c r="AD551" s="24"/>
      <c r="AP551"/>
      <c r="AQ551"/>
      <c r="AX551"/>
    </row>
    <row r="552" spans="18:50" x14ac:dyDescent="0.25">
      <c r="R552" s="24"/>
      <c r="S552" s="24"/>
      <c r="T552" s="24"/>
      <c r="U552" s="24"/>
      <c r="V552" s="24"/>
      <c r="W552" s="24"/>
      <c r="X552" s="24"/>
      <c r="Y552" s="24"/>
      <c r="Z552" s="24"/>
      <c r="AA552" s="24"/>
      <c r="AB552" s="24"/>
      <c r="AC552" s="24"/>
      <c r="AD552" s="24"/>
      <c r="AP552"/>
      <c r="AQ552"/>
      <c r="AX552"/>
    </row>
    <row r="553" spans="18:50" x14ac:dyDescent="0.25">
      <c r="R553" s="24"/>
      <c r="S553" s="24"/>
      <c r="T553" s="24"/>
      <c r="U553" s="24"/>
      <c r="V553" s="24"/>
      <c r="W553" s="24"/>
      <c r="X553" s="24"/>
      <c r="Y553" s="24"/>
      <c r="Z553" s="24"/>
      <c r="AA553" s="24"/>
      <c r="AB553" s="24"/>
      <c r="AC553" s="24"/>
      <c r="AD553" s="24"/>
      <c r="AP553"/>
      <c r="AQ553"/>
      <c r="AX553"/>
    </row>
    <row r="554" spans="18:50" x14ac:dyDescent="0.25">
      <c r="R554" s="24"/>
      <c r="S554" s="24"/>
      <c r="T554" s="24"/>
      <c r="U554" s="24"/>
      <c r="V554" s="24"/>
      <c r="W554" s="24"/>
      <c r="X554" s="24"/>
      <c r="Y554" s="24"/>
      <c r="Z554" s="24"/>
      <c r="AA554" s="24"/>
      <c r="AB554" s="24"/>
      <c r="AC554" s="24"/>
      <c r="AD554" s="24"/>
      <c r="AP554"/>
      <c r="AQ554"/>
      <c r="AX554"/>
    </row>
    <row r="555" spans="18:50" x14ac:dyDescent="0.25">
      <c r="R555" s="24"/>
      <c r="S555" s="24"/>
      <c r="T555" s="24"/>
      <c r="U555" s="24"/>
      <c r="V555" s="24"/>
      <c r="W555" s="24"/>
      <c r="X555" s="24"/>
      <c r="Y555" s="24"/>
      <c r="Z555" s="24"/>
      <c r="AA555" s="24"/>
      <c r="AB555" s="24"/>
      <c r="AC555" s="24"/>
      <c r="AD555" s="24"/>
      <c r="AP555"/>
      <c r="AQ555"/>
      <c r="AX555"/>
    </row>
    <row r="556" spans="18:50" x14ac:dyDescent="0.25">
      <c r="R556" s="24"/>
      <c r="S556" s="24"/>
      <c r="T556" s="24"/>
      <c r="U556" s="24"/>
      <c r="V556" s="24"/>
      <c r="W556" s="24"/>
      <c r="X556" s="24"/>
      <c r="Y556" s="24"/>
      <c r="Z556" s="24"/>
      <c r="AA556" s="24"/>
      <c r="AB556" s="24"/>
      <c r="AC556" s="24"/>
      <c r="AD556" s="24"/>
      <c r="AP556"/>
      <c r="AQ556"/>
      <c r="AX556"/>
    </row>
    <row r="557" spans="18:50" x14ac:dyDescent="0.25">
      <c r="R557" s="24"/>
      <c r="S557" s="24"/>
      <c r="T557" s="24"/>
      <c r="U557" s="24"/>
      <c r="V557" s="24"/>
      <c r="W557" s="24"/>
      <c r="X557" s="24"/>
      <c r="Y557" s="24"/>
      <c r="Z557" s="24"/>
      <c r="AA557" s="24"/>
      <c r="AB557" s="24"/>
      <c r="AC557" s="24"/>
      <c r="AD557" s="24"/>
      <c r="AP557"/>
      <c r="AQ557"/>
      <c r="AX557"/>
    </row>
    <row r="558" spans="18:50" x14ac:dyDescent="0.25">
      <c r="R558" s="24"/>
      <c r="S558" s="24"/>
      <c r="T558" s="24"/>
      <c r="U558" s="24"/>
      <c r="V558" s="24"/>
      <c r="W558" s="24"/>
      <c r="X558" s="24"/>
      <c r="Y558" s="24"/>
      <c r="Z558" s="24"/>
      <c r="AA558" s="24"/>
      <c r="AB558" s="24"/>
      <c r="AC558" s="24"/>
      <c r="AD558" s="24"/>
      <c r="AP558"/>
      <c r="AQ558"/>
      <c r="AX558"/>
    </row>
    <row r="559" spans="18:50" x14ac:dyDescent="0.25">
      <c r="R559" s="24"/>
      <c r="S559" s="24"/>
      <c r="T559" s="24"/>
      <c r="U559" s="24"/>
      <c r="V559" s="24"/>
      <c r="W559" s="24"/>
      <c r="X559" s="24"/>
      <c r="Y559" s="24"/>
      <c r="Z559" s="24"/>
      <c r="AA559" s="24"/>
      <c r="AB559" s="24"/>
      <c r="AC559" s="24"/>
      <c r="AD559" s="24"/>
      <c r="AP559"/>
      <c r="AQ559"/>
      <c r="AX559"/>
    </row>
    <row r="560" spans="18:50" x14ac:dyDescent="0.25">
      <c r="R560" s="24"/>
      <c r="S560" s="24"/>
      <c r="T560" s="24"/>
      <c r="U560" s="24"/>
      <c r="V560" s="24"/>
      <c r="W560" s="24"/>
      <c r="X560" s="24"/>
      <c r="Y560" s="24"/>
      <c r="Z560" s="24"/>
      <c r="AA560" s="24"/>
      <c r="AB560" s="24"/>
      <c r="AC560" s="24"/>
      <c r="AD560" s="24"/>
      <c r="AP560"/>
      <c r="AQ560"/>
      <c r="AX560"/>
    </row>
    <row r="561" spans="18:50" x14ac:dyDescent="0.25">
      <c r="R561" s="24"/>
      <c r="S561" s="24"/>
      <c r="T561" s="24"/>
      <c r="U561" s="24"/>
      <c r="V561" s="24"/>
      <c r="W561" s="24"/>
      <c r="X561" s="24"/>
      <c r="Y561" s="24"/>
      <c r="Z561" s="24"/>
      <c r="AA561" s="24"/>
      <c r="AB561" s="24"/>
      <c r="AC561" s="24"/>
      <c r="AD561" s="24"/>
      <c r="AP561"/>
      <c r="AQ561"/>
      <c r="AX561"/>
    </row>
    <row r="562" spans="18:50" x14ac:dyDescent="0.25">
      <c r="R562" s="24"/>
      <c r="S562" s="24"/>
      <c r="T562" s="24"/>
      <c r="U562" s="24"/>
      <c r="V562" s="24"/>
      <c r="W562" s="24"/>
      <c r="X562" s="24"/>
      <c r="Y562" s="24"/>
      <c r="Z562" s="24"/>
      <c r="AA562" s="24"/>
      <c r="AB562" s="24"/>
      <c r="AC562" s="24"/>
      <c r="AD562" s="24"/>
      <c r="AP562"/>
      <c r="AQ562"/>
      <c r="AX562"/>
    </row>
    <row r="563" spans="18:50" x14ac:dyDescent="0.25">
      <c r="R563" s="24"/>
      <c r="S563" s="24"/>
      <c r="T563" s="24"/>
      <c r="U563" s="24"/>
      <c r="V563" s="24"/>
      <c r="W563" s="24"/>
      <c r="X563" s="24"/>
      <c r="Y563" s="24"/>
      <c r="Z563" s="24"/>
      <c r="AA563" s="24"/>
      <c r="AB563" s="24"/>
      <c r="AC563" s="24"/>
      <c r="AD563" s="24"/>
      <c r="AP563"/>
      <c r="AQ563"/>
      <c r="AX563"/>
    </row>
    <row r="564" spans="18:50" x14ac:dyDescent="0.25">
      <c r="R564" s="24"/>
      <c r="S564" s="24"/>
      <c r="T564" s="24"/>
      <c r="U564" s="24"/>
      <c r="V564" s="24"/>
      <c r="W564" s="24"/>
      <c r="X564" s="24"/>
      <c r="Y564" s="24"/>
      <c r="Z564" s="24"/>
      <c r="AA564" s="24"/>
      <c r="AB564" s="24"/>
      <c r="AC564" s="24"/>
      <c r="AD564" s="24"/>
      <c r="AP564"/>
      <c r="AQ564"/>
      <c r="AX564"/>
    </row>
    <row r="565" spans="18:50" x14ac:dyDescent="0.25">
      <c r="R565" s="24"/>
      <c r="S565" s="24"/>
      <c r="T565" s="24"/>
      <c r="U565" s="24"/>
      <c r="V565" s="24"/>
      <c r="W565" s="24"/>
      <c r="X565" s="24"/>
      <c r="Y565" s="24"/>
      <c r="Z565" s="24"/>
      <c r="AA565" s="24"/>
      <c r="AB565" s="24"/>
      <c r="AC565" s="24"/>
      <c r="AD565" s="24"/>
      <c r="AP565"/>
      <c r="AQ565"/>
      <c r="AX565"/>
    </row>
    <row r="566" spans="18:50" x14ac:dyDescent="0.25">
      <c r="R566" s="24"/>
      <c r="S566" s="24"/>
      <c r="T566" s="24"/>
      <c r="U566" s="24"/>
      <c r="V566" s="24"/>
      <c r="W566" s="24"/>
      <c r="X566" s="24"/>
      <c r="Y566" s="24"/>
      <c r="Z566" s="24"/>
      <c r="AA566" s="24"/>
      <c r="AB566" s="24"/>
      <c r="AC566" s="24"/>
      <c r="AD566" s="24"/>
      <c r="AP566"/>
      <c r="AQ566"/>
      <c r="AX566"/>
    </row>
    <row r="567" spans="18:50" x14ac:dyDescent="0.25">
      <c r="R567" s="24"/>
      <c r="S567" s="24"/>
      <c r="T567" s="24"/>
      <c r="U567" s="24"/>
      <c r="V567" s="24"/>
      <c r="W567" s="24"/>
      <c r="X567" s="24"/>
      <c r="Y567" s="24"/>
      <c r="Z567" s="24"/>
      <c r="AA567" s="24"/>
      <c r="AB567" s="24"/>
      <c r="AC567" s="24"/>
      <c r="AD567" s="24"/>
      <c r="AP567"/>
      <c r="AQ567"/>
      <c r="AX567"/>
    </row>
    <row r="568" spans="18:50" x14ac:dyDescent="0.25">
      <c r="R568" s="24"/>
      <c r="S568" s="24"/>
      <c r="T568" s="24"/>
      <c r="U568" s="24"/>
      <c r="V568" s="24"/>
      <c r="W568" s="24"/>
      <c r="X568" s="24"/>
      <c r="Y568" s="24"/>
      <c r="Z568" s="24"/>
      <c r="AA568" s="24"/>
      <c r="AB568" s="24"/>
      <c r="AC568" s="24"/>
      <c r="AD568" s="24"/>
      <c r="AP568"/>
      <c r="AQ568"/>
      <c r="AX568"/>
    </row>
    <row r="569" spans="18:50" x14ac:dyDescent="0.25">
      <c r="R569" s="24"/>
      <c r="S569" s="24"/>
      <c r="T569" s="24"/>
      <c r="U569" s="24"/>
      <c r="V569" s="24"/>
      <c r="W569" s="24"/>
      <c r="X569" s="24"/>
      <c r="Y569" s="24"/>
      <c r="Z569" s="24"/>
      <c r="AA569" s="24"/>
      <c r="AB569" s="24"/>
      <c r="AC569" s="24"/>
      <c r="AD569" s="24"/>
      <c r="AP569"/>
      <c r="AQ569"/>
      <c r="AX569"/>
    </row>
    <row r="570" spans="18:50" x14ac:dyDescent="0.25">
      <c r="R570" s="24"/>
      <c r="S570" s="24"/>
      <c r="T570" s="24"/>
      <c r="U570" s="24"/>
      <c r="V570" s="24"/>
      <c r="W570" s="24"/>
      <c r="X570" s="24"/>
      <c r="Y570" s="24"/>
      <c r="Z570" s="24"/>
      <c r="AA570" s="24"/>
      <c r="AB570" s="24"/>
      <c r="AC570" s="24"/>
      <c r="AD570" s="24"/>
      <c r="AP570"/>
      <c r="AQ570"/>
      <c r="AX570"/>
    </row>
    <row r="571" spans="18:50" x14ac:dyDescent="0.25">
      <c r="R571" s="24"/>
      <c r="S571" s="24"/>
      <c r="T571" s="24"/>
      <c r="U571" s="24"/>
      <c r="V571" s="24"/>
      <c r="W571" s="24"/>
      <c r="X571" s="24"/>
      <c r="Y571" s="24"/>
      <c r="Z571" s="24"/>
      <c r="AA571" s="24"/>
      <c r="AB571" s="24"/>
      <c r="AC571" s="24"/>
      <c r="AD571" s="24"/>
      <c r="AP571"/>
      <c r="AQ571"/>
      <c r="AX571"/>
    </row>
    <row r="572" spans="18:50" x14ac:dyDescent="0.25">
      <c r="R572" s="24"/>
      <c r="S572" s="24"/>
      <c r="T572" s="24"/>
      <c r="U572" s="24"/>
      <c r="V572" s="24"/>
      <c r="W572" s="24"/>
      <c r="X572" s="24"/>
      <c r="Y572" s="24"/>
      <c r="Z572" s="24"/>
      <c r="AA572" s="24"/>
      <c r="AB572" s="24"/>
      <c r="AC572" s="24"/>
      <c r="AD572" s="24"/>
      <c r="AP572"/>
      <c r="AQ572"/>
      <c r="AX572"/>
    </row>
    <row r="573" spans="18:50" x14ac:dyDescent="0.25">
      <c r="R573" s="24"/>
      <c r="S573" s="24"/>
      <c r="T573" s="24"/>
      <c r="U573" s="24"/>
      <c r="V573" s="24"/>
      <c r="W573" s="24"/>
      <c r="X573" s="24"/>
      <c r="Y573" s="24"/>
      <c r="Z573" s="24"/>
      <c r="AA573" s="24"/>
      <c r="AB573" s="24"/>
      <c r="AC573" s="24"/>
      <c r="AD573" s="24"/>
      <c r="AP573"/>
      <c r="AQ573"/>
      <c r="AX573"/>
    </row>
    <row r="574" spans="18:50" x14ac:dyDescent="0.25">
      <c r="R574" s="24"/>
      <c r="S574" s="24"/>
      <c r="T574" s="24"/>
      <c r="U574" s="24"/>
      <c r="V574" s="24"/>
      <c r="W574" s="24"/>
      <c r="X574" s="24"/>
      <c r="Y574" s="24"/>
      <c r="Z574" s="24"/>
      <c r="AA574" s="24"/>
      <c r="AB574" s="24"/>
      <c r="AC574" s="24"/>
      <c r="AD574" s="24"/>
      <c r="AP574"/>
      <c r="AQ574"/>
      <c r="AX574"/>
    </row>
    <row r="575" spans="18:50" x14ac:dyDescent="0.25">
      <c r="R575" s="24"/>
      <c r="S575" s="24"/>
      <c r="T575" s="24"/>
      <c r="U575" s="24"/>
      <c r="V575" s="24"/>
      <c r="W575" s="24"/>
      <c r="X575" s="24"/>
      <c r="Y575" s="24"/>
      <c r="Z575" s="24"/>
      <c r="AA575" s="24"/>
      <c r="AB575" s="24"/>
      <c r="AC575" s="24"/>
      <c r="AD575" s="24"/>
      <c r="AP575"/>
      <c r="AQ575"/>
      <c r="AX575"/>
    </row>
    <row r="576" spans="18:50" x14ac:dyDescent="0.25">
      <c r="R576" s="24"/>
      <c r="S576" s="24"/>
      <c r="T576" s="24"/>
      <c r="U576" s="24"/>
      <c r="V576" s="24"/>
      <c r="W576" s="24"/>
      <c r="X576" s="24"/>
      <c r="Y576" s="24"/>
      <c r="Z576" s="24"/>
      <c r="AA576" s="24"/>
      <c r="AB576" s="24"/>
      <c r="AC576" s="24"/>
      <c r="AD576" s="24"/>
      <c r="AP576"/>
      <c r="AQ576"/>
      <c r="AX576"/>
    </row>
    <row r="577" spans="18:50" x14ac:dyDescent="0.25">
      <c r="R577" s="24"/>
      <c r="S577" s="24"/>
      <c r="T577" s="24"/>
      <c r="U577" s="24"/>
      <c r="V577" s="24"/>
      <c r="W577" s="24"/>
      <c r="X577" s="24"/>
      <c r="Y577" s="24"/>
      <c r="Z577" s="24"/>
      <c r="AA577" s="24"/>
      <c r="AB577" s="24"/>
      <c r="AC577" s="24"/>
      <c r="AD577" s="24"/>
      <c r="AP577"/>
      <c r="AQ577"/>
      <c r="AX577"/>
    </row>
    <row r="578" spans="18:50" x14ac:dyDescent="0.25">
      <c r="R578" s="24"/>
      <c r="S578" s="24"/>
      <c r="T578" s="24"/>
      <c r="U578" s="24"/>
      <c r="V578" s="24"/>
      <c r="W578" s="24"/>
      <c r="X578" s="24"/>
      <c r="Y578" s="24"/>
      <c r="Z578" s="24"/>
      <c r="AA578" s="24"/>
      <c r="AB578" s="24"/>
      <c r="AC578" s="24"/>
      <c r="AD578" s="24"/>
      <c r="AP578"/>
      <c r="AQ578"/>
      <c r="AX578"/>
    </row>
    <row r="579" spans="18:50" x14ac:dyDescent="0.25">
      <c r="R579" s="24"/>
      <c r="S579" s="24"/>
      <c r="T579" s="24"/>
      <c r="U579" s="24"/>
      <c r="V579" s="24"/>
      <c r="W579" s="24"/>
      <c r="X579" s="24"/>
      <c r="Y579" s="24"/>
      <c r="Z579" s="24"/>
      <c r="AA579" s="24"/>
      <c r="AB579" s="24"/>
      <c r="AC579" s="24"/>
      <c r="AD579" s="24"/>
      <c r="AP579"/>
      <c r="AQ579"/>
      <c r="AX579"/>
    </row>
    <row r="580" spans="18:50" x14ac:dyDescent="0.25">
      <c r="R580" s="24"/>
      <c r="S580" s="24"/>
      <c r="T580" s="24"/>
      <c r="U580" s="24"/>
      <c r="V580" s="24"/>
      <c r="W580" s="24"/>
      <c r="X580" s="24"/>
      <c r="Y580" s="24"/>
      <c r="Z580" s="24"/>
      <c r="AA580" s="24"/>
      <c r="AB580" s="24"/>
      <c r="AC580" s="24"/>
      <c r="AD580" s="24"/>
      <c r="AP580"/>
      <c r="AQ580"/>
      <c r="AX580"/>
    </row>
    <row r="581" spans="18:50" x14ac:dyDescent="0.25">
      <c r="R581" s="24"/>
      <c r="S581" s="24"/>
      <c r="T581" s="24"/>
      <c r="U581" s="24"/>
      <c r="V581" s="24"/>
      <c r="W581" s="24"/>
      <c r="X581" s="24"/>
      <c r="Y581" s="24"/>
      <c r="Z581" s="24"/>
      <c r="AA581" s="24"/>
      <c r="AB581" s="24"/>
      <c r="AC581" s="24"/>
      <c r="AD581" s="24"/>
      <c r="AP581"/>
      <c r="AQ581"/>
      <c r="AX581"/>
    </row>
    <row r="582" spans="18:50" x14ac:dyDescent="0.25">
      <c r="R582" s="24"/>
      <c r="S582" s="24"/>
      <c r="T582" s="24"/>
      <c r="U582" s="24"/>
      <c r="V582" s="24"/>
      <c r="W582" s="24"/>
      <c r="X582" s="24"/>
      <c r="Y582" s="24"/>
      <c r="Z582" s="24"/>
      <c r="AA582" s="24"/>
      <c r="AB582" s="24"/>
      <c r="AC582" s="24"/>
      <c r="AD582" s="24"/>
      <c r="AP582"/>
      <c r="AQ582"/>
      <c r="AX582"/>
    </row>
    <row r="583" spans="18:50" x14ac:dyDescent="0.25">
      <c r="R583" s="24"/>
      <c r="S583" s="24"/>
      <c r="T583" s="24"/>
      <c r="U583" s="24"/>
      <c r="V583" s="24"/>
      <c r="W583" s="24"/>
      <c r="X583" s="24"/>
      <c r="Y583" s="24"/>
      <c r="Z583" s="24"/>
      <c r="AA583" s="24"/>
      <c r="AB583" s="24"/>
      <c r="AC583" s="24"/>
      <c r="AD583" s="24"/>
      <c r="AP583"/>
      <c r="AQ583"/>
      <c r="AX583"/>
    </row>
    <row r="584" spans="18:50" x14ac:dyDescent="0.25">
      <c r="R584" s="24"/>
      <c r="S584" s="24"/>
      <c r="T584" s="24"/>
      <c r="U584" s="24"/>
      <c r="V584" s="24"/>
      <c r="W584" s="24"/>
      <c r="X584" s="24"/>
      <c r="Y584" s="24"/>
      <c r="Z584" s="24"/>
      <c r="AA584" s="24"/>
      <c r="AB584" s="24"/>
      <c r="AC584" s="24"/>
      <c r="AD584" s="24"/>
      <c r="AP584"/>
      <c r="AQ584"/>
      <c r="AX584"/>
    </row>
    <row r="585" spans="18:50" x14ac:dyDescent="0.25">
      <c r="R585" s="24"/>
      <c r="S585" s="24"/>
      <c r="T585" s="24"/>
      <c r="U585" s="24"/>
      <c r="V585" s="24"/>
      <c r="W585" s="24"/>
      <c r="X585" s="24"/>
      <c r="Y585" s="24"/>
      <c r="Z585" s="24"/>
      <c r="AA585" s="24"/>
      <c r="AB585" s="24"/>
      <c r="AC585" s="24"/>
      <c r="AD585" s="24"/>
      <c r="AP585"/>
      <c r="AQ585"/>
      <c r="AX585"/>
    </row>
    <row r="586" spans="18:50" x14ac:dyDescent="0.25">
      <c r="R586" s="24"/>
      <c r="S586" s="24"/>
      <c r="T586" s="24"/>
      <c r="U586" s="24"/>
      <c r="V586" s="24"/>
      <c r="W586" s="24"/>
      <c r="X586" s="24"/>
      <c r="Y586" s="24"/>
      <c r="Z586" s="24"/>
      <c r="AA586" s="24"/>
      <c r="AB586" s="24"/>
      <c r="AC586" s="24"/>
      <c r="AD586" s="24"/>
      <c r="AP586"/>
      <c r="AQ586"/>
      <c r="AX586"/>
    </row>
    <row r="587" spans="18:50" x14ac:dyDescent="0.25">
      <c r="R587" s="24"/>
      <c r="S587" s="24"/>
      <c r="T587" s="24"/>
      <c r="U587" s="24"/>
      <c r="V587" s="24"/>
      <c r="W587" s="24"/>
      <c r="X587" s="24"/>
      <c r="Y587" s="24"/>
      <c r="Z587" s="24"/>
      <c r="AA587" s="24"/>
      <c r="AB587" s="24"/>
      <c r="AC587" s="24"/>
      <c r="AD587" s="24"/>
      <c r="AP587"/>
      <c r="AQ587"/>
      <c r="AX587"/>
    </row>
    <row r="588" spans="18:50" x14ac:dyDescent="0.25">
      <c r="R588" s="24"/>
      <c r="S588" s="24"/>
      <c r="T588" s="24"/>
      <c r="U588" s="24"/>
      <c r="V588" s="24"/>
      <c r="W588" s="24"/>
      <c r="X588" s="24"/>
      <c r="Y588" s="24"/>
      <c r="Z588" s="24"/>
      <c r="AA588" s="24"/>
      <c r="AB588" s="24"/>
      <c r="AC588" s="24"/>
      <c r="AD588" s="24"/>
      <c r="AP588"/>
      <c r="AQ588"/>
      <c r="AX588"/>
    </row>
    <row r="589" spans="18:50" x14ac:dyDescent="0.25">
      <c r="R589" s="24"/>
      <c r="S589" s="24"/>
      <c r="T589" s="24"/>
      <c r="U589" s="24"/>
      <c r="V589" s="24"/>
      <c r="W589" s="24"/>
      <c r="X589" s="24"/>
      <c r="Y589" s="24"/>
      <c r="Z589" s="24"/>
      <c r="AA589" s="24"/>
      <c r="AB589" s="24"/>
      <c r="AC589" s="24"/>
      <c r="AD589" s="24"/>
      <c r="AP589"/>
      <c r="AQ589"/>
      <c r="AX589"/>
    </row>
    <row r="590" spans="18:50" x14ac:dyDescent="0.25">
      <c r="R590" s="24"/>
      <c r="S590" s="24"/>
      <c r="T590" s="24"/>
      <c r="U590" s="24"/>
      <c r="V590" s="24"/>
      <c r="W590" s="24"/>
      <c r="X590" s="24"/>
      <c r="Y590" s="24"/>
      <c r="Z590" s="24"/>
      <c r="AA590" s="24"/>
      <c r="AB590" s="24"/>
      <c r="AC590" s="24"/>
      <c r="AD590" s="24"/>
      <c r="AP590"/>
      <c r="AQ590"/>
      <c r="AX590"/>
    </row>
    <row r="591" spans="18:50" x14ac:dyDescent="0.25">
      <c r="R591" s="24"/>
      <c r="S591" s="24"/>
      <c r="T591" s="24"/>
      <c r="U591" s="24"/>
      <c r="V591" s="24"/>
      <c r="W591" s="24"/>
      <c r="X591" s="24"/>
      <c r="Y591" s="24"/>
      <c r="Z591" s="24"/>
      <c r="AA591" s="24"/>
      <c r="AB591" s="24"/>
      <c r="AC591" s="24"/>
      <c r="AD591" s="24"/>
      <c r="AP591"/>
      <c r="AQ591"/>
      <c r="AX591"/>
    </row>
    <row r="592" spans="18:50" x14ac:dyDescent="0.25">
      <c r="R592" s="24"/>
      <c r="S592" s="24"/>
      <c r="T592" s="24"/>
      <c r="U592" s="24"/>
      <c r="V592" s="24"/>
      <c r="W592" s="24"/>
      <c r="X592" s="24"/>
      <c r="Y592" s="24"/>
      <c r="Z592" s="24"/>
      <c r="AA592" s="24"/>
      <c r="AB592" s="24"/>
      <c r="AC592" s="24"/>
      <c r="AD592" s="24"/>
      <c r="AP592"/>
      <c r="AQ592"/>
      <c r="AX592"/>
    </row>
    <row r="593" spans="18:50" x14ac:dyDescent="0.25">
      <c r="R593" s="24"/>
      <c r="S593" s="24"/>
      <c r="T593" s="24"/>
      <c r="U593" s="24"/>
      <c r="V593" s="24"/>
      <c r="W593" s="24"/>
      <c r="X593" s="24"/>
      <c r="Y593" s="24"/>
      <c r="Z593" s="24"/>
      <c r="AA593" s="24"/>
      <c r="AB593" s="24"/>
      <c r="AC593" s="24"/>
      <c r="AD593" s="24"/>
      <c r="AP593"/>
      <c r="AQ593"/>
      <c r="AX593"/>
    </row>
    <row r="594" spans="18:50" x14ac:dyDescent="0.25">
      <c r="R594" s="24"/>
      <c r="S594" s="24"/>
      <c r="T594" s="24"/>
      <c r="U594" s="24"/>
      <c r="V594" s="24"/>
      <c r="W594" s="24"/>
      <c r="X594" s="24"/>
      <c r="Y594" s="24"/>
      <c r="Z594" s="24"/>
      <c r="AA594" s="24"/>
      <c r="AB594" s="24"/>
      <c r="AC594" s="24"/>
      <c r="AD594" s="24"/>
      <c r="AP594"/>
      <c r="AQ594"/>
      <c r="AX594"/>
    </row>
    <row r="595" spans="18:50" x14ac:dyDescent="0.25">
      <c r="R595" s="24"/>
      <c r="S595" s="24"/>
      <c r="T595" s="24"/>
      <c r="U595" s="24"/>
      <c r="V595" s="24"/>
      <c r="W595" s="24"/>
      <c r="X595" s="24"/>
      <c r="Y595" s="24"/>
      <c r="Z595" s="24"/>
      <c r="AA595" s="24"/>
      <c r="AB595" s="24"/>
      <c r="AC595" s="24"/>
      <c r="AD595" s="24"/>
      <c r="AP595"/>
      <c r="AQ595"/>
      <c r="AX595"/>
    </row>
    <row r="596" spans="18:50" x14ac:dyDescent="0.25">
      <c r="R596" s="24"/>
      <c r="S596" s="24"/>
      <c r="T596" s="24"/>
      <c r="U596" s="24"/>
      <c r="V596" s="24"/>
      <c r="W596" s="24"/>
      <c r="X596" s="24"/>
      <c r="Y596" s="24"/>
      <c r="Z596" s="24"/>
      <c r="AA596" s="24"/>
      <c r="AB596" s="24"/>
      <c r="AC596" s="24"/>
      <c r="AD596" s="24"/>
      <c r="AP596"/>
      <c r="AQ596"/>
      <c r="AX596"/>
    </row>
    <row r="597" spans="18:50" x14ac:dyDescent="0.25">
      <c r="R597" s="24"/>
      <c r="S597" s="24"/>
      <c r="T597" s="24"/>
      <c r="U597" s="24"/>
      <c r="V597" s="24"/>
      <c r="W597" s="24"/>
      <c r="X597" s="24"/>
      <c r="Y597" s="24"/>
      <c r="Z597" s="24"/>
      <c r="AA597" s="24"/>
      <c r="AB597" s="24"/>
      <c r="AC597" s="24"/>
      <c r="AD597" s="24"/>
      <c r="AP597"/>
      <c r="AQ597"/>
      <c r="AX597"/>
    </row>
    <row r="598" spans="18:50" x14ac:dyDescent="0.25">
      <c r="R598" s="24"/>
      <c r="S598" s="24"/>
      <c r="T598" s="24"/>
      <c r="U598" s="24"/>
      <c r="V598" s="24"/>
      <c r="W598" s="24"/>
      <c r="X598" s="24"/>
      <c r="Y598" s="24"/>
      <c r="Z598" s="24"/>
      <c r="AA598" s="24"/>
      <c r="AB598" s="24"/>
      <c r="AC598" s="24"/>
      <c r="AD598" s="24"/>
      <c r="AP598"/>
      <c r="AQ598"/>
      <c r="AX598"/>
    </row>
    <row r="599" spans="18:50" x14ac:dyDescent="0.25">
      <c r="R599" s="24"/>
      <c r="S599" s="24"/>
      <c r="T599" s="24"/>
      <c r="U599" s="24"/>
      <c r="V599" s="24"/>
      <c r="W599" s="24"/>
      <c r="X599" s="24"/>
      <c r="Y599" s="24"/>
      <c r="Z599" s="24"/>
      <c r="AA599" s="24"/>
      <c r="AB599" s="24"/>
      <c r="AC599" s="24"/>
      <c r="AD599" s="24"/>
      <c r="AP599"/>
      <c r="AQ599"/>
      <c r="AX599"/>
    </row>
    <row r="600" spans="18:50" x14ac:dyDescent="0.25">
      <c r="R600" s="24"/>
      <c r="S600" s="24"/>
      <c r="T600" s="24"/>
      <c r="U600" s="24"/>
      <c r="V600" s="24"/>
      <c r="W600" s="24"/>
      <c r="X600" s="24"/>
      <c r="Y600" s="24"/>
      <c r="Z600" s="24"/>
      <c r="AA600" s="24"/>
      <c r="AB600" s="24"/>
      <c r="AC600" s="24"/>
      <c r="AD600" s="24"/>
      <c r="AP600"/>
      <c r="AQ600"/>
      <c r="AX600"/>
    </row>
    <row r="601" spans="18:50" x14ac:dyDescent="0.25">
      <c r="R601" s="24"/>
      <c r="S601" s="24"/>
      <c r="T601" s="24"/>
      <c r="U601" s="24"/>
      <c r="V601" s="24"/>
      <c r="W601" s="24"/>
      <c r="X601" s="24"/>
      <c r="Y601" s="24"/>
      <c r="Z601" s="24"/>
      <c r="AA601" s="24"/>
      <c r="AB601" s="24"/>
      <c r="AC601" s="24"/>
      <c r="AD601" s="24"/>
      <c r="AP601"/>
      <c r="AQ601"/>
      <c r="AX601"/>
    </row>
    <row r="602" spans="18:50" x14ac:dyDescent="0.25">
      <c r="R602" s="24"/>
      <c r="S602" s="24"/>
      <c r="T602" s="24"/>
      <c r="U602" s="24"/>
      <c r="V602" s="24"/>
      <c r="W602" s="24"/>
      <c r="X602" s="24"/>
      <c r="Y602" s="24"/>
      <c r="Z602" s="24"/>
      <c r="AA602" s="24"/>
      <c r="AB602" s="24"/>
      <c r="AC602" s="24"/>
      <c r="AD602" s="24"/>
      <c r="AP602"/>
      <c r="AQ602"/>
      <c r="AX602"/>
    </row>
    <row r="603" spans="18:50" x14ac:dyDescent="0.25">
      <c r="R603" s="24"/>
      <c r="S603" s="24"/>
      <c r="T603" s="24"/>
      <c r="U603" s="24"/>
      <c r="V603" s="24"/>
      <c r="W603" s="24"/>
      <c r="X603" s="24"/>
      <c r="Y603" s="24"/>
      <c r="Z603" s="24"/>
      <c r="AA603" s="24"/>
      <c r="AB603" s="24"/>
      <c r="AC603" s="24"/>
      <c r="AD603" s="24"/>
      <c r="AP603"/>
      <c r="AQ603"/>
      <c r="AX603"/>
    </row>
    <row r="604" spans="18:50" x14ac:dyDescent="0.25">
      <c r="R604" s="24"/>
      <c r="S604" s="24"/>
      <c r="T604" s="24"/>
      <c r="U604" s="24"/>
      <c r="V604" s="24"/>
      <c r="W604" s="24"/>
      <c r="X604" s="24"/>
      <c r="Y604" s="24"/>
      <c r="Z604" s="24"/>
      <c r="AA604" s="24"/>
      <c r="AB604" s="24"/>
      <c r="AC604" s="24"/>
      <c r="AD604" s="24"/>
      <c r="AP604"/>
      <c r="AQ604"/>
      <c r="AX604"/>
    </row>
    <row r="605" spans="18:50" x14ac:dyDescent="0.25">
      <c r="R605" s="24"/>
      <c r="S605" s="24"/>
      <c r="T605" s="24"/>
      <c r="U605" s="24"/>
      <c r="V605" s="24"/>
      <c r="W605" s="24"/>
      <c r="X605" s="24"/>
      <c r="Y605" s="24"/>
      <c r="Z605" s="24"/>
      <c r="AA605" s="24"/>
      <c r="AB605" s="24"/>
      <c r="AC605" s="24"/>
      <c r="AD605" s="24"/>
      <c r="AP605"/>
      <c r="AQ605"/>
      <c r="AX605"/>
    </row>
    <row r="606" spans="18:50" x14ac:dyDescent="0.25">
      <c r="R606" s="24"/>
      <c r="S606" s="24"/>
      <c r="T606" s="24"/>
      <c r="U606" s="24"/>
      <c r="V606" s="24"/>
      <c r="W606" s="24"/>
      <c r="X606" s="24"/>
      <c r="Y606" s="24"/>
      <c r="Z606" s="24"/>
      <c r="AA606" s="24"/>
      <c r="AB606" s="24"/>
      <c r="AC606" s="24"/>
      <c r="AD606" s="24"/>
      <c r="AP606"/>
      <c r="AQ606"/>
      <c r="AX606"/>
    </row>
    <row r="607" spans="18:50" x14ac:dyDescent="0.25">
      <c r="R607" s="24"/>
      <c r="S607" s="24"/>
      <c r="T607" s="24"/>
      <c r="U607" s="24"/>
      <c r="V607" s="24"/>
      <c r="W607" s="24"/>
      <c r="X607" s="24"/>
      <c r="Y607" s="24"/>
      <c r="Z607" s="24"/>
      <c r="AA607" s="24"/>
      <c r="AB607" s="24"/>
      <c r="AC607" s="24"/>
      <c r="AD607" s="24"/>
      <c r="AP607"/>
      <c r="AQ607"/>
      <c r="AX607"/>
    </row>
    <row r="608" spans="18:50" x14ac:dyDescent="0.25">
      <c r="R608" s="24"/>
      <c r="S608" s="24"/>
      <c r="T608" s="24"/>
      <c r="U608" s="24"/>
      <c r="V608" s="24"/>
      <c r="W608" s="24"/>
      <c r="X608" s="24"/>
      <c r="Y608" s="24"/>
      <c r="Z608" s="24"/>
      <c r="AA608" s="24"/>
      <c r="AB608" s="24"/>
      <c r="AC608" s="24"/>
      <c r="AD608" s="24"/>
      <c r="AP608"/>
      <c r="AQ608"/>
      <c r="AX608"/>
    </row>
    <row r="609" spans="18:50" x14ac:dyDescent="0.25">
      <c r="R609" s="24"/>
      <c r="S609" s="24"/>
      <c r="T609" s="24"/>
      <c r="U609" s="24"/>
      <c r="V609" s="24"/>
      <c r="W609" s="24"/>
      <c r="X609" s="24"/>
      <c r="Y609" s="24"/>
      <c r="Z609" s="24"/>
      <c r="AA609" s="24"/>
      <c r="AB609" s="24"/>
      <c r="AC609" s="24"/>
      <c r="AD609" s="24"/>
      <c r="AP609"/>
      <c r="AQ609"/>
      <c r="AX609"/>
    </row>
    <row r="610" spans="18:50" x14ac:dyDescent="0.25">
      <c r="R610" s="24"/>
      <c r="S610" s="24"/>
      <c r="T610" s="24"/>
      <c r="U610" s="24"/>
      <c r="V610" s="24"/>
      <c r="W610" s="24"/>
      <c r="X610" s="24"/>
      <c r="Y610" s="24"/>
      <c r="Z610" s="24"/>
      <c r="AA610" s="24"/>
      <c r="AB610" s="24"/>
      <c r="AC610" s="24"/>
      <c r="AD610" s="24"/>
      <c r="AP610"/>
      <c r="AQ610"/>
      <c r="AX610"/>
    </row>
    <row r="611" spans="18:50" x14ac:dyDescent="0.25">
      <c r="R611" s="24"/>
      <c r="S611" s="24"/>
      <c r="T611" s="24"/>
      <c r="U611" s="24"/>
      <c r="V611" s="24"/>
      <c r="W611" s="24"/>
      <c r="X611" s="24"/>
      <c r="Y611" s="24"/>
      <c r="Z611" s="24"/>
      <c r="AA611" s="24"/>
      <c r="AB611" s="24"/>
      <c r="AC611" s="24"/>
      <c r="AD611" s="24"/>
      <c r="AP611"/>
      <c r="AQ611"/>
      <c r="AX611"/>
    </row>
    <row r="612" spans="18:50" x14ac:dyDescent="0.25">
      <c r="R612" s="24"/>
      <c r="S612" s="24"/>
      <c r="T612" s="24"/>
      <c r="U612" s="24"/>
      <c r="V612" s="24"/>
      <c r="W612" s="24"/>
      <c r="X612" s="24"/>
      <c r="Y612" s="24"/>
      <c r="Z612" s="24"/>
      <c r="AA612" s="24"/>
      <c r="AB612" s="24"/>
      <c r="AC612" s="24"/>
      <c r="AD612" s="24"/>
      <c r="AP612"/>
      <c r="AQ612"/>
      <c r="AX612"/>
    </row>
    <row r="613" spans="18:50" x14ac:dyDescent="0.25">
      <c r="R613" s="24"/>
      <c r="S613" s="24"/>
      <c r="T613" s="24"/>
      <c r="U613" s="24"/>
      <c r="V613" s="24"/>
      <c r="W613" s="24"/>
      <c r="X613" s="24"/>
      <c r="Y613" s="24"/>
      <c r="Z613" s="24"/>
      <c r="AA613" s="24"/>
      <c r="AB613" s="24"/>
      <c r="AC613" s="24"/>
      <c r="AD613" s="24"/>
      <c r="AP613"/>
      <c r="AQ613"/>
      <c r="AX613"/>
    </row>
    <row r="614" spans="18:50" x14ac:dyDescent="0.25">
      <c r="R614" s="24"/>
      <c r="S614" s="24"/>
      <c r="T614" s="24"/>
      <c r="U614" s="24"/>
      <c r="V614" s="24"/>
      <c r="W614" s="24"/>
      <c r="X614" s="24"/>
      <c r="Y614" s="24"/>
      <c r="Z614" s="24"/>
      <c r="AA614" s="24"/>
      <c r="AB614" s="24"/>
      <c r="AC614" s="24"/>
      <c r="AD614" s="24"/>
      <c r="AP614"/>
      <c r="AQ614"/>
      <c r="AX614"/>
    </row>
    <row r="615" spans="18:50" x14ac:dyDescent="0.25">
      <c r="R615" s="24"/>
      <c r="S615" s="24"/>
      <c r="T615" s="24"/>
      <c r="U615" s="24"/>
      <c r="V615" s="24"/>
      <c r="W615" s="24"/>
      <c r="X615" s="24"/>
      <c r="Y615" s="24"/>
      <c r="Z615" s="24"/>
      <c r="AA615" s="24"/>
      <c r="AB615" s="24"/>
      <c r="AC615" s="24"/>
      <c r="AD615" s="24"/>
      <c r="AP615"/>
      <c r="AQ615"/>
      <c r="AX615"/>
    </row>
    <row r="616" spans="18:50" x14ac:dyDescent="0.25">
      <c r="R616" s="24"/>
      <c r="S616" s="24"/>
      <c r="T616" s="24"/>
      <c r="U616" s="24"/>
      <c r="V616" s="24"/>
      <c r="W616" s="24"/>
      <c r="X616" s="24"/>
      <c r="Y616" s="24"/>
      <c r="Z616" s="24"/>
      <c r="AA616" s="24"/>
      <c r="AB616" s="24"/>
      <c r="AC616" s="24"/>
      <c r="AD616" s="24"/>
      <c r="AP616"/>
      <c r="AQ616"/>
      <c r="AX616"/>
    </row>
    <row r="617" spans="18:50" x14ac:dyDescent="0.25">
      <c r="R617" s="24"/>
      <c r="S617" s="24"/>
      <c r="T617" s="24"/>
      <c r="U617" s="24"/>
      <c r="V617" s="24"/>
      <c r="W617" s="24"/>
      <c r="X617" s="24"/>
      <c r="Y617" s="24"/>
      <c r="Z617" s="24"/>
      <c r="AA617" s="24"/>
      <c r="AB617" s="24"/>
      <c r="AC617" s="24"/>
      <c r="AD617" s="24"/>
      <c r="AP617"/>
      <c r="AQ617"/>
      <c r="AX617"/>
    </row>
    <row r="618" spans="18:50" x14ac:dyDescent="0.25">
      <c r="R618" s="24"/>
      <c r="S618" s="24"/>
      <c r="T618" s="24"/>
      <c r="U618" s="24"/>
      <c r="V618" s="24"/>
      <c r="W618" s="24"/>
      <c r="X618" s="24"/>
      <c r="Y618" s="24"/>
      <c r="Z618" s="24"/>
      <c r="AA618" s="24"/>
      <c r="AB618" s="24"/>
      <c r="AC618" s="24"/>
      <c r="AD618" s="24"/>
      <c r="AP618"/>
      <c r="AQ618"/>
      <c r="AX618"/>
    </row>
    <row r="619" spans="18:50" x14ac:dyDescent="0.25">
      <c r="R619" s="24"/>
      <c r="S619" s="24"/>
      <c r="T619" s="24"/>
      <c r="U619" s="24"/>
      <c r="V619" s="24"/>
      <c r="W619" s="24"/>
      <c r="X619" s="24"/>
      <c r="Y619" s="24"/>
      <c r="Z619" s="24"/>
      <c r="AA619" s="24"/>
      <c r="AB619" s="24"/>
      <c r="AC619" s="24"/>
      <c r="AD619" s="24"/>
      <c r="AP619"/>
      <c r="AQ619"/>
      <c r="AX619"/>
    </row>
    <row r="620" spans="18:50" x14ac:dyDescent="0.25">
      <c r="R620" s="24"/>
      <c r="S620" s="24"/>
      <c r="T620" s="24"/>
      <c r="U620" s="24"/>
      <c r="V620" s="24"/>
      <c r="W620" s="24"/>
      <c r="X620" s="24"/>
      <c r="Y620" s="24"/>
      <c r="Z620" s="24"/>
      <c r="AA620" s="24"/>
      <c r="AB620" s="24"/>
      <c r="AC620" s="24"/>
      <c r="AD620" s="24"/>
      <c r="AP620"/>
      <c r="AQ620"/>
      <c r="AX620"/>
    </row>
    <row r="621" spans="18:50" x14ac:dyDescent="0.25">
      <c r="R621" s="24"/>
      <c r="S621" s="24"/>
      <c r="T621" s="24"/>
      <c r="U621" s="24"/>
      <c r="V621" s="24"/>
      <c r="W621" s="24"/>
      <c r="X621" s="24"/>
      <c r="Y621" s="24"/>
      <c r="Z621" s="24"/>
      <c r="AA621" s="24"/>
      <c r="AB621" s="24"/>
      <c r="AC621" s="24"/>
      <c r="AD621" s="24"/>
      <c r="AP621"/>
      <c r="AQ621"/>
      <c r="AX621"/>
    </row>
    <row r="622" spans="18:50" x14ac:dyDescent="0.25">
      <c r="R622" s="24"/>
      <c r="S622" s="24"/>
      <c r="T622" s="24"/>
      <c r="U622" s="24"/>
      <c r="V622" s="24"/>
      <c r="W622" s="24"/>
      <c r="X622" s="24"/>
      <c r="Y622" s="24"/>
      <c r="Z622" s="24"/>
      <c r="AA622" s="24"/>
      <c r="AB622" s="24"/>
      <c r="AC622" s="24"/>
      <c r="AD622" s="24"/>
      <c r="AP622"/>
      <c r="AQ622"/>
      <c r="AX622"/>
    </row>
    <row r="623" spans="18:50" x14ac:dyDescent="0.25">
      <c r="R623" s="24"/>
      <c r="S623" s="24"/>
      <c r="T623" s="24"/>
      <c r="U623" s="24"/>
      <c r="V623" s="24"/>
      <c r="W623" s="24"/>
      <c r="X623" s="24"/>
      <c r="Y623" s="24"/>
      <c r="Z623" s="24"/>
      <c r="AA623" s="24"/>
      <c r="AB623" s="24"/>
      <c r="AC623" s="24"/>
      <c r="AD623" s="24"/>
      <c r="AP623"/>
      <c r="AQ623"/>
      <c r="AX623"/>
    </row>
    <row r="624" spans="18:50" x14ac:dyDescent="0.25">
      <c r="R624" s="24"/>
      <c r="S624" s="24"/>
      <c r="T624" s="24"/>
      <c r="U624" s="24"/>
      <c r="V624" s="24"/>
      <c r="W624" s="24"/>
      <c r="X624" s="24"/>
      <c r="Y624" s="24"/>
      <c r="Z624" s="24"/>
      <c r="AA624" s="24"/>
      <c r="AB624" s="24"/>
      <c r="AC624" s="24"/>
      <c r="AD624" s="24"/>
      <c r="AP624"/>
      <c r="AQ624"/>
      <c r="AX624"/>
    </row>
    <row r="625" spans="18:50" x14ac:dyDescent="0.25">
      <c r="R625" s="24"/>
      <c r="S625" s="24"/>
      <c r="T625" s="24"/>
      <c r="U625" s="24"/>
      <c r="V625" s="24"/>
      <c r="W625" s="24"/>
      <c r="X625" s="24"/>
      <c r="Y625" s="24"/>
      <c r="Z625" s="24"/>
      <c r="AA625" s="24"/>
      <c r="AB625" s="24"/>
      <c r="AC625" s="24"/>
      <c r="AD625" s="24"/>
      <c r="AP625"/>
      <c r="AQ625"/>
      <c r="AX625"/>
    </row>
    <row r="626" spans="18:50" x14ac:dyDescent="0.25">
      <c r="R626" s="24"/>
      <c r="S626" s="24"/>
      <c r="T626" s="24"/>
      <c r="U626" s="24"/>
      <c r="V626" s="24"/>
      <c r="W626" s="24"/>
      <c r="X626" s="24"/>
      <c r="Y626" s="24"/>
      <c r="Z626" s="24"/>
      <c r="AA626" s="24"/>
      <c r="AB626" s="24"/>
      <c r="AC626" s="24"/>
      <c r="AD626" s="24"/>
      <c r="AP626"/>
      <c r="AQ626"/>
      <c r="AX626"/>
    </row>
    <row r="627" spans="18:50" x14ac:dyDescent="0.25">
      <c r="R627" s="24"/>
      <c r="S627" s="24"/>
      <c r="T627" s="24"/>
      <c r="U627" s="24"/>
      <c r="V627" s="24"/>
      <c r="W627" s="24"/>
      <c r="X627" s="24"/>
      <c r="Y627" s="24"/>
      <c r="Z627" s="24"/>
      <c r="AA627" s="24"/>
      <c r="AB627" s="24"/>
      <c r="AC627" s="24"/>
      <c r="AD627" s="24"/>
      <c r="AP627"/>
      <c r="AQ627"/>
      <c r="AX627"/>
    </row>
    <row r="628" spans="18:50" x14ac:dyDescent="0.25">
      <c r="R628" s="24"/>
      <c r="S628" s="24"/>
      <c r="T628" s="24"/>
      <c r="U628" s="24"/>
      <c r="V628" s="24"/>
      <c r="W628" s="24"/>
      <c r="X628" s="24"/>
      <c r="Y628" s="24"/>
      <c r="Z628" s="24"/>
      <c r="AA628" s="24"/>
      <c r="AB628" s="24"/>
      <c r="AC628" s="24"/>
      <c r="AD628" s="24"/>
      <c r="AP628"/>
      <c r="AQ628"/>
      <c r="AX628"/>
    </row>
    <row r="629" spans="18:50" x14ac:dyDescent="0.25">
      <c r="R629" s="24"/>
      <c r="S629" s="24"/>
      <c r="T629" s="24"/>
      <c r="U629" s="24"/>
      <c r="V629" s="24"/>
      <c r="W629" s="24"/>
      <c r="X629" s="24"/>
      <c r="Y629" s="24"/>
      <c r="Z629" s="24"/>
      <c r="AA629" s="24"/>
      <c r="AB629" s="24"/>
      <c r="AC629" s="24"/>
      <c r="AD629" s="24"/>
      <c r="AP629"/>
      <c r="AQ629"/>
      <c r="AX629"/>
    </row>
    <row r="630" spans="18:50" x14ac:dyDescent="0.25">
      <c r="R630" s="24"/>
      <c r="S630" s="24"/>
      <c r="T630" s="24"/>
      <c r="U630" s="24"/>
      <c r="V630" s="24"/>
      <c r="W630" s="24"/>
      <c r="X630" s="24"/>
      <c r="Y630" s="24"/>
      <c r="Z630" s="24"/>
      <c r="AA630" s="24"/>
      <c r="AB630" s="24"/>
      <c r="AC630" s="24"/>
      <c r="AD630" s="24"/>
      <c r="AP630"/>
      <c r="AQ630"/>
      <c r="AX630"/>
    </row>
    <row r="631" spans="18:50" x14ac:dyDescent="0.25">
      <c r="R631" s="24"/>
      <c r="S631" s="24"/>
      <c r="T631" s="24"/>
      <c r="U631" s="24"/>
      <c r="V631" s="24"/>
      <c r="W631" s="24"/>
      <c r="X631" s="24"/>
      <c r="Y631" s="24"/>
      <c r="Z631" s="24"/>
      <c r="AA631" s="24"/>
      <c r="AB631" s="24"/>
      <c r="AC631" s="24"/>
      <c r="AD631" s="24"/>
      <c r="AP631"/>
      <c r="AQ631"/>
      <c r="AX631"/>
    </row>
    <row r="632" spans="18:50" x14ac:dyDescent="0.25">
      <c r="R632" s="24"/>
      <c r="S632" s="24"/>
      <c r="T632" s="24"/>
      <c r="U632" s="24"/>
      <c r="V632" s="24"/>
      <c r="W632" s="24"/>
      <c r="X632" s="24"/>
      <c r="Y632" s="24"/>
      <c r="Z632" s="24"/>
      <c r="AA632" s="24"/>
      <c r="AB632" s="24"/>
      <c r="AC632" s="24"/>
      <c r="AD632" s="24"/>
      <c r="AP632"/>
      <c r="AQ632"/>
      <c r="AX632"/>
    </row>
    <row r="633" spans="18:50" x14ac:dyDescent="0.25">
      <c r="R633" s="24"/>
      <c r="S633" s="24"/>
      <c r="T633" s="24"/>
      <c r="U633" s="24"/>
      <c r="V633" s="24"/>
      <c r="W633" s="24"/>
      <c r="X633" s="24"/>
      <c r="Y633" s="24"/>
      <c r="Z633" s="24"/>
      <c r="AA633" s="24"/>
      <c r="AB633" s="24"/>
      <c r="AC633" s="24"/>
      <c r="AD633" s="24"/>
      <c r="AP633"/>
      <c r="AQ633"/>
      <c r="AX633"/>
    </row>
    <row r="634" spans="18:50" x14ac:dyDescent="0.25">
      <c r="R634" s="24"/>
      <c r="S634" s="24"/>
      <c r="T634" s="24"/>
      <c r="U634" s="24"/>
      <c r="V634" s="24"/>
      <c r="W634" s="24"/>
      <c r="X634" s="24"/>
      <c r="Y634" s="24"/>
      <c r="Z634" s="24"/>
      <c r="AA634" s="24"/>
      <c r="AB634" s="24"/>
      <c r="AC634" s="24"/>
      <c r="AD634" s="24"/>
      <c r="AP634"/>
      <c r="AQ634"/>
      <c r="AX634"/>
    </row>
    <row r="635" spans="18:50" x14ac:dyDescent="0.25">
      <c r="R635" s="24"/>
      <c r="S635" s="24"/>
      <c r="T635" s="24"/>
      <c r="U635" s="24"/>
      <c r="V635" s="24"/>
      <c r="W635" s="24"/>
      <c r="X635" s="24"/>
      <c r="Y635" s="24"/>
      <c r="Z635" s="24"/>
      <c r="AA635" s="24"/>
      <c r="AB635" s="24"/>
      <c r="AC635" s="24"/>
      <c r="AD635" s="24"/>
      <c r="AP635"/>
      <c r="AQ635"/>
      <c r="AX635"/>
    </row>
    <row r="636" spans="18:50" x14ac:dyDescent="0.25">
      <c r="R636" s="24"/>
      <c r="S636" s="24"/>
      <c r="T636" s="24"/>
      <c r="U636" s="24"/>
      <c r="V636" s="24"/>
      <c r="W636" s="24"/>
      <c r="X636" s="24"/>
      <c r="Y636" s="24"/>
      <c r="Z636" s="24"/>
      <c r="AA636" s="24"/>
      <c r="AB636" s="24"/>
      <c r="AC636" s="24"/>
      <c r="AD636" s="24"/>
      <c r="AP636"/>
      <c r="AQ636"/>
      <c r="AX636"/>
    </row>
    <row r="637" spans="18:50" x14ac:dyDescent="0.25">
      <c r="R637" s="24"/>
      <c r="S637" s="24"/>
      <c r="T637" s="24"/>
      <c r="U637" s="24"/>
      <c r="V637" s="24"/>
      <c r="W637" s="24"/>
      <c r="X637" s="24"/>
      <c r="Y637" s="24"/>
      <c r="Z637" s="24"/>
      <c r="AA637" s="24"/>
      <c r="AB637" s="24"/>
      <c r="AC637" s="24"/>
      <c r="AD637" s="24"/>
      <c r="AP637"/>
      <c r="AQ637"/>
      <c r="AX637"/>
    </row>
    <row r="638" spans="18:50" x14ac:dyDescent="0.25">
      <c r="R638" s="24"/>
      <c r="S638" s="24"/>
      <c r="T638" s="24"/>
      <c r="U638" s="24"/>
      <c r="V638" s="24"/>
      <c r="W638" s="24"/>
      <c r="X638" s="24"/>
      <c r="Y638" s="24"/>
      <c r="Z638" s="24"/>
      <c r="AA638" s="24"/>
      <c r="AB638" s="24"/>
      <c r="AC638" s="24"/>
      <c r="AD638" s="24"/>
      <c r="AP638"/>
      <c r="AQ638"/>
      <c r="AX638"/>
    </row>
    <row r="639" spans="18:50" x14ac:dyDescent="0.25">
      <c r="R639" s="24"/>
      <c r="S639" s="24"/>
      <c r="T639" s="24"/>
      <c r="U639" s="24"/>
      <c r="V639" s="24"/>
      <c r="W639" s="24"/>
      <c r="X639" s="24"/>
      <c r="Y639" s="24"/>
      <c r="Z639" s="24"/>
      <c r="AA639" s="24"/>
      <c r="AB639" s="24"/>
      <c r="AC639" s="24"/>
      <c r="AD639" s="24"/>
      <c r="AP639"/>
      <c r="AQ639"/>
      <c r="AX639"/>
    </row>
    <row r="640" spans="18:50" x14ac:dyDescent="0.25">
      <c r="R640" s="24"/>
      <c r="S640" s="24"/>
      <c r="T640" s="24"/>
      <c r="U640" s="24"/>
      <c r="V640" s="24"/>
      <c r="W640" s="24"/>
      <c r="X640" s="24"/>
      <c r="Y640" s="24"/>
      <c r="Z640" s="24"/>
      <c r="AA640" s="24"/>
      <c r="AB640" s="24"/>
      <c r="AC640" s="24"/>
      <c r="AD640" s="24"/>
      <c r="AP640"/>
      <c r="AQ640"/>
      <c r="AX640"/>
    </row>
    <row r="641" spans="18:50" x14ac:dyDescent="0.25">
      <c r="R641" s="24"/>
      <c r="S641" s="24"/>
      <c r="T641" s="24"/>
      <c r="U641" s="24"/>
      <c r="V641" s="24"/>
      <c r="W641" s="24"/>
      <c r="X641" s="24"/>
      <c r="Y641" s="24"/>
      <c r="Z641" s="24"/>
      <c r="AA641" s="24"/>
      <c r="AB641" s="24"/>
      <c r="AC641" s="24"/>
      <c r="AD641" s="24"/>
      <c r="AP641"/>
      <c r="AQ641"/>
      <c r="AX641"/>
    </row>
    <row r="642" spans="18:50" x14ac:dyDescent="0.25">
      <c r="R642" s="24"/>
      <c r="S642" s="24"/>
      <c r="T642" s="24"/>
      <c r="U642" s="24"/>
      <c r="V642" s="24"/>
      <c r="W642" s="24"/>
      <c r="X642" s="24"/>
      <c r="Y642" s="24"/>
      <c r="Z642" s="24"/>
      <c r="AA642" s="24"/>
      <c r="AB642" s="24"/>
      <c r="AC642" s="24"/>
      <c r="AD642" s="24"/>
      <c r="AP642"/>
      <c r="AQ642"/>
      <c r="AX642"/>
    </row>
    <row r="643" spans="18:50" x14ac:dyDescent="0.25">
      <c r="R643" s="24"/>
      <c r="S643" s="24"/>
      <c r="T643" s="24"/>
      <c r="U643" s="24"/>
      <c r="V643" s="24"/>
      <c r="W643" s="24"/>
      <c r="X643" s="24"/>
      <c r="Y643" s="24"/>
      <c r="Z643" s="24"/>
      <c r="AA643" s="24"/>
      <c r="AB643" s="24"/>
      <c r="AC643" s="24"/>
      <c r="AD643" s="24"/>
      <c r="AP643"/>
      <c r="AQ643"/>
      <c r="AX643"/>
    </row>
    <row r="644" spans="18:50" x14ac:dyDescent="0.25">
      <c r="R644" s="24"/>
      <c r="S644" s="24"/>
      <c r="T644" s="24"/>
      <c r="U644" s="24"/>
      <c r="V644" s="24"/>
      <c r="W644" s="24"/>
      <c r="X644" s="24"/>
      <c r="Y644" s="24"/>
      <c r="Z644" s="24"/>
      <c r="AA644" s="24"/>
      <c r="AB644" s="24"/>
      <c r="AC644" s="24"/>
      <c r="AD644" s="24"/>
      <c r="AP644"/>
      <c r="AQ644"/>
      <c r="AX644"/>
    </row>
    <row r="645" spans="18:50" x14ac:dyDescent="0.25">
      <c r="R645" s="24"/>
      <c r="S645" s="24"/>
      <c r="T645" s="24"/>
      <c r="U645" s="24"/>
      <c r="V645" s="24"/>
      <c r="W645" s="24"/>
      <c r="X645" s="24"/>
      <c r="Y645" s="24"/>
      <c r="Z645" s="24"/>
      <c r="AA645" s="24"/>
      <c r="AB645" s="24"/>
      <c r="AC645" s="24"/>
      <c r="AD645" s="24"/>
      <c r="AP645"/>
      <c r="AQ645"/>
      <c r="AX645"/>
    </row>
    <row r="646" spans="18:50" x14ac:dyDescent="0.25">
      <c r="R646" s="24"/>
      <c r="S646" s="24"/>
      <c r="T646" s="24"/>
      <c r="U646" s="24"/>
      <c r="V646" s="24"/>
      <c r="W646" s="24"/>
      <c r="X646" s="24"/>
      <c r="Y646" s="24"/>
      <c r="Z646" s="24"/>
      <c r="AA646" s="24"/>
      <c r="AB646" s="24"/>
      <c r="AC646" s="24"/>
      <c r="AD646" s="24"/>
      <c r="AP646"/>
      <c r="AQ646"/>
      <c r="AX646"/>
    </row>
    <row r="647" spans="18:50" x14ac:dyDescent="0.25">
      <c r="R647" s="24"/>
      <c r="S647" s="24"/>
      <c r="T647" s="24"/>
      <c r="U647" s="24"/>
      <c r="V647" s="24"/>
      <c r="W647" s="24"/>
      <c r="X647" s="24"/>
      <c r="Y647" s="24"/>
      <c r="Z647" s="24"/>
      <c r="AA647" s="24"/>
      <c r="AB647" s="24"/>
      <c r="AC647" s="24"/>
      <c r="AD647" s="24"/>
      <c r="AP647"/>
      <c r="AQ647"/>
      <c r="AX647"/>
    </row>
    <row r="648" spans="18:50" x14ac:dyDescent="0.25">
      <c r="R648" s="24"/>
      <c r="S648" s="24"/>
      <c r="T648" s="24"/>
      <c r="U648" s="24"/>
      <c r="V648" s="24"/>
      <c r="W648" s="24"/>
      <c r="X648" s="24"/>
      <c r="Y648" s="24"/>
      <c r="Z648" s="24"/>
      <c r="AA648" s="24"/>
      <c r="AB648" s="24"/>
      <c r="AC648" s="24"/>
      <c r="AD648" s="24"/>
      <c r="AP648"/>
      <c r="AQ648"/>
      <c r="AX648"/>
    </row>
    <row r="649" spans="18:50" x14ac:dyDescent="0.25">
      <c r="R649" s="24"/>
      <c r="S649" s="24"/>
      <c r="T649" s="24"/>
      <c r="U649" s="24"/>
      <c r="V649" s="24"/>
      <c r="W649" s="24"/>
      <c r="X649" s="24"/>
      <c r="Y649" s="24"/>
      <c r="Z649" s="24"/>
      <c r="AA649" s="24"/>
      <c r="AB649" s="24"/>
      <c r="AC649" s="24"/>
      <c r="AD649" s="24"/>
      <c r="AP649"/>
      <c r="AQ649"/>
      <c r="AX649"/>
    </row>
    <row r="650" spans="18:50" x14ac:dyDescent="0.25">
      <c r="R650" s="24"/>
      <c r="S650" s="24"/>
      <c r="T650" s="24"/>
      <c r="U650" s="24"/>
      <c r="V650" s="24"/>
      <c r="W650" s="24"/>
      <c r="X650" s="24"/>
      <c r="Y650" s="24"/>
      <c r="Z650" s="24"/>
      <c r="AA650" s="24"/>
      <c r="AB650" s="24"/>
      <c r="AC650" s="24"/>
      <c r="AD650" s="24"/>
      <c r="AP650"/>
      <c r="AQ650"/>
      <c r="AX650"/>
    </row>
    <row r="651" spans="18:50" x14ac:dyDescent="0.25">
      <c r="R651" s="24"/>
      <c r="S651" s="24"/>
      <c r="T651" s="24"/>
      <c r="U651" s="24"/>
      <c r="V651" s="24"/>
      <c r="W651" s="24"/>
      <c r="X651" s="24"/>
      <c r="Y651" s="24"/>
      <c r="Z651" s="24"/>
      <c r="AA651" s="24"/>
      <c r="AB651" s="24"/>
      <c r="AC651" s="24"/>
      <c r="AD651" s="24"/>
      <c r="AP651"/>
      <c r="AQ651"/>
      <c r="AX651"/>
    </row>
    <row r="652" spans="18:50" x14ac:dyDescent="0.25">
      <c r="R652" s="24"/>
      <c r="S652" s="24"/>
      <c r="T652" s="24"/>
      <c r="U652" s="24"/>
      <c r="V652" s="24"/>
      <c r="W652" s="24"/>
      <c r="X652" s="24"/>
      <c r="Y652" s="24"/>
      <c r="Z652" s="24"/>
      <c r="AA652" s="24"/>
      <c r="AB652" s="24"/>
      <c r="AC652" s="24"/>
      <c r="AD652" s="24"/>
      <c r="AP652"/>
      <c r="AQ652"/>
      <c r="AX652"/>
    </row>
    <row r="653" spans="18:50" x14ac:dyDescent="0.25">
      <c r="R653" s="24"/>
      <c r="S653" s="24"/>
      <c r="T653" s="24"/>
      <c r="U653" s="24"/>
      <c r="V653" s="24"/>
      <c r="W653" s="24"/>
      <c r="X653" s="24"/>
      <c r="Y653" s="24"/>
      <c r="Z653" s="24"/>
      <c r="AA653" s="24"/>
      <c r="AB653" s="24"/>
      <c r="AC653" s="24"/>
      <c r="AD653" s="24"/>
      <c r="AP653"/>
      <c r="AQ653"/>
      <c r="AX653"/>
    </row>
    <row r="654" spans="18:50" x14ac:dyDescent="0.25">
      <c r="R654" s="24"/>
      <c r="S654" s="24"/>
      <c r="T654" s="24"/>
      <c r="U654" s="24"/>
      <c r="V654" s="24"/>
      <c r="W654" s="24"/>
      <c r="X654" s="24"/>
      <c r="Y654" s="24"/>
      <c r="Z654" s="24"/>
      <c r="AA654" s="24"/>
      <c r="AB654" s="24"/>
      <c r="AC654" s="24"/>
      <c r="AD654" s="24"/>
      <c r="AP654"/>
      <c r="AQ654"/>
      <c r="AX654"/>
    </row>
    <row r="655" spans="18:50" x14ac:dyDescent="0.25">
      <c r="R655" s="24"/>
      <c r="S655" s="24"/>
      <c r="T655" s="24"/>
      <c r="U655" s="24"/>
      <c r="V655" s="24"/>
      <c r="W655" s="24"/>
      <c r="X655" s="24"/>
      <c r="Y655" s="24"/>
      <c r="Z655" s="24"/>
      <c r="AA655" s="24"/>
      <c r="AB655" s="24"/>
      <c r="AC655" s="24"/>
      <c r="AD655" s="24"/>
      <c r="AP655"/>
      <c r="AQ655"/>
      <c r="AX655"/>
    </row>
    <row r="656" spans="18:50" x14ac:dyDescent="0.25">
      <c r="R656" s="24"/>
      <c r="S656" s="24"/>
      <c r="T656" s="24"/>
      <c r="U656" s="24"/>
      <c r="V656" s="24"/>
      <c r="W656" s="24"/>
      <c r="X656" s="24"/>
      <c r="Y656" s="24"/>
      <c r="Z656" s="24"/>
      <c r="AA656" s="24"/>
      <c r="AB656" s="24"/>
      <c r="AC656" s="24"/>
      <c r="AD656" s="24"/>
      <c r="AP656"/>
      <c r="AQ656"/>
      <c r="AX656"/>
    </row>
    <row r="657" spans="18:50" x14ac:dyDescent="0.25">
      <c r="R657" s="24"/>
      <c r="S657" s="24"/>
      <c r="T657" s="24"/>
      <c r="U657" s="24"/>
      <c r="V657" s="24"/>
      <c r="W657" s="24"/>
      <c r="X657" s="24"/>
      <c r="Y657" s="24"/>
      <c r="Z657" s="24"/>
      <c r="AA657" s="24"/>
      <c r="AB657" s="24"/>
      <c r="AC657" s="24"/>
      <c r="AD657" s="24"/>
      <c r="AP657"/>
      <c r="AQ657"/>
      <c r="AX657"/>
    </row>
    <row r="658" spans="18:50" x14ac:dyDescent="0.25">
      <c r="R658" s="24"/>
      <c r="S658" s="24"/>
      <c r="T658" s="24"/>
      <c r="U658" s="24"/>
      <c r="V658" s="24"/>
      <c r="W658" s="24"/>
      <c r="X658" s="24"/>
      <c r="Y658" s="24"/>
      <c r="Z658" s="24"/>
      <c r="AA658" s="24"/>
      <c r="AB658" s="24"/>
      <c r="AC658" s="24"/>
      <c r="AD658" s="24"/>
      <c r="AP658"/>
      <c r="AQ658"/>
      <c r="AX658"/>
    </row>
    <row r="659" spans="18:50" x14ac:dyDescent="0.25">
      <c r="R659" s="24"/>
      <c r="S659" s="24"/>
      <c r="T659" s="24"/>
      <c r="U659" s="24"/>
      <c r="V659" s="24"/>
      <c r="W659" s="24"/>
      <c r="X659" s="24"/>
      <c r="Y659" s="24"/>
      <c r="Z659" s="24"/>
      <c r="AA659" s="24"/>
      <c r="AB659" s="24"/>
      <c r="AC659" s="24"/>
      <c r="AD659" s="24"/>
      <c r="AP659"/>
      <c r="AQ659"/>
      <c r="AX659"/>
    </row>
    <row r="660" spans="18:50" x14ac:dyDescent="0.25">
      <c r="R660" s="24"/>
      <c r="S660" s="24"/>
      <c r="T660" s="24"/>
      <c r="U660" s="24"/>
      <c r="V660" s="24"/>
      <c r="W660" s="24"/>
      <c r="X660" s="24"/>
      <c r="Y660" s="24"/>
      <c r="Z660" s="24"/>
      <c r="AA660" s="24"/>
      <c r="AB660" s="24"/>
      <c r="AC660" s="24"/>
      <c r="AD660" s="24"/>
      <c r="AP660"/>
      <c r="AQ660"/>
      <c r="AX660"/>
    </row>
    <row r="661" spans="18:50" x14ac:dyDescent="0.25">
      <c r="R661" s="24"/>
      <c r="S661" s="24"/>
      <c r="T661" s="24"/>
      <c r="U661" s="24"/>
      <c r="V661" s="24"/>
      <c r="W661" s="24"/>
      <c r="X661" s="24"/>
      <c r="Y661" s="24"/>
      <c r="Z661" s="24"/>
      <c r="AA661" s="24"/>
      <c r="AB661" s="24"/>
      <c r="AC661" s="24"/>
      <c r="AD661" s="24"/>
      <c r="AP661"/>
      <c r="AQ661"/>
      <c r="AX661"/>
    </row>
    <row r="662" spans="18:50" x14ac:dyDescent="0.25">
      <c r="R662" s="24"/>
      <c r="S662" s="24"/>
      <c r="T662" s="24"/>
      <c r="U662" s="24"/>
      <c r="V662" s="24"/>
      <c r="W662" s="24"/>
      <c r="X662" s="24"/>
      <c r="Y662" s="24"/>
      <c r="Z662" s="24"/>
      <c r="AA662" s="24"/>
      <c r="AB662" s="24"/>
      <c r="AC662" s="24"/>
      <c r="AD662" s="24"/>
      <c r="AP662"/>
      <c r="AQ662"/>
      <c r="AX662"/>
    </row>
    <row r="663" spans="18:50" x14ac:dyDescent="0.25">
      <c r="R663" s="24"/>
      <c r="S663" s="24"/>
      <c r="T663" s="24"/>
      <c r="U663" s="24"/>
      <c r="V663" s="24"/>
      <c r="W663" s="24"/>
      <c r="X663" s="24"/>
      <c r="Y663" s="24"/>
      <c r="Z663" s="24"/>
      <c r="AA663" s="24"/>
      <c r="AB663" s="24"/>
      <c r="AC663" s="24"/>
      <c r="AD663" s="24"/>
      <c r="AP663"/>
      <c r="AQ663"/>
      <c r="AX663"/>
    </row>
    <row r="664" spans="18:50" x14ac:dyDescent="0.25">
      <c r="R664" s="24"/>
      <c r="S664" s="24"/>
      <c r="T664" s="24"/>
      <c r="U664" s="24"/>
      <c r="V664" s="24"/>
      <c r="W664" s="24"/>
      <c r="X664" s="24"/>
      <c r="Y664" s="24"/>
      <c r="Z664" s="24"/>
      <c r="AA664" s="24"/>
      <c r="AB664" s="24"/>
      <c r="AC664" s="24"/>
      <c r="AD664" s="24"/>
      <c r="AP664"/>
      <c r="AQ664"/>
      <c r="AX664"/>
    </row>
    <row r="665" spans="18:50" x14ac:dyDescent="0.25">
      <c r="R665" s="24"/>
      <c r="S665" s="24"/>
      <c r="T665" s="24"/>
      <c r="U665" s="24"/>
      <c r="V665" s="24"/>
      <c r="W665" s="24"/>
      <c r="X665" s="24"/>
      <c r="Y665" s="24"/>
      <c r="Z665" s="24"/>
      <c r="AA665" s="24"/>
      <c r="AB665" s="24"/>
      <c r="AC665" s="24"/>
      <c r="AD665" s="24"/>
      <c r="AP665"/>
      <c r="AQ665"/>
      <c r="AX665"/>
    </row>
    <row r="666" spans="18:50" x14ac:dyDescent="0.25">
      <c r="R666" s="24"/>
      <c r="S666" s="24"/>
      <c r="T666" s="24"/>
      <c r="U666" s="24"/>
      <c r="V666" s="24"/>
      <c r="W666" s="24"/>
      <c r="X666" s="24"/>
      <c r="Y666" s="24"/>
      <c r="Z666" s="24"/>
      <c r="AA666" s="24"/>
      <c r="AB666" s="24"/>
      <c r="AC666" s="24"/>
      <c r="AD666" s="24"/>
      <c r="AP666"/>
      <c r="AQ666"/>
      <c r="AX666"/>
    </row>
    <row r="667" spans="18:50" x14ac:dyDescent="0.25">
      <c r="R667" s="24"/>
      <c r="S667" s="24"/>
      <c r="T667" s="24"/>
      <c r="U667" s="24"/>
      <c r="V667" s="24"/>
      <c r="W667" s="24"/>
      <c r="X667" s="24"/>
      <c r="Y667" s="24"/>
      <c r="Z667" s="24"/>
      <c r="AA667" s="24"/>
      <c r="AB667" s="24"/>
      <c r="AC667" s="24"/>
      <c r="AD667" s="24"/>
      <c r="AP667"/>
      <c r="AQ667"/>
      <c r="AX667"/>
    </row>
    <row r="668" spans="18:50" x14ac:dyDescent="0.25">
      <c r="R668" s="24"/>
      <c r="S668" s="24"/>
      <c r="T668" s="24"/>
      <c r="U668" s="24"/>
      <c r="V668" s="24"/>
      <c r="W668" s="24"/>
      <c r="X668" s="24"/>
      <c r="Y668" s="24"/>
      <c r="Z668" s="24"/>
      <c r="AA668" s="24"/>
      <c r="AB668" s="24"/>
      <c r="AC668" s="24"/>
      <c r="AD668" s="24"/>
      <c r="AP668"/>
      <c r="AQ668"/>
      <c r="AX668"/>
    </row>
    <row r="669" spans="18:50" x14ac:dyDescent="0.25">
      <c r="R669" s="24"/>
      <c r="S669" s="24"/>
      <c r="T669" s="24"/>
      <c r="U669" s="24"/>
      <c r="V669" s="24"/>
      <c r="W669" s="24"/>
      <c r="X669" s="24"/>
      <c r="Y669" s="24"/>
      <c r="Z669" s="24"/>
      <c r="AA669" s="24"/>
      <c r="AB669" s="24"/>
      <c r="AC669" s="24"/>
      <c r="AD669" s="24"/>
      <c r="AP669"/>
      <c r="AQ669"/>
      <c r="AX669"/>
    </row>
    <row r="670" spans="18:50" x14ac:dyDescent="0.25">
      <c r="R670" s="24"/>
      <c r="S670" s="24"/>
      <c r="T670" s="24"/>
      <c r="U670" s="24"/>
      <c r="V670" s="24"/>
      <c r="W670" s="24"/>
      <c r="X670" s="24"/>
      <c r="Y670" s="24"/>
      <c r="Z670" s="24"/>
      <c r="AA670" s="24"/>
      <c r="AB670" s="24"/>
      <c r="AC670" s="24"/>
      <c r="AD670" s="24"/>
      <c r="AP670"/>
      <c r="AQ670"/>
      <c r="AX670"/>
    </row>
    <row r="671" spans="18:50" x14ac:dyDescent="0.25">
      <c r="R671" s="24"/>
      <c r="S671" s="24"/>
      <c r="T671" s="24"/>
      <c r="U671" s="24"/>
      <c r="V671" s="24"/>
      <c r="W671" s="24"/>
      <c r="X671" s="24"/>
      <c r="Y671" s="24"/>
      <c r="Z671" s="24"/>
      <c r="AA671" s="24"/>
      <c r="AB671" s="24"/>
      <c r="AC671" s="24"/>
      <c r="AD671" s="24"/>
      <c r="AP671"/>
      <c r="AQ671"/>
      <c r="AX671"/>
    </row>
    <row r="672" spans="18:50" x14ac:dyDescent="0.25">
      <c r="R672" s="24"/>
      <c r="S672" s="24"/>
      <c r="T672" s="24"/>
      <c r="U672" s="24"/>
      <c r="V672" s="24"/>
      <c r="W672" s="24"/>
      <c r="X672" s="24"/>
      <c r="Y672" s="24"/>
      <c r="Z672" s="24"/>
      <c r="AA672" s="24"/>
      <c r="AB672" s="24"/>
      <c r="AC672" s="24"/>
      <c r="AD672" s="24"/>
      <c r="AP672"/>
      <c r="AQ672"/>
      <c r="AX672"/>
    </row>
    <row r="673" spans="18:50" x14ac:dyDescent="0.25">
      <c r="R673" s="24"/>
      <c r="S673" s="24"/>
      <c r="T673" s="24"/>
      <c r="U673" s="24"/>
      <c r="V673" s="24"/>
      <c r="W673" s="24"/>
      <c r="X673" s="24"/>
      <c r="Y673" s="24"/>
      <c r="Z673" s="24"/>
      <c r="AA673" s="24"/>
      <c r="AB673" s="24"/>
      <c r="AC673" s="24"/>
      <c r="AD673" s="24"/>
      <c r="AP673"/>
      <c r="AQ673"/>
      <c r="AX673"/>
    </row>
    <row r="674" spans="18:50" x14ac:dyDescent="0.25">
      <c r="R674" s="24"/>
      <c r="S674" s="24"/>
      <c r="T674" s="24"/>
      <c r="U674" s="24"/>
      <c r="V674" s="24"/>
      <c r="W674" s="24"/>
      <c r="X674" s="24"/>
      <c r="Y674" s="24"/>
      <c r="Z674" s="24"/>
      <c r="AA674" s="24"/>
      <c r="AB674" s="24"/>
      <c r="AC674" s="24"/>
      <c r="AD674" s="24"/>
      <c r="AP674"/>
      <c r="AQ674"/>
      <c r="AX674"/>
    </row>
    <row r="675" spans="18:50" x14ac:dyDescent="0.25">
      <c r="R675" s="24"/>
      <c r="S675" s="24"/>
      <c r="T675" s="24"/>
      <c r="U675" s="24"/>
      <c r="V675" s="24"/>
      <c r="W675" s="24"/>
      <c r="X675" s="24"/>
      <c r="Y675" s="24"/>
      <c r="Z675" s="24"/>
      <c r="AA675" s="24"/>
      <c r="AB675" s="24"/>
      <c r="AC675" s="24"/>
      <c r="AD675" s="24"/>
      <c r="AP675"/>
      <c r="AQ675"/>
      <c r="AX675"/>
    </row>
    <row r="676" spans="18:50" x14ac:dyDescent="0.25">
      <c r="R676" s="24"/>
      <c r="S676" s="24"/>
      <c r="T676" s="24"/>
      <c r="U676" s="24"/>
      <c r="V676" s="24"/>
      <c r="W676" s="24"/>
      <c r="X676" s="24"/>
      <c r="Y676" s="24"/>
      <c r="Z676" s="24"/>
      <c r="AA676" s="24"/>
      <c r="AB676" s="24"/>
      <c r="AC676" s="24"/>
      <c r="AD676" s="24"/>
      <c r="AP676"/>
      <c r="AQ676"/>
      <c r="AX676"/>
    </row>
    <row r="677" spans="18:50" x14ac:dyDescent="0.25">
      <c r="R677" s="24"/>
      <c r="S677" s="24"/>
      <c r="T677" s="24"/>
      <c r="U677" s="24"/>
      <c r="V677" s="24"/>
      <c r="W677" s="24"/>
      <c r="X677" s="24"/>
      <c r="Y677" s="24"/>
      <c r="Z677" s="24"/>
      <c r="AA677" s="24"/>
      <c r="AB677" s="24"/>
      <c r="AC677" s="24"/>
      <c r="AD677" s="24"/>
      <c r="AP677"/>
      <c r="AQ677"/>
      <c r="AX677"/>
    </row>
    <row r="678" spans="18:50" x14ac:dyDescent="0.25">
      <c r="R678" s="24"/>
      <c r="S678" s="24"/>
      <c r="T678" s="24"/>
      <c r="U678" s="24"/>
      <c r="V678" s="24"/>
      <c r="W678" s="24"/>
      <c r="X678" s="24"/>
      <c r="Y678" s="24"/>
      <c r="Z678" s="24"/>
      <c r="AA678" s="24"/>
      <c r="AB678" s="24"/>
      <c r="AC678" s="24"/>
      <c r="AD678" s="24"/>
      <c r="AP678"/>
      <c r="AQ678"/>
      <c r="AX678"/>
    </row>
    <row r="679" spans="18:50" x14ac:dyDescent="0.25">
      <c r="R679" s="24"/>
      <c r="S679" s="24"/>
      <c r="T679" s="24"/>
      <c r="U679" s="24"/>
      <c r="V679" s="24"/>
      <c r="W679" s="24"/>
      <c r="X679" s="24"/>
      <c r="Y679" s="24"/>
      <c r="Z679" s="24"/>
      <c r="AA679" s="24"/>
      <c r="AB679" s="24"/>
      <c r="AC679" s="24"/>
      <c r="AD679" s="24"/>
      <c r="AP679"/>
      <c r="AQ679"/>
      <c r="AX679"/>
    </row>
    <row r="680" spans="18:50" x14ac:dyDescent="0.25">
      <c r="R680" s="24"/>
      <c r="S680" s="24"/>
      <c r="T680" s="24"/>
      <c r="U680" s="24"/>
      <c r="V680" s="24"/>
      <c r="W680" s="24"/>
      <c r="X680" s="24"/>
      <c r="Y680" s="24"/>
      <c r="Z680" s="24"/>
      <c r="AA680" s="24"/>
      <c r="AB680" s="24"/>
      <c r="AC680" s="24"/>
      <c r="AD680" s="24"/>
      <c r="AP680"/>
      <c r="AQ680"/>
      <c r="AX680"/>
    </row>
    <row r="681" spans="18:50" x14ac:dyDescent="0.25">
      <c r="R681" s="24"/>
      <c r="S681" s="24"/>
      <c r="T681" s="24"/>
      <c r="U681" s="24"/>
      <c r="V681" s="24"/>
      <c r="W681" s="24"/>
      <c r="X681" s="24"/>
      <c r="Y681" s="24"/>
      <c r="Z681" s="24"/>
      <c r="AA681" s="24"/>
      <c r="AB681" s="24"/>
      <c r="AC681" s="24"/>
      <c r="AD681" s="24"/>
      <c r="AP681"/>
      <c r="AQ681"/>
      <c r="AX681"/>
    </row>
    <row r="682" spans="18:50" x14ac:dyDescent="0.25">
      <c r="R682" s="24"/>
      <c r="S682" s="24"/>
      <c r="T682" s="24"/>
      <c r="U682" s="24"/>
      <c r="V682" s="24"/>
      <c r="W682" s="24"/>
      <c r="X682" s="24"/>
      <c r="Y682" s="24"/>
      <c r="Z682" s="24"/>
      <c r="AA682" s="24"/>
      <c r="AB682" s="24"/>
      <c r="AC682" s="24"/>
      <c r="AD682" s="24"/>
      <c r="AP682"/>
      <c r="AQ682"/>
      <c r="AX682"/>
    </row>
    <row r="683" spans="18:50" x14ac:dyDescent="0.25">
      <c r="R683" s="24"/>
      <c r="S683" s="24"/>
      <c r="T683" s="24"/>
      <c r="U683" s="24"/>
      <c r="V683" s="24"/>
      <c r="W683" s="24"/>
      <c r="X683" s="24"/>
      <c r="Y683" s="24"/>
      <c r="Z683" s="24"/>
      <c r="AA683" s="24"/>
      <c r="AB683" s="24"/>
      <c r="AC683" s="24"/>
      <c r="AD683" s="24"/>
      <c r="AP683"/>
      <c r="AQ683"/>
      <c r="AX683"/>
    </row>
    <row r="684" spans="18:50" x14ac:dyDescent="0.25">
      <c r="R684" s="24"/>
      <c r="S684" s="24"/>
      <c r="T684" s="24"/>
      <c r="U684" s="24"/>
      <c r="V684" s="24"/>
      <c r="W684" s="24"/>
      <c r="X684" s="24"/>
      <c r="Y684" s="24"/>
      <c r="Z684" s="24"/>
      <c r="AA684" s="24"/>
      <c r="AB684" s="24"/>
      <c r="AC684" s="24"/>
      <c r="AD684" s="24"/>
      <c r="AP684"/>
      <c r="AQ684"/>
      <c r="AX684"/>
    </row>
    <row r="685" spans="18:50" x14ac:dyDescent="0.25">
      <c r="R685" s="24"/>
      <c r="S685" s="24"/>
      <c r="T685" s="24"/>
      <c r="U685" s="24"/>
      <c r="V685" s="24"/>
      <c r="W685" s="24"/>
      <c r="X685" s="24"/>
      <c r="Y685" s="24"/>
      <c r="Z685" s="24"/>
      <c r="AA685" s="24"/>
      <c r="AB685" s="24"/>
      <c r="AC685" s="24"/>
      <c r="AD685" s="24"/>
      <c r="AP685"/>
      <c r="AQ685"/>
      <c r="AX685"/>
    </row>
    <row r="686" spans="18:50" x14ac:dyDescent="0.25">
      <c r="R686" s="24"/>
      <c r="S686" s="24"/>
      <c r="T686" s="24"/>
      <c r="U686" s="24"/>
      <c r="V686" s="24"/>
      <c r="W686" s="24"/>
      <c r="X686" s="24"/>
      <c r="Y686" s="24"/>
      <c r="Z686" s="24"/>
      <c r="AA686" s="24"/>
      <c r="AB686" s="24"/>
      <c r="AC686" s="24"/>
      <c r="AD686" s="24"/>
      <c r="AP686"/>
      <c r="AQ686"/>
      <c r="AX686"/>
    </row>
    <row r="687" spans="18:50" x14ac:dyDescent="0.25">
      <c r="R687" s="24"/>
      <c r="S687" s="24"/>
      <c r="T687" s="24"/>
      <c r="U687" s="24"/>
      <c r="V687" s="24"/>
      <c r="W687" s="24"/>
      <c r="X687" s="24"/>
      <c r="Y687" s="24"/>
      <c r="Z687" s="24"/>
      <c r="AA687" s="24"/>
      <c r="AB687" s="24"/>
      <c r="AC687" s="24"/>
      <c r="AD687" s="24"/>
      <c r="AP687"/>
      <c r="AQ687"/>
      <c r="AX687"/>
    </row>
    <row r="688" spans="18:50" x14ac:dyDescent="0.25">
      <c r="R688" s="24"/>
      <c r="S688" s="24"/>
      <c r="T688" s="24"/>
      <c r="U688" s="24"/>
      <c r="V688" s="24"/>
      <c r="W688" s="24"/>
      <c r="X688" s="24"/>
      <c r="Y688" s="24"/>
      <c r="Z688" s="24"/>
      <c r="AA688" s="24"/>
      <c r="AB688" s="24"/>
      <c r="AC688" s="24"/>
      <c r="AD688" s="24"/>
      <c r="AP688"/>
      <c r="AQ688"/>
      <c r="AX688"/>
    </row>
    <row r="689" spans="18:50" x14ac:dyDescent="0.25">
      <c r="R689" s="24"/>
      <c r="S689" s="24"/>
      <c r="T689" s="24"/>
      <c r="U689" s="24"/>
      <c r="V689" s="24"/>
      <c r="W689" s="24"/>
      <c r="X689" s="24"/>
      <c r="Y689" s="24"/>
      <c r="Z689" s="24"/>
      <c r="AA689" s="24"/>
      <c r="AB689" s="24"/>
      <c r="AC689" s="24"/>
      <c r="AD689" s="24"/>
      <c r="AP689"/>
      <c r="AQ689"/>
      <c r="AX689"/>
    </row>
    <row r="690" spans="18:50" x14ac:dyDescent="0.25">
      <c r="R690" s="24"/>
      <c r="S690" s="24"/>
      <c r="T690" s="24"/>
      <c r="U690" s="24"/>
      <c r="V690" s="24"/>
      <c r="W690" s="24"/>
      <c r="X690" s="24"/>
      <c r="Y690" s="24"/>
      <c r="Z690" s="24"/>
      <c r="AA690" s="24"/>
      <c r="AB690" s="24"/>
      <c r="AC690" s="24"/>
      <c r="AD690" s="24"/>
      <c r="AP690"/>
      <c r="AQ690"/>
      <c r="AX690"/>
    </row>
    <row r="691" spans="18:50" x14ac:dyDescent="0.25">
      <c r="R691" s="24"/>
      <c r="S691" s="24"/>
      <c r="T691" s="24"/>
      <c r="U691" s="24"/>
      <c r="V691" s="24"/>
      <c r="W691" s="24"/>
      <c r="X691" s="24"/>
      <c r="Y691" s="24"/>
      <c r="Z691" s="24"/>
      <c r="AA691" s="24"/>
      <c r="AB691" s="24"/>
      <c r="AC691" s="24"/>
      <c r="AD691" s="24"/>
      <c r="AP691"/>
      <c r="AQ691"/>
      <c r="AX691"/>
    </row>
    <row r="692" spans="18:50" x14ac:dyDescent="0.25">
      <c r="R692" s="24"/>
      <c r="S692" s="24"/>
      <c r="T692" s="24"/>
      <c r="U692" s="24"/>
      <c r="V692" s="24"/>
      <c r="W692" s="24"/>
      <c r="X692" s="24"/>
      <c r="Y692" s="24"/>
      <c r="Z692" s="24"/>
      <c r="AA692" s="24"/>
      <c r="AB692" s="24"/>
      <c r="AC692" s="24"/>
      <c r="AD692" s="24"/>
      <c r="AP692"/>
      <c r="AQ692"/>
      <c r="AX692"/>
    </row>
    <row r="693" spans="18:50" x14ac:dyDescent="0.25">
      <c r="R693" s="24"/>
      <c r="S693" s="24"/>
      <c r="T693" s="24"/>
      <c r="U693" s="24"/>
      <c r="V693" s="24"/>
      <c r="W693" s="24"/>
      <c r="X693" s="24"/>
      <c r="Y693" s="24"/>
      <c r="Z693" s="24"/>
      <c r="AA693" s="24"/>
      <c r="AB693" s="24"/>
      <c r="AC693" s="24"/>
      <c r="AD693" s="24"/>
      <c r="AP693"/>
      <c r="AQ693"/>
      <c r="AX693"/>
    </row>
    <row r="694" spans="18:50" x14ac:dyDescent="0.25">
      <c r="R694" s="24"/>
      <c r="S694" s="24"/>
      <c r="T694" s="24"/>
      <c r="U694" s="24"/>
      <c r="V694" s="24"/>
      <c r="W694" s="24"/>
      <c r="X694" s="24"/>
      <c r="Y694" s="24"/>
      <c r="Z694" s="24"/>
      <c r="AA694" s="24"/>
      <c r="AB694" s="24"/>
      <c r="AC694" s="24"/>
      <c r="AD694" s="24"/>
      <c r="AP694"/>
      <c r="AQ694"/>
      <c r="AX694"/>
    </row>
    <row r="695" spans="18:50" x14ac:dyDescent="0.25">
      <c r="R695" s="24"/>
      <c r="S695" s="24"/>
      <c r="T695" s="24"/>
      <c r="U695" s="24"/>
      <c r="V695" s="24"/>
      <c r="W695" s="24"/>
      <c r="X695" s="24"/>
      <c r="Y695" s="24"/>
      <c r="Z695" s="24"/>
      <c r="AA695" s="24"/>
      <c r="AB695" s="24"/>
      <c r="AC695" s="24"/>
      <c r="AD695" s="24"/>
      <c r="AP695"/>
      <c r="AQ695"/>
      <c r="AX695"/>
    </row>
    <row r="696" spans="18:50" x14ac:dyDescent="0.25">
      <c r="R696" s="24"/>
      <c r="S696" s="24"/>
      <c r="T696" s="24"/>
      <c r="U696" s="24"/>
      <c r="V696" s="24"/>
      <c r="W696" s="24"/>
      <c r="X696" s="24"/>
      <c r="Y696" s="24"/>
      <c r="Z696" s="24"/>
      <c r="AA696" s="24"/>
      <c r="AB696" s="24"/>
      <c r="AC696" s="24"/>
      <c r="AD696" s="24"/>
      <c r="AP696"/>
      <c r="AQ696"/>
      <c r="AX696"/>
    </row>
    <row r="697" spans="18:50" x14ac:dyDescent="0.25">
      <c r="R697" s="24"/>
      <c r="S697" s="24"/>
      <c r="T697" s="24"/>
      <c r="U697" s="24"/>
      <c r="V697" s="24"/>
      <c r="W697" s="24"/>
      <c r="X697" s="24"/>
      <c r="Y697" s="24"/>
      <c r="Z697" s="24"/>
      <c r="AA697" s="24"/>
      <c r="AB697" s="24"/>
      <c r="AC697" s="24"/>
      <c r="AD697" s="24"/>
      <c r="AP697"/>
      <c r="AQ697"/>
      <c r="AX697"/>
    </row>
    <row r="698" spans="18:50" x14ac:dyDescent="0.25">
      <c r="R698" s="24"/>
      <c r="S698" s="24"/>
      <c r="T698" s="24"/>
      <c r="U698" s="24"/>
      <c r="V698" s="24"/>
      <c r="W698" s="24"/>
      <c r="X698" s="24"/>
      <c r="Y698" s="24"/>
      <c r="Z698" s="24"/>
      <c r="AA698" s="24"/>
      <c r="AB698" s="24"/>
      <c r="AC698" s="24"/>
      <c r="AD698" s="24"/>
      <c r="AP698"/>
      <c r="AQ698"/>
      <c r="AX698"/>
    </row>
    <row r="699" spans="18:50" x14ac:dyDescent="0.25">
      <c r="R699" s="24"/>
      <c r="S699" s="24"/>
      <c r="T699" s="24"/>
      <c r="U699" s="24"/>
      <c r="V699" s="24"/>
      <c r="W699" s="24"/>
      <c r="X699" s="24"/>
      <c r="Y699" s="24"/>
      <c r="Z699" s="24"/>
      <c r="AA699" s="24"/>
      <c r="AB699" s="24"/>
      <c r="AC699" s="24"/>
      <c r="AD699" s="24"/>
      <c r="AP699"/>
      <c r="AQ699"/>
      <c r="AX699"/>
    </row>
    <row r="700" spans="18:50" x14ac:dyDescent="0.25">
      <c r="R700" s="24"/>
      <c r="S700" s="24"/>
      <c r="T700" s="24"/>
      <c r="U700" s="24"/>
      <c r="V700" s="24"/>
      <c r="W700" s="24"/>
      <c r="X700" s="24"/>
      <c r="Y700" s="24"/>
      <c r="Z700" s="24"/>
      <c r="AA700" s="24"/>
      <c r="AB700" s="24"/>
      <c r="AC700" s="24"/>
      <c r="AD700" s="24"/>
      <c r="AP700"/>
      <c r="AQ700"/>
      <c r="AX700"/>
    </row>
    <row r="701" spans="18:50" x14ac:dyDescent="0.25">
      <c r="R701" s="24"/>
      <c r="S701" s="24"/>
      <c r="T701" s="24"/>
      <c r="U701" s="24"/>
      <c r="V701" s="24"/>
      <c r="W701" s="24"/>
      <c r="X701" s="24"/>
      <c r="Y701" s="24"/>
      <c r="Z701" s="24"/>
      <c r="AA701" s="24"/>
      <c r="AB701" s="24"/>
      <c r="AC701" s="24"/>
      <c r="AD701" s="24"/>
      <c r="AP701"/>
      <c r="AQ701"/>
      <c r="AX701"/>
    </row>
    <row r="702" spans="18:50" x14ac:dyDescent="0.25">
      <c r="R702" s="24"/>
      <c r="S702" s="24"/>
      <c r="T702" s="24"/>
      <c r="U702" s="24"/>
      <c r="V702" s="24"/>
      <c r="W702" s="24"/>
      <c r="X702" s="24"/>
      <c r="Y702" s="24"/>
      <c r="Z702" s="24"/>
      <c r="AA702" s="24"/>
      <c r="AB702" s="24"/>
      <c r="AC702" s="24"/>
      <c r="AD702" s="24"/>
      <c r="AP702"/>
      <c r="AQ702"/>
      <c r="AX702"/>
    </row>
    <row r="703" spans="18:50" x14ac:dyDescent="0.25">
      <c r="R703" s="24"/>
      <c r="S703" s="24"/>
      <c r="T703" s="24"/>
      <c r="U703" s="24"/>
      <c r="V703" s="24"/>
      <c r="W703" s="24"/>
      <c r="X703" s="24"/>
      <c r="Y703" s="24"/>
      <c r="Z703" s="24"/>
      <c r="AA703" s="24"/>
      <c r="AB703" s="24"/>
      <c r="AC703" s="24"/>
      <c r="AD703" s="24"/>
      <c r="AP703"/>
      <c r="AQ703"/>
      <c r="AX703"/>
    </row>
    <row r="704" spans="18:50" x14ac:dyDescent="0.25">
      <c r="R704" s="24"/>
      <c r="S704" s="24"/>
      <c r="T704" s="24"/>
      <c r="U704" s="24"/>
      <c r="V704" s="24"/>
      <c r="W704" s="24"/>
      <c r="X704" s="24"/>
      <c r="Y704" s="24"/>
      <c r="Z704" s="24"/>
      <c r="AA704" s="24"/>
      <c r="AB704" s="24"/>
      <c r="AC704" s="24"/>
      <c r="AD704" s="24"/>
      <c r="AP704"/>
      <c r="AQ704"/>
      <c r="AX704"/>
    </row>
    <row r="705" spans="18:50" x14ac:dyDescent="0.25">
      <c r="R705" s="24"/>
      <c r="S705" s="24"/>
      <c r="T705" s="24"/>
      <c r="U705" s="24"/>
      <c r="V705" s="24"/>
      <c r="W705" s="24"/>
      <c r="X705" s="24"/>
      <c r="Y705" s="24"/>
      <c r="Z705" s="24"/>
      <c r="AA705" s="24"/>
      <c r="AB705" s="24"/>
      <c r="AC705" s="24"/>
      <c r="AD705" s="24"/>
      <c r="AP705"/>
      <c r="AQ705"/>
      <c r="AX705"/>
    </row>
    <row r="706" spans="18:50" x14ac:dyDescent="0.25">
      <c r="R706" s="24"/>
      <c r="S706" s="24"/>
      <c r="T706" s="24"/>
      <c r="U706" s="24"/>
      <c r="V706" s="24"/>
      <c r="W706" s="24"/>
      <c r="X706" s="24"/>
      <c r="Y706" s="24"/>
      <c r="Z706" s="24"/>
      <c r="AA706" s="24"/>
      <c r="AB706" s="24"/>
      <c r="AC706" s="24"/>
      <c r="AD706" s="24"/>
      <c r="AP706"/>
      <c r="AQ706"/>
      <c r="AX706"/>
    </row>
    <row r="707" spans="18:50" x14ac:dyDescent="0.25">
      <c r="R707" s="24"/>
      <c r="S707" s="24"/>
      <c r="T707" s="24"/>
      <c r="U707" s="24"/>
      <c r="V707" s="24"/>
      <c r="W707" s="24"/>
      <c r="X707" s="24"/>
      <c r="Y707" s="24"/>
      <c r="Z707" s="24"/>
      <c r="AA707" s="24"/>
      <c r="AB707" s="24"/>
      <c r="AC707" s="24"/>
      <c r="AD707" s="24"/>
      <c r="AP707"/>
      <c r="AQ707"/>
      <c r="AX707"/>
    </row>
    <row r="708" spans="18:50" x14ac:dyDescent="0.25">
      <c r="R708" s="24"/>
      <c r="S708" s="24"/>
      <c r="T708" s="24"/>
      <c r="U708" s="24"/>
      <c r="V708" s="24"/>
      <c r="W708" s="24"/>
      <c r="X708" s="24"/>
      <c r="Y708" s="24"/>
      <c r="Z708" s="24"/>
      <c r="AA708" s="24"/>
      <c r="AB708" s="24"/>
      <c r="AC708" s="24"/>
      <c r="AD708" s="24"/>
      <c r="AP708"/>
      <c r="AQ708"/>
      <c r="AX708"/>
    </row>
    <row r="709" spans="18:50" x14ac:dyDescent="0.25">
      <c r="R709" s="24"/>
      <c r="S709" s="24"/>
      <c r="T709" s="24"/>
      <c r="U709" s="24"/>
      <c r="V709" s="24"/>
      <c r="W709" s="24"/>
      <c r="X709" s="24"/>
      <c r="Y709" s="24"/>
      <c r="Z709" s="24"/>
      <c r="AA709" s="24"/>
      <c r="AB709" s="24"/>
      <c r="AC709" s="24"/>
      <c r="AD709" s="24"/>
      <c r="AP709"/>
      <c r="AQ709"/>
      <c r="AX709"/>
    </row>
    <row r="710" spans="18:50" x14ac:dyDescent="0.25">
      <c r="R710" s="24"/>
      <c r="S710" s="24"/>
      <c r="T710" s="24"/>
      <c r="U710" s="24"/>
      <c r="V710" s="24"/>
      <c r="W710" s="24"/>
      <c r="X710" s="24"/>
      <c r="Y710" s="24"/>
      <c r="Z710" s="24"/>
      <c r="AA710" s="24"/>
      <c r="AB710" s="24"/>
      <c r="AC710" s="24"/>
      <c r="AD710" s="24"/>
      <c r="AP710"/>
      <c r="AQ710"/>
      <c r="AX710"/>
    </row>
    <row r="711" spans="18:50" x14ac:dyDescent="0.25">
      <c r="R711" s="24"/>
      <c r="S711" s="24"/>
      <c r="T711" s="24"/>
      <c r="U711" s="24"/>
      <c r="V711" s="24"/>
      <c r="W711" s="24"/>
      <c r="X711" s="24"/>
      <c r="Y711" s="24"/>
      <c r="Z711" s="24"/>
      <c r="AA711" s="24"/>
      <c r="AB711" s="24"/>
      <c r="AC711" s="24"/>
      <c r="AD711" s="24"/>
      <c r="AP711"/>
      <c r="AQ711"/>
      <c r="AX711"/>
    </row>
    <row r="712" spans="18:50" x14ac:dyDescent="0.25">
      <c r="R712" s="24"/>
      <c r="S712" s="24"/>
      <c r="T712" s="24"/>
      <c r="U712" s="24"/>
      <c r="V712" s="24"/>
      <c r="W712" s="24"/>
      <c r="X712" s="24"/>
      <c r="Y712" s="24"/>
      <c r="Z712" s="24"/>
      <c r="AA712" s="24"/>
      <c r="AB712" s="24"/>
      <c r="AC712" s="24"/>
      <c r="AD712" s="24"/>
      <c r="AP712"/>
      <c r="AQ712"/>
      <c r="AX712"/>
    </row>
    <row r="713" spans="18:50" x14ac:dyDescent="0.25">
      <c r="R713" s="24"/>
      <c r="S713" s="24"/>
      <c r="T713" s="24"/>
      <c r="U713" s="24"/>
      <c r="V713" s="24"/>
      <c r="W713" s="24"/>
      <c r="X713" s="24"/>
      <c r="Y713" s="24"/>
      <c r="Z713" s="24"/>
      <c r="AA713" s="24"/>
      <c r="AB713" s="24"/>
      <c r="AC713" s="24"/>
      <c r="AD713" s="24"/>
      <c r="AP713"/>
      <c r="AQ713"/>
      <c r="AX713"/>
    </row>
    <row r="714" spans="18:50" x14ac:dyDescent="0.25">
      <c r="R714" s="24"/>
      <c r="S714" s="24"/>
      <c r="T714" s="24"/>
      <c r="U714" s="24"/>
      <c r="V714" s="24"/>
      <c r="W714" s="24"/>
      <c r="X714" s="24"/>
      <c r="Y714" s="24"/>
      <c r="Z714" s="24"/>
      <c r="AA714" s="24"/>
      <c r="AB714" s="24"/>
      <c r="AC714" s="24"/>
      <c r="AD714" s="24"/>
      <c r="AP714"/>
      <c r="AQ714"/>
      <c r="AX714"/>
    </row>
    <row r="715" spans="18:50" x14ac:dyDescent="0.25">
      <c r="R715" s="24"/>
      <c r="S715" s="24"/>
      <c r="T715" s="24"/>
      <c r="U715" s="24"/>
      <c r="V715" s="24"/>
      <c r="W715" s="24"/>
      <c r="X715" s="24"/>
      <c r="Y715" s="24"/>
      <c r="Z715" s="24"/>
      <c r="AA715" s="24"/>
      <c r="AB715" s="24"/>
      <c r="AC715" s="24"/>
      <c r="AD715" s="24"/>
      <c r="AP715"/>
      <c r="AQ715"/>
      <c r="AX715"/>
    </row>
    <row r="716" spans="18:50" x14ac:dyDescent="0.25">
      <c r="R716" s="24"/>
      <c r="S716" s="24"/>
      <c r="T716" s="24"/>
      <c r="U716" s="24"/>
      <c r="V716" s="24"/>
      <c r="W716" s="24"/>
      <c r="X716" s="24"/>
      <c r="Y716" s="24"/>
      <c r="Z716" s="24"/>
      <c r="AA716" s="24"/>
      <c r="AB716" s="24"/>
      <c r="AC716" s="24"/>
      <c r="AD716" s="24"/>
      <c r="AP716"/>
      <c r="AQ716"/>
      <c r="AX716"/>
    </row>
    <row r="717" spans="18:50" x14ac:dyDescent="0.25">
      <c r="R717" s="24"/>
      <c r="S717" s="24"/>
      <c r="T717" s="24"/>
      <c r="U717" s="24"/>
      <c r="V717" s="24"/>
      <c r="W717" s="24"/>
      <c r="X717" s="24"/>
      <c r="Y717" s="24"/>
      <c r="Z717" s="24"/>
      <c r="AA717" s="24"/>
      <c r="AB717" s="24"/>
      <c r="AC717" s="24"/>
      <c r="AD717" s="24"/>
      <c r="AP717"/>
      <c r="AQ717"/>
      <c r="AX717"/>
    </row>
    <row r="718" spans="18:50" x14ac:dyDescent="0.25">
      <c r="R718" s="24"/>
      <c r="S718" s="24"/>
      <c r="T718" s="24"/>
      <c r="U718" s="24"/>
      <c r="V718" s="24"/>
      <c r="W718" s="24"/>
      <c r="X718" s="24"/>
      <c r="Y718" s="24"/>
      <c r="Z718" s="24"/>
      <c r="AA718" s="24"/>
      <c r="AB718" s="24"/>
      <c r="AC718" s="24"/>
      <c r="AD718" s="24"/>
      <c r="AP718"/>
      <c r="AQ718"/>
      <c r="AX718"/>
    </row>
    <row r="719" spans="18:50" x14ac:dyDescent="0.25">
      <c r="R719" s="24"/>
      <c r="S719" s="24"/>
      <c r="T719" s="24"/>
      <c r="U719" s="24"/>
      <c r="V719" s="24"/>
      <c r="W719" s="24"/>
      <c r="X719" s="24"/>
      <c r="Y719" s="24"/>
      <c r="Z719" s="24"/>
      <c r="AA719" s="24"/>
      <c r="AB719" s="24"/>
      <c r="AC719" s="24"/>
      <c r="AD719" s="24"/>
      <c r="AP719"/>
      <c r="AQ719"/>
      <c r="AX719"/>
    </row>
    <row r="720" spans="18:50" x14ac:dyDescent="0.25">
      <c r="R720" s="24"/>
      <c r="S720" s="24"/>
      <c r="T720" s="24"/>
      <c r="U720" s="24"/>
      <c r="V720" s="24"/>
      <c r="W720" s="24"/>
      <c r="X720" s="24"/>
      <c r="Y720" s="24"/>
      <c r="Z720" s="24"/>
      <c r="AA720" s="24"/>
      <c r="AB720" s="24"/>
      <c r="AC720" s="24"/>
      <c r="AD720" s="24"/>
      <c r="AP720"/>
      <c r="AQ720"/>
      <c r="AX720"/>
    </row>
    <row r="721" spans="18:50" x14ac:dyDescent="0.25">
      <c r="R721" s="24"/>
      <c r="S721" s="24"/>
      <c r="T721" s="24"/>
      <c r="U721" s="24"/>
      <c r="V721" s="24"/>
      <c r="W721" s="24"/>
      <c r="X721" s="24"/>
      <c r="Y721" s="24"/>
      <c r="Z721" s="24"/>
      <c r="AA721" s="24"/>
      <c r="AB721" s="24"/>
      <c r="AC721" s="24"/>
      <c r="AD721" s="24"/>
      <c r="AP721"/>
      <c r="AQ721"/>
      <c r="AX721"/>
    </row>
    <row r="722" spans="18:50" x14ac:dyDescent="0.25">
      <c r="R722" s="24"/>
      <c r="S722" s="24"/>
      <c r="T722" s="24"/>
      <c r="U722" s="24"/>
      <c r="V722" s="24"/>
      <c r="W722" s="24"/>
      <c r="X722" s="24"/>
      <c r="Y722" s="24"/>
      <c r="Z722" s="24"/>
      <c r="AA722" s="24"/>
      <c r="AB722" s="24"/>
      <c r="AC722" s="24"/>
      <c r="AD722" s="24"/>
      <c r="AP722"/>
      <c r="AQ722"/>
      <c r="AX722"/>
    </row>
    <row r="723" spans="18:50" x14ac:dyDescent="0.25">
      <c r="R723" s="24"/>
      <c r="S723" s="24"/>
      <c r="T723" s="24"/>
      <c r="U723" s="24"/>
      <c r="V723" s="24"/>
      <c r="W723" s="24"/>
      <c r="X723" s="24"/>
      <c r="Y723" s="24"/>
      <c r="Z723" s="24"/>
      <c r="AA723" s="24"/>
      <c r="AB723" s="24"/>
      <c r="AC723" s="24"/>
      <c r="AD723" s="24"/>
      <c r="AP723"/>
      <c r="AQ723"/>
      <c r="AX723"/>
    </row>
    <row r="724" spans="18:50" x14ac:dyDescent="0.25">
      <c r="R724" s="24"/>
      <c r="S724" s="24"/>
      <c r="T724" s="24"/>
      <c r="U724" s="24"/>
      <c r="V724" s="24"/>
      <c r="W724" s="24"/>
      <c r="X724" s="24"/>
      <c r="Y724" s="24"/>
      <c r="Z724" s="24"/>
      <c r="AA724" s="24"/>
      <c r="AB724" s="24"/>
      <c r="AC724" s="24"/>
      <c r="AD724" s="24"/>
      <c r="AP724"/>
      <c r="AQ724"/>
      <c r="AX724"/>
    </row>
    <row r="725" spans="18:50" x14ac:dyDescent="0.25">
      <c r="R725" s="24"/>
      <c r="S725" s="24"/>
      <c r="T725" s="24"/>
      <c r="U725" s="24"/>
      <c r="V725" s="24"/>
      <c r="W725" s="24"/>
      <c r="X725" s="24"/>
      <c r="Y725" s="24"/>
      <c r="Z725" s="24"/>
      <c r="AA725" s="24"/>
      <c r="AB725" s="24"/>
      <c r="AC725" s="24"/>
      <c r="AD725" s="24"/>
      <c r="AP725"/>
      <c r="AQ725"/>
      <c r="AX725"/>
    </row>
    <row r="726" spans="18:50" x14ac:dyDescent="0.25">
      <c r="R726" s="24"/>
      <c r="S726" s="24"/>
      <c r="T726" s="24"/>
      <c r="U726" s="24"/>
      <c r="V726" s="24"/>
      <c r="W726" s="24"/>
      <c r="X726" s="24"/>
      <c r="Y726" s="24"/>
      <c r="Z726" s="24"/>
      <c r="AA726" s="24"/>
      <c r="AB726" s="24"/>
      <c r="AC726" s="24"/>
      <c r="AD726" s="24"/>
      <c r="AP726"/>
      <c r="AQ726"/>
      <c r="AX726"/>
    </row>
    <row r="727" spans="18:50" x14ac:dyDescent="0.25">
      <c r="R727" s="24"/>
      <c r="S727" s="24"/>
      <c r="T727" s="24"/>
      <c r="U727" s="24"/>
      <c r="V727" s="24"/>
      <c r="W727" s="24"/>
      <c r="X727" s="24"/>
      <c r="Y727" s="24"/>
      <c r="Z727" s="24"/>
      <c r="AA727" s="24"/>
      <c r="AB727" s="24"/>
      <c r="AC727" s="24"/>
      <c r="AD727" s="24"/>
      <c r="AP727"/>
      <c r="AQ727"/>
      <c r="AX727"/>
    </row>
    <row r="728" spans="18:50" x14ac:dyDescent="0.25">
      <c r="R728" s="24"/>
      <c r="S728" s="24"/>
      <c r="T728" s="24"/>
      <c r="U728" s="24"/>
      <c r="V728" s="24"/>
      <c r="W728" s="24"/>
      <c r="X728" s="24"/>
      <c r="Y728" s="24"/>
      <c r="Z728" s="24"/>
      <c r="AA728" s="24"/>
      <c r="AB728" s="24"/>
      <c r="AC728" s="24"/>
      <c r="AD728" s="24"/>
      <c r="AP728"/>
      <c r="AQ728"/>
      <c r="AX728"/>
    </row>
    <row r="729" spans="18:50" x14ac:dyDescent="0.25">
      <c r="R729" s="24"/>
      <c r="S729" s="24"/>
      <c r="T729" s="24"/>
      <c r="U729" s="24"/>
      <c r="V729" s="24"/>
      <c r="W729" s="24"/>
      <c r="X729" s="24"/>
      <c r="Y729" s="24"/>
      <c r="Z729" s="24"/>
      <c r="AA729" s="24"/>
      <c r="AB729" s="24"/>
      <c r="AC729" s="24"/>
      <c r="AD729" s="24"/>
      <c r="AP729"/>
      <c r="AQ729"/>
      <c r="AX729"/>
    </row>
    <row r="730" spans="18:50" x14ac:dyDescent="0.25">
      <c r="R730" s="24"/>
      <c r="S730" s="24"/>
      <c r="T730" s="24"/>
      <c r="U730" s="24"/>
      <c r="V730" s="24"/>
      <c r="W730" s="24"/>
      <c r="X730" s="24"/>
      <c r="Y730" s="24"/>
      <c r="Z730" s="24"/>
      <c r="AA730" s="24"/>
      <c r="AB730" s="24"/>
      <c r="AC730" s="24"/>
      <c r="AD730" s="24"/>
      <c r="AP730"/>
      <c r="AQ730"/>
      <c r="AX730"/>
    </row>
    <row r="731" spans="18:50" x14ac:dyDescent="0.25">
      <c r="R731" s="24"/>
      <c r="S731" s="24"/>
      <c r="T731" s="24"/>
      <c r="U731" s="24"/>
      <c r="V731" s="24"/>
      <c r="W731" s="24"/>
      <c r="X731" s="24"/>
      <c r="Y731" s="24"/>
      <c r="Z731" s="24"/>
      <c r="AA731" s="24"/>
      <c r="AB731" s="24"/>
      <c r="AC731" s="24"/>
      <c r="AD731" s="24"/>
      <c r="AP731"/>
      <c r="AQ731"/>
      <c r="AX731"/>
    </row>
    <row r="732" spans="18:50" x14ac:dyDescent="0.25">
      <c r="R732" s="24"/>
      <c r="S732" s="24"/>
      <c r="T732" s="24"/>
      <c r="U732" s="24"/>
      <c r="V732" s="24"/>
      <c r="W732" s="24"/>
      <c r="X732" s="24"/>
      <c r="Y732" s="24"/>
      <c r="Z732" s="24"/>
      <c r="AA732" s="24"/>
      <c r="AB732" s="24"/>
      <c r="AC732" s="24"/>
      <c r="AD732" s="24"/>
      <c r="AP732"/>
      <c r="AQ732"/>
      <c r="AX732"/>
    </row>
    <row r="733" spans="18:50" x14ac:dyDescent="0.25">
      <c r="R733" s="24"/>
      <c r="S733" s="24"/>
      <c r="T733" s="24"/>
      <c r="U733" s="24"/>
      <c r="V733" s="24"/>
      <c r="W733" s="24"/>
      <c r="X733" s="24"/>
      <c r="Y733" s="24"/>
      <c r="Z733" s="24"/>
      <c r="AA733" s="24"/>
      <c r="AB733" s="24"/>
      <c r="AC733" s="24"/>
      <c r="AD733" s="24"/>
      <c r="AP733"/>
      <c r="AQ733"/>
      <c r="AX733"/>
    </row>
    <row r="734" spans="18:50" x14ac:dyDescent="0.25">
      <c r="R734" s="24"/>
      <c r="S734" s="24"/>
      <c r="T734" s="24"/>
      <c r="U734" s="24"/>
      <c r="V734" s="24"/>
      <c r="W734" s="24"/>
      <c r="X734" s="24"/>
      <c r="Y734" s="24"/>
      <c r="Z734" s="24"/>
      <c r="AA734" s="24"/>
      <c r="AB734" s="24"/>
      <c r="AC734" s="24"/>
      <c r="AD734" s="24"/>
      <c r="AP734"/>
      <c r="AQ734"/>
      <c r="AX734"/>
    </row>
    <row r="735" spans="18:50" x14ac:dyDescent="0.25">
      <c r="R735" s="24"/>
      <c r="S735" s="24"/>
      <c r="T735" s="24"/>
      <c r="U735" s="24"/>
      <c r="V735" s="24"/>
      <c r="W735" s="24"/>
      <c r="X735" s="24"/>
      <c r="Y735" s="24"/>
      <c r="Z735" s="24"/>
      <c r="AA735" s="24"/>
      <c r="AB735" s="24"/>
      <c r="AC735" s="24"/>
      <c r="AD735" s="24"/>
      <c r="AP735"/>
      <c r="AQ735"/>
      <c r="AX735"/>
    </row>
    <row r="736" spans="18:50" x14ac:dyDescent="0.25">
      <c r="R736" s="24"/>
      <c r="S736" s="24"/>
      <c r="T736" s="24"/>
      <c r="U736" s="24"/>
      <c r="V736" s="24"/>
      <c r="W736" s="24"/>
      <c r="X736" s="24"/>
      <c r="Y736" s="24"/>
      <c r="Z736" s="24"/>
      <c r="AA736" s="24"/>
      <c r="AB736" s="24"/>
      <c r="AC736" s="24"/>
      <c r="AD736" s="24"/>
      <c r="AP736"/>
      <c r="AQ736"/>
      <c r="AX736"/>
    </row>
    <row r="737" spans="18:50" x14ac:dyDescent="0.25">
      <c r="R737" s="24"/>
      <c r="S737" s="24"/>
      <c r="T737" s="24"/>
      <c r="U737" s="24"/>
      <c r="V737" s="24"/>
      <c r="W737" s="24"/>
      <c r="X737" s="24"/>
      <c r="Y737" s="24"/>
      <c r="Z737" s="24"/>
      <c r="AA737" s="24"/>
      <c r="AB737" s="24"/>
      <c r="AC737" s="24"/>
      <c r="AD737" s="24"/>
      <c r="AP737"/>
      <c r="AQ737"/>
      <c r="AX737"/>
    </row>
    <row r="738" spans="18:50" x14ac:dyDescent="0.25">
      <c r="R738" s="24"/>
      <c r="S738" s="24"/>
      <c r="T738" s="24"/>
      <c r="U738" s="24"/>
      <c r="V738" s="24"/>
      <c r="W738" s="24"/>
      <c r="X738" s="24"/>
      <c r="Y738" s="24"/>
      <c r="Z738" s="24"/>
      <c r="AA738" s="24"/>
      <c r="AB738" s="24"/>
      <c r="AC738" s="24"/>
      <c r="AD738" s="24"/>
      <c r="AP738"/>
      <c r="AQ738"/>
      <c r="AX738"/>
    </row>
    <row r="739" spans="18:50" x14ac:dyDescent="0.25">
      <c r="R739" s="24"/>
      <c r="S739" s="24"/>
      <c r="T739" s="24"/>
      <c r="U739" s="24"/>
      <c r="V739" s="24"/>
      <c r="W739" s="24"/>
      <c r="X739" s="24"/>
      <c r="Y739" s="24"/>
      <c r="Z739" s="24"/>
      <c r="AA739" s="24"/>
      <c r="AB739" s="24"/>
      <c r="AC739" s="24"/>
      <c r="AD739" s="24"/>
      <c r="AP739"/>
      <c r="AQ739"/>
      <c r="AX739"/>
    </row>
    <row r="740" spans="18:50" x14ac:dyDescent="0.25">
      <c r="R740" s="24"/>
      <c r="S740" s="24"/>
      <c r="T740" s="24"/>
      <c r="U740" s="24"/>
      <c r="V740" s="24"/>
      <c r="W740" s="24"/>
      <c r="X740" s="24"/>
      <c r="Y740" s="24"/>
      <c r="Z740" s="24"/>
      <c r="AA740" s="24"/>
      <c r="AB740" s="24"/>
      <c r="AC740" s="24"/>
      <c r="AD740" s="24"/>
      <c r="AP740"/>
      <c r="AQ740"/>
      <c r="AX740"/>
    </row>
    <row r="741" spans="18:50" x14ac:dyDescent="0.25">
      <c r="R741" s="24"/>
      <c r="S741" s="24"/>
      <c r="T741" s="24"/>
      <c r="U741" s="24"/>
      <c r="V741" s="24"/>
      <c r="W741" s="24"/>
      <c r="X741" s="24"/>
      <c r="Y741" s="24"/>
      <c r="Z741" s="24"/>
      <c r="AA741" s="24"/>
      <c r="AB741" s="24"/>
      <c r="AC741" s="24"/>
      <c r="AD741" s="24"/>
      <c r="AP741"/>
      <c r="AQ741"/>
      <c r="AX741"/>
    </row>
    <row r="742" spans="18:50" x14ac:dyDescent="0.25">
      <c r="R742" s="24"/>
      <c r="S742" s="24"/>
      <c r="T742" s="24"/>
      <c r="U742" s="24"/>
      <c r="V742" s="24"/>
      <c r="W742" s="24"/>
      <c r="X742" s="24"/>
      <c r="Y742" s="24"/>
      <c r="Z742" s="24"/>
      <c r="AA742" s="24"/>
      <c r="AB742" s="24"/>
      <c r="AC742" s="24"/>
      <c r="AD742" s="24"/>
      <c r="AP742"/>
      <c r="AQ742"/>
      <c r="AX742"/>
    </row>
    <row r="743" spans="18:50" x14ac:dyDescent="0.25">
      <c r="R743" s="24"/>
      <c r="S743" s="24"/>
      <c r="T743" s="24"/>
      <c r="U743" s="24"/>
      <c r="V743" s="24"/>
      <c r="W743" s="24"/>
      <c r="X743" s="24"/>
      <c r="Y743" s="24"/>
      <c r="Z743" s="24"/>
      <c r="AA743" s="24"/>
      <c r="AB743" s="24"/>
      <c r="AC743" s="24"/>
      <c r="AD743" s="24"/>
      <c r="AP743"/>
      <c r="AQ743"/>
      <c r="AX743"/>
    </row>
    <row r="744" spans="18:50" x14ac:dyDescent="0.25">
      <c r="R744" s="24"/>
      <c r="S744" s="24"/>
      <c r="T744" s="24"/>
      <c r="U744" s="24"/>
      <c r="V744" s="24"/>
      <c r="W744" s="24"/>
      <c r="X744" s="24"/>
      <c r="Y744" s="24"/>
      <c r="Z744" s="24"/>
      <c r="AA744" s="24"/>
      <c r="AB744" s="24"/>
      <c r="AC744" s="24"/>
      <c r="AD744" s="24"/>
      <c r="AP744"/>
      <c r="AQ744"/>
      <c r="AX744"/>
    </row>
    <row r="745" spans="18:50" x14ac:dyDescent="0.25">
      <c r="R745" s="24"/>
      <c r="S745" s="24"/>
      <c r="T745" s="24"/>
      <c r="U745" s="24"/>
      <c r="V745" s="24"/>
      <c r="W745" s="24"/>
      <c r="X745" s="24"/>
      <c r="Y745" s="24"/>
      <c r="Z745" s="24"/>
      <c r="AA745" s="24"/>
      <c r="AB745" s="24"/>
      <c r="AC745" s="24"/>
      <c r="AD745" s="24"/>
      <c r="AP745"/>
      <c r="AQ745"/>
      <c r="AX745"/>
    </row>
    <row r="746" spans="18:50" x14ac:dyDescent="0.25">
      <c r="R746" s="24"/>
      <c r="S746" s="24"/>
      <c r="T746" s="24"/>
      <c r="U746" s="24"/>
      <c r="V746" s="24"/>
      <c r="W746" s="24"/>
      <c r="X746" s="24"/>
      <c r="Y746" s="24"/>
      <c r="Z746" s="24"/>
      <c r="AA746" s="24"/>
      <c r="AB746" s="24"/>
      <c r="AC746" s="24"/>
      <c r="AD746" s="24"/>
      <c r="AP746"/>
      <c r="AQ746"/>
      <c r="AX746"/>
    </row>
    <row r="747" spans="18:50" x14ac:dyDescent="0.25">
      <c r="R747" s="24"/>
      <c r="S747" s="24"/>
      <c r="T747" s="24"/>
      <c r="U747" s="24"/>
      <c r="V747" s="24"/>
      <c r="W747" s="24"/>
      <c r="X747" s="24"/>
      <c r="Y747" s="24"/>
      <c r="Z747" s="24"/>
      <c r="AA747" s="24"/>
      <c r="AB747" s="24"/>
      <c r="AC747" s="24"/>
      <c r="AD747" s="24"/>
      <c r="AP747"/>
      <c r="AQ747"/>
      <c r="AX747"/>
    </row>
    <row r="748" spans="18:50" x14ac:dyDescent="0.25">
      <c r="R748" s="24"/>
      <c r="S748" s="24"/>
      <c r="T748" s="24"/>
      <c r="U748" s="24"/>
      <c r="V748" s="24"/>
      <c r="W748" s="24"/>
      <c r="X748" s="24"/>
      <c r="Y748" s="24"/>
      <c r="Z748" s="24"/>
      <c r="AA748" s="24"/>
      <c r="AB748" s="24"/>
      <c r="AC748" s="24"/>
      <c r="AD748" s="24"/>
      <c r="AP748"/>
      <c r="AQ748"/>
      <c r="AX748"/>
    </row>
    <row r="749" spans="18:50" x14ac:dyDescent="0.25">
      <c r="R749" s="24"/>
      <c r="S749" s="24"/>
      <c r="T749" s="24"/>
      <c r="U749" s="24"/>
      <c r="V749" s="24"/>
      <c r="W749" s="24"/>
      <c r="X749" s="24"/>
      <c r="Y749" s="24"/>
      <c r="Z749" s="24"/>
      <c r="AA749" s="24"/>
      <c r="AB749" s="24"/>
      <c r="AC749" s="24"/>
      <c r="AD749" s="24"/>
      <c r="AP749"/>
      <c r="AQ749"/>
      <c r="AX749"/>
    </row>
    <row r="750" spans="18:50" x14ac:dyDescent="0.25">
      <c r="R750" s="24"/>
      <c r="S750" s="24"/>
      <c r="T750" s="24"/>
      <c r="U750" s="24"/>
      <c r="V750" s="24"/>
      <c r="W750" s="24"/>
      <c r="X750" s="24"/>
      <c r="Y750" s="24"/>
      <c r="Z750" s="24"/>
      <c r="AA750" s="24"/>
      <c r="AB750" s="24"/>
      <c r="AC750" s="24"/>
      <c r="AD750" s="24"/>
      <c r="AP750"/>
      <c r="AQ750"/>
      <c r="AX750"/>
    </row>
    <row r="751" spans="18:50" x14ac:dyDescent="0.25">
      <c r="R751" s="24"/>
      <c r="S751" s="24"/>
      <c r="T751" s="24"/>
      <c r="U751" s="24"/>
      <c r="V751" s="24"/>
      <c r="W751" s="24"/>
      <c r="X751" s="24"/>
      <c r="Y751" s="24"/>
      <c r="Z751" s="24"/>
      <c r="AA751" s="24"/>
      <c r="AB751" s="24"/>
      <c r="AC751" s="24"/>
      <c r="AD751" s="24"/>
      <c r="AP751"/>
      <c r="AQ751"/>
      <c r="AX751"/>
    </row>
    <row r="752" spans="18:50" x14ac:dyDescent="0.25">
      <c r="R752" s="24"/>
      <c r="S752" s="24"/>
      <c r="T752" s="24"/>
      <c r="U752" s="24"/>
      <c r="V752" s="24"/>
      <c r="W752" s="24"/>
      <c r="X752" s="24"/>
      <c r="Y752" s="24"/>
      <c r="Z752" s="24"/>
      <c r="AA752" s="24"/>
      <c r="AB752" s="24"/>
      <c r="AC752" s="24"/>
      <c r="AD752" s="24"/>
      <c r="AP752"/>
      <c r="AQ752"/>
      <c r="AX752"/>
    </row>
    <row r="753" spans="18:50" x14ac:dyDescent="0.25">
      <c r="R753" s="24"/>
      <c r="S753" s="24"/>
      <c r="T753" s="24"/>
      <c r="U753" s="24"/>
      <c r="V753" s="24"/>
      <c r="W753" s="24"/>
      <c r="X753" s="24"/>
      <c r="Y753" s="24"/>
      <c r="Z753" s="24"/>
      <c r="AA753" s="24"/>
      <c r="AB753" s="24"/>
      <c r="AC753" s="24"/>
      <c r="AD753" s="24"/>
      <c r="AP753"/>
      <c r="AQ753"/>
      <c r="AX753"/>
    </row>
    <row r="754" spans="18:50" x14ac:dyDescent="0.25">
      <c r="R754" s="24"/>
      <c r="S754" s="24"/>
      <c r="T754" s="24"/>
      <c r="U754" s="24"/>
      <c r="V754" s="24"/>
      <c r="W754" s="24"/>
      <c r="X754" s="24"/>
      <c r="Y754" s="24"/>
      <c r="Z754" s="24"/>
      <c r="AA754" s="24"/>
      <c r="AB754" s="24"/>
      <c r="AC754" s="24"/>
      <c r="AD754" s="24"/>
      <c r="AP754"/>
      <c r="AQ754"/>
      <c r="AX754"/>
    </row>
    <row r="755" spans="18:50" x14ac:dyDescent="0.25">
      <c r="R755" s="24"/>
      <c r="S755" s="24"/>
      <c r="T755" s="24"/>
      <c r="U755" s="24"/>
      <c r="V755" s="24"/>
      <c r="W755" s="24"/>
      <c r="X755" s="24"/>
      <c r="Y755" s="24"/>
      <c r="Z755" s="24"/>
      <c r="AA755" s="24"/>
      <c r="AB755" s="24"/>
      <c r="AC755" s="24"/>
      <c r="AD755" s="24"/>
      <c r="AP755"/>
      <c r="AQ755"/>
      <c r="AX755"/>
    </row>
    <row r="756" spans="18:50" x14ac:dyDescent="0.25">
      <c r="R756" s="24"/>
      <c r="S756" s="24"/>
      <c r="T756" s="24"/>
      <c r="U756" s="24"/>
      <c r="V756" s="24"/>
      <c r="W756" s="24"/>
      <c r="X756" s="24"/>
      <c r="Y756" s="24"/>
      <c r="Z756" s="24"/>
      <c r="AA756" s="24"/>
      <c r="AB756" s="24"/>
      <c r="AC756" s="24"/>
      <c r="AD756" s="24"/>
      <c r="AP756"/>
      <c r="AQ756"/>
      <c r="AX756"/>
    </row>
    <row r="757" spans="18:50" x14ac:dyDescent="0.25">
      <c r="R757" s="24"/>
      <c r="S757" s="24"/>
      <c r="T757" s="24"/>
      <c r="U757" s="24"/>
      <c r="V757" s="24"/>
      <c r="W757" s="24"/>
      <c r="X757" s="24"/>
      <c r="Y757" s="24"/>
      <c r="Z757" s="24"/>
      <c r="AA757" s="24"/>
      <c r="AB757" s="24"/>
      <c r="AC757" s="24"/>
      <c r="AD757" s="24"/>
      <c r="AP757"/>
      <c r="AQ757"/>
      <c r="AX757"/>
    </row>
    <row r="758" spans="18:50" x14ac:dyDescent="0.25">
      <c r="R758" s="24"/>
      <c r="S758" s="24"/>
      <c r="T758" s="24"/>
      <c r="U758" s="24"/>
      <c r="V758" s="24"/>
      <c r="W758" s="24"/>
      <c r="X758" s="24"/>
      <c r="Y758" s="24"/>
      <c r="Z758" s="24"/>
      <c r="AA758" s="24"/>
      <c r="AB758" s="24"/>
      <c r="AC758" s="24"/>
      <c r="AD758" s="24"/>
      <c r="AP758"/>
      <c r="AQ758"/>
      <c r="AX758"/>
    </row>
    <row r="759" spans="18:50" x14ac:dyDescent="0.25">
      <c r="R759" s="24"/>
      <c r="S759" s="24"/>
      <c r="T759" s="24"/>
      <c r="U759" s="24"/>
      <c r="V759" s="24"/>
      <c r="W759" s="24"/>
      <c r="X759" s="24"/>
      <c r="Y759" s="24"/>
      <c r="Z759" s="24"/>
      <c r="AA759" s="24"/>
      <c r="AB759" s="24"/>
      <c r="AC759" s="24"/>
      <c r="AD759" s="24"/>
      <c r="AP759"/>
      <c r="AQ759"/>
      <c r="AX759"/>
    </row>
    <row r="760" spans="18:50" x14ac:dyDescent="0.25">
      <c r="R760" s="24"/>
      <c r="S760" s="24"/>
      <c r="T760" s="24"/>
      <c r="U760" s="24"/>
      <c r="V760" s="24"/>
      <c r="W760" s="24"/>
      <c r="X760" s="24"/>
      <c r="Y760" s="24"/>
      <c r="Z760" s="24"/>
      <c r="AA760" s="24"/>
      <c r="AB760" s="24"/>
      <c r="AC760" s="24"/>
      <c r="AD760" s="24"/>
      <c r="AP760"/>
      <c r="AQ760"/>
      <c r="AX760"/>
    </row>
    <row r="761" spans="18:50" x14ac:dyDescent="0.25">
      <c r="R761" s="24"/>
      <c r="S761" s="24"/>
      <c r="T761" s="24"/>
      <c r="U761" s="24"/>
      <c r="V761" s="24"/>
      <c r="W761" s="24"/>
      <c r="X761" s="24"/>
      <c r="Y761" s="24"/>
      <c r="Z761" s="24"/>
      <c r="AA761" s="24"/>
      <c r="AB761" s="24"/>
      <c r="AC761" s="24"/>
      <c r="AD761" s="24"/>
      <c r="AP761"/>
      <c r="AQ761"/>
      <c r="AX761"/>
    </row>
    <row r="762" spans="18:50" x14ac:dyDescent="0.25">
      <c r="R762" s="24"/>
      <c r="S762" s="24"/>
      <c r="T762" s="24"/>
      <c r="U762" s="24"/>
      <c r="V762" s="24"/>
      <c r="W762" s="24"/>
      <c r="X762" s="24"/>
      <c r="Y762" s="24"/>
      <c r="Z762" s="24"/>
      <c r="AA762" s="24"/>
      <c r="AB762" s="24"/>
      <c r="AC762" s="24"/>
      <c r="AD762" s="24"/>
      <c r="AP762"/>
      <c r="AQ762"/>
      <c r="AX762"/>
    </row>
    <row r="763" spans="18:50" x14ac:dyDescent="0.25">
      <c r="R763" s="24"/>
      <c r="S763" s="24"/>
      <c r="T763" s="24"/>
      <c r="U763" s="24"/>
      <c r="V763" s="24"/>
      <c r="W763" s="24"/>
      <c r="X763" s="24"/>
      <c r="Y763" s="24"/>
      <c r="Z763" s="24"/>
      <c r="AA763" s="24"/>
      <c r="AB763" s="24"/>
      <c r="AC763" s="24"/>
      <c r="AD763" s="24"/>
      <c r="AP763"/>
      <c r="AQ763"/>
      <c r="AX763"/>
    </row>
    <row r="764" spans="18:50" x14ac:dyDescent="0.25">
      <c r="R764" s="24"/>
      <c r="S764" s="24"/>
      <c r="T764" s="24"/>
      <c r="U764" s="24"/>
      <c r="V764" s="24"/>
      <c r="W764" s="24"/>
      <c r="X764" s="24"/>
      <c r="Y764" s="24"/>
      <c r="Z764" s="24"/>
      <c r="AA764" s="24"/>
      <c r="AB764" s="24"/>
      <c r="AC764" s="24"/>
      <c r="AD764" s="24"/>
      <c r="AP764"/>
      <c r="AQ764"/>
      <c r="AX764"/>
    </row>
    <row r="765" spans="18:50" x14ac:dyDescent="0.25">
      <c r="R765" s="24"/>
      <c r="S765" s="24"/>
      <c r="T765" s="24"/>
      <c r="U765" s="24"/>
      <c r="V765" s="24"/>
      <c r="W765" s="24"/>
      <c r="X765" s="24"/>
      <c r="Y765" s="24"/>
      <c r="Z765" s="24"/>
      <c r="AA765" s="24"/>
      <c r="AB765" s="24"/>
      <c r="AC765" s="24"/>
      <c r="AD765" s="24"/>
      <c r="AP765"/>
      <c r="AQ765"/>
      <c r="AX765"/>
    </row>
    <row r="766" spans="18:50" x14ac:dyDescent="0.25">
      <c r="R766" s="24"/>
      <c r="S766" s="24"/>
      <c r="T766" s="24"/>
      <c r="U766" s="24"/>
      <c r="V766" s="24"/>
      <c r="W766" s="24"/>
      <c r="X766" s="24"/>
      <c r="Y766" s="24"/>
      <c r="Z766" s="24"/>
      <c r="AA766" s="24"/>
      <c r="AB766" s="24"/>
      <c r="AC766" s="24"/>
      <c r="AD766" s="24"/>
      <c r="AP766"/>
      <c r="AQ766"/>
      <c r="AX766"/>
    </row>
    <row r="767" spans="18:50" x14ac:dyDescent="0.25">
      <c r="R767" s="24"/>
      <c r="S767" s="24"/>
      <c r="T767" s="24"/>
      <c r="U767" s="24"/>
      <c r="V767" s="24"/>
      <c r="W767" s="24"/>
      <c r="X767" s="24"/>
      <c r="Y767" s="24"/>
      <c r="Z767" s="24"/>
      <c r="AA767" s="24"/>
      <c r="AB767" s="24"/>
      <c r="AC767" s="24"/>
      <c r="AD767" s="24"/>
      <c r="AP767"/>
      <c r="AQ767"/>
      <c r="AX767"/>
    </row>
    <row r="768" spans="18:50" x14ac:dyDescent="0.25">
      <c r="R768" s="24"/>
      <c r="S768" s="24"/>
      <c r="T768" s="24"/>
      <c r="U768" s="24"/>
      <c r="V768" s="24"/>
      <c r="W768" s="24"/>
      <c r="X768" s="24"/>
      <c r="Y768" s="24"/>
      <c r="Z768" s="24"/>
      <c r="AA768" s="24"/>
      <c r="AB768" s="24"/>
      <c r="AC768" s="24"/>
      <c r="AD768" s="24"/>
      <c r="AP768"/>
      <c r="AQ768"/>
      <c r="AX768"/>
    </row>
    <row r="769" spans="18:50" x14ac:dyDescent="0.25">
      <c r="R769" s="24"/>
      <c r="S769" s="24"/>
      <c r="T769" s="24"/>
      <c r="U769" s="24"/>
      <c r="V769" s="24"/>
      <c r="W769" s="24"/>
      <c r="X769" s="24"/>
      <c r="Y769" s="24"/>
      <c r="Z769" s="24"/>
      <c r="AA769" s="24"/>
      <c r="AB769" s="24"/>
      <c r="AC769" s="24"/>
      <c r="AD769" s="24"/>
      <c r="AP769"/>
      <c r="AQ769"/>
      <c r="AX769"/>
    </row>
    <row r="770" spans="18:50" x14ac:dyDescent="0.25">
      <c r="R770" s="24"/>
      <c r="S770" s="24"/>
      <c r="T770" s="24"/>
      <c r="U770" s="24"/>
      <c r="V770" s="24"/>
      <c r="W770" s="24"/>
      <c r="X770" s="24"/>
      <c r="Y770" s="24"/>
      <c r="Z770" s="24"/>
      <c r="AA770" s="24"/>
      <c r="AB770" s="24"/>
      <c r="AC770" s="24"/>
      <c r="AD770" s="24"/>
      <c r="AP770"/>
      <c r="AQ770"/>
      <c r="AX770"/>
    </row>
    <row r="771" spans="18:50" x14ac:dyDescent="0.25">
      <c r="R771" s="24"/>
      <c r="S771" s="24"/>
      <c r="T771" s="24"/>
      <c r="U771" s="24"/>
      <c r="V771" s="24"/>
      <c r="W771" s="24"/>
      <c r="X771" s="24"/>
      <c r="Y771" s="24"/>
      <c r="Z771" s="24"/>
      <c r="AA771" s="24"/>
      <c r="AB771" s="24"/>
      <c r="AC771" s="24"/>
      <c r="AD771" s="24"/>
      <c r="AP771"/>
      <c r="AQ771"/>
      <c r="AX771"/>
    </row>
    <row r="772" spans="18:50" x14ac:dyDescent="0.25">
      <c r="R772" s="24"/>
      <c r="S772" s="24"/>
      <c r="T772" s="24"/>
      <c r="U772" s="24"/>
      <c r="V772" s="24"/>
      <c r="W772" s="24"/>
      <c r="X772" s="24"/>
      <c r="Y772" s="24"/>
      <c r="Z772" s="24"/>
      <c r="AA772" s="24"/>
      <c r="AB772" s="24"/>
      <c r="AC772" s="24"/>
      <c r="AD772" s="24"/>
      <c r="AP772"/>
      <c r="AQ772"/>
      <c r="AX772"/>
    </row>
    <row r="773" spans="18:50" x14ac:dyDescent="0.25">
      <c r="R773" s="24"/>
      <c r="S773" s="24"/>
      <c r="T773" s="24"/>
      <c r="U773" s="24"/>
      <c r="V773" s="24"/>
      <c r="W773" s="24"/>
      <c r="X773" s="24"/>
      <c r="Y773" s="24"/>
      <c r="Z773" s="24"/>
      <c r="AA773" s="24"/>
      <c r="AB773" s="24"/>
      <c r="AC773" s="24"/>
      <c r="AD773" s="24"/>
      <c r="AP773"/>
      <c r="AQ773"/>
      <c r="AX773"/>
    </row>
    <row r="774" spans="18:50" x14ac:dyDescent="0.25">
      <c r="R774" s="24"/>
      <c r="S774" s="24"/>
      <c r="T774" s="24"/>
      <c r="U774" s="24"/>
      <c r="V774" s="24"/>
      <c r="W774" s="24"/>
      <c r="X774" s="24"/>
      <c r="Y774" s="24"/>
      <c r="Z774" s="24"/>
      <c r="AA774" s="24"/>
      <c r="AB774" s="24"/>
      <c r="AC774" s="24"/>
      <c r="AD774" s="24"/>
      <c r="AP774"/>
      <c r="AQ774"/>
      <c r="AX774"/>
    </row>
    <row r="775" spans="18:50" x14ac:dyDescent="0.25">
      <c r="R775" s="24"/>
      <c r="S775" s="24"/>
      <c r="T775" s="24"/>
      <c r="U775" s="24"/>
      <c r="V775" s="24"/>
      <c r="W775" s="24"/>
      <c r="X775" s="24"/>
      <c r="Y775" s="24"/>
      <c r="Z775" s="24"/>
      <c r="AA775" s="24"/>
      <c r="AB775" s="24"/>
      <c r="AC775" s="24"/>
      <c r="AD775" s="24"/>
      <c r="AP775"/>
      <c r="AQ775"/>
      <c r="AX775"/>
    </row>
    <row r="776" spans="18:50" x14ac:dyDescent="0.25">
      <c r="R776" s="24"/>
      <c r="S776" s="24"/>
      <c r="T776" s="24"/>
      <c r="U776" s="24"/>
      <c r="V776" s="24"/>
      <c r="W776" s="24"/>
      <c r="X776" s="24"/>
      <c r="Y776" s="24"/>
      <c r="Z776" s="24"/>
      <c r="AA776" s="24"/>
      <c r="AB776" s="24"/>
      <c r="AC776" s="24"/>
      <c r="AD776" s="24"/>
      <c r="AP776"/>
      <c r="AQ776"/>
      <c r="AX776"/>
    </row>
    <row r="777" spans="18:50" x14ac:dyDescent="0.25">
      <c r="R777" s="24"/>
      <c r="S777" s="24"/>
      <c r="T777" s="24"/>
      <c r="U777" s="24"/>
      <c r="V777" s="24"/>
      <c r="W777" s="24"/>
      <c r="X777" s="24"/>
      <c r="Y777" s="24"/>
      <c r="Z777" s="24"/>
      <c r="AA777" s="24"/>
      <c r="AB777" s="24"/>
      <c r="AC777" s="24"/>
      <c r="AD777" s="24"/>
      <c r="AP777"/>
      <c r="AQ777"/>
      <c r="AX777"/>
    </row>
    <row r="778" spans="18:50" x14ac:dyDescent="0.25">
      <c r="R778" s="24"/>
      <c r="S778" s="24"/>
      <c r="T778" s="24"/>
      <c r="U778" s="24"/>
      <c r="V778" s="24"/>
      <c r="W778" s="24"/>
      <c r="X778" s="24"/>
      <c r="Y778" s="24"/>
      <c r="Z778" s="24"/>
      <c r="AA778" s="24"/>
      <c r="AB778" s="24"/>
      <c r="AC778" s="24"/>
      <c r="AD778" s="24"/>
      <c r="AP778"/>
      <c r="AQ778"/>
      <c r="AX778"/>
    </row>
    <row r="779" spans="18:50" x14ac:dyDescent="0.25">
      <c r="R779" s="24"/>
      <c r="S779" s="24"/>
      <c r="T779" s="24"/>
      <c r="U779" s="24"/>
      <c r="V779" s="24"/>
      <c r="W779" s="24"/>
      <c r="X779" s="24"/>
      <c r="Y779" s="24"/>
      <c r="Z779" s="24"/>
      <c r="AA779" s="24"/>
      <c r="AB779" s="24"/>
      <c r="AC779" s="24"/>
      <c r="AD779" s="24"/>
      <c r="AP779"/>
      <c r="AQ779"/>
      <c r="AX779"/>
    </row>
    <row r="780" spans="18:50" x14ac:dyDescent="0.25">
      <c r="R780" s="24"/>
      <c r="S780" s="24"/>
      <c r="T780" s="24"/>
      <c r="U780" s="24"/>
      <c r="V780" s="24"/>
      <c r="W780" s="24"/>
      <c r="X780" s="24"/>
      <c r="Y780" s="24"/>
      <c r="Z780" s="24"/>
      <c r="AA780" s="24"/>
      <c r="AB780" s="24"/>
      <c r="AC780" s="24"/>
      <c r="AD780" s="24"/>
      <c r="AP780"/>
      <c r="AQ780"/>
      <c r="AX780"/>
    </row>
    <row r="781" spans="18:50" x14ac:dyDescent="0.25">
      <c r="R781" s="24"/>
      <c r="S781" s="24"/>
      <c r="T781" s="24"/>
      <c r="U781" s="24"/>
      <c r="V781" s="24"/>
      <c r="W781" s="24"/>
      <c r="X781" s="24"/>
      <c r="Y781" s="24"/>
      <c r="Z781" s="24"/>
      <c r="AA781" s="24"/>
      <c r="AB781" s="24"/>
      <c r="AC781" s="24"/>
      <c r="AD781" s="24"/>
      <c r="AP781"/>
      <c r="AQ781"/>
      <c r="AX781"/>
    </row>
    <row r="782" spans="18:50" x14ac:dyDescent="0.25">
      <c r="R782" s="24"/>
      <c r="S782" s="24"/>
      <c r="T782" s="24"/>
      <c r="U782" s="24"/>
      <c r="V782" s="24"/>
      <c r="W782" s="24"/>
      <c r="X782" s="24"/>
      <c r="Y782" s="24"/>
      <c r="Z782" s="24"/>
      <c r="AA782" s="24"/>
      <c r="AB782" s="24"/>
      <c r="AC782" s="24"/>
      <c r="AD782" s="24"/>
      <c r="AP782"/>
      <c r="AQ782"/>
      <c r="AX782"/>
    </row>
    <row r="783" spans="18:50" x14ac:dyDescent="0.25">
      <c r="R783" s="24"/>
      <c r="S783" s="24"/>
      <c r="T783" s="24"/>
      <c r="U783" s="24"/>
      <c r="V783" s="24"/>
      <c r="W783" s="24"/>
      <c r="X783" s="24"/>
      <c r="Y783" s="24"/>
      <c r="Z783" s="24"/>
      <c r="AA783" s="24"/>
      <c r="AB783" s="24"/>
      <c r="AC783" s="24"/>
      <c r="AD783" s="24"/>
      <c r="AP783"/>
      <c r="AQ783"/>
      <c r="AX783"/>
    </row>
    <row r="784" spans="18:50" x14ac:dyDescent="0.25">
      <c r="R784" s="24"/>
      <c r="S784" s="24"/>
      <c r="T784" s="24"/>
      <c r="U784" s="24"/>
      <c r="V784" s="24"/>
      <c r="W784" s="24"/>
      <c r="X784" s="24"/>
      <c r="Y784" s="24"/>
      <c r="Z784" s="24"/>
      <c r="AA784" s="24"/>
      <c r="AB784" s="24"/>
      <c r="AC784" s="24"/>
      <c r="AD784" s="24"/>
      <c r="AP784"/>
      <c r="AQ784"/>
      <c r="AX784"/>
    </row>
    <row r="785" spans="18:50" x14ac:dyDescent="0.25">
      <c r="R785" s="24"/>
      <c r="S785" s="24"/>
      <c r="T785" s="24"/>
      <c r="U785" s="24"/>
      <c r="V785" s="24"/>
      <c r="W785" s="24"/>
      <c r="X785" s="24"/>
      <c r="Y785" s="24"/>
      <c r="Z785" s="24"/>
      <c r="AA785" s="24"/>
      <c r="AB785" s="24"/>
      <c r="AC785" s="24"/>
      <c r="AD785" s="24"/>
      <c r="AP785"/>
      <c r="AQ785"/>
      <c r="AX785"/>
    </row>
    <row r="786" spans="18:50" x14ac:dyDescent="0.25">
      <c r="R786" s="24"/>
      <c r="S786" s="24"/>
      <c r="T786" s="24"/>
      <c r="U786" s="24"/>
      <c r="V786" s="24"/>
      <c r="W786" s="24"/>
      <c r="X786" s="24"/>
      <c r="Y786" s="24"/>
      <c r="Z786" s="24"/>
      <c r="AA786" s="24"/>
      <c r="AB786" s="24"/>
      <c r="AC786" s="24"/>
      <c r="AD786" s="24"/>
      <c r="AP786"/>
      <c r="AQ786"/>
      <c r="AX786"/>
    </row>
    <row r="787" spans="18:50" x14ac:dyDescent="0.25">
      <c r="R787" s="24"/>
      <c r="S787" s="24"/>
      <c r="T787" s="24"/>
      <c r="U787" s="24"/>
      <c r="V787" s="24"/>
      <c r="W787" s="24"/>
      <c r="X787" s="24"/>
      <c r="Y787" s="24"/>
      <c r="Z787" s="24"/>
      <c r="AA787" s="24"/>
      <c r="AB787" s="24"/>
      <c r="AC787" s="24"/>
      <c r="AD787" s="24"/>
      <c r="AP787"/>
      <c r="AQ787"/>
      <c r="AX787"/>
    </row>
    <row r="788" spans="18:50" x14ac:dyDescent="0.25">
      <c r="R788" s="24"/>
      <c r="S788" s="24"/>
      <c r="T788" s="24"/>
      <c r="U788" s="24"/>
      <c r="V788" s="24"/>
      <c r="W788" s="24"/>
      <c r="X788" s="24"/>
      <c r="Y788" s="24"/>
      <c r="Z788" s="24"/>
      <c r="AA788" s="24"/>
      <c r="AB788" s="24"/>
      <c r="AC788" s="24"/>
      <c r="AD788" s="24"/>
      <c r="AP788"/>
      <c r="AQ788"/>
      <c r="AX788"/>
    </row>
    <row r="789" spans="18:50" x14ac:dyDescent="0.25">
      <c r="R789" s="24"/>
      <c r="S789" s="24"/>
      <c r="T789" s="24"/>
      <c r="U789" s="24"/>
      <c r="V789" s="24"/>
      <c r="W789" s="24"/>
      <c r="X789" s="24"/>
      <c r="Y789" s="24"/>
      <c r="Z789" s="24"/>
      <c r="AA789" s="24"/>
      <c r="AB789" s="24"/>
      <c r="AC789" s="24"/>
      <c r="AD789" s="24"/>
      <c r="AP789"/>
      <c r="AQ789"/>
      <c r="AX789"/>
    </row>
    <row r="790" spans="18:50" x14ac:dyDescent="0.25">
      <c r="R790" s="24"/>
      <c r="S790" s="24"/>
      <c r="T790" s="24"/>
      <c r="U790" s="24"/>
      <c r="V790" s="24"/>
      <c r="W790" s="24"/>
      <c r="X790" s="24"/>
      <c r="Y790" s="24"/>
      <c r="Z790" s="24"/>
      <c r="AA790" s="24"/>
      <c r="AB790" s="24"/>
      <c r="AC790" s="24"/>
      <c r="AD790" s="24"/>
      <c r="AP790"/>
      <c r="AQ790"/>
      <c r="AX790"/>
    </row>
    <row r="791" spans="18:50" x14ac:dyDescent="0.25">
      <c r="R791" s="24"/>
      <c r="S791" s="24"/>
      <c r="T791" s="24"/>
      <c r="U791" s="24"/>
      <c r="V791" s="24"/>
      <c r="W791" s="24"/>
      <c r="X791" s="24"/>
      <c r="Y791" s="24"/>
      <c r="Z791" s="24"/>
      <c r="AA791" s="24"/>
      <c r="AB791" s="24"/>
      <c r="AC791" s="24"/>
      <c r="AD791" s="24"/>
      <c r="AP791"/>
      <c r="AQ791"/>
      <c r="AX791"/>
    </row>
    <row r="792" spans="18:50" x14ac:dyDescent="0.25">
      <c r="R792" s="24"/>
      <c r="S792" s="24"/>
      <c r="T792" s="24"/>
      <c r="U792" s="24"/>
      <c r="V792" s="24"/>
      <c r="W792" s="24"/>
      <c r="X792" s="24"/>
      <c r="Y792" s="24"/>
      <c r="Z792" s="24"/>
      <c r="AA792" s="24"/>
      <c r="AB792" s="24"/>
      <c r="AC792" s="24"/>
      <c r="AD792" s="24"/>
      <c r="AP792"/>
      <c r="AQ792"/>
      <c r="AX792"/>
    </row>
    <row r="793" spans="18:50" x14ac:dyDescent="0.25">
      <c r="R793" s="24"/>
      <c r="S793" s="24"/>
      <c r="T793" s="24"/>
      <c r="U793" s="24"/>
      <c r="V793" s="24"/>
      <c r="W793" s="24"/>
      <c r="X793" s="24"/>
      <c r="Y793" s="24"/>
      <c r="Z793" s="24"/>
      <c r="AA793" s="24"/>
      <c r="AB793" s="24"/>
      <c r="AC793" s="24"/>
      <c r="AD793" s="24"/>
      <c r="AP793"/>
      <c r="AQ793"/>
      <c r="AX793"/>
    </row>
    <row r="794" spans="18:50" x14ac:dyDescent="0.25">
      <c r="R794" s="24"/>
      <c r="S794" s="24"/>
      <c r="T794" s="24"/>
      <c r="U794" s="24"/>
      <c r="V794" s="24"/>
      <c r="W794" s="24"/>
      <c r="X794" s="24"/>
      <c r="Y794" s="24"/>
      <c r="Z794" s="24"/>
      <c r="AA794" s="24"/>
      <c r="AB794" s="24"/>
      <c r="AC794" s="24"/>
      <c r="AD794" s="24"/>
      <c r="AP794"/>
      <c r="AQ794"/>
      <c r="AX794"/>
    </row>
    <row r="795" spans="18:50" x14ac:dyDescent="0.25">
      <c r="R795" s="24"/>
      <c r="S795" s="24"/>
      <c r="T795" s="24"/>
      <c r="U795" s="24"/>
      <c r="V795" s="24"/>
      <c r="W795" s="24"/>
      <c r="X795" s="24"/>
      <c r="Y795" s="24"/>
      <c r="Z795" s="24"/>
      <c r="AA795" s="24"/>
      <c r="AB795" s="24"/>
      <c r="AC795" s="24"/>
      <c r="AD795" s="24"/>
      <c r="AP795"/>
      <c r="AQ795"/>
      <c r="AX795"/>
    </row>
    <row r="796" spans="18:50" x14ac:dyDescent="0.25">
      <c r="R796" s="24"/>
      <c r="S796" s="24"/>
      <c r="T796" s="24"/>
      <c r="U796" s="24"/>
      <c r="V796" s="24"/>
      <c r="W796" s="24"/>
      <c r="X796" s="24"/>
      <c r="Y796" s="24"/>
      <c r="Z796" s="24"/>
      <c r="AA796" s="24"/>
      <c r="AB796" s="24"/>
      <c r="AC796" s="24"/>
      <c r="AD796" s="24"/>
      <c r="AP796"/>
      <c r="AQ796"/>
      <c r="AX796"/>
    </row>
    <row r="797" spans="18:50" x14ac:dyDescent="0.25">
      <c r="R797" s="24"/>
      <c r="S797" s="24"/>
      <c r="T797" s="24"/>
      <c r="U797" s="24"/>
      <c r="V797" s="24"/>
      <c r="W797" s="24"/>
      <c r="X797" s="24"/>
      <c r="Y797" s="24"/>
      <c r="Z797" s="24"/>
      <c r="AA797" s="24"/>
      <c r="AB797" s="24"/>
      <c r="AC797" s="24"/>
      <c r="AD797" s="24"/>
      <c r="AP797"/>
      <c r="AQ797"/>
      <c r="AX797"/>
    </row>
    <row r="798" spans="18:50" x14ac:dyDescent="0.25">
      <c r="R798" s="24"/>
      <c r="S798" s="24"/>
      <c r="T798" s="24"/>
      <c r="U798" s="24"/>
      <c r="V798" s="24"/>
      <c r="W798" s="24"/>
      <c r="X798" s="24"/>
      <c r="Y798" s="24"/>
      <c r="Z798" s="24"/>
      <c r="AA798" s="24"/>
      <c r="AB798" s="24"/>
      <c r="AC798" s="24"/>
      <c r="AD798" s="24"/>
      <c r="AP798"/>
      <c r="AQ798"/>
      <c r="AX798"/>
    </row>
    <row r="799" spans="18:50" x14ac:dyDescent="0.25">
      <c r="R799" s="24"/>
      <c r="S799" s="24"/>
      <c r="T799" s="24"/>
      <c r="U799" s="24"/>
      <c r="V799" s="24"/>
      <c r="W799" s="24"/>
      <c r="X799" s="24"/>
      <c r="Y799" s="24"/>
      <c r="Z799" s="24"/>
      <c r="AA799" s="24"/>
      <c r="AB799" s="24"/>
      <c r="AC799" s="24"/>
      <c r="AD799" s="24"/>
      <c r="AP799"/>
      <c r="AQ799"/>
      <c r="AX799"/>
    </row>
    <row r="800" spans="18:50" x14ac:dyDescent="0.25">
      <c r="R800" s="24"/>
      <c r="S800" s="24"/>
      <c r="T800" s="24"/>
      <c r="U800" s="24"/>
      <c r="V800" s="24"/>
      <c r="W800" s="24"/>
      <c r="X800" s="24"/>
      <c r="Y800" s="24"/>
      <c r="Z800" s="24"/>
      <c r="AA800" s="24"/>
      <c r="AB800" s="24"/>
      <c r="AC800" s="24"/>
      <c r="AD800" s="24"/>
      <c r="AP800"/>
      <c r="AQ800"/>
      <c r="AX800"/>
    </row>
    <row r="801" spans="18:50" x14ac:dyDescent="0.25">
      <c r="R801" s="24"/>
      <c r="S801" s="24"/>
      <c r="T801" s="24"/>
      <c r="U801" s="24"/>
      <c r="V801" s="24"/>
      <c r="W801" s="24"/>
      <c r="X801" s="24"/>
      <c r="Y801" s="24"/>
      <c r="Z801" s="24"/>
      <c r="AA801" s="24"/>
      <c r="AB801" s="24"/>
      <c r="AC801" s="24"/>
      <c r="AD801" s="24"/>
      <c r="AP801"/>
      <c r="AQ801"/>
      <c r="AX801"/>
    </row>
    <row r="802" spans="18:50" x14ac:dyDescent="0.25">
      <c r="R802" s="24"/>
      <c r="S802" s="24"/>
      <c r="T802" s="24"/>
      <c r="U802" s="24"/>
      <c r="V802" s="24"/>
      <c r="W802" s="24"/>
      <c r="X802" s="24"/>
      <c r="Y802" s="24"/>
      <c r="Z802" s="24"/>
      <c r="AA802" s="24"/>
      <c r="AB802" s="24"/>
      <c r="AC802" s="24"/>
      <c r="AD802" s="24"/>
      <c r="AP802"/>
      <c r="AQ802"/>
      <c r="AX802"/>
    </row>
    <row r="803" spans="18:50" x14ac:dyDescent="0.25">
      <c r="R803" s="24"/>
      <c r="S803" s="24"/>
      <c r="T803" s="24"/>
      <c r="U803" s="24"/>
      <c r="V803" s="24"/>
      <c r="W803" s="24"/>
      <c r="X803" s="24"/>
      <c r="Y803" s="24"/>
      <c r="Z803" s="24"/>
      <c r="AA803" s="24"/>
      <c r="AB803" s="24"/>
      <c r="AC803" s="24"/>
      <c r="AD803" s="24"/>
      <c r="AP803"/>
      <c r="AQ803"/>
      <c r="AX803"/>
    </row>
    <row r="804" spans="18:50" x14ac:dyDescent="0.25">
      <c r="R804" s="24"/>
      <c r="S804" s="24"/>
      <c r="T804" s="24"/>
      <c r="U804" s="24"/>
      <c r="V804" s="24"/>
      <c r="W804" s="24"/>
      <c r="X804" s="24"/>
      <c r="Y804" s="24"/>
      <c r="Z804" s="24"/>
      <c r="AA804" s="24"/>
      <c r="AB804" s="24"/>
      <c r="AC804" s="24"/>
      <c r="AD804" s="24"/>
      <c r="AP804"/>
      <c r="AQ804"/>
      <c r="AX804"/>
    </row>
    <row r="805" spans="18:50" x14ac:dyDescent="0.25">
      <c r="R805" s="24"/>
      <c r="S805" s="24"/>
      <c r="T805" s="24"/>
      <c r="U805" s="24"/>
      <c r="V805" s="24"/>
      <c r="W805" s="24"/>
      <c r="X805" s="24"/>
      <c r="Y805" s="24"/>
      <c r="Z805" s="24"/>
      <c r="AA805" s="24"/>
      <c r="AB805" s="24"/>
      <c r="AC805" s="24"/>
      <c r="AD805" s="24"/>
      <c r="AP805"/>
      <c r="AQ805"/>
      <c r="AX805"/>
    </row>
    <row r="806" spans="18:50" x14ac:dyDescent="0.25">
      <c r="R806" s="24"/>
      <c r="S806" s="24"/>
      <c r="T806" s="24"/>
      <c r="U806" s="24"/>
      <c r="V806" s="24"/>
      <c r="W806" s="24"/>
      <c r="X806" s="24"/>
      <c r="Y806" s="24"/>
      <c r="Z806" s="24"/>
      <c r="AA806" s="24"/>
      <c r="AB806" s="24"/>
      <c r="AC806" s="24"/>
      <c r="AD806" s="24"/>
      <c r="AP806"/>
      <c r="AQ806"/>
      <c r="AX806"/>
    </row>
    <row r="807" spans="18:50" x14ac:dyDescent="0.25">
      <c r="R807" s="24"/>
      <c r="S807" s="24"/>
      <c r="T807" s="24"/>
      <c r="U807" s="24"/>
      <c r="V807" s="24"/>
      <c r="W807" s="24"/>
      <c r="X807" s="24"/>
      <c r="Y807" s="24"/>
      <c r="Z807" s="24"/>
      <c r="AA807" s="24"/>
      <c r="AB807" s="24"/>
      <c r="AC807" s="24"/>
      <c r="AD807" s="24"/>
      <c r="AP807"/>
      <c r="AQ807"/>
      <c r="AX807"/>
    </row>
    <row r="808" spans="18:50" x14ac:dyDescent="0.25">
      <c r="R808" s="24"/>
      <c r="S808" s="24"/>
      <c r="T808" s="24"/>
      <c r="U808" s="24"/>
      <c r="V808" s="24"/>
      <c r="W808" s="24"/>
      <c r="X808" s="24"/>
      <c r="Y808" s="24"/>
      <c r="Z808" s="24"/>
      <c r="AA808" s="24"/>
      <c r="AB808" s="24"/>
      <c r="AC808" s="24"/>
      <c r="AD808" s="24"/>
      <c r="AP808"/>
      <c r="AQ808"/>
      <c r="AX808"/>
    </row>
    <row r="809" spans="18:50" x14ac:dyDescent="0.25">
      <c r="R809" s="24"/>
      <c r="S809" s="24"/>
      <c r="T809" s="24"/>
      <c r="U809" s="24"/>
      <c r="V809" s="24"/>
      <c r="W809" s="24"/>
      <c r="X809" s="24"/>
      <c r="Y809" s="24"/>
      <c r="Z809" s="24"/>
      <c r="AA809" s="24"/>
      <c r="AB809" s="24"/>
      <c r="AC809" s="24"/>
      <c r="AD809" s="24"/>
      <c r="AP809"/>
      <c r="AQ809"/>
      <c r="AX809"/>
    </row>
    <row r="810" spans="18:50" x14ac:dyDescent="0.25">
      <c r="R810" s="24"/>
      <c r="S810" s="24"/>
      <c r="T810" s="24"/>
      <c r="U810" s="24"/>
      <c r="V810" s="24"/>
      <c r="W810" s="24"/>
      <c r="X810" s="24"/>
      <c r="Y810" s="24"/>
      <c r="Z810" s="24"/>
      <c r="AA810" s="24"/>
      <c r="AB810" s="24"/>
      <c r="AC810" s="24"/>
      <c r="AD810" s="24"/>
      <c r="AP810"/>
      <c r="AQ810"/>
      <c r="AX810"/>
    </row>
    <row r="811" spans="18:50" x14ac:dyDescent="0.25">
      <c r="R811" s="24"/>
      <c r="S811" s="24"/>
      <c r="T811" s="24"/>
      <c r="U811" s="24"/>
      <c r="V811" s="24"/>
      <c r="W811" s="24"/>
      <c r="X811" s="24"/>
      <c r="Y811" s="24"/>
      <c r="Z811" s="24"/>
      <c r="AA811" s="24"/>
      <c r="AB811" s="24"/>
      <c r="AC811" s="24"/>
      <c r="AD811" s="24"/>
      <c r="AP811"/>
      <c r="AQ811"/>
      <c r="AX811"/>
    </row>
    <row r="812" spans="18:50" x14ac:dyDescent="0.25">
      <c r="R812" s="24"/>
      <c r="S812" s="24"/>
      <c r="T812" s="24"/>
      <c r="U812" s="24"/>
      <c r="V812" s="24"/>
      <c r="W812" s="24"/>
      <c r="X812" s="24"/>
      <c r="Y812" s="24"/>
      <c r="Z812" s="24"/>
      <c r="AA812" s="24"/>
      <c r="AB812" s="24"/>
      <c r="AC812" s="24"/>
      <c r="AD812" s="24"/>
      <c r="AP812"/>
      <c r="AQ812"/>
      <c r="AX812"/>
    </row>
    <row r="813" spans="18:50" x14ac:dyDescent="0.25">
      <c r="R813" s="24"/>
      <c r="S813" s="24"/>
      <c r="T813" s="24"/>
      <c r="U813" s="24"/>
      <c r="V813" s="24"/>
      <c r="W813" s="24"/>
      <c r="X813" s="24"/>
      <c r="Y813" s="24"/>
      <c r="Z813" s="24"/>
      <c r="AA813" s="24"/>
      <c r="AB813" s="24"/>
      <c r="AC813" s="24"/>
      <c r="AD813" s="24"/>
      <c r="AP813"/>
      <c r="AQ813"/>
      <c r="AX813"/>
    </row>
    <row r="814" spans="18:50" x14ac:dyDescent="0.25">
      <c r="R814" s="24"/>
      <c r="S814" s="24"/>
      <c r="T814" s="24"/>
      <c r="U814" s="24"/>
      <c r="V814" s="24"/>
      <c r="W814" s="24"/>
      <c r="X814" s="24"/>
      <c r="Y814" s="24"/>
      <c r="Z814" s="24"/>
      <c r="AA814" s="24"/>
      <c r="AB814" s="24"/>
      <c r="AC814" s="24"/>
      <c r="AD814" s="24"/>
      <c r="AP814"/>
      <c r="AQ814"/>
      <c r="AX814"/>
    </row>
    <row r="815" spans="18:50" x14ac:dyDescent="0.25">
      <c r="R815" s="24"/>
      <c r="S815" s="24"/>
      <c r="T815" s="24"/>
      <c r="U815" s="24"/>
      <c r="V815" s="24"/>
      <c r="W815" s="24"/>
      <c r="X815" s="24"/>
      <c r="Y815" s="24"/>
      <c r="Z815" s="24"/>
      <c r="AA815" s="24"/>
      <c r="AB815" s="24"/>
      <c r="AC815" s="24"/>
      <c r="AD815" s="24"/>
      <c r="AP815"/>
      <c r="AQ815"/>
      <c r="AX815"/>
    </row>
    <row r="816" spans="18:50" x14ac:dyDescent="0.25">
      <c r="R816" s="24"/>
      <c r="S816" s="24"/>
      <c r="T816" s="24"/>
      <c r="U816" s="24"/>
      <c r="V816" s="24"/>
      <c r="W816" s="24"/>
      <c r="X816" s="24"/>
      <c r="Y816" s="24"/>
      <c r="Z816" s="24"/>
      <c r="AA816" s="24"/>
      <c r="AB816" s="24"/>
      <c r="AC816" s="24"/>
      <c r="AD816" s="24"/>
      <c r="AP816"/>
      <c r="AQ816"/>
      <c r="AX816"/>
    </row>
    <row r="817" spans="18:50" x14ac:dyDescent="0.25">
      <c r="R817" s="24"/>
      <c r="S817" s="24"/>
      <c r="T817" s="24"/>
      <c r="U817" s="24"/>
      <c r="V817" s="24"/>
      <c r="W817" s="24"/>
      <c r="X817" s="24"/>
      <c r="Y817" s="24"/>
      <c r="Z817" s="24"/>
      <c r="AA817" s="24"/>
      <c r="AB817" s="24"/>
      <c r="AC817" s="24"/>
      <c r="AD817" s="24"/>
      <c r="AP817"/>
      <c r="AQ817"/>
      <c r="AX817"/>
    </row>
    <row r="818" spans="18:50" x14ac:dyDescent="0.25">
      <c r="R818" s="24"/>
      <c r="S818" s="24"/>
      <c r="T818" s="24"/>
      <c r="U818" s="24"/>
      <c r="V818" s="24"/>
      <c r="W818" s="24"/>
      <c r="X818" s="24"/>
      <c r="Y818" s="24"/>
      <c r="Z818" s="24"/>
      <c r="AA818" s="24"/>
      <c r="AB818" s="24"/>
      <c r="AC818" s="24"/>
      <c r="AD818" s="24"/>
      <c r="AP818"/>
      <c r="AQ818"/>
      <c r="AX818"/>
    </row>
    <row r="819" spans="18:50" x14ac:dyDescent="0.25">
      <c r="R819" s="24"/>
      <c r="S819" s="24"/>
      <c r="T819" s="24"/>
      <c r="U819" s="24"/>
      <c r="V819" s="24"/>
      <c r="W819" s="24"/>
      <c r="X819" s="24"/>
      <c r="Y819" s="24"/>
      <c r="Z819" s="24"/>
      <c r="AA819" s="24"/>
      <c r="AB819" s="24"/>
      <c r="AC819" s="24"/>
      <c r="AD819" s="24"/>
      <c r="AP819"/>
      <c r="AQ819"/>
      <c r="AX819"/>
    </row>
    <row r="820" spans="18:50" x14ac:dyDescent="0.25">
      <c r="R820" s="24"/>
      <c r="S820" s="24"/>
      <c r="T820" s="24"/>
      <c r="U820" s="24"/>
      <c r="V820" s="24"/>
      <c r="W820" s="24"/>
      <c r="X820" s="24"/>
      <c r="Y820" s="24"/>
      <c r="Z820" s="24"/>
      <c r="AA820" s="24"/>
      <c r="AB820" s="24"/>
      <c r="AC820" s="24"/>
      <c r="AD820" s="24"/>
      <c r="AP820"/>
      <c r="AQ820"/>
      <c r="AX820"/>
    </row>
    <row r="821" spans="18:50" x14ac:dyDescent="0.25">
      <c r="R821" s="24"/>
      <c r="S821" s="24"/>
      <c r="T821" s="24"/>
      <c r="U821" s="24"/>
      <c r="V821" s="24"/>
      <c r="W821" s="24"/>
      <c r="X821" s="24"/>
      <c r="Y821" s="24"/>
      <c r="Z821" s="24"/>
      <c r="AA821" s="24"/>
      <c r="AB821" s="24"/>
      <c r="AC821" s="24"/>
      <c r="AD821" s="24"/>
      <c r="AP821"/>
      <c r="AQ821"/>
      <c r="AX821"/>
    </row>
    <row r="822" spans="18:50" x14ac:dyDescent="0.25">
      <c r="R822" s="24"/>
      <c r="S822" s="24"/>
      <c r="T822" s="24"/>
      <c r="U822" s="24"/>
      <c r="V822" s="24"/>
      <c r="W822" s="24"/>
      <c r="X822" s="24"/>
      <c r="Y822" s="24"/>
      <c r="Z822" s="24"/>
      <c r="AA822" s="24"/>
      <c r="AB822" s="24"/>
      <c r="AC822" s="24"/>
      <c r="AD822" s="24"/>
      <c r="AP822"/>
      <c r="AQ822"/>
      <c r="AX822"/>
    </row>
    <row r="823" spans="18:50" x14ac:dyDescent="0.25">
      <c r="R823" s="24"/>
      <c r="S823" s="24"/>
      <c r="T823" s="24"/>
      <c r="U823" s="24"/>
      <c r="V823" s="24"/>
      <c r="W823" s="24"/>
      <c r="X823" s="24"/>
      <c r="Y823" s="24"/>
      <c r="Z823" s="24"/>
      <c r="AA823" s="24"/>
      <c r="AB823" s="24"/>
      <c r="AC823" s="24"/>
      <c r="AD823" s="24"/>
      <c r="AP823"/>
      <c r="AQ823"/>
      <c r="AX823"/>
    </row>
    <row r="824" spans="18:50" x14ac:dyDescent="0.25">
      <c r="R824" s="24"/>
      <c r="S824" s="24"/>
      <c r="T824" s="24"/>
      <c r="U824" s="24"/>
      <c r="V824" s="24"/>
      <c r="W824" s="24"/>
      <c r="X824" s="24"/>
      <c r="Y824" s="24"/>
      <c r="Z824" s="24"/>
      <c r="AA824" s="24"/>
      <c r="AB824" s="24"/>
      <c r="AC824" s="24"/>
      <c r="AD824" s="24"/>
      <c r="AP824"/>
      <c r="AQ824"/>
      <c r="AX824"/>
    </row>
    <row r="825" spans="18:50" x14ac:dyDescent="0.25">
      <c r="R825" s="24"/>
      <c r="S825" s="24"/>
      <c r="T825" s="24"/>
      <c r="U825" s="24"/>
      <c r="V825" s="24"/>
      <c r="W825" s="24"/>
      <c r="X825" s="24"/>
      <c r="Y825" s="24"/>
      <c r="Z825" s="24"/>
      <c r="AA825" s="24"/>
      <c r="AB825" s="24"/>
      <c r="AC825" s="24"/>
      <c r="AD825" s="24"/>
      <c r="AP825"/>
      <c r="AQ825"/>
      <c r="AX825"/>
    </row>
    <row r="826" spans="18:50" x14ac:dyDescent="0.25">
      <c r="R826" s="24"/>
      <c r="S826" s="24"/>
      <c r="T826" s="24"/>
      <c r="U826" s="24"/>
      <c r="V826" s="24"/>
      <c r="W826" s="24"/>
      <c r="X826" s="24"/>
      <c r="Y826" s="24"/>
      <c r="Z826" s="24"/>
      <c r="AA826" s="24"/>
      <c r="AB826" s="24"/>
      <c r="AC826" s="24"/>
      <c r="AD826" s="24"/>
      <c r="AP826"/>
      <c r="AQ826"/>
      <c r="AX826"/>
    </row>
    <row r="827" spans="18:50" x14ac:dyDescent="0.25">
      <c r="R827" s="24"/>
      <c r="S827" s="24"/>
      <c r="T827" s="24"/>
      <c r="U827" s="24"/>
      <c r="V827" s="24"/>
      <c r="W827" s="24"/>
      <c r="X827" s="24"/>
      <c r="Y827" s="24"/>
      <c r="Z827" s="24"/>
      <c r="AA827" s="24"/>
      <c r="AB827" s="24"/>
      <c r="AC827" s="24"/>
      <c r="AD827" s="24"/>
      <c r="AP827"/>
      <c r="AQ827"/>
      <c r="AX827"/>
    </row>
    <row r="828" spans="18:50" x14ac:dyDescent="0.25">
      <c r="R828" s="24"/>
      <c r="S828" s="24"/>
      <c r="T828" s="24"/>
      <c r="U828" s="24"/>
      <c r="V828" s="24"/>
      <c r="W828" s="24"/>
      <c r="X828" s="24"/>
      <c r="Y828" s="24"/>
      <c r="Z828" s="24"/>
      <c r="AA828" s="24"/>
      <c r="AB828" s="24"/>
      <c r="AC828" s="24"/>
      <c r="AD828" s="24"/>
      <c r="AP828"/>
      <c r="AQ828"/>
      <c r="AX828"/>
    </row>
    <row r="829" spans="18:50" x14ac:dyDescent="0.25">
      <c r="R829" s="24"/>
      <c r="S829" s="24"/>
      <c r="T829" s="24"/>
      <c r="U829" s="24"/>
      <c r="V829" s="24"/>
      <c r="W829" s="24"/>
      <c r="X829" s="24"/>
      <c r="Y829" s="24"/>
      <c r="Z829" s="24"/>
      <c r="AA829" s="24"/>
      <c r="AB829" s="24"/>
      <c r="AC829" s="24"/>
      <c r="AD829" s="24"/>
      <c r="AP829"/>
      <c r="AQ829"/>
      <c r="AX829"/>
    </row>
    <row r="830" spans="18:50" x14ac:dyDescent="0.25">
      <c r="R830" s="24"/>
      <c r="S830" s="24"/>
      <c r="T830" s="24"/>
      <c r="U830" s="24"/>
      <c r="V830" s="24"/>
      <c r="W830" s="24"/>
      <c r="X830" s="24"/>
      <c r="Y830" s="24"/>
      <c r="Z830" s="24"/>
      <c r="AA830" s="24"/>
      <c r="AB830" s="24"/>
      <c r="AC830" s="24"/>
      <c r="AD830" s="24"/>
      <c r="AP830"/>
      <c r="AQ830"/>
      <c r="AX830"/>
    </row>
    <row r="831" spans="18:50" x14ac:dyDescent="0.25">
      <c r="R831" s="24"/>
      <c r="S831" s="24"/>
      <c r="T831" s="24"/>
      <c r="U831" s="24"/>
      <c r="V831" s="24"/>
      <c r="W831" s="24"/>
      <c r="X831" s="24"/>
      <c r="Y831" s="24"/>
      <c r="Z831" s="24"/>
      <c r="AA831" s="24"/>
      <c r="AB831" s="24"/>
      <c r="AC831" s="24"/>
      <c r="AD831" s="24"/>
      <c r="AP831"/>
      <c r="AQ831"/>
      <c r="AX831"/>
    </row>
    <row r="832" spans="18:50" x14ac:dyDescent="0.25">
      <c r="R832" s="24"/>
      <c r="S832" s="24"/>
      <c r="T832" s="24"/>
      <c r="U832" s="24"/>
      <c r="V832" s="24"/>
      <c r="W832" s="24"/>
      <c r="X832" s="24"/>
      <c r="Y832" s="24"/>
      <c r="Z832" s="24"/>
      <c r="AA832" s="24"/>
      <c r="AB832" s="24"/>
      <c r="AC832" s="24"/>
      <c r="AD832" s="24"/>
      <c r="AP832"/>
      <c r="AQ832"/>
      <c r="AX832"/>
    </row>
    <row r="833" spans="18:50" x14ac:dyDescent="0.25">
      <c r="R833" s="24"/>
      <c r="S833" s="24"/>
      <c r="T833" s="24"/>
      <c r="U833" s="24"/>
      <c r="V833" s="24"/>
      <c r="W833" s="24"/>
      <c r="X833" s="24"/>
      <c r="Y833" s="24"/>
      <c r="Z833" s="24"/>
      <c r="AA833" s="24"/>
      <c r="AB833" s="24"/>
      <c r="AC833" s="24"/>
      <c r="AD833" s="24"/>
      <c r="AP833"/>
      <c r="AQ833"/>
      <c r="AX833"/>
    </row>
    <row r="834" spans="18:50" x14ac:dyDescent="0.25">
      <c r="R834" s="24"/>
      <c r="S834" s="24"/>
      <c r="T834" s="24"/>
      <c r="U834" s="24"/>
      <c r="V834" s="24"/>
      <c r="W834" s="24"/>
      <c r="X834" s="24"/>
      <c r="Y834" s="24"/>
      <c r="Z834" s="24"/>
      <c r="AA834" s="24"/>
      <c r="AB834" s="24"/>
      <c r="AC834" s="24"/>
      <c r="AD834" s="24"/>
      <c r="AP834"/>
      <c r="AQ834"/>
      <c r="AX834"/>
    </row>
    <row r="835" spans="18:50" x14ac:dyDescent="0.25">
      <c r="R835" s="24"/>
      <c r="S835" s="24"/>
      <c r="T835" s="24"/>
      <c r="U835" s="24"/>
      <c r="V835" s="24"/>
      <c r="W835" s="24"/>
      <c r="X835" s="24"/>
      <c r="Y835" s="24"/>
      <c r="Z835" s="24"/>
      <c r="AA835" s="24"/>
      <c r="AB835" s="24"/>
      <c r="AC835" s="24"/>
      <c r="AD835" s="24"/>
      <c r="AP835"/>
      <c r="AQ835"/>
      <c r="AX835"/>
    </row>
    <row r="836" spans="18:50" x14ac:dyDescent="0.25">
      <c r="R836" s="24"/>
      <c r="S836" s="24"/>
      <c r="T836" s="24"/>
      <c r="U836" s="24"/>
      <c r="V836" s="24"/>
      <c r="W836" s="24"/>
      <c r="X836" s="24"/>
      <c r="Y836" s="24"/>
      <c r="Z836" s="24"/>
      <c r="AA836" s="24"/>
      <c r="AB836" s="24"/>
      <c r="AC836" s="24"/>
      <c r="AD836" s="24"/>
      <c r="AP836"/>
      <c r="AQ836"/>
      <c r="AX836"/>
    </row>
    <row r="837" spans="18:50" x14ac:dyDescent="0.25">
      <c r="R837" s="24"/>
      <c r="S837" s="24"/>
      <c r="T837" s="24"/>
      <c r="U837" s="24"/>
      <c r="V837" s="24"/>
      <c r="W837" s="24"/>
      <c r="X837" s="24"/>
      <c r="Y837" s="24"/>
      <c r="Z837" s="24"/>
      <c r="AA837" s="24"/>
      <c r="AB837" s="24"/>
      <c r="AC837" s="24"/>
      <c r="AD837" s="24"/>
      <c r="AP837"/>
      <c r="AQ837"/>
      <c r="AX837"/>
    </row>
    <row r="838" spans="18:50" x14ac:dyDescent="0.25">
      <c r="R838" s="24"/>
      <c r="S838" s="24"/>
      <c r="T838" s="24"/>
      <c r="U838" s="24"/>
      <c r="V838" s="24"/>
      <c r="W838" s="24"/>
      <c r="X838" s="24"/>
      <c r="Y838" s="24"/>
      <c r="Z838" s="24"/>
      <c r="AA838" s="24"/>
      <c r="AB838" s="24"/>
      <c r="AC838" s="24"/>
      <c r="AD838" s="24"/>
      <c r="AP838"/>
      <c r="AQ838"/>
      <c r="AX838"/>
    </row>
    <row r="839" spans="18:50" x14ac:dyDescent="0.25">
      <c r="R839" s="24"/>
      <c r="S839" s="24"/>
      <c r="T839" s="24"/>
      <c r="U839" s="24"/>
      <c r="V839" s="24"/>
      <c r="W839" s="24"/>
      <c r="X839" s="24"/>
      <c r="Y839" s="24"/>
      <c r="Z839" s="24"/>
      <c r="AA839" s="24"/>
      <c r="AB839" s="24"/>
      <c r="AC839" s="24"/>
      <c r="AD839" s="24"/>
      <c r="AP839"/>
      <c r="AQ839"/>
      <c r="AX839"/>
    </row>
    <row r="840" spans="18:50" x14ac:dyDescent="0.25">
      <c r="R840" s="24"/>
      <c r="S840" s="24"/>
      <c r="T840" s="24"/>
      <c r="U840" s="24"/>
      <c r="V840" s="24"/>
      <c r="W840" s="24"/>
      <c r="X840" s="24"/>
      <c r="Y840" s="24"/>
      <c r="Z840" s="24"/>
      <c r="AA840" s="24"/>
      <c r="AB840" s="24"/>
      <c r="AC840" s="24"/>
      <c r="AD840" s="24"/>
      <c r="AP840"/>
      <c r="AQ840"/>
      <c r="AX840"/>
    </row>
    <row r="841" spans="18:50" x14ac:dyDescent="0.25">
      <c r="R841" s="24"/>
      <c r="S841" s="24"/>
      <c r="T841" s="24"/>
      <c r="U841" s="24"/>
      <c r="V841" s="24"/>
      <c r="W841" s="24"/>
      <c r="X841" s="24"/>
      <c r="Y841" s="24"/>
      <c r="Z841" s="24"/>
      <c r="AA841" s="24"/>
      <c r="AB841" s="24"/>
      <c r="AC841" s="24"/>
      <c r="AD841" s="24"/>
      <c r="AP841"/>
      <c r="AQ841"/>
      <c r="AX841"/>
    </row>
    <row r="842" spans="18:50" x14ac:dyDescent="0.25">
      <c r="R842" s="24"/>
      <c r="S842" s="24"/>
      <c r="T842" s="24"/>
      <c r="U842" s="24"/>
      <c r="V842" s="24"/>
      <c r="W842" s="24"/>
      <c r="X842" s="24"/>
      <c r="Y842" s="24"/>
      <c r="Z842" s="24"/>
      <c r="AA842" s="24"/>
      <c r="AB842" s="24"/>
      <c r="AC842" s="24"/>
      <c r="AD842" s="24"/>
      <c r="AP842"/>
      <c r="AQ842"/>
      <c r="AX842"/>
    </row>
    <row r="843" spans="18:50" x14ac:dyDescent="0.25">
      <c r="R843" s="24"/>
      <c r="S843" s="24"/>
      <c r="T843" s="24"/>
      <c r="U843" s="24"/>
      <c r="V843" s="24"/>
      <c r="W843" s="24"/>
      <c r="X843" s="24"/>
      <c r="Y843" s="24"/>
      <c r="Z843" s="24"/>
      <c r="AA843" s="24"/>
      <c r="AB843" s="24"/>
      <c r="AC843" s="24"/>
      <c r="AD843" s="24"/>
      <c r="AP843"/>
      <c r="AQ843"/>
      <c r="AX843"/>
    </row>
    <row r="844" spans="18:50" x14ac:dyDescent="0.25">
      <c r="R844" s="24"/>
      <c r="S844" s="24"/>
      <c r="T844" s="24"/>
      <c r="U844" s="24"/>
      <c r="V844" s="24"/>
      <c r="W844" s="24"/>
      <c r="X844" s="24"/>
      <c r="Y844" s="24"/>
      <c r="Z844" s="24"/>
      <c r="AA844" s="24"/>
      <c r="AB844" s="24"/>
      <c r="AC844" s="24"/>
      <c r="AD844" s="24"/>
      <c r="AP844"/>
      <c r="AQ844"/>
      <c r="AX844"/>
    </row>
    <row r="845" spans="18:50" x14ac:dyDescent="0.25">
      <c r="R845" s="24"/>
      <c r="S845" s="24"/>
      <c r="T845" s="24"/>
      <c r="U845" s="24"/>
      <c r="V845" s="24"/>
      <c r="W845" s="24"/>
      <c r="X845" s="24"/>
      <c r="Y845" s="24"/>
      <c r="Z845" s="24"/>
      <c r="AA845" s="24"/>
      <c r="AB845" s="24"/>
      <c r="AC845" s="24"/>
      <c r="AD845" s="24"/>
      <c r="AP845"/>
      <c r="AQ845"/>
      <c r="AX845"/>
    </row>
    <row r="846" spans="18:50" x14ac:dyDescent="0.25">
      <c r="R846" s="24"/>
      <c r="S846" s="24"/>
      <c r="T846" s="24"/>
      <c r="U846" s="24"/>
      <c r="V846" s="24"/>
      <c r="W846" s="24"/>
      <c r="X846" s="24"/>
      <c r="Y846" s="24"/>
      <c r="Z846" s="24"/>
      <c r="AA846" s="24"/>
      <c r="AB846" s="24"/>
      <c r="AC846" s="24"/>
      <c r="AD846" s="24"/>
      <c r="AP846"/>
      <c r="AQ846"/>
      <c r="AX846"/>
    </row>
    <row r="847" spans="18:50" x14ac:dyDescent="0.25">
      <c r="R847" s="24"/>
      <c r="S847" s="24"/>
      <c r="T847" s="24"/>
      <c r="U847" s="24"/>
      <c r="V847" s="24"/>
      <c r="W847" s="24"/>
      <c r="X847" s="24"/>
      <c r="Y847" s="24"/>
      <c r="Z847" s="24"/>
      <c r="AA847" s="24"/>
      <c r="AB847" s="24"/>
      <c r="AC847" s="24"/>
      <c r="AD847" s="24"/>
      <c r="AP847"/>
      <c r="AQ847"/>
      <c r="AX847"/>
    </row>
    <row r="848" spans="18:50" x14ac:dyDescent="0.25">
      <c r="R848" s="24"/>
      <c r="S848" s="24"/>
      <c r="T848" s="24"/>
      <c r="U848" s="24"/>
      <c r="V848" s="24"/>
      <c r="W848" s="24"/>
      <c r="X848" s="24"/>
      <c r="Y848" s="24"/>
      <c r="Z848" s="24"/>
      <c r="AA848" s="24"/>
      <c r="AB848" s="24"/>
      <c r="AC848" s="24"/>
      <c r="AD848" s="24"/>
      <c r="AP848"/>
      <c r="AQ848"/>
      <c r="AX848"/>
    </row>
    <row r="849" spans="18:50" x14ac:dyDescent="0.25">
      <c r="R849" s="24"/>
      <c r="S849" s="24"/>
      <c r="T849" s="24"/>
      <c r="U849" s="24"/>
      <c r="V849" s="24"/>
      <c r="W849" s="24"/>
      <c r="X849" s="24"/>
      <c r="Y849" s="24"/>
      <c r="Z849" s="24"/>
      <c r="AA849" s="24"/>
      <c r="AB849" s="24"/>
      <c r="AC849" s="24"/>
      <c r="AD849" s="24"/>
      <c r="AP849"/>
      <c r="AQ849"/>
      <c r="AX849"/>
    </row>
    <row r="850" spans="18:50" x14ac:dyDescent="0.25">
      <c r="R850" s="24"/>
      <c r="S850" s="24"/>
      <c r="T850" s="24"/>
      <c r="U850" s="24"/>
      <c r="V850" s="24"/>
      <c r="W850" s="24"/>
      <c r="X850" s="24"/>
      <c r="Y850" s="24"/>
      <c r="Z850" s="24"/>
      <c r="AA850" s="24"/>
      <c r="AB850" s="24"/>
      <c r="AC850" s="24"/>
      <c r="AD850" s="24"/>
      <c r="AP850"/>
      <c r="AQ850"/>
      <c r="AX850"/>
    </row>
    <row r="851" spans="18:50" x14ac:dyDescent="0.25">
      <c r="R851" s="24"/>
      <c r="S851" s="24"/>
      <c r="T851" s="24"/>
      <c r="U851" s="24"/>
      <c r="V851" s="24"/>
      <c r="W851" s="24"/>
      <c r="X851" s="24"/>
      <c r="Y851" s="24"/>
      <c r="Z851" s="24"/>
      <c r="AA851" s="24"/>
      <c r="AB851" s="24"/>
      <c r="AC851" s="24"/>
      <c r="AD851" s="24"/>
      <c r="AP851"/>
      <c r="AQ851"/>
      <c r="AX851"/>
    </row>
    <row r="852" spans="18:50" x14ac:dyDescent="0.25">
      <c r="R852" s="24"/>
      <c r="S852" s="24"/>
      <c r="T852" s="24"/>
      <c r="U852" s="24"/>
      <c r="V852" s="24"/>
      <c r="W852" s="24"/>
      <c r="X852" s="24"/>
      <c r="Y852" s="24"/>
      <c r="Z852" s="24"/>
      <c r="AA852" s="24"/>
      <c r="AB852" s="24"/>
      <c r="AC852" s="24"/>
      <c r="AD852" s="24"/>
      <c r="AP852"/>
      <c r="AQ852"/>
      <c r="AX852"/>
    </row>
    <row r="853" spans="18:50" x14ac:dyDescent="0.25">
      <c r="R853" s="24"/>
      <c r="S853" s="24"/>
      <c r="T853" s="24"/>
      <c r="U853" s="24"/>
      <c r="V853" s="24"/>
      <c r="W853" s="24"/>
      <c r="X853" s="24"/>
      <c r="Y853" s="24"/>
      <c r="Z853" s="24"/>
      <c r="AA853" s="24"/>
      <c r="AB853" s="24"/>
      <c r="AC853" s="24"/>
      <c r="AD853" s="24"/>
      <c r="AP853"/>
      <c r="AQ853"/>
      <c r="AX853"/>
    </row>
    <row r="854" spans="18:50" x14ac:dyDescent="0.25">
      <c r="R854" s="24"/>
      <c r="S854" s="24"/>
      <c r="T854" s="24"/>
      <c r="U854" s="24"/>
      <c r="V854" s="24"/>
      <c r="W854" s="24"/>
      <c r="X854" s="24"/>
      <c r="Y854" s="24"/>
      <c r="Z854" s="24"/>
      <c r="AA854" s="24"/>
      <c r="AB854" s="24"/>
      <c r="AC854" s="24"/>
      <c r="AD854" s="24"/>
      <c r="AP854"/>
      <c r="AQ854"/>
      <c r="AX854"/>
    </row>
    <row r="855" spans="18:50" x14ac:dyDescent="0.25">
      <c r="R855" s="24"/>
      <c r="S855" s="24"/>
      <c r="T855" s="24"/>
      <c r="U855" s="24"/>
      <c r="V855" s="24"/>
      <c r="W855" s="24"/>
      <c r="X855" s="24"/>
      <c r="Y855" s="24"/>
      <c r="Z855" s="24"/>
      <c r="AA855" s="24"/>
      <c r="AB855" s="24"/>
      <c r="AC855" s="24"/>
      <c r="AD855" s="24"/>
      <c r="AP855"/>
      <c r="AQ855"/>
      <c r="AX855"/>
    </row>
    <row r="856" spans="18:50" x14ac:dyDescent="0.25">
      <c r="R856" s="24"/>
      <c r="S856" s="24"/>
      <c r="T856" s="24"/>
      <c r="U856" s="24"/>
      <c r="V856" s="24"/>
      <c r="W856" s="24"/>
      <c r="X856" s="24"/>
      <c r="Y856" s="24"/>
      <c r="Z856" s="24"/>
      <c r="AA856" s="24"/>
      <c r="AB856" s="24"/>
      <c r="AC856" s="24"/>
      <c r="AD856" s="24"/>
      <c r="AP856"/>
      <c r="AQ856"/>
      <c r="AX856"/>
    </row>
    <row r="857" spans="18:50" x14ac:dyDescent="0.25">
      <c r="R857" s="24"/>
      <c r="S857" s="24"/>
      <c r="T857" s="24"/>
      <c r="U857" s="24"/>
      <c r="V857" s="24"/>
      <c r="W857" s="24"/>
      <c r="X857" s="24"/>
      <c r="Y857" s="24"/>
      <c r="Z857" s="24"/>
      <c r="AA857" s="24"/>
      <c r="AB857" s="24"/>
      <c r="AC857" s="24"/>
      <c r="AD857" s="24"/>
      <c r="AP857"/>
      <c r="AQ857"/>
      <c r="AX857"/>
    </row>
    <row r="858" spans="18:50" x14ac:dyDescent="0.25">
      <c r="R858" s="24"/>
      <c r="S858" s="24"/>
      <c r="T858" s="24"/>
      <c r="U858" s="24"/>
      <c r="V858" s="24"/>
      <c r="W858" s="24"/>
      <c r="X858" s="24"/>
      <c r="Y858" s="24"/>
      <c r="Z858" s="24"/>
      <c r="AA858" s="24"/>
      <c r="AB858" s="24"/>
      <c r="AC858" s="24"/>
      <c r="AD858" s="24"/>
      <c r="AP858"/>
      <c r="AQ858"/>
      <c r="AX858"/>
    </row>
    <row r="859" spans="18:50" x14ac:dyDescent="0.25">
      <c r="R859" s="24"/>
      <c r="S859" s="24"/>
      <c r="T859" s="24"/>
      <c r="U859" s="24"/>
      <c r="V859" s="24"/>
      <c r="W859" s="24"/>
      <c r="X859" s="24"/>
      <c r="Y859" s="24"/>
      <c r="Z859" s="24"/>
      <c r="AA859" s="24"/>
      <c r="AB859" s="24"/>
      <c r="AC859" s="24"/>
      <c r="AD859" s="24"/>
      <c r="AP859"/>
      <c r="AQ859"/>
      <c r="AX859"/>
    </row>
    <row r="860" spans="18:50" x14ac:dyDescent="0.25">
      <c r="R860" s="24"/>
      <c r="S860" s="24"/>
      <c r="T860" s="24"/>
      <c r="U860" s="24"/>
      <c r="V860" s="24"/>
      <c r="W860" s="24"/>
      <c r="X860" s="24"/>
      <c r="Y860" s="24"/>
      <c r="Z860" s="24"/>
      <c r="AA860" s="24"/>
      <c r="AB860" s="24"/>
      <c r="AC860" s="24"/>
      <c r="AD860" s="24"/>
      <c r="AP860"/>
      <c r="AQ860"/>
      <c r="AX860"/>
    </row>
    <row r="861" spans="18:50" x14ac:dyDescent="0.25">
      <c r="R861" s="24"/>
      <c r="S861" s="24"/>
      <c r="T861" s="24"/>
      <c r="U861" s="24"/>
      <c r="V861" s="24"/>
      <c r="W861" s="24"/>
      <c r="X861" s="24"/>
      <c r="Y861" s="24"/>
      <c r="Z861" s="24"/>
      <c r="AA861" s="24"/>
      <c r="AB861" s="24"/>
      <c r="AC861" s="24"/>
      <c r="AD861" s="24"/>
      <c r="AP861"/>
      <c r="AQ861"/>
      <c r="AX861"/>
    </row>
    <row r="862" spans="18:50" x14ac:dyDescent="0.25">
      <c r="R862" s="24"/>
      <c r="S862" s="24"/>
      <c r="T862" s="24"/>
      <c r="U862" s="24"/>
      <c r="V862" s="24"/>
      <c r="W862" s="24"/>
      <c r="X862" s="24"/>
      <c r="Y862" s="24"/>
      <c r="Z862" s="24"/>
      <c r="AA862" s="24"/>
      <c r="AB862" s="24"/>
      <c r="AC862" s="24"/>
      <c r="AD862" s="24"/>
      <c r="AP862"/>
      <c r="AQ862"/>
      <c r="AX862"/>
    </row>
    <row r="863" spans="18:50" x14ac:dyDescent="0.25">
      <c r="R863" s="24"/>
      <c r="S863" s="24"/>
      <c r="T863" s="24"/>
      <c r="U863" s="24"/>
      <c r="V863" s="24"/>
      <c r="W863" s="24"/>
      <c r="X863" s="24"/>
      <c r="Y863" s="24"/>
      <c r="Z863" s="24"/>
      <c r="AA863" s="24"/>
      <c r="AB863" s="24"/>
      <c r="AC863" s="24"/>
      <c r="AD863" s="24"/>
      <c r="AP863"/>
      <c r="AQ863"/>
      <c r="AX863"/>
    </row>
    <row r="864" spans="18:50" x14ac:dyDescent="0.25">
      <c r="R864" s="24"/>
      <c r="S864" s="24"/>
      <c r="T864" s="24"/>
      <c r="U864" s="24"/>
      <c r="V864" s="24"/>
      <c r="W864" s="24"/>
      <c r="X864" s="24"/>
      <c r="Y864" s="24"/>
      <c r="Z864" s="24"/>
      <c r="AA864" s="24"/>
      <c r="AB864" s="24"/>
      <c r="AC864" s="24"/>
      <c r="AD864" s="24"/>
      <c r="AP864"/>
      <c r="AQ864"/>
      <c r="AX864"/>
    </row>
    <row r="865" spans="18:50" x14ac:dyDescent="0.25">
      <c r="R865" s="24"/>
      <c r="S865" s="24"/>
      <c r="T865" s="24"/>
      <c r="U865" s="24"/>
      <c r="V865" s="24"/>
      <c r="W865" s="24"/>
      <c r="X865" s="24"/>
      <c r="Y865" s="24"/>
      <c r="Z865" s="24"/>
      <c r="AA865" s="24"/>
      <c r="AB865" s="24"/>
      <c r="AC865" s="24"/>
      <c r="AD865" s="24"/>
      <c r="AP865"/>
      <c r="AQ865"/>
      <c r="AX865"/>
    </row>
    <row r="866" spans="18:50" x14ac:dyDescent="0.25">
      <c r="R866" s="24"/>
      <c r="S866" s="24"/>
      <c r="T866" s="24"/>
      <c r="U866" s="24"/>
      <c r="V866" s="24"/>
      <c r="W866" s="24"/>
      <c r="X866" s="24"/>
      <c r="Y866" s="24"/>
      <c r="Z866" s="24"/>
      <c r="AA866" s="24"/>
      <c r="AB866" s="24"/>
      <c r="AC866" s="24"/>
      <c r="AD866" s="24"/>
      <c r="AP866"/>
      <c r="AQ866"/>
      <c r="AX866"/>
    </row>
    <row r="867" spans="18:50" x14ac:dyDescent="0.25">
      <c r="R867" s="24"/>
      <c r="S867" s="24"/>
      <c r="T867" s="24"/>
      <c r="U867" s="24"/>
      <c r="V867" s="24"/>
      <c r="W867" s="24"/>
      <c r="X867" s="24"/>
      <c r="Y867" s="24"/>
      <c r="Z867" s="24"/>
      <c r="AA867" s="24"/>
      <c r="AB867" s="24"/>
      <c r="AC867" s="24"/>
      <c r="AD867" s="24"/>
      <c r="AP867"/>
      <c r="AQ867"/>
      <c r="AX867"/>
    </row>
    <row r="868" spans="18:50" x14ac:dyDescent="0.25">
      <c r="R868" s="24"/>
      <c r="S868" s="24"/>
      <c r="T868" s="24"/>
      <c r="U868" s="24"/>
      <c r="V868" s="24"/>
      <c r="W868" s="24"/>
      <c r="X868" s="24"/>
      <c r="Y868" s="24"/>
      <c r="Z868" s="24"/>
      <c r="AA868" s="24"/>
      <c r="AB868" s="24"/>
      <c r="AC868" s="24"/>
      <c r="AD868" s="24"/>
      <c r="AP868"/>
      <c r="AQ868"/>
      <c r="AX868"/>
    </row>
    <row r="869" spans="18:50" x14ac:dyDescent="0.25">
      <c r="R869" s="24"/>
      <c r="S869" s="24"/>
      <c r="T869" s="24"/>
      <c r="U869" s="24"/>
      <c r="V869" s="24"/>
      <c r="W869" s="24"/>
      <c r="X869" s="24"/>
      <c r="Y869" s="24"/>
      <c r="Z869" s="24"/>
      <c r="AA869" s="24"/>
      <c r="AB869" s="24"/>
      <c r="AC869" s="24"/>
      <c r="AD869" s="24"/>
      <c r="AP869"/>
      <c r="AQ869"/>
      <c r="AX869"/>
    </row>
    <row r="870" spans="18:50" x14ac:dyDescent="0.25">
      <c r="R870" s="24"/>
      <c r="S870" s="24"/>
      <c r="T870" s="24"/>
      <c r="U870" s="24"/>
      <c r="V870" s="24"/>
      <c r="W870" s="24"/>
      <c r="X870" s="24"/>
      <c r="Y870" s="24"/>
      <c r="Z870" s="24"/>
      <c r="AA870" s="24"/>
      <c r="AB870" s="24"/>
      <c r="AC870" s="24"/>
      <c r="AD870" s="24"/>
      <c r="AP870"/>
      <c r="AQ870"/>
      <c r="AX870"/>
    </row>
    <row r="871" spans="18:50" x14ac:dyDescent="0.25">
      <c r="R871" s="24"/>
      <c r="S871" s="24"/>
      <c r="T871" s="24"/>
      <c r="U871" s="24"/>
      <c r="V871" s="24"/>
      <c r="W871" s="24"/>
      <c r="X871" s="24"/>
      <c r="Y871" s="24"/>
      <c r="Z871" s="24"/>
      <c r="AA871" s="24"/>
      <c r="AB871" s="24"/>
      <c r="AC871" s="24"/>
      <c r="AD871" s="24"/>
      <c r="AP871"/>
      <c r="AQ871"/>
      <c r="AX871"/>
    </row>
    <row r="872" spans="18:50" x14ac:dyDescent="0.25">
      <c r="R872" s="24"/>
      <c r="S872" s="24"/>
      <c r="T872" s="24"/>
      <c r="U872" s="24"/>
      <c r="V872" s="24"/>
      <c r="W872" s="24"/>
      <c r="X872" s="24"/>
      <c r="Y872" s="24"/>
      <c r="Z872" s="24"/>
      <c r="AA872" s="24"/>
      <c r="AB872" s="24"/>
      <c r="AC872" s="24"/>
      <c r="AD872" s="24"/>
      <c r="AP872"/>
      <c r="AQ872"/>
      <c r="AX872"/>
    </row>
    <row r="873" spans="18:50" x14ac:dyDescent="0.25">
      <c r="R873" s="24"/>
      <c r="S873" s="24"/>
      <c r="T873" s="24"/>
      <c r="U873" s="24"/>
      <c r="V873" s="24"/>
      <c r="W873" s="24"/>
      <c r="X873" s="24"/>
      <c r="Y873" s="24"/>
      <c r="Z873" s="24"/>
      <c r="AA873" s="24"/>
      <c r="AB873" s="24"/>
      <c r="AC873" s="24"/>
      <c r="AD873" s="24"/>
      <c r="AP873"/>
      <c r="AQ873"/>
      <c r="AX873"/>
    </row>
    <row r="874" spans="18:50" x14ac:dyDescent="0.25">
      <c r="R874" s="24"/>
      <c r="S874" s="24"/>
      <c r="T874" s="24"/>
      <c r="U874" s="24"/>
      <c r="V874" s="24"/>
      <c r="W874" s="24"/>
      <c r="X874" s="24"/>
      <c r="Y874" s="24"/>
      <c r="Z874" s="24"/>
      <c r="AA874" s="24"/>
      <c r="AB874" s="24"/>
      <c r="AC874" s="24"/>
      <c r="AD874" s="24"/>
      <c r="AP874"/>
      <c r="AQ874"/>
      <c r="AX874"/>
    </row>
    <row r="875" spans="18:50" x14ac:dyDescent="0.25">
      <c r="R875" s="24"/>
      <c r="S875" s="24"/>
      <c r="T875" s="24"/>
      <c r="U875" s="24"/>
      <c r="V875" s="24"/>
      <c r="W875" s="24"/>
      <c r="X875" s="24"/>
      <c r="Y875" s="24"/>
      <c r="Z875" s="24"/>
      <c r="AA875" s="24"/>
      <c r="AB875" s="24"/>
      <c r="AC875" s="24"/>
      <c r="AD875" s="24"/>
      <c r="AP875"/>
      <c r="AQ875"/>
      <c r="AX875"/>
    </row>
    <row r="876" spans="18:50" x14ac:dyDescent="0.25">
      <c r="R876" s="24"/>
      <c r="S876" s="24"/>
      <c r="T876" s="24"/>
      <c r="U876" s="24"/>
      <c r="V876" s="24"/>
      <c r="W876" s="24"/>
      <c r="X876" s="24"/>
      <c r="Y876" s="24"/>
      <c r="Z876" s="24"/>
      <c r="AA876" s="24"/>
      <c r="AB876" s="24"/>
      <c r="AC876" s="24"/>
      <c r="AD876" s="24"/>
      <c r="AP876"/>
      <c r="AQ876"/>
      <c r="AX876"/>
    </row>
    <row r="877" spans="18:50" x14ac:dyDescent="0.25">
      <c r="R877" s="24"/>
      <c r="S877" s="24"/>
      <c r="T877" s="24"/>
      <c r="U877" s="24"/>
      <c r="V877" s="24"/>
      <c r="W877" s="24"/>
      <c r="X877" s="24"/>
      <c r="Y877" s="24"/>
      <c r="Z877" s="24"/>
      <c r="AA877" s="24"/>
      <c r="AB877" s="24"/>
      <c r="AC877" s="24"/>
      <c r="AD877" s="24"/>
      <c r="AP877"/>
      <c r="AQ877"/>
      <c r="AX877"/>
    </row>
    <row r="878" spans="18:50" x14ac:dyDescent="0.25">
      <c r="R878" s="24"/>
      <c r="S878" s="24"/>
      <c r="T878" s="24"/>
      <c r="U878" s="24"/>
      <c r="V878" s="24"/>
      <c r="W878" s="24"/>
      <c r="X878" s="24"/>
      <c r="Y878" s="24"/>
      <c r="Z878" s="24"/>
      <c r="AA878" s="24"/>
      <c r="AB878" s="24"/>
      <c r="AC878" s="24"/>
      <c r="AD878" s="24"/>
      <c r="AP878"/>
      <c r="AQ878"/>
      <c r="AX878"/>
    </row>
    <row r="879" spans="18:50" x14ac:dyDescent="0.25">
      <c r="R879" s="24"/>
      <c r="S879" s="24"/>
      <c r="T879" s="24"/>
      <c r="U879" s="24"/>
      <c r="V879" s="24"/>
      <c r="W879" s="24"/>
      <c r="X879" s="24"/>
      <c r="Y879" s="24"/>
      <c r="Z879" s="24"/>
      <c r="AA879" s="24"/>
      <c r="AB879" s="24"/>
      <c r="AC879" s="24"/>
      <c r="AD879" s="24"/>
      <c r="AP879"/>
      <c r="AQ879"/>
      <c r="AX879"/>
    </row>
    <row r="880" spans="18:50" x14ac:dyDescent="0.25">
      <c r="R880" s="24"/>
      <c r="S880" s="24"/>
      <c r="T880" s="24"/>
      <c r="U880" s="24"/>
      <c r="V880" s="24"/>
      <c r="W880" s="24"/>
      <c r="X880" s="24"/>
      <c r="Y880" s="24"/>
      <c r="Z880" s="24"/>
      <c r="AA880" s="24"/>
      <c r="AB880" s="24"/>
      <c r="AC880" s="24"/>
      <c r="AD880" s="24"/>
      <c r="AP880"/>
      <c r="AQ880"/>
      <c r="AX880"/>
    </row>
    <row r="881" spans="18:50" x14ac:dyDescent="0.25">
      <c r="R881" s="24"/>
      <c r="S881" s="24"/>
      <c r="T881" s="24"/>
      <c r="U881" s="24"/>
      <c r="V881" s="24"/>
      <c r="W881" s="24"/>
      <c r="X881" s="24"/>
      <c r="Y881" s="24"/>
      <c r="Z881" s="24"/>
      <c r="AA881" s="24"/>
      <c r="AB881" s="24"/>
      <c r="AC881" s="24"/>
      <c r="AD881" s="24"/>
      <c r="AP881"/>
      <c r="AQ881"/>
      <c r="AX881"/>
    </row>
    <row r="882" spans="18:50" x14ac:dyDescent="0.25">
      <c r="R882" s="24"/>
      <c r="S882" s="24"/>
      <c r="T882" s="24"/>
      <c r="U882" s="24"/>
      <c r="V882" s="24"/>
      <c r="W882" s="24"/>
      <c r="X882" s="24"/>
      <c r="Y882" s="24"/>
      <c r="Z882" s="24"/>
      <c r="AA882" s="24"/>
      <c r="AB882" s="24"/>
      <c r="AC882" s="24"/>
      <c r="AD882" s="24"/>
      <c r="AP882"/>
      <c r="AQ882"/>
      <c r="AX882"/>
    </row>
    <row r="883" spans="18:50" x14ac:dyDescent="0.25">
      <c r="R883" s="24"/>
      <c r="S883" s="24"/>
      <c r="T883" s="24"/>
      <c r="U883" s="24"/>
      <c r="V883" s="24"/>
      <c r="W883" s="24"/>
      <c r="X883" s="24"/>
      <c r="Y883" s="24"/>
      <c r="Z883" s="24"/>
      <c r="AA883" s="24"/>
      <c r="AB883" s="24"/>
      <c r="AC883" s="24"/>
      <c r="AD883" s="24"/>
      <c r="AP883"/>
      <c r="AQ883"/>
      <c r="AX883"/>
    </row>
    <row r="884" spans="18:50" x14ac:dyDescent="0.25">
      <c r="R884" s="24"/>
      <c r="S884" s="24"/>
      <c r="T884" s="24"/>
      <c r="U884" s="24"/>
      <c r="V884" s="24"/>
      <c r="W884" s="24"/>
      <c r="X884" s="24"/>
      <c r="Y884" s="24"/>
      <c r="Z884" s="24"/>
      <c r="AA884" s="24"/>
      <c r="AB884" s="24"/>
      <c r="AC884" s="24"/>
      <c r="AD884" s="24"/>
      <c r="AP884"/>
      <c r="AQ884"/>
      <c r="AX884"/>
    </row>
    <row r="885" spans="18:50" x14ac:dyDescent="0.25">
      <c r="R885" s="24"/>
      <c r="S885" s="24"/>
      <c r="T885" s="24"/>
      <c r="U885" s="24"/>
      <c r="V885" s="24"/>
      <c r="W885" s="24"/>
      <c r="X885" s="24"/>
      <c r="Y885" s="24"/>
      <c r="Z885" s="24"/>
      <c r="AA885" s="24"/>
      <c r="AB885" s="24"/>
      <c r="AC885" s="24"/>
      <c r="AD885" s="24"/>
      <c r="AP885"/>
      <c r="AQ885"/>
      <c r="AX885"/>
    </row>
    <row r="886" spans="18:50" x14ac:dyDescent="0.25">
      <c r="R886" s="24"/>
      <c r="S886" s="24"/>
      <c r="T886" s="24"/>
      <c r="U886" s="24"/>
      <c r="V886" s="24"/>
      <c r="W886" s="24"/>
      <c r="X886" s="24"/>
      <c r="Y886" s="24"/>
      <c r="Z886" s="24"/>
      <c r="AA886" s="24"/>
      <c r="AB886" s="24"/>
      <c r="AC886" s="24"/>
      <c r="AD886" s="24"/>
      <c r="AP886"/>
      <c r="AQ886"/>
      <c r="AX886"/>
    </row>
    <row r="887" spans="18:50" x14ac:dyDescent="0.25">
      <c r="R887" s="24"/>
      <c r="S887" s="24"/>
      <c r="T887" s="24"/>
      <c r="U887" s="24"/>
      <c r="V887" s="24"/>
      <c r="W887" s="24"/>
      <c r="X887" s="24"/>
      <c r="Y887" s="24"/>
      <c r="Z887" s="24"/>
      <c r="AA887" s="24"/>
      <c r="AB887" s="24"/>
      <c r="AC887" s="24"/>
      <c r="AD887" s="24"/>
      <c r="AP887"/>
      <c r="AQ887"/>
      <c r="AX887"/>
    </row>
    <row r="888" spans="18:50" x14ac:dyDescent="0.25">
      <c r="R888" s="24"/>
      <c r="S888" s="24"/>
      <c r="T888" s="24"/>
      <c r="U888" s="24"/>
      <c r="V888" s="24"/>
      <c r="W888" s="24"/>
      <c r="X888" s="24"/>
      <c r="Y888" s="24"/>
      <c r="Z888" s="24"/>
      <c r="AA888" s="24"/>
      <c r="AB888" s="24"/>
      <c r="AC888" s="24"/>
      <c r="AD888" s="24"/>
      <c r="AP888"/>
      <c r="AQ888"/>
      <c r="AX888"/>
    </row>
    <row r="889" spans="18:50" x14ac:dyDescent="0.25">
      <c r="R889" s="24"/>
      <c r="S889" s="24"/>
      <c r="T889" s="24"/>
      <c r="U889" s="24"/>
      <c r="V889" s="24"/>
      <c r="W889" s="24"/>
      <c r="X889" s="24"/>
      <c r="Y889" s="24"/>
      <c r="Z889" s="24"/>
      <c r="AA889" s="24"/>
      <c r="AB889" s="24"/>
      <c r="AC889" s="24"/>
      <c r="AD889" s="24"/>
      <c r="AP889"/>
      <c r="AQ889"/>
      <c r="AX889"/>
    </row>
    <row r="890" spans="18:50" x14ac:dyDescent="0.25">
      <c r="R890" s="24"/>
      <c r="S890" s="24"/>
      <c r="T890" s="24"/>
      <c r="U890" s="24"/>
      <c r="V890" s="24"/>
      <c r="W890" s="24"/>
      <c r="X890" s="24"/>
      <c r="Y890" s="24"/>
      <c r="Z890" s="24"/>
      <c r="AA890" s="24"/>
      <c r="AB890" s="24"/>
      <c r="AC890" s="24"/>
      <c r="AD890" s="24"/>
      <c r="AP890"/>
      <c r="AQ890"/>
      <c r="AX890"/>
    </row>
    <row r="891" spans="18:50" x14ac:dyDescent="0.25">
      <c r="R891" s="24"/>
      <c r="S891" s="24"/>
      <c r="T891" s="24"/>
      <c r="U891" s="24"/>
      <c r="V891" s="24"/>
      <c r="W891" s="24"/>
      <c r="X891" s="24"/>
      <c r="Y891" s="24"/>
      <c r="Z891" s="24"/>
      <c r="AA891" s="24"/>
      <c r="AB891" s="24"/>
      <c r="AC891" s="24"/>
      <c r="AD891" s="24"/>
      <c r="AP891"/>
      <c r="AQ891"/>
      <c r="AX891"/>
    </row>
    <row r="892" spans="18:50" x14ac:dyDescent="0.25">
      <c r="R892" s="24"/>
      <c r="S892" s="24"/>
      <c r="T892" s="24"/>
      <c r="U892" s="24"/>
      <c r="V892" s="24"/>
      <c r="W892" s="24"/>
      <c r="X892" s="24"/>
      <c r="Y892" s="24"/>
      <c r="Z892" s="24"/>
      <c r="AA892" s="24"/>
      <c r="AB892" s="24"/>
      <c r="AC892" s="24"/>
      <c r="AD892" s="24"/>
      <c r="AP892"/>
      <c r="AQ892"/>
      <c r="AX892"/>
    </row>
    <row r="893" spans="18:50" x14ac:dyDescent="0.25">
      <c r="R893" s="24"/>
      <c r="S893" s="24"/>
      <c r="T893" s="24"/>
      <c r="U893" s="24"/>
      <c r="V893" s="24"/>
      <c r="W893" s="24"/>
      <c r="X893" s="24"/>
      <c r="Y893" s="24"/>
      <c r="Z893" s="24"/>
      <c r="AA893" s="24"/>
      <c r="AB893" s="24"/>
      <c r="AC893" s="24"/>
      <c r="AD893" s="24"/>
      <c r="AP893"/>
      <c r="AQ893"/>
      <c r="AX893"/>
    </row>
    <row r="894" spans="18:50" x14ac:dyDescent="0.25">
      <c r="R894" s="24"/>
      <c r="S894" s="24"/>
      <c r="T894" s="24"/>
      <c r="U894" s="24"/>
      <c r="V894" s="24"/>
      <c r="W894" s="24"/>
      <c r="X894" s="24"/>
      <c r="Y894" s="24"/>
      <c r="Z894" s="24"/>
      <c r="AA894" s="24"/>
      <c r="AB894" s="24"/>
      <c r="AC894" s="24"/>
      <c r="AD894" s="24"/>
      <c r="AP894"/>
      <c r="AQ894"/>
      <c r="AX894"/>
    </row>
    <row r="895" spans="18:50" x14ac:dyDescent="0.25">
      <c r="R895" s="24"/>
      <c r="S895" s="24"/>
      <c r="T895" s="24"/>
      <c r="U895" s="24"/>
      <c r="V895" s="24"/>
      <c r="W895" s="24"/>
      <c r="X895" s="24"/>
      <c r="Y895" s="24"/>
      <c r="Z895" s="24"/>
      <c r="AA895" s="24"/>
      <c r="AB895" s="24"/>
      <c r="AC895" s="24"/>
      <c r="AD895" s="24"/>
      <c r="AP895"/>
      <c r="AQ895"/>
      <c r="AX895"/>
    </row>
    <row r="896" spans="18:50" x14ac:dyDescent="0.25">
      <c r="R896" s="24"/>
      <c r="S896" s="24"/>
      <c r="T896" s="24"/>
      <c r="U896" s="24"/>
      <c r="V896" s="24"/>
      <c r="W896" s="24"/>
      <c r="X896" s="24"/>
      <c r="Y896" s="24"/>
      <c r="Z896" s="24"/>
      <c r="AA896" s="24"/>
      <c r="AB896" s="24"/>
      <c r="AC896" s="24"/>
      <c r="AD896" s="24"/>
      <c r="AP896"/>
      <c r="AQ896"/>
      <c r="AX896"/>
    </row>
    <row r="897" spans="18:50" x14ac:dyDescent="0.25">
      <c r="R897" s="24"/>
      <c r="S897" s="24"/>
      <c r="T897" s="24"/>
      <c r="U897" s="24"/>
      <c r="V897" s="24"/>
      <c r="W897" s="24"/>
      <c r="X897" s="24"/>
      <c r="Y897" s="24"/>
      <c r="Z897" s="24"/>
      <c r="AA897" s="24"/>
      <c r="AB897" s="24"/>
      <c r="AC897" s="24"/>
      <c r="AD897" s="24"/>
      <c r="AP897"/>
      <c r="AQ897"/>
      <c r="AX897"/>
    </row>
    <row r="898" spans="18:50" x14ac:dyDescent="0.25">
      <c r="R898" s="24"/>
      <c r="S898" s="24"/>
      <c r="T898" s="24"/>
      <c r="U898" s="24"/>
      <c r="V898" s="24"/>
      <c r="W898" s="24"/>
      <c r="X898" s="24"/>
      <c r="Y898" s="24"/>
      <c r="Z898" s="24"/>
      <c r="AA898" s="24"/>
      <c r="AB898" s="24"/>
      <c r="AC898" s="24"/>
      <c r="AD898" s="24"/>
      <c r="AP898"/>
      <c r="AQ898"/>
      <c r="AX898"/>
    </row>
    <row r="899" spans="18:50" x14ac:dyDescent="0.25">
      <c r="R899" s="24"/>
      <c r="S899" s="24"/>
      <c r="T899" s="24"/>
      <c r="U899" s="24"/>
      <c r="V899" s="24"/>
      <c r="W899" s="24"/>
      <c r="X899" s="24"/>
      <c r="Y899" s="24"/>
      <c r="Z899" s="24"/>
      <c r="AA899" s="24"/>
      <c r="AB899" s="24"/>
      <c r="AC899" s="24"/>
      <c r="AD899" s="24"/>
      <c r="AP899"/>
      <c r="AQ899"/>
      <c r="AX899"/>
    </row>
    <row r="900" spans="18:50" x14ac:dyDescent="0.25">
      <c r="R900" s="24"/>
      <c r="S900" s="24"/>
      <c r="T900" s="24"/>
      <c r="U900" s="24"/>
      <c r="V900" s="24"/>
      <c r="W900" s="24"/>
      <c r="X900" s="24"/>
      <c r="Y900" s="24"/>
      <c r="Z900" s="24"/>
      <c r="AA900" s="24"/>
      <c r="AB900" s="24"/>
      <c r="AC900" s="24"/>
      <c r="AD900" s="24"/>
      <c r="AP900"/>
      <c r="AQ900"/>
      <c r="AX900"/>
    </row>
    <row r="901" spans="18:50" x14ac:dyDescent="0.25">
      <c r="R901" s="24"/>
      <c r="S901" s="24"/>
      <c r="T901" s="24"/>
      <c r="U901" s="24"/>
      <c r="V901" s="24"/>
      <c r="W901" s="24"/>
      <c r="X901" s="24"/>
      <c r="Y901" s="24"/>
      <c r="Z901" s="24"/>
      <c r="AA901" s="24"/>
      <c r="AB901" s="24"/>
      <c r="AC901" s="24"/>
      <c r="AD901" s="24"/>
      <c r="AP901"/>
      <c r="AQ901"/>
      <c r="AX901"/>
    </row>
    <row r="902" spans="18:50" x14ac:dyDescent="0.25">
      <c r="R902" s="24"/>
      <c r="S902" s="24"/>
      <c r="T902" s="24"/>
      <c r="U902" s="24"/>
      <c r="V902" s="24"/>
      <c r="W902" s="24"/>
      <c r="X902" s="24"/>
      <c r="Y902" s="24"/>
      <c r="Z902" s="24"/>
      <c r="AA902" s="24"/>
      <c r="AB902" s="24"/>
      <c r="AC902" s="24"/>
      <c r="AD902" s="24"/>
      <c r="AP902"/>
      <c r="AQ902"/>
      <c r="AX902"/>
    </row>
    <row r="903" spans="18:50" x14ac:dyDescent="0.25">
      <c r="R903" s="24"/>
      <c r="S903" s="24"/>
      <c r="T903" s="24"/>
      <c r="U903" s="24"/>
      <c r="V903" s="24"/>
      <c r="W903" s="24"/>
      <c r="X903" s="24"/>
      <c r="Y903" s="24"/>
      <c r="Z903" s="24"/>
      <c r="AA903" s="24"/>
      <c r="AB903" s="24"/>
      <c r="AC903" s="24"/>
      <c r="AD903" s="24"/>
      <c r="AP903"/>
      <c r="AQ903"/>
      <c r="AX903"/>
    </row>
    <row r="904" spans="18:50" x14ac:dyDescent="0.25">
      <c r="R904" s="24"/>
      <c r="S904" s="24"/>
      <c r="T904" s="24"/>
      <c r="U904" s="24"/>
      <c r="V904" s="24"/>
      <c r="W904" s="24"/>
      <c r="X904" s="24"/>
      <c r="Y904" s="24"/>
      <c r="Z904" s="24"/>
      <c r="AA904" s="24"/>
      <c r="AB904" s="24"/>
      <c r="AC904" s="24"/>
      <c r="AD904" s="24"/>
      <c r="AP904"/>
      <c r="AQ904"/>
      <c r="AX904"/>
    </row>
    <row r="905" spans="18:50" x14ac:dyDescent="0.25">
      <c r="R905" s="24"/>
      <c r="S905" s="24"/>
      <c r="T905" s="24"/>
      <c r="U905" s="24"/>
      <c r="V905" s="24"/>
      <c r="W905" s="24"/>
      <c r="X905" s="24"/>
      <c r="Y905" s="24"/>
      <c r="Z905" s="24"/>
      <c r="AA905" s="24"/>
      <c r="AB905" s="24"/>
      <c r="AC905" s="24"/>
      <c r="AD905" s="24"/>
      <c r="AP905"/>
      <c r="AQ905"/>
      <c r="AX905"/>
    </row>
    <row r="906" spans="18:50" x14ac:dyDescent="0.25">
      <c r="R906" s="24"/>
      <c r="S906" s="24"/>
      <c r="T906" s="24"/>
      <c r="U906" s="24"/>
      <c r="V906" s="24"/>
      <c r="W906" s="24"/>
      <c r="X906" s="24"/>
      <c r="Y906" s="24"/>
      <c r="Z906" s="24"/>
      <c r="AA906" s="24"/>
      <c r="AB906" s="24"/>
      <c r="AC906" s="24"/>
      <c r="AD906" s="24"/>
      <c r="AP906"/>
      <c r="AQ906"/>
      <c r="AX906"/>
    </row>
    <row r="907" spans="18:50" x14ac:dyDescent="0.25">
      <c r="R907" s="24"/>
      <c r="S907" s="24"/>
      <c r="T907" s="24"/>
      <c r="U907" s="24"/>
      <c r="V907" s="24"/>
      <c r="W907" s="24"/>
      <c r="X907" s="24"/>
      <c r="Y907" s="24"/>
      <c r="Z907" s="24"/>
      <c r="AA907" s="24"/>
      <c r="AB907" s="24"/>
      <c r="AC907" s="24"/>
      <c r="AD907" s="24"/>
      <c r="AP907"/>
      <c r="AQ907"/>
      <c r="AX907"/>
    </row>
    <row r="908" spans="18:50" x14ac:dyDescent="0.25">
      <c r="R908" s="24"/>
      <c r="S908" s="24"/>
      <c r="T908" s="24"/>
      <c r="U908" s="24"/>
      <c r="V908" s="24"/>
      <c r="W908" s="24"/>
      <c r="X908" s="24"/>
      <c r="Y908" s="24"/>
      <c r="Z908" s="24"/>
      <c r="AA908" s="24"/>
      <c r="AB908" s="24"/>
      <c r="AC908" s="24"/>
      <c r="AD908" s="24"/>
      <c r="AP908"/>
      <c r="AQ908"/>
      <c r="AX908"/>
    </row>
    <row r="909" spans="18:50" x14ac:dyDescent="0.25">
      <c r="R909" s="24"/>
      <c r="S909" s="24"/>
      <c r="T909" s="24"/>
      <c r="U909" s="24"/>
      <c r="V909" s="24"/>
      <c r="W909" s="24"/>
      <c r="X909" s="24"/>
      <c r="Y909" s="24"/>
      <c r="Z909" s="24"/>
      <c r="AA909" s="24"/>
      <c r="AB909" s="24"/>
      <c r="AC909" s="24"/>
      <c r="AD909" s="24"/>
      <c r="AP909"/>
      <c r="AQ909"/>
      <c r="AX909"/>
    </row>
    <row r="910" spans="18:50" x14ac:dyDescent="0.25">
      <c r="R910" s="24"/>
      <c r="S910" s="24"/>
      <c r="T910" s="24"/>
      <c r="U910" s="24"/>
      <c r="V910" s="24"/>
      <c r="W910" s="24"/>
      <c r="X910" s="24"/>
      <c r="Y910" s="24"/>
      <c r="Z910" s="24"/>
      <c r="AA910" s="24"/>
      <c r="AB910" s="24"/>
      <c r="AC910" s="24"/>
      <c r="AD910" s="24"/>
      <c r="AP910"/>
      <c r="AQ910"/>
      <c r="AX910"/>
    </row>
    <row r="911" spans="18:50" x14ac:dyDescent="0.25">
      <c r="R911" s="24"/>
      <c r="S911" s="24"/>
      <c r="T911" s="24"/>
      <c r="U911" s="24"/>
      <c r="V911" s="24"/>
      <c r="W911" s="24"/>
      <c r="X911" s="24"/>
      <c r="Y911" s="24"/>
      <c r="Z911" s="24"/>
      <c r="AA911" s="24"/>
      <c r="AB911" s="24"/>
      <c r="AC911" s="24"/>
      <c r="AD911" s="24"/>
      <c r="AP911"/>
      <c r="AQ911"/>
      <c r="AX911"/>
    </row>
    <row r="912" spans="18:50" x14ac:dyDescent="0.25">
      <c r="R912" s="24"/>
      <c r="S912" s="24"/>
      <c r="T912" s="24"/>
      <c r="U912" s="24"/>
      <c r="V912" s="24"/>
      <c r="W912" s="24"/>
      <c r="X912" s="24"/>
      <c r="Y912" s="24"/>
      <c r="Z912" s="24"/>
      <c r="AA912" s="24"/>
      <c r="AB912" s="24"/>
      <c r="AC912" s="24"/>
      <c r="AD912" s="24"/>
      <c r="AP912"/>
      <c r="AQ912"/>
      <c r="AX912"/>
    </row>
    <row r="913" spans="18:50" x14ac:dyDescent="0.25">
      <c r="R913" s="24"/>
      <c r="S913" s="24"/>
      <c r="T913" s="24"/>
      <c r="U913" s="24"/>
      <c r="V913" s="24"/>
      <c r="W913" s="24"/>
      <c r="X913" s="24"/>
      <c r="Y913" s="24"/>
      <c r="Z913" s="24"/>
      <c r="AA913" s="24"/>
      <c r="AB913" s="24"/>
      <c r="AC913" s="24"/>
      <c r="AD913" s="24"/>
      <c r="AP913"/>
      <c r="AQ913"/>
      <c r="AX913"/>
    </row>
    <row r="914" spans="18:50" x14ac:dyDescent="0.25">
      <c r="R914" s="24"/>
      <c r="S914" s="24"/>
      <c r="T914" s="24"/>
      <c r="U914" s="24"/>
      <c r="V914" s="24"/>
      <c r="W914" s="24"/>
      <c r="X914" s="24"/>
      <c r="Y914" s="24"/>
      <c r="Z914" s="24"/>
      <c r="AA914" s="24"/>
      <c r="AB914" s="24"/>
      <c r="AC914" s="24"/>
      <c r="AD914" s="24"/>
      <c r="AP914"/>
      <c r="AQ914"/>
      <c r="AX914"/>
    </row>
    <row r="915" spans="18:50" x14ac:dyDescent="0.25">
      <c r="R915" s="24"/>
      <c r="S915" s="24"/>
      <c r="T915" s="24"/>
      <c r="U915" s="24"/>
      <c r="V915" s="24"/>
      <c r="W915" s="24"/>
      <c r="X915" s="24"/>
      <c r="Y915" s="24"/>
      <c r="Z915" s="24"/>
      <c r="AA915" s="24"/>
      <c r="AB915" s="24"/>
      <c r="AC915" s="24"/>
      <c r="AD915" s="24"/>
      <c r="AP915"/>
      <c r="AQ915"/>
      <c r="AX915"/>
    </row>
    <row r="916" spans="18:50" x14ac:dyDescent="0.25">
      <c r="R916" s="24"/>
      <c r="S916" s="24"/>
      <c r="T916" s="24"/>
      <c r="U916" s="24"/>
      <c r="V916" s="24"/>
      <c r="W916" s="24"/>
      <c r="X916" s="24"/>
      <c r="Y916" s="24"/>
      <c r="Z916" s="24"/>
      <c r="AA916" s="24"/>
      <c r="AB916" s="24"/>
      <c r="AC916" s="24"/>
      <c r="AD916" s="24"/>
      <c r="AP916"/>
      <c r="AQ916"/>
      <c r="AX916"/>
    </row>
    <row r="917" spans="18:50" x14ac:dyDescent="0.25">
      <c r="R917" s="24"/>
      <c r="S917" s="24"/>
      <c r="T917" s="24"/>
      <c r="U917" s="24"/>
      <c r="V917" s="24"/>
      <c r="W917" s="24"/>
      <c r="X917" s="24"/>
      <c r="Y917" s="24"/>
      <c r="Z917" s="24"/>
      <c r="AA917" s="24"/>
      <c r="AB917" s="24"/>
      <c r="AC917" s="24"/>
      <c r="AD917" s="24"/>
      <c r="AP917"/>
      <c r="AQ917"/>
      <c r="AX917"/>
    </row>
    <row r="918" spans="18:50" x14ac:dyDescent="0.25">
      <c r="R918" s="24"/>
      <c r="S918" s="24"/>
      <c r="T918" s="24"/>
      <c r="U918" s="24"/>
      <c r="V918" s="24"/>
      <c r="W918" s="24"/>
      <c r="X918" s="24"/>
      <c r="Y918" s="24"/>
      <c r="Z918" s="24"/>
      <c r="AA918" s="24"/>
      <c r="AB918" s="24"/>
      <c r="AC918" s="24"/>
      <c r="AD918" s="24"/>
      <c r="AP918"/>
      <c r="AQ918"/>
      <c r="AX918"/>
    </row>
    <row r="919" spans="18:50" x14ac:dyDescent="0.25">
      <c r="R919" s="24"/>
      <c r="S919" s="24"/>
      <c r="T919" s="24"/>
      <c r="U919" s="24"/>
      <c r="V919" s="24"/>
      <c r="W919" s="24"/>
      <c r="X919" s="24"/>
      <c r="Y919" s="24"/>
      <c r="Z919" s="24"/>
      <c r="AA919" s="24"/>
      <c r="AB919" s="24"/>
      <c r="AC919" s="24"/>
      <c r="AD919" s="24"/>
      <c r="AP919"/>
      <c r="AQ919"/>
      <c r="AX919"/>
    </row>
    <row r="920" spans="18:50" x14ac:dyDescent="0.25">
      <c r="R920" s="24"/>
      <c r="S920" s="24"/>
      <c r="T920" s="24"/>
      <c r="U920" s="24"/>
      <c r="V920" s="24"/>
      <c r="W920" s="24"/>
      <c r="X920" s="24"/>
      <c r="Y920" s="24"/>
      <c r="Z920" s="24"/>
      <c r="AA920" s="24"/>
      <c r="AB920" s="24"/>
      <c r="AC920" s="24"/>
      <c r="AD920" s="24"/>
      <c r="AP920"/>
      <c r="AQ920"/>
      <c r="AX920"/>
    </row>
    <row r="921" spans="18:50" x14ac:dyDescent="0.25">
      <c r="R921" s="24"/>
      <c r="S921" s="24"/>
      <c r="T921" s="24"/>
      <c r="U921" s="24"/>
      <c r="V921" s="24"/>
      <c r="W921" s="24"/>
      <c r="X921" s="24"/>
      <c r="Y921" s="24"/>
      <c r="Z921" s="24"/>
      <c r="AA921" s="24"/>
      <c r="AB921" s="24"/>
      <c r="AC921" s="24"/>
      <c r="AD921" s="24"/>
      <c r="AP921"/>
      <c r="AQ921"/>
      <c r="AX921"/>
    </row>
    <row r="922" spans="18:50" x14ac:dyDescent="0.25">
      <c r="R922" s="24"/>
      <c r="S922" s="24"/>
      <c r="T922" s="24"/>
      <c r="U922" s="24"/>
      <c r="V922" s="24"/>
      <c r="W922" s="24"/>
      <c r="X922" s="24"/>
      <c r="Y922" s="24"/>
      <c r="Z922" s="24"/>
      <c r="AA922" s="24"/>
      <c r="AB922" s="24"/>
      <c r="AC922" s="24"/>
      <c r="AD922" s="24"/>
      <c r="AP922"/>
      <c r="AQ922"/>
      <c r="AX922"/>
    </row>
    <row r="923" spans="18:50" x14ac:dyDescent="0.25">
      <c r="R923" s="24"/>
      <c r="S923" s="24"/>
      <c r="T923" s="24"/>
      <c r="U923" s="24"/>
      <c r="V923" s="24"/>
      <c r="W923" s="24"/>
      <c r="X923" s="24"/>
      <c r="Y923" s="24"/>
      <c r="Z923" s="24"/>
      <c r="AA923" s="24"/>
      <c r="AB923" s="24"/>
      <c r="AC923" s="24"/>
      <c r="AD923" s="24"/>
      <c r="AP923"/>
      <c r="AQ923"/>
      <c r="AX923"/>
    </row>
    <row r="924" spans="18:50" x14ac:dyDescent="0.25">
      <c r="R924" s="24"/>
      <c r="S924" s="24"/>
      <c r="T924" s="24"/>
      <c r="U924" s="24"/>
      <c r="V924" s="24"/>
      <c r="W924" s="24"/>
      <c r="X924" s="24"/>
      <c r="Y924" s="24"/>
      <c r="Z924" s="24"/>
      <c r="AA924" s="24"/>
      <c r="AB924" s="24"/>
      <c r="AC924" s="24"/>
      <c r="AD924" s="24"/>
      <c r="AP924"/>
      <c r="AQ924"/>
      <c r="AX924"/>
    </row>
    <row r="925" spans="18:50" x14ac:dyDescent="0.25">
      <c r="R925" s="24"/>
      <c r="S925" s="24"/>
      <c r="T925" s="24"/>
      <c r="U925" s="24"/>
      <c r="V925" s="24"/>
      <c r="W925" s="24"/>
      <c r="X925" s="24"/>
      <c r="Y925" s="24"/>
      <c r="Z925" s="24"/>
      <c r="AA925" s="24"/>
      <c r="AB925" s="24"/>
      <c r="AC925" s="24"/>
      <c r="AD925" s="24"/>
      <c r="AP925"/>
      <c r="AQ925"/>
      <c r="AX925"/>
    </row>
    <row r="926" spans="18:50" x14ac:dyDescent="0.25">
      <c r="R926" s="24"/>
      <c r="S926" s="24"/>
      <c r="T926" s="24"/>
      <c r="U926" s="24"/>
      <c r="V926" s="24"/>
      <c r="W926" s="24"/>
      <c r="X926" s="24"/>
      <c r="Y926" s="24"/>
      <c r="Z926" s="24"/>
      <c r="AA926" s="24"/>
      <c r="AB926" s="24"/>
      <c r="AC926" s="24"/>
      <c r="AD926" s="24"/>
      <c r="AP926"/>
      <c r="AQ926"/>
      <c r="AX926"/>
    </row>
    <row r="927" spans="18:50" x14ac:dyDescent="0.25">
      <c r="R927" s="24"/>
      <c r="S927" s="24"/>
      <c r="T927" s="24"/>
      <c r="U927" s="24"/>
      <c r="V927" s="24"/>
      <c r="W927" s="24"/>
      <c r="X927" s="24"/>
      <c r="Y927" s="24"/>
      <c r="Z927" s="24"/>
      <c r="AA927" s="24"/>
      <c r="AB927" s="24"/>
      <c r="AC927" s="24"/>
      <c r="AD927" s="24"/>
      <c r="AP927"/>
      <c r="AQ927"/>
      <c r="AX927"/>
    </row>
    <row r="928" spans="18:50" x14ac:dyDescent="0.25">
      <c r="R928" s="24"/>
      <c r="S928" s="24"/>
      <c r="T928" s="24"/>
      <c r="U928" s="24"/>
      <c r="V928" s="24"/>
      <c r="W928" s="24"/>
      <c r="X928" s="24"/>
      <c r="Y928" s="24"/>
      <c r="Z928" s="24"/>
      <c r="AA928" s="24"/>
      <c r="AB928" s="24"/>
      <c r="AC928" s="24"/>
      <c r="AD928" s="24"/>
      <c r="AP928"/>
      <c r="AQ928"/>
      <c r="AX928"/>
    </row>
    <row r="929" spans="18:50" x14ac:dyDescent="0.25">
      <c r="R929" s="24"/>
      <c r="S929" s="24"/>
      <c r="T929" s="24"/>
      <c r="U929" s="24"/>
      <c r="V929" s="24"/>
      <c r="W929" s="24"/>
      <c r="X929" s="24"/>
      <c r="Y929" s="24"/>
      <c r="Z929" s="24"/>
      <c r="AA929" s="24"/>
      <c r="AB929" s="24"/>
      <c r="AC929" s="24"/>
      <c r="AD929" s="24"/>
      <c r="AP929"/>
      <c r="AQ929"/>
      <c r="AX929"/>
    </row>
    <row r="930" spans="18:50" x14ac:dyDescent="0.25">
      <c r="R930" s="24"/>
      <c r="S930" s="24"/>
      <c r="T930" s="24"/>
      <c r="U930" s="24"/>
      <c r="V930" s="24"/>
      <c r="W930" s="24"/>
      <c r="X930" s="24"/>
      <c r="Y930" s="24"/>
      <c r="Z930" s="24"/>
      <c r="AA930" s="24"/>
      <c r="AB930" s="24"/>
      <c r="AC930" s="24"/>
      <c r="AD930" s="24"/>
      <c r="AP930"/>
      <c r="AQ930"/>
      <c r="AX930"/>
    </row>
    <row r="931" spans="18:50" x14ac:dyDescent="0.25">
      <c r="R931" s="24"/>
      <c r="S931" s="24"/>
      <c r="T931" s="24"/>
      <c r="U931" s="24"/>
      <c r="V931" s="24"/>
      <c r="W931" s="24"/>
      <c r="X931" s="24"/>
      <c r="Y931" s="24"/>
      <c r="Z931" s="24"/>
      <c r="AA931" s="24"/>
      <c r="AB931" s="24"/>
      <c r="AC931" s="24"/>
      <c r="AD931" s="24"/>
      <c r="AP931"/>
      <c r="AQ931"/>
      <c r="AX931"/>
    </row>
    <row r="932" spans="18:50" x14ac:dyDescent="0.25">
      <c r="R932" s="24"/>
      <c r="S932" s="24"/>
      <c r="T932" s="24"/>
      <c r="U932" s="24"/>
      <c r="V932" s="24"/>
      <c r="W932" s="24"/>
      <c r="X932" s="24"/>
      <c r="Y932" s="24"/>
      <c r="Z932" s="24"/>
      <c r="AA932" s="24"/>
      <c r="AB932" s="24"/>
      <c r="AC932" s="24"/>
      <c r="AD932" s="24"/>
      <c r="AP932"/>
      <c r="AQ932"/>
      <c r="AX932"/>
    </row>
    <row r="933" spans="18:50" x14ac:dyDescent="0.25">
      <c r="R933" s="24"/>
      <c r="S933" s="24"/>
      <c r="T933" s="24"/>
      <c r="U933" s="24"/>
      <c r="V933" s="24"/>
      <c r="W933" s="24"/>
      <c r="X933" s="24"/>
      <c r="Y933" s="24"/>
      <c r="Z933" s="24"/>
      <c r="AA933" s="24"/>
      <c r="AB933" s="24"/>
      <c r="AC933" s="24"/>
      <c r="AD933" s="24"/>
      <c r="AP933"/>
      <c r="AQ933"/>
      <c r="AX933"/>
    </row>
    <row r="934" spans="18:50" x14ac:dyDescent="0.25">
      <c r="R934" s="24"/>
      <c r="S934" s="24"/>
      <c r="T934" s="24"/>
      <c r="U934" s="24"/>
      <c r="V934" s="24"/>
      <c r="W934" s="24"/>
      <c r="X934" s="24"/>
      <c r="Y934" s="24"/>
      <c r="Z934" s="24"/>
      <c r="AA934" s="24"/>
      <c r="AB934" s="24"/>
      <c r="AC934" s="24"/>
      <c r="AD934" s="24"/>
      <c r="AP934"/>
      <c r="AQ934"/>
      <c r="AX934"/>
    </row>
    <row r="935" spans="18:50" x14ac:dyDescent="0.25">
      <c r="R935" s="24"/>
      <c r="S935" s="24"/>
      <c r="T935" s="24"/>
      <c r="U935" s="24"/>
      <c r="V935" s="24"/>
      <c r="W935" s="24"/>
      <c r="X935" s="24"/>
      <c r="Y935" s="24"/>
      <c r="Z935" s="24"/>
      <c r="AA935" s="24"/>
      <c r="AB935" s="24"/>
      <c r="AC935" s="24"/>
      <c r="AD935" s="24"/>
      <c r="AP935"/>
      <c r="AQ935"/>
      <c r="AX935"/>
    </row>
    <row r="936" spans="18:50" x14ac:dyDescent="0.25">
      <c r="R936" s="24"/>
      <c r="S936" s="24"/>
      <c r="T936" s="24"/>
      <c r="U936" s="24"/>
      <c r="V936" s="24"/>
      <c r="W936" s="24"/>
      <c r="X936" s="24"/>
      <c r="Y936" s="24"/>
      <c r="Z936" s="24"/>
      <c r="AA936" s="24"/>
      <c r="AB936" s="24"/>
      <c r="AC936" s="24"/>
      <c r="AD936" s="24"/>
      <c r="AP936"/>
      <c r="AQ936"/>
      <c r="AX936"/>
    </row>
    <row r="937" spans="18:50" x14ac:dyDescent="0.25">
      <c r="R937" s="24"/>
      <c r="S937" s="24"/>
      <c r="T937" s="24"/>
      <c r="U937" s="24"/>
      <c r="V937" s="24"/>
      <c r="W937" s="24"/>
      <c r="X937" s="24"/>
      <c r="Y937" s="24"/>
      <c r="Z937" s="24"/>
      <c r="AA937" s="24"/>
      <c r="AB937" s="24"/>
      <c r="AC937" s="24"/>
      <c r="AD937" s="24"/>
      <c r="AP937"/>
      <c r="AQ937"/>
      <c r="AX937"/>
    </row>
    <row r="938" spans="18:50" x14ac:dyDescent="0.25">
      <c r="R938" s="24"/>
      <c r="S938" s="24"/>
      <c r="T938" s="24"/>
      <c r="U938" s="24"/>
      <c r="V938" s="24"/>
      <c r="W938" s="24"/>
      <c r="X938" s="24"/>
      <c r="Y938" s="24"/>
      <c r="Z938" s="24"/>
      <c r="AA938" s="24"/>
      <c r="AB938" s="24"/>
      <c r="AC938" s="24"/>
      <c r="AD938" s="24"/>
      <c r="AP938"/>
      <c r="AQ938"/>
      <c r="AX938"/>
    </row>
    <row r="939" spans="18:50" x14ac:dyDescent="0.25">
      <c r="R939" s="24"/>
      <c r="S939" s="24"/>
      <c r="T939" s="24"/>
      <c r="U939" s="24"/>
      <c r="V939" s="24"/>
      <c r="W939" s="24"/>
      <c r="X939" s="24"/>
      <c r="Y939" s="24"/>
      <c r="Z939" s="24"/>
      <c r="AA939" s="24"/>
      <c r="AB939" s="24"/>
      <c r="AC939" s="24"/>
      <c r="AD939" s="24"/>
      <c r="AP939"/>
      <c r="AQ939"/>
      <c r="AX939"/>
    </row>
    <row r="940" spans="18:50" x14ac:dyDescent="0.25">
      <c r="R940" s="24"/>
      <c r="S940" s="24"/>
      <c r="T940" s="24"/>
      <c r="U940" s="24"/>
      <c r="V940" s="24"/>
      <c r="W940" s="24"/>
      <c r="X940" s="24"/>
      <c r="Y940" s="24"/>
      <c r="Z940" s="24"/>
      <c r="AA940" s="24"/>
      <c r="AB940" s="24"/>
      <c r="AC940" s="24"/>
      <c r="AD940" s="24"/>
      <c r="AP940"/>
      <c r="AQ940"/>
      <c r="AX940"/>
    </row>
    <row r="941" spans="18:50" x14ac:dyDescent="0.25">
      <c r="R941" s="24"/>
      <c r="S941" s="24"/>
      <c r="T941" s="24"/>
      <c r="U941" s="24"/>
      <c r="V941" s="24"/>
      <c r="W941" s="24"/>
      <c r="X941" s="24"/>
      <c r="Y941" s="24"/>
      <c r="Z941" s="24"/>
      <c r="AA941" s="24"/>
      <c r="AB941" s="24"/>
      <c r="AC941" s="24"/>
      <c r="AD941" s="24"/>
      <c r="AP941"/>
      <c r="AQ941"/>
      <c r="AX941"/>
    </row>
    <row r="942" spans="18:50" x14ac:dyDescent="0.25">
      <c r="R942" s="24"/>
      <c r="S942" s="24"/>
      <c r="T942" s="24"/>
      <c r="U942" s="24"/>
      <c r="V942" s="24"/>
      <c r="W942" s="24"/>
      <c r="X942" s="24"/>
      <c r="Y942" s="24"/>
      <c r="Z942" s="24"/>
      <c r="AA942" s="24"/>
      <c r="AB942" s="24"/>
      <c r="AC942" s="24"/>
      <c r="AD942" s="24"/>
      <c r="AP942"/>
      <c r="AQ942"/>
      <c r="AX942"/>
    </row>
    <row r="943" spans="18:50" x14ac:dyDescent="0.25">
      <c r="R943" s="24"/>
      <c r="S943" s="24"/>
      <c r="T943" s="24"/>
      <c r="U943" s="24"/>
      <c r="V943" s="24"/>
      <c r="W943" s="24"/>
      <c r="X943" s="24"/>
      <c r="Y943" s="24"/>
      <c r="Z943" s="24"/>
      <c r="AA943" s="24"/>
      <c r="AB943" s="24"/>
      <c r="AC943" s="24"/>
      <c r="AD943" s="24"/>
      <c r="AP943"/>
      <c r="AQ943"/>
      <c r="AX943"/>
    </row>
    <row r="944" spans="18:50" x14ac:dyDescent="0.25">
      <c r="R944" s="24"/>
      <c r="S944" s="24"/>
      <c r="T944" s="24"/>
      <c r="U944" s="24"/>
      <c r="V944" s="24"/>
      <c r="W944" s="24"/>
      <c r="X944" s="24"/>
      <c r="Y944" s="24"/>
      <c r="Z944" s="24"/>
      <c r="AA944" s="24"/>
      <c r="AB944" s="24"/>
      <c r="AC944" s="24"/>
      <c r="AD944" s="24"/>
      <c r="AP944"/>
      <c r="AQ944"/>
      <c r="AX944"/>
    </row>
    <row r="945" spans="18:50" x14ac:dyDescent="0.25">
      <c r="R945" s="24"/>
      <c r="S945" s="24"/>
      <c r="T945" s="24"/>
      <c r="U945" s="24"/>
      <c r="V945" s="24"/>
      <c r="W945" s="24"/>
      <c r="X945" s="24"/>
      <c r="Y945" s="24"/>
      <c r="Z945" s="24"/>
      <c r="AA945" s="24"/>
      <c r="AB945" s="24"/>
      <c r="AC945" s="24"/>
      <c r="AD945" s="24"/>
      <c r="AP945"/>
      <c r="AQ945"/>
      <c r="AX945"/>
    </row>
    <row r="946" spans="18:50" x14ac:dyDescent="0.25">
      <c r="R946" s="24"/>
      <c r="S946" s="24"/>
      <c r="T946" s="24"/>
      <c r="U946" s="24"/>
      <c r="V946" s="24"/>
      <c r="W946" s="24"/>
      <c r="X946" s="24"/>
      <c r="Y946" s="24"/>
      <c r="Z946" s="24"/>
      <c r="AA946" s="24"/>
      <c r="AB946" s="24"/>
      <c r="AC946" s="24"/>
      <c r="AD946" s="24"/>
      <c r="AP946"/>
      <c r="AQ946"/>
      <c r="AX946"/>
    </row>
    <row r="947" spans="18:50" x14ac:dyDescent="0.25">
      <c r="R947" s="24"/>
      <c r="S947" s="24"/>
      <c r="T947" s="24"/>
      <c r="U947" s="24"/>
      <c r="V947" s="24"/>
      <c r="W947" s="24"/>
      <c r="X947" s="24"/>
      <c r="Y947" s="24"/>
      <c r="Z947" s="24"/>
      <c r="AA947" s="24"/>
      <c r="AB947" s="24"/>
      <c r="AC947" s="24"/>
      <c r="AD947" s="24"/>
      <c r="AP947"/>
      <c r="AQ947"/>
      <c r="AX947"/>
    </row>
    <row r="948" spans="18:50" x14ac:dyDescent="0.25">
      <c r="R948" s="24"/>
      <c r="S948" s="24"/>
      <c r="T948" s="24"/>
      <c r="U948" s="24"/>
      <c r="V948" s="24"/>
      <c r="W948" s="24"/>
      <c r="X948" s="24"/>
      <c r="Y948" s="24"/>
      <c r="Z948" s="24"/>
      <c r="AA948" s="24"/>
      <c r="AB948" s="24"/>
      <c r="AC948" s="24"/>
      <c r="AD948" s="24"/>
      <c r="AP948"/>
      <c r="AQ948"/>
      <c r="AX948"/>
    </row>
    <row r="949" spans="18:50" x14ac:dyDescent="0.25">
      <c r="R949" s="24"/>
      <c r="S949" s="24"/>
      <c r="T949" s="24"/>
      <c r="U949" s="24"/>
      <c r="V949" s="24"/>
      <c r="W949" s="24"/>
      <c r="X949" s="24"/>
      <c r="Y949" s="24"/>
      <c r="Z949" s="24"/>
      <c r="AA949" s="24"/>
      <c r="AB949" s="24"/>
      <c r="AC949" s="24"/>
      <c r="AD949" s="24"/>
      <c r="AP949"/>
      <c r="AQ949"/>
      <c r="AX949"/>
    </row>
    <row r="950" spans="18:50" x14ac:dyDescent="0.25">
      <c r="R950" s="24"/>
      <c r="S950" s="24"/>
      <c r="T950" s="24"/>
      <c r="U950" s="24"/>
      <c r="V950" s="24"/>
      <c r="W950" s="24"/>
      <c r="X950" s="24"/>
      <c r="Y950" s="24"/>
      <c r="Z950" s="24"/>
      <c r="AA950" s="24"/>
      <c r="AB950" s="24"/>
      <c r="AC950" s="24"/>
      <c r="AD950" s="24"/>
      <c r="AP950"/>
      <c r="AQ950"/>
      <c r="AX950"/>
    </row>
    <row r="951" spans="18:50" x14ac:dyDescent="0.25">
      <c r="R951" s="24"/>
      <c r="S951" s="24"/>
      <c r="T951" s="24"/>
      <c r="U951" s="24"/>
      <c r="V951" s="24"/>
      <c r="W951" s="24"/>
      <c r="X951" s="24"/>
      <c r="Y951" s="24"/>
      <c r="Z951" s="24"/>
      <c r="AA951" s="24"/>
      <c r="AB951" s="24"/>
      <c r="AC951" s="24"/>
      <c r="AD951" s="24"/>
      <c r="AP951"/>
      <c r="AQ951"/>
      <c r="AX951"/>
    </row>
    <row r="952" spans="18:50" x14ac:dyDescent="0.25">
      <c r="R952" s="24"/>
      <c r="S952" s="24"/>
      <c r="T952" s="24"/>
      <c r="U952" s="24"/>
      <c r="V952" s="24"/>
      <c r="W952" s="24"/>
      <c r="X952" s="24"/>
      <c r="Y952" s="24"/>
      <c r="Z952" s="24"/>
      <c r="AA952" s="24"/>
      <c r="AB952" s="24"/>
      <c r="AC952" s="24"/>
      <c r="AD952" s="24"/>
      <c r="AP952"/>
      <c r="AQ952"/>
      <c r="AX952"/>
    </row>
    <row r="953" spans="18:50" x14ac:dyDescent="0.25">
      <c r="R953" s="24"/>
      <c r="S953" s="24"/>
      <c r="T953" s="24"/>
      <c r="U953" s="24"/>
      <c r="V953" s="24"/>
      <c r="W953" s="24"/>
      <c r="X953" s="24"/>
      <c r="Y953" s="24"/>
      <c r="Z953" s="24"/>
      <c r="AA953" s="24"/>
      <c r="AB953" s="24"/>
      <c r="AC953" s="24"/>
      <c r="AD953" s="24"/>
      <c r="AP953"/>
      <c r="AQ953"/>
      <c r="AX953"/>
    </row>
    <row r="954" spans="18:50" x14ac:dyDescent="0.25">
      <c r="R954" s="24"/>
      <c r="S954" s="24"/>
      <c r="T954" s="24"/>
      <c r="U954" s="24"/>
      <c r="V954" s="24"/>
      <c r="W954" s="24"/>
      <c r="X954" s="24"/>
      <c r="Y954" s="24"/>
      <c r="Z954" s="24"/>
      <c r="AA954" s="24"/>
      <c r="AB954" s="24"/>
      <c r="AC954" s="24"/>
      <c r="AD954" s="24"/>
      <c r="AP954"/>
      <c r="AQ954"/>
      <c r="AX954"/>
    </row>
    <row r="955" spans="18:50" x14ac:dyDescent="0.25">
      <c r="R955" s="24"/>
      <c r="S955" s="24"/>
      <c r="T955" s="24"/>
      <c r="U955" s="24"/>
      <c r="V955" s="24"/>
      <c r="W955" s="24"/>
      <c r="X955" s="24"/>
      <c r="Y955" s="24"/>
      <c r="Z955" s="24"/>
      <c r="AA955" s="24"/>
      <c r="AB955" s="24"/>
      <c r="AC955" s="24"/>
      <c r="AD955" s="24"/>
      <c r="AP955"/>
      <c r="AQ955"/>
      <c r="AX955"/>
    </row>
    <row r="956" spans="18:50" x14ac:dyDescent="0.25">
      <c r="R956" s="24"/>
      <c r="S956" s="24"/>
      <c r="T956" s="24"/>
      <c r="U956" s="24"/>
      <c r="V956" s="24"/>
      <c r="W956" s="24"/>
      <c r="X956" s="24"/>
      <c r="Y956" s="24"/>
      <c r="Z956" s="24"/>
      <c r="AA956" s="24"/>
      <c r="AB956" s="24"/>
      <c r="AC956" s="24"/>
      <c r="AD956" s="24"/>
      <c r="AP956"/>
      <c r="AQ956"/>
      <c r="AX956"/>
    </row>
    <row r="957" spans="18:50" x14ac:dyDescent="0.25">
      <c r="R957" s="24"/>
      <c r="S957" s="24"/>
      <c r="T957" s="24"/>
      <c r="U957" s="24"/>
      <c r="V957" s="24"/>
      <c r="W957" s="24"/>
      <c r="X957" s="24"/>
      <c r="Y957" s="24"/>
      <c r="Z957" s="24"/>
      <c r="AA957" s="24"/>
      <c r="AB957" s="24"/>
      <c r="AC957" s="24"/>
      <c r="AD957" s="24"/>
      <c r="AP957"/>
      <c r="AQ957"/>
      <c r="AX957"/>
    </row>
    <row r="958" spans="18:50" x14ac:dyDescent="0.25">
      <c r="R958" s="24"/>
      <c r="S958" s="24"/>
      <c r="T958" s="24"/>
      <c r="U958" s="24"/>
      <c r="V958" s="24"/>
      <c r="W958" s="24"/>
      <c r="X958" s="24"/>
      <c r="Y958" s="24"/>
      <c r="Z958" s="24"/>
      <c r="AA958" s="24"/>
      <c r="AB958" s="24"/>
      <c r="AC958" s="24"/>
      <c r="AD958" s="24"/>
      <c r="AP958"/>
      <c r="AQ958"/>
      <c r="AX958"/>
    </row>
    <row r="959" spans="18:50" x14ac:dyDescent="0.25">
      <c r="R959" s="24"/>
      <c r="S959" s="24"/>
      <c r="T959" s="24"/>
      <c r="U959" s="24"/>
      <c r="V959" s="24"/>
      <c r="W959" s="24"/>
      <c r="X959" s="24"/>
      <c r="Y959" s="24"/>
      <c r="Z959" s="24"/>
      <c r="AA959" s="24"/>
      <c r="AB959" s="24"/>
      <c r="AC959" s="24"/>
      <c r="AD959" s="24"/>
      <c r="AP959"/>
      <c r="AQ959"/>
      <c r="AX959"/>
    </row>
    <row r="960" spans="18:50" x14ac:dyDescent="0.25">
      <c r="R960" s="24"/>
      <c r="S960" s="24"/>
      <c r="T960" s="24"/>
      <c r="U960" s="24"/>
      <c r="V960" s="24"/>
      <c r="W960" s="24"/>
      <c r="X960" s="24"/>
      <c r="Y960" s="24"/>
      <c r="Z960" s="24"/>
      <c r="AA960" s="24"/>
      <c r="AB960" s="24"/>
      <c r="AC960" s="24"/>
      <c r="AD960" s="24"/>
      <c r="AP960"/>
      <c r="AQ960"/>
      <c r="AX960"/>
    </row>
    <row r="961" spans="18:50" x14ac:dyDescent="0.25">
      <c r="R961" s="24"/>
      <c r="S961" s="24"/>
      <c r="T961" s="24"/>
      <c r="U961" s="24"/>
      <c r="V961" s="24"/>
      <c r="W961" s="24"/>
      <c r="X961" s="24"/>
      <c r="Y961" s="24"/>
      <c r="Z961" s="24"/>
      <c r="AA961" s="24"/>
      <c r="AB961" s="24"/>
      <c r="AC961" s="24"/>
      <c r="AD961" s="24"/>
      <c r="AP961"/>
      <c r="AQ961"/>
      <c r="AX961"/>
    </row>
    <row r="962" spans="18:50" x14ac:dyDescent="0.25">
      <c r="R962" s="24"/>
      <c r="S962" s="24"/>
      <c r="T962" s="24"/>
      <c r="U962" s="24"/>
      <c r="V962" s="24"/>
      <c r="W962" s="24"/>
      <c r="X962" s="24"/>
      <c r="Y962" s="24"/>
      <c r="Z962" s="24"/>
      <c r="AA962" s="24"/>
      <c r="AB962" s="24"/>
      <c r="AC962" s="24"/>
      <c r="AD962" s="24"/>
      <c r="AP962"/>
      <c r="AQ962"/>
      <c r="AX962"/>
    </row>
    <row r="963" spans="18:50" x14ac:dyDescent="0.25">
      <c r="R963" s="24"/>
      <c r="S963" s="24"/>
      <c r="T963" s="24"/>
      <c r="U963" s="24"/>
      <c r="V963" s="24"/>
      <c r="W963" s="24"/>
      <c r="X963" s="24"/>
      <c r="Y963" s="24"/>
      <c r="Z963" s="24"/>
      <c r="AA963" s="24"/>
      <c r="AB963" s="24"/>
      <c r="AC963" s="24"/>
      <c r="AD963" s="24"/>
      <c r="AP963"/>
      <c r="AQ963"/>
      <c r="AX963"/>
    </row>
    <row r="964" spans="18:50" x14ac:dyDescent="0.25">
      <c r="R964" s="24"/>
      <c r="S964" s="24"/>
      <c r="T964" s="24"/>
      <c r="U964" s="24"/>
      <c r="V964" s="24"/>
      <c r="W964" s="24"/>
      <c r="X964" s="24"/>
      <c r="Y964" s="24"/>
      <c r="Z964" s="24"/>
      <c r="AA964" s="24"/>
      <c r="AB964" s="24"/>
      <c r="AC964" s="24"/>
      <c r="AD964" s="24"/>
      <c r="AP964"/>
      <c r="AQ964"/>
      <c r="AX964"/>
    </row>
    <row r="965" spans="18:50" x14ac:dyDescent="0.25">
      <c r="R965" s="24"/>
      <c r="S965" s="24"/>
      <c r="T965" s="24"/>
      <c r="U965" s="24"/>
      <c r="V965" s="24"/>
      <c r="W965" s="24"/>
      <c r="X965" s="24"/>
      <c r="Y965" s="24"/>
      <c r="Z965" s="24"/>
      <c r="AA965" s="24"/>
      <c r="AB965" s="24"/>
      <c r="AC965" s="24"/>
      <c r="AD965" s="24"/>
      <c r="AP965"/>
      <c r="AQ965"/>
      <c r="AX965"/>
    </row>
    <row r="966" spans="18:50" x14ac:dyDescent="0.25">
      <c r="R966" s="24"/>
      <c r="S966" s="24"/>
      <c r="T966" s="24"/>
      <c r="U966" s="24"/>
      <c r="V966" s="24"/>
      <c r="W966" s="24"/>
      <c r="X966" s="24"/>
      <c r="Y966" s="24"/>
      <c r="Z966" s="24"/>
      <c r="AA966" s="24"/>
      <c r="AB966" s="24"/>
      <c r="AC966" s="24"/>
      <c r="AD966" s="24"/>
      <c r="AP966"/>
      <c r="AQ966"/>
      <c r="AX966"/>
    </row>
    <row r="967" spans="18:50" x14ac:dyDescent="0.25">
      <c r="R967" s="24"/>
      <c r="S967" s="24"/>
      <c r="T967" s="24"/>
      <c r="U967" s="24"/>
      <c r="V967" s="24"/>
      <c r="W967" s="24"/>
      <c r="X967" s="24"/>
      <c r="Y967" s="24"/>
      <c r="Z967" s="24"/>
      <c r="AA967" s="24"/>
      <c r="AB967" s="24"/>
      <c r="AC967" s="24"/>
      <c r="AD967" s="24"/>
      <c r="AP967"/>
      <c r="AQ967"/>
      <c r="AX967"/>
    </row>
    <row r="968" spans="18:50" x14ac:dyDescent="0.25">
      <c r="R968" s="24"/>
      <c r="S968" s="24"/>
      <c r="T968" s="24"/>
      <c r="U968" s="24"/>
      <c r="V968" s="24"/>
      <c r="W968" s="24"/>
      <c r="X968" s="24"/>
      <c r="Y968" s="24"/>
      <c r="Z968" s="24"/>
      <c r="AA968" s="24"/>
      <c r="AB968" s="24"/>
      <c r="AC968" s="24"/>
      <c r="AD968" s="24"/>
      <c r="AP968"/>
      <c r="AQ968"/>
      <c r="AX968"/>
    </row>
    <row r="969" spans="18:50" x14ac:dyDescent="0.25">
      <c r="R969" s="24"/>
      <c r="S969" s="24"/>
      <c r="T969" s="24"/>
      <c r="U969" s="24"/>
      <c r="V969" s="24"/>
      <c r="W969" s="24"/>
      <c r="X969" s="24"/>
      <c r="Y969" s="24"/>
      <c r="Z969" s="24"/>
      <c r="AA969" s="24"/>
      <c r="AB969" s="24"/>
      <c r="AC969" s="24"/>
      <c r="AD969" s="24"/>
      <c r="AP969"/>
      <c r="AQ969"/>
      <c r="AX969"/>
    </row>
    <row r="970" spans="18:50" x14ac:dyDescent="0.25">
      <c r="R970" s="24"/>
      <c r="S970" s="24"/>
      <c r="T970" s="24"/>
      <c r="U970" s="24"/>
      <c r="V970" s="24"/>
      <c r="W970" s="24"/>
      <c r="X970" s="24"/>
      <c r="Y970" s="24"/>
      <c r="Z970" s="24"/>
      <c r="AA970" s="24"/>
      <c r="AB970" s="24"/>
      <c r="AC970" s="24"/>
      <c r="AD970" s="24"/>
      <c r="AP970"/>
      <c r="AQ970"/>
      <c r="AX970"/>
    </row>
    <row r="971" spans="18:50" x14ac:dyDescent="0.25">
      <c r="R971" s="24"/>
      <c r="S971" s="24"/>
      <c r="T971" s="24"/>
      <c r="U971" s="24"/>
      <c r="V971" s="24"/>
      <c r="W971" s="24"/>
      <c r="X971" s="24"/>
      <c r="Y971" s="24"/>
      <c r="Z971" s="24"/>
      <c r="AA971" s="24"/>
      <c r="AB971" s="24"/>
      <c r="AC971" s="24"/>
      <c r="AD971" s="24"/>
      <c r="AP971"/>
      <c r="AQ971"/>
      <c r="AX971"/>
    </row>
    <row r="972" spans="18:50" x14ac:dyDescent="0.25">
      <c r="R972" s="24"/>
      <c r="S972" s="24"/>
      <c r="T972" s="24"/>
      <c r="U972" s="24"/>
      <c r="V972" s="24"/>
      <c r="W972" s="24"/>
      <c r="X972" s="24"/>
      <c r="Y972" s="24"/>
      <c r="Z972" s="24"/>
      <c r="AA972" s="24"/>
      <c r="AB972" s="24"/>
      <c r="AC972" s="24"/>
      <c r="AD972" s="24"/>
      <c r="AP972"/>
      <c r="AQ972"/>
      <c r="AX972"/>
    </row>
    <row r="973" spans="18:50" x14ac:dyDescent="0.25">
      <c r="R973" s="24"/>
      <c r="S973" s="24"/>
      <c r="T973" s="24"/>
      <c r="U973" s="24"/>
      <c r="V973" s="24"/>
      <c r="W973" s="24"/>
      <c r="X973" s="24"/>
      <c r="Y973" s="24"/>
      <c r="Z973" s="24"/>
      <c r="AA973" s="24"/>
      <c r="AB973" s="24"/>
      <c r="AC973" s="24"/>
      <c r="AD973" s="24"/>
      <c r="AP973"/>
      <c r="AQ973"/>
      <c r="AX973"/>
    </row>
    <row r="974" spans="18:50" x14ac:dyDescent="0.25">
      <c r="R974" s="24"/>
      <c r="S974" s="24"/>
      <c r="T974" s="24"/>
      <c r="U974" s="24"/>
      <c r="V974" s="24"/>
      <c r="W974" s="24"/>
      <c r="X974" s="24"/>
      <c r="Y974" s="24"/>
      <c r="Z974" s="24"/>
      <c r="AA974" s="24"/>
      <c r="AB974" s="24"/>
      <c r="AC974" s="24"/>
      <c r="AD974" s="24"/>
      <c r="AP974"/>
      <c r="AQ974"/>
      <c r="AX974"/>
    </row>
    <row r="975" spans="18:50" x14ac:dyDescent="0.25">
      <c r="R975" s="24"/>
      <c r="S975" s="24"/>
      <c r="T975" s="24"/>
      <c r="U975" s="24"/>
      <c r="V975" s="24"/>
      <c r="W975" s="24"/>
      <c r="X975" s="24"/>
      <c r="Y975" s="24"/>
      <c r="Z975" s="24"/>
      <c r="AA975" s="24"/>
      <c r="AB975" s="24"/>
      <c r="AC975" s="24"/>
      <c r="AD975" s="24"/>
      <c r="AP975"/>
      <c r="AQ975"/>
      <c r="AX975"/>
    </row>
    <row r="976" spans="18:50" x14ac:dyDescent="0.25">
      <c r="R976" s="24"/>
      <c r="S976" s="24"/>
      <c r="T976" s="24"/>
      <c r="U976" s="24"/>
      <c r="V976" s="24"/>
      <c r="W976" s="24"/>
      <c r="X976" s="24"/>
      <c r="Y976" s="24"/>
      <c r="Z976" s="24"/>
      <c r="AA976" s="24"/>
      <c r="AB976" s="24"/>
      <c r="AC976" s="24"/>
      <c r="AD976" s="24"/>
      <c r="AP976"/>
      <c r="AQ976"/>
      <c r="AX976"/>
    </row>
    <row r="977" spans="18:50" x14ac:dyDescent="0.25">
      <c r="R977" s="24"/>
      <c r="S977" s="24"/>
      <c r="T977" s="24"/>
      <c r="U977" s="24"/>
      <c r="V977" s="24"/>
      <c r="W977" s="24"/>
      <c r="X977" s="24"/>
      <c r="Y977" s="24"/>
      <c r="Z977" s="24"/>
      <c r="AA977" s="24"/>
      <c r="AB977" s="24"/>
      <c r="AC977" s="24"/>
      <c r="AD977" s="24"/>
      <c r="AP977"/>
      <c r="AQ977"/>
      <c r="AX977"/>
    </row>
    <row r="978" spans="18:50" x14ac:dyDescent="0.25">
      <c r="R978" s="24"/>
      <c r="S978" s="24"/>
      <c r="T978" s="24"/>
      <c r="U978" s="24"/>
      <c r="V978" s="24"/>
      <c r="W978" s="24"/>
      <c r="X978" s="24"/>
      <c r="Y978" s="24"/>
      <c r="Z978" s="24"/>
      <c r="AA978" s="24"/>
      <c r="AB978" s="24"/>
      <c r="AC978" s="24"/>
      <c r="AD978" s="24"/>
      <c r="AP978"/>
      <c r="AQ978"/>
      <c r="AX978"/>
    </row>
    <row r="979" spans="18:50" x14ac:dyDescent="0.25">
      <c r="R979" s="24"/>
      <c r="S979" s="24"/>
      <c r="T979" s="24"/>
      <c r="U979" s="24"/>
      <c r="V979" s="24"/>
      <c r="W979" s="24"/>
      <c r="X979" s="24"/>
      <c r="Y979" s="24"/>
      <c r="Z979" s="24"/>
      <c r="AA979" s="24"/>
      <c r="AB979" s="24"/>
      <c r="AC979" s="24"/>
      <c r="AD979" s="24"/>
      <c r="AP979"/>
      <c r="AQ979"/>
      <c r="AX979"/>
    </row>
    <row r="980" spans="18:50" x14ac:dyDescent="0.25">
      <c r="R980" s="24"/>
      <c r="S980" s="24"/>
      <c r="T980" s="24"/>
      <c r="U980" s="24"/>
      <c r="V980" s="24"/>
      <c r="W980" s="24"/>
      <c r="X980" s="24"/>
      <c r="Y980" s="24"/>
      <c r="Z980" s="24"/>
      <c r="AA980" s="24"/>
      <c r="AB980" s="24"/>
      <c r="AC980" s="24"/>
      <c r="AD980" s="24"/>
      <c r="AP980"/>
      <c r="AQ980"/>
      <c r="AX980"/>
    </row>
    <row r="981" spans="18:50" x14ac:dyDescent="0.25">
      <c r="R981" s="24"/>
      <c r="S981" s="24"/>
      <c r="T981" s="24"/>
      <c r="U981" s="24"/>
      <c r="V981" s="24"/>
      <c r="W981" s="24"/>
      <c r="X981" s="24"/>
      <c r="Y981" s="24"/>
      <c r="Z981" s="24"/>
      <c r="AA981" s="24"/>
      <c r="AB981" s="24"/>
      <c r="AC981" s="24"/>
      <c r="AD981" s="24"/>
      <c r="AP981"/>
      <c r="AQ981"/>
      <c r="AX981"/>
    </row>
    <row r="982" spans="18:50" x14ac:dyDescent="0.25">
      <c r="R982" s="24"/>
      <c r="S982" s="24"/>
      <c r="T982" s="24"/>
      <c r="U982" s="24"/>
      <c r="V982" s="24"/>
      <c r="W982" s="24"/>
      <c r="X982" s="24"/>
      <c r="Y982" s="24"/>
      <c r="Z982" s="24"/>
      <c r="AA982" s="24"/>
      <c r="AB982" s="24"/>
      <c r="AC982" s="24"/>
      <c r="AD982" s="24"/>
      <c r="AP982"/>
      <c r="AQ982"/>
      <c r="AX982"/>
    </row>
    <row r="983" spans="18:50" x14ac:dyDescent="0.25">
      <c r="R983" s="24"/>
      <c r="S983" s="24"/>
      <c r="T983" s="24"/>
      <c r="U983" s="24"/>
      <c r="V983" s="24"/>
      <c r="W983" s="24"/>
      <c r="X983" s="24"/>
      <c r="Y983" s="24"/>
      <c r="Z983" s="24"/>
      <c r="AA983" s="24"/>
      <c r="AB983" s="24"/>
      <c r="AC983" s="24"/>
      <c r="AD983" s="24"/>
      <c r="AP983"/>
      <c r="AQ983"/>
      <c r="AX983"/>
    </row>
    <row r="984" spans="18:50" x14ac:dyDescent="0.25">
      <c r="R984" s="24"/>
      <c r="S984" s="24"/>
      <c r="T984" s="24"/>
      <c r="U984" s="24"/>
      <c r="V984" s="24"/>
      <c r="W984" s="24"/>
      <c r="X984" s="24"/>
      <c r="Y984" s="24"/>
      <c r="Z984" s="24"/>
      <c r="AA984" s="24"/>
      <c r="AB984" s="24"/>
      <c r="AC984" s="24"/>
      <c r="AD984" s="24"/>
      <c r="AP984"/>
      <c r="AQ984"/>
      <c r="AX984"/>
    </row>
    <row r="985" spans="18:50" x14ac:dyDescent="0.25">
      <c r="R985" s="24"/>
      <c r="S985" s="24"/>
      <c r="T985" s="24"/>
      <c r="U985" s="24"/>
      <c r="V985" s="24"/>
      <c r="W985" s="24"/>
      <c r="X985" s="24"/>
      <c r="Y985" s="24"/>
      <c r="Z985" s="24"/>
      <c r="AA985" s="24"/>
      <c r="AB985" s="24"/>
      <c r="AC985" s="24"/>
      <c r="AD985" s="24"/>
      <c r="AP985"/>
      <c r="AQ985"/>
      <c r="AX985"/>
    </row>
    <row r="986" spans="18:50" x14ac:dyDescent="0.25">
      <c r="R986" s="24"/>
      <c r="S986" s="24"/>
      <c r="T986" s="24"/>
      <c r="U986" s="24"/>
      <c r="V986" s="24"/>
      <c r="W986" s="24"/>
      <c r="X986" s="24"/>
      <c r="Y986" s="24"/>
      <c r="Z986" s="24"/>
      <c r="AA986" s="24"/>
      <c r="AB986" s="24"/>
      <c r="AC986" s="24"/>
      <c r="AD986" s="24"/>
      <c r="AP986"/>
      <c r="AQ986"/>
      <c r="AX986"/>
    </row>
    <row r="987" spans="18:50" x14ac:dyDescent="0.25">
      <c r="R987" s="24"/>
      <c r="S987" s="24"/>
      <c r="T987" s="24"/>
      <c r="U987" s="24"/>
      <c r="V987" s="24"/>
      <c r="W987" s="24"/>
      <c r="X987" s="24"/>
      <c r="Y987" s="24"/>
      <c r="Z987" s="24"/>
      <c r="AA987" s="24"/>
      <c r="AB987" s="24"/>
      <c r="AC987" s="24"/>
      <c r="AD987" s="24"/>
      <c r="AP987"/>
      <c r="AQ987"/>
      <c r="AX987"/>
    </row>
    <row r="988" spans="18:50" x14ac:dyDescent="0.25">
      <c r="R988" s="24"/>
      <c r="S988" s="24"/>
      <c r="T988" s="24"/>
      <c r="U988" s="24"/>
      <c r="V988" s="24"/>
      <c r="W988" s="24"/>
      <c r="X988" s="24"/>
      <c r="Y988" s="24"/>
      <c r="Z988" s="24"/>
      <c r="AA988" s="24"/>
      <c r="AB988" s="24"/>
      <c r="AC988" s="24"/>
      <c r="AD988" s="24"/>
      <c r="AP988"/>
      <c r="AQ988"/>
      <c r="AX988"/>
    </row>
    <row r="989" spans="18:50" x14ac:dyDescent="0.25">
      <c r="R989" s="24"/>
      <c r="S989" s="24"/>
      <c r="T989" s="24"/>
      <c r="U989" s="24"/>
      <c r="V989" s="24"/>
      <c r="W989" s="24"/>
      <c r="X989" s="24"/>
      <c r="Y989" s="24"/>
      <c r="Z989" s="24"/>
      <c r="AA989" s="24"/>
      <c r="AB989" s="24"/>
      <c r="AC989" s="24"/>
      <c r="AD989" s="24"/>
      <c r="AP989"/>
      <c r="AQ989"/>
      <c r="AX989"/>
    </row>
    <row r="990" spans="18:50" x14ac:dyDescent="0.25">
      <c r="R990" s="24"/>
      <c r="S990" s="24"/>
      <c r="T990" s="24"/>
      <c r="U990" s="24"/>
      <c r="V990" s="24"/>
      <c r="W990" s="24"/>
      <c r="X990" s="24"/>
      <c r="Y990" s="24"/>
      <c r="Z990" s="24"/>
      <c r="AA990" s="24"/>
      <c r="AB990" s="24"/>
      <c r="AC990" s="24"/>
      <c r="AD990" s="24"/>
      <c r="AP990"/>
      <c r="AQ990"/>
      <c r="AX990"/>
    </row>
    <row r="991" spans="18:50" x14ac:dyDescent="0.25">
      <c r="R991" s="24"/>
      <c r="S991" s="24"/>
      <c r="T991" s="24"/>
      <c r="U991" s="24"/>
      <c r="V991" s="24"/>
      <c r="W991" s="24"/>
      <c r="X991" s="24"/>
      <c r="Y991" s="24"/>
      <c r="Z991" s="24"/>
      <c r="AA991" s="24"/>
      <c r="AB991" s="24"/>
      <c r="AC991" s="24"/>
      <c r="AD991" s="24"/>
      <c r="AP991"/>
      <c r="AQ991"/>
      <c r="AX991"/>
    </row>
    <row r="992" spans="18:50" x14ac:dyDescent="0.25">
      <c r="R992" s="24"/>
      <c r="S992" s="24"/>
      <c r="T992" s="24"/>
      <c r="U992" s="24"/>
      <c r="V992" s="24"/>
      <c r="W992" s="24"/>
      <c r="X992" s="24"/>
      <c r="Y992" s="24"/>
      <c r="Z992" s="24"/>
      <c r="AA992" s="24"/>
      <c r="AB992" s="24"/>
      <c r="AC992" s="24"/>
      <c r="AD992" s="24"/>
      <c r="AP992"/>
      <c r="AQ992"/>
      <c r="AX992"/>
    </row>
    <row r="993" spans="18:50" x14ac:dyDescent="0.25">
      <c r="R993" s="24"/>
      <c r="S993" s="24"/>
      <c r="T993" s="24"/>
      <c r="U993" s="24"/>
      <c r="V993" s="24"/>
      <c r="W993" s="24"/>
      <c r="X993" s="24"/>
      <c r="Y993" s="24"/>
      <c r="Z993" s="24"/>
      <c r="AA993" s="24"/>
      <c r="AB993" s="24"/>
      <c r="AC993" s="24"/>
      <c r="AD993" s="24"/>
      <c r="AP993"/>
      <c r="AQ993"/>
      <c r="AX993"/>
    </row>
    <row r="994" spans="18:50" x14ac:dyDescent="0.25">
      <c r="R994" s="24"/>
      <c r="S994" s="24"/>
      <c r="T994" s="24"/>
      <c r="U994" s="24"/>
      <c r="V994" s="24"/>
      <c r="W994" s="24"/>
      <c r="X994" s="24"/>
      <c r="Y994" s="24"/>
      <c r="Z994" s="24"/>
      <c r="AA994" s="24"/>
      <c r="AB994" s="24"/>
      <c r="AC994" s="24"/>
      <c r="AD994" s="24"/>
      <c r="AP994"/>
      <c r="AQ994"/>
      <c r="AX994"/>
    </row>
    <row r="995" spans="18:50" x14ac:dyDescent="0.25">
      <c r="R995" s="24"/>
      <c r="S995" s="24"/>
      <c r="T995" s="24"/>
      <c r="U995" s="24"/>
      <c r="V995" s="24"/>
      <c r="W995" s="24"/>
      <c r="X995" s="24"/>
      <c r="Y995" s="24"/>
      <c r="Z995" s="24"/>
      <c r="AA995" s="24"/>
      <c r="AB995" s="24"/>
      <c r="AC995" s="24"/>
      <c r="AD995" s="24"/>
      <c r="AP995"/>
      <c r="AQ995"/>
      <c r="AX995"/>
    </row>
    <row r="996" spans="18:50" x14ac:dyDescent="0.25">
      <c r="R996" s="24"/>
      <c r="S996" s="24"/>
      <c r="T996" s="24"/>
      <c r="U996" s="24"/>
      <c r="V996" s="24"/>
      <c r="W996" s="24"/>
      <c r="X996" s="24"/>
      <c r="Y996" s="24"/>
      <c r="Z996" s="24"/>
      <c r="AA996" s="24"/>
      <c r="AB996" s="24"/>
      <c r="AC996" s="24"/>
      <c r="AD996" s="24"/>
      <c r="AP996"/>
      <c r="AQ996"/>
      <c r="AX996"/>
    </row>
    <row r="997" spans="18:50" x14ac:dyDescent="0.25">
      <c r="R997" s="24"/>
      <c r="S997" s="24"/>
      <c r="T997" s="24"/>
      <c r="U997" s="24"/>
      <c r="V997" s="24"/>
      <c r="W997" s="24"/>
      <c r="X997" s="24"/>
      <c r="Y997" s="24"/>
      <c r="Z997" s="24"/>
      <c r="AA997" s="24"/>
      <c r="AB997" s="24"/>
      <c r="AC997" s="24"/>
      <c r="AD997" s="24"/>
      <c r="AP997"/>
      <c r="AQ997"/>
      <c r="AX997"/>
    </row>
    <row r="998" spans="18:50" x14ac:dyDescent="0.25">
      <c r="R998" s="24"/>
      <c r="S998" s="24"/>
      <c r="T998" s="24"/>
      <c r="U998" s="24"/>
      <c r="V998" s="24"/>
      <c r="W998" s="24"/>
      <c r="X998" s="24"/>
      <c r="Y998" s="24"/>
      <c r="Z998" s="24"/>
      <c r="AA998" s="24"/>
      <c r="AB998" s="24"/>
      <c r="AC998" s="24"/>
      <c r="AD998" s="24"/>
      <c r="AP998"/>
      <c r="AQ998"/>
      <c r="AX998"/>
    </row>
    <row r="999" spans="18:50" x14ac:dyDescent="0.25">
      <c r="R999" s="24"/>
      <c r="S999" s="24"/>
      <c r="T999" s="24"/>
      <c r="U999" s="24"/>
      <c r="V999" s="24"/>
      <c r="W999" s="24"/>
      <c r="X999" s="24"/>
      <c r="Y999" s="24"/>
      <c r="Z999" s="24"/>
      <c r="AA999" s="24"/>
      <c r="AB999" s="24"/>
      <c r="AC999" s="24"/>
      <c r="AD999" s="24"/>
      <c r="AP999"/>
      <c r="AQ999"/>
      <c r="AX999"/>
    </row>
    <row r="1000" spans="18:50" x14ac:dyDescent="0.25">
      <c r="R1000" s="24"/>
      <c r="S1000" s="24"/>
      <c r="T1000" s="24"/>
      <c r="U1000" s="24"/>
      <c r="V1000" s="24"/>
      <c r="W1000" s="24"/>
      <c r="X1000" s="24"/>
      <c r="Y1000" s="24"/>
      <c r="Z1000" s="24"/>
      <c r="AA1000" s="24"/>
      <c r="AB1000" s="24"/>
      <c r="AC1000" s="24"/>
      <c r="AD1000" s="24"/>
      <c r="AP1000"/>
      <c r="AQ1000"/>
      <c r="AX1000"/>
    </row>
    <row r="1001" spans="18:50" x14ac:dyDescent="0.25">
      <c r="R1001" s="24"/>
      <c r="S1001" s="24"/>
      <c r="T1001" s="24"/>
      <c r="U1001" s="24"/>
      <c r="V1001" s="24"/>
      <c r="W1001" s="24"/>
      <c r="X1001" s="24"/>
      <c r="Y1001" s="24"/>
      <c r="Z1001" s="24"/>
      <c r="AA1001" s="24"/>
      <c r="AB1001" s="24"/>
      <c r="AC1001" s="24"/>
      <c r="AD1001" s="24"/>
      <c r="AP1001"/>
      <c r="AQ1001"/>
      <c r="AX1001"/>
    </row>
    <row r="1002" spans="18:50" x14ac:dyDescent="0.25">
      <c r="R1002" s="24"/>
      <c r="S1002" s="24"/>
      <c r="T1002" s="24"/>
      <c r="U1002" s="24"/>
      <c r="V1002" s="24"/>
      <c r="W1002" s="24"/>
      <c r="X1002" s="24"/>
      <c r="Y1002" s="24"/>
      <c r="Z1002" s="24"/>
      <c r="AA1002" s="24"/>
      <c r="AB1002" s="24"/>
      <c r="AC1002" s="24"/>
      <c r="AD1002" s="24"/>
      <c r="AP1002"/>
      <c r="AQ1002"/>
      <c r="AX1002"/>
    </row>
    <row r="1003" spans="18:50" x14ac:dyDescent="0.25">
      <c r="R1003" s="24"/>
      <c r="S1003" s="24"/>
      <c r="T1003" s="24"/>
      <c r="U1003" s="24"/>
      <c r="V1003" s="24"/>
      <c r="W1003" s="24"/>
      <c r="X1003" s="24"/>
      <c r="Y1003" s="24"/>
      <c r="Z1003" s="24"/>
      <c r="AA1003" s="24"/>
      <c r="AB1003" s="24"/>
      <c r="AC1003" s="24"/>
      <c r="AD1003" s="24"/>
      <c r="AP1003"/>
      <c r="AQ1003"/>
      <c r="AX1003"/>
    </row>
    <row r="1004" spans="18:50" x14ac:dyDescent="0.25">
      <c r="R1004" s="24"/>
      <c r="S1004" s="24"/>
      <c r="T1004" s="24"/>
      <c r="U1004" s="24"/>
      <c r="V1004" s="24"/>
      <c r="W1004" s="24"/>
      <c r="X1004" s="24"/>
      <c r="Y1004" s="24"/>
      <c r="Z1004" s="24"/>
      <c r="AA1004" s="24"/>
      <c r="AB1004" s="24"/>
      <c r="AC1004" s="24"/>
      <c r="AD1004" s="24"/>
      <c r="AP1004"/>
      <c r="AQ1004"/>
      <c r="AX1004"/>
    </row>
    <row r="1005" spans="18:50" x14ac:dyDescent="0.25">
      <c r="R1005" s="24"/>
      <c r="S1005" s="24"/>
      <c r="T1005" s="24"/>
      <c r="U1005" s="24"/>
      <c r="V1005" s="24"/>
      <c r="W1005" s="24"/>
      <c r="X1005" s="24"/>
      <c r="Y1005" s="24"/>
      <c r="Z1005" s="24"/>
      <c r="AA1005" s="24"/>
      <c r="AB1005" s="24"/>
      <c r="AC1005" s="24"/>
      <c r="AD1005" s="24"/>
      <c r="AP1005"/>
      <c r="AQ1005"/>
      <c r="AX1005"/>
    </row>
    <row r="1006" spans="18:50" x14ac:dyDescent="0.25">
      <c r="R1006" s="24"/>
      <c r="S1006" s="24"/>
      <c r="T1006" s="24"/>
      <c r="U1006" s="24"/>
      <c r="V1006" s="24"/>
      <c r="W1006" s="24"/>
      <c r="X1006" s="24"/>
      <c r="Y1006" s="24"/>
      <c r="Z1006" s="24"/>
      <c r="AA1006" s="24"/>
      <c r="AB1006" s="24"/>
      <c r="AC1006" s="24"/>
      <c r="AD1006" s="24"/>
      <c r="AP1006"/>
      <c r="AQ1006"/>
      <c r="AX1006"/>
    </row>
    <row r="1007" spans="18:50" x14ac:dyDescent="0.25">
      <c r="R1007" s="24"/>
      <c r="S1007" s="24"/>
      <c r="T1007" s="24"/>
      <c r="U1007" s="24"/>
      <c r="V1007" s="24"/>
      <c r="W1007" s="24"/>
      <c r="X1007" s="24"/>
      <c r="Y1007" s="24"/>
      <c r="Z1007" s="24"/>
      <c r="AA1007" s="24"/>
      <c r="AB1007" s="24"/>
      <c r="AC1007" s="24"/>
      <c r="AD1007" s="24"/>
      <c r="AP1007"/>
      <c r="AQ1007"/>
      <c r="AX1007"/>
    </row>
    <row r="1008" spans="18:50" x14ac:dyDescent="0.25">
      <c r="R1008" s="24"/>
      <c r="S1008" s="24"/>
      <c r="T1008" s="24"/>
      <c r="U1008" s="24"/>
      <c r="V1008" s="24"/>
      <c r="W1008" s="24"/>
      <c r="X1008" s="24"/>
      <c r="Y1008" s="24"/>
      <c r="Z1008" s="24"/>
      <c r="AA1008" s="24"/>
      <c r="AB1008" s="24"/>
      <c r="AC1008" s="24"/>
      <c r="AD1008" s="24"/>
      <c r="AP1008"/>
      <c r="AQ1008"/>
      <c r="AX1008"/>
    </row>
    <row r="1009" spans="18:50" x14ac:dyDescent="0.25">
      <c r="R1009" s="24"/>
      <c r="S1009" s="24"/>
      <c r="T1009" s="24"/>
      <c r="U1009" s="24"/>
      <c r="V1009" s="24"/>
      <c r="W1009" s="24"/>
      <c r="X1009" s="24"/>
      <c r="Y1009" s="24"/>
      <c r="Z1009" s="24"/>
      <c r="AA1009" s="24"/>
      <c r="AB1009" s="24"/>
      <c r="AC1009" s="24"/>
      <c r="AD1009" s="24"/>
      <c r="AP1009"/>
      <c r="AQ1009"/>
      <c r="AX1009"/>
    </row>
    <row r="1010" spans="18:50" x14ac:dyDescent="0.25">
      <c r="R1010" s="24"/>
      <c r="S1010" s="24"/>
      <c r="T1010" s="24"/>
      <c r="U1010" s="24"/>
      <c r="V1010" s="24"/>
      <c r="W1010" s="24"/>
      <c r="X1010" s="24"/>
      <c r="Y1010" s="24"/>
      <c r="Z1010" s="24"/>
      <c r="AA1010" s="24"/>
      <c r="AB1010" s="24"/>
      <c r="AC1010" s="24"/>
      <c r="AD1010" s="24"/>
      <c r="AP1010"/>
      <c r="AQ1010"/>
      <c r="AX1010"/>
    </row>
    <row r="1011" spans="18:50" x14ac:dyDescent="0.25">
      <c r="R1011" s="24"/>
      <c r="S1011" s="24"/>
      <c r="T1011" s="24"/>
      <c r="U1011" s="24"/>
      <c r="V1011" s="24"/>
      <c r="W1011" s="24"/>
      <c r="X1011" s="24"/>
      <c r="Y1011" s="24"/>
      <c r="Z1011" s="24"/>
      <c r="AA1011" s="24"/>
      <c r="AB1011" s="24"/>
      <c r="AC1011" s="24"/>
      <c r="AD1011" s="24"/>
      <c r="AP1011"/>
      <c r="AQ1011"/>
      <c r="AX1011"/>
    </row>
    <row r="1012" spans="18:50" x14ac:dyDescent="0.25">
      <c r="R1012" s="24"/>
      <c r="S1012" s="24"/>
      <c r="T1012" s="24"/>
      <c r="U1012" s="24"/>
      <c r="V1012" s="24"/>
      <c r="W1012" s="24"/>
      <c r="X1012" s="24"/>
      <c r="Y1012" s="24"/>
      <c r="Z1012" s="24"/>
      <c r="AA1012" s="24"/>
      <c r="AB1012" s="24"/>
      <c r="AC1012" s="24"/>
      <c r="AD1012" s="24"/>
      <c r="AP1012"/>
      <c r="AQ1012"/>
      <c r="AX1012"/>
    </row>
    <row r="1013" spans="18:50" x14ac:dyDescent="0.25">
      <c r="R1013" s="24"/>
      <c r="S1013" s="24"/>
      <c r="T1013" s="24"/>
      <c r="U1013" s="24"/>
      <c r="V1013" s="24"/>
      <c r="W1013" s="24"/>
      <c r="X1013" s="24"/>
      <c r="Y1013" s="24"/>
      <c r="Z1013" s="24"/>
      <c r="AA1013" s="24"/>
      <c r="AB1013" s="24"/>
      <c r="AC1013" s="24"/>
      <c r="AD1013" s="24"/>
      <c r="AP1013"/>
      <c r="AQ1013"/>
      <c r="AX1013"/>
    </row>
    <row r="1014" spans="18:50" x14ac:dyDescent="0.25">
      <c r="R1014" s="24"/>
      <c r="S1014" s="24"/>
      <c r="T1014" s="24"/>
      <c r="U1014" s="24"/>
      <c r="V1014" s="24"/>
      <c r="W1014" s="24"/>
      <c r="X1014" s="24"/>
      <c r="Y1014" s="24"/>
      <c r="Z1014" s="24"/>
      <c r="AA1014" s="24"/>
      <c r="AB1014" s="24"/>
      <c r="AC1014" s="24"/>
      <c r="AD1014" s="24"/>
      <c r="AP1014"/>
      <c r="AQ1014"/>
      <c r="AX1014"/>
    </row>
    <row r="1015" spans="18:50" x14ac:dyDescent="0.25">
      <c r="R1015" s="24"/>
      <c r="S1015" s="24"/>
      <c r="T1015" s="24"/>
      <c r="U1015" s="24"/>
      <c r="V1015" s="24"/>
      <c r="W1015" s="24"/>
      <c r="X1015" s="24"/>
      <c r="Y1015" s="24"/>
      <c r="Z1015" s="24"/>
      <c r="AA1015" s="24"/>
      <c r="AB1015" s="24"/>
      <c r="AC1015" s="24"/>
      <c r="AD1015" s="24"/>
      <c r="AP1015"/>
      <c r="AQ1015"/>
      <c r="AX1015"/>
    </row>
    <row r="1016" spans="18:50" x14ac:dyDescent="0.25">
      <c r="R1016" s="24"/>
      <c r="S1016" s="24"/>
      <c r="T1016" s="24"/>
      <c r="U1016" s="24"/>
      <c r="V1016" s="24"/>
      <c r="W1016" s="24"/>
      <c r="X1016" s="24"/>
      <c r="Y1016" s="24"/>
      <c r="Z1016" s="24"/>
      <c r="AA1016" s="24"/>
      <c r="AB1016" s="24"/>
      <c r="AC1016" s="24"/>
      <c r="AD1016" s="24"/>
      <c r="AP1016"/>
      <c r="AQ1016"/>
      <c r="AX1016"/>
    </row>
    <row r="1017" spans="18:50" x14ac:dyDescent="0.25">
      <c r="R1017" s="24"/>
      <c r="S1017" s="24"/>
      <c r="T1017" s="24"/>
      <c r="U1017" s="24"/>
      <c r="V1017" s="24"/>
      <c r="W1017" s="24"/>
      <c r="X1017" s="24"/>
      <c r="Y1017" s="24"/>
      <c r="Z1017" s="24"/>
      <c r="AA1017" s="24"/>
      <c r="AB1017" s="24"/>
      <c r="AC1017" s="24"/>
      <c r="AD1017" s="24"/>
      <c r="AP1017"/>
      <c r="AQ1017"/>
      <c r="AX1017"/>
    </row>
    <row r="1018" spans="18:50" x14ac:dyDescent="0.25">
      <c r="R1018" s="24"/>
      <c r="S1018" s="24"/>
      <c r="T1018" s="24"/>
      <c r="U1018" s="24"/>
      <c r="V1018" s="24"/>
      <c r="W1018" s="24"/>
      <c r="X1018" s="24"/>
      <c r="Y1018" s="24"/>
      <c r="Z1018" s="24"/>
      <c r="AA1018" s="24"/>
      <c r="AB1018" s="24"/>
      <c r="AC1018" s="24"/>
      <c r="AD1018" s="24"/>
      <c r="AP1018"/>
      <c r="AQ1018"/>
      <c r="AX1018"/>
    </row>
    <row r="1019" spans="18:50" x14ac:dyDescent="0.25">
      <c r="R1019" s="24"/>
      <c r="S1019" s="24"/>
      <c r="T1019" s="24"/>
      <c r="U1019" s="24"/>
      <c r="V1019" s="24"/>
      <c r="W1019" s="24"/>
      <c r="X1019" s="24"/>
      <c r="Y1019" s="24"/>
      <c r="Z1019" s="24"/>
      <c r="AA1019" s="24"/>
      <c r="AB1019" s="24"/>
      <c r="AC1019" s="24"/>
      <c r="AD1019" s="24"/>
      <c r="AP1019"/>
      <c r="AQ1019"/>
      <c r="AX1019"/>
    </row>
    <row r="1020" spans="18:50" x14ac:dyDescent="0.25">
      <c r="R1020" s="24"/>
      <c r="S1020" s="24"/>
      <c r="T1020" s="24"/>
      <c r="U1020" s="24"/>
      <c r="V1020" s="24"/>
      <c r="W1020" s="24"/>
      <c r="X1020" s="24"/>
      <c r="Y1020" s="24"/>
      <c r="Z1020" s="24"/>
      <c r="AA1020" s="24"/>
      <c r="AB1020" s="24"/>
      <c r="AC1020" s="24"/>
      <c r="AD1020" s="24"/>
      <c r="AP1020"/>
      <c r="AQ1020"/>
      <c r="AX1020"/>
    </row>
    <row r="1021" spans="18:50" x14ac:dyDescent="0.25">
      <c r="R1021" s="24"/>
      <c r="S1021" s="24"/>
      <c r="T1021" s="24"/>
      <c r="U1021" s="24"/>
      <c r="V1021" s="24"/>
      <c r="W1021" s="24"/>
      <c r="X1021" s="24"/>
      <c r="Y1021" s="24"/>
      <c r="Z1021" s="24"/>
      <c r="AA1021" s="24"/>
      <c r="AB1021" s="24"/>
      <c r="AC1021" s="24"/>
      <c r="AD1021" s="24"/>
      <c r="AP1021"/>
      <c r="AQ1021"/>
      <c r="AX1021"/>
    </row>
    <row r="1022" spans="18:50" x14ac:dyDescent="0.25">
      <c r="R1022" s="24"/>
      <c r="S1022" s="24"/>
      <c r="T1022" s="24"/>
      <c r="U1022" s="24"/>
      <c r="V1022" s="24"/>
      <c r="W1022" s="24"/>
      <c r="X1022" s="24"/>
      <c r="Y1022" s="24"/>
      <c r="Z1022" s="24"/>
      <c r="AA1022" s="24"/>
      <c r="AB1022" s="24"/>
      <c r="AC1022" s="24"/>
      <c r="AD1022" s="24"/>
      <c r="AP1022"/>
      <c r="AQ1022"/>
      <c r="AX1022"/>
    </row>
    <row r="1023" spans="18:50" x14ac:dyDescent="0.25">
      <c r="R1023" s="24"/>
      <c r="S1023" s="24"/>
      <c r="T1023" s="24"/>
      <c r="U1023" s="24"/>
      <c r="V1023" s="24"/>
      <c r="W1023" s="24"/>
      <c r="X1023" s="24"/>
      <c r="Y1023" s="24"/>
      <c r="Z1023" s="24"/>
      <c r="AA1023" s="24"/>
      <c r="AB1023" s="24"/>
      <c r="AC1023" s="24"/>
      <c r="AD1023" s="24"/>
      <c r="AP1023"/>
      <c r="AQ1023"/>
      <c r="AX1023"/>
    </row>
    <row r="1024" spans="18:50" x14ac:dyDescent="0.25">
      <c r="R1024" s="24"/>
      <c r="S1024" s="24"/>
      <c r="T1024" s="24"/>
      <c r="U1024" s="24"/>
      <c r="V1024" s="24"/>
      <c r="W1024" s="24"/>
      <c r="X1024" s="24"/>
      <c r="Y1024" s="24"/>
      <c r="Z1024" s="24"/>
      <c r="AA1024" s="24"/>
      <c r="AB1024" s="24"/>
      <c r="AC1024" s="24"/>
      <c r="AD1024" s="24"/>
      <c r="AP1024"/>
      <c r="AQ1024"/>
      <c r="AX1024"/>
    </row>
    <row r="1025" spans="18:50" x14ac:dyDescent="0.25">
      <c r="R1025" s="24"/>
      <c r="S1025" s="24"/>
      <c r="T1025" s="24"/>
      <c r="U1025" s="24"/>
      <c r="V1025" s="24"/>
      <c r="W1025" s="24"/>
      <c r="X1025" s="24"/>
      <c r="Y1025" s="24"/>
      <c r="Z1025" s="24"/>
      <c r="AA1025" s="24"/>
      <c r="AB1025" s="24"/>
      <c r="AC1025" s="24"/>
      <c r="AD1025" s="24"/>
      <c r="AP1025"/>
      <c r="AQ1025"/>
      <c r="AX1025"/>
    </row>
    <row r="1026" spans="18:50" x14ac:dyDescent="0.25">
      <c r="R1026" s="24"/>
      <c r="S1026" s="24"/>
      <c r="T1026" s="24"/>
      <c r="U1026" s="24"/>
      <c r="V1026" s="24"/>
      <c r="W1026" s="24"/>
      <c r="X1026" s="24"/>
      <c r="Y1026" s="24"/>
      <c r="Z1026" s="24"/>
      <c r="AA1026" s="24"/>
      <c r="AB1026" s="24"/>
      <c r="AC1026" s="24"/>
      <c r="AD1026" s="24"/>
      <c r="AP1026"/>
      <c r="AQ1026"/>
      <c r="AX1026"/>
    </row>
    <row r="1027" spans="18:50" x14ac:dyDescent="0.25">
      <c r="R1027" s="24"/>
      <c r="S1027" s="24"/>
      <c r="T1027" s="24"/>
      <c r="U1027" s="24"/>
      <c r="V1027" s="24"/>
      <c r="W1027" s="24"/>
      <c r="X1027" s="24"/>
      <c r="Y1027" s="24"/>
      <c r="Z1027" s="24"/>
      <c r="AA1027" s="24"/>
      <c r="AB1027" s="24"/>
      <c r="AC1027" s="24"/>
      <c r="AD1027" s="24"/>
      <c r="AP1027"/>
      <c r="AQ1027"/>
      <c r="AX1027"/>
    </row>
    <row r="1028" spans="18:50" x14ac:dyDescent="0.25">
      <c r="R1028" s="24"/>
      <c r="S1028" s="24"/>
      <c r="T1028" s="24"/>
      <c r="U1028" s="24"/>
      <c r="V1028" s="24"/>
      <c r="W1028" s="24"/>
      <c r="X1028" s="24"/>
      <c r="Y1028" s="24"/>
      <c r="Z1028" s="24"/>
      <c r="AA1028" s="24"/>
      <c r="AB1028" s="24"/>
      <c r="AC1028" s="24"/>
      <c r="AD1028" s="24"/>
      <c r="AP1028"/>
      <c r="AQ1028"/>
      <c r="AX1028"/>
    </row>
    <row r="1029" spans="18:50" x14ac:dyDescent="0.25">
      <c r="R1029" s="24"/>
      <c r="S1029" s="24"/>
      <c r="T1029" s="24"/>
      <c r="U1029" s="24"/>
      <c r="V1029" s="24"/>
      <c r="W1029" s="24"/>
      <c r="X1029" s="24"/>
      <c r="Y1029" s="24"/>
      <c r="Z1029" s="24"/>
      <c r="AA1029" s="24"/>
      <c r="AB1029" s="24"/>
      <c r="AC1029" s="24"/>
      <c r="AD1029" s="24"/>
      <c r="AP1029"/>
      <c r="AQ1029"/>
      <c r="AX1029"/>
    </row>
    <row r="1030" spans="18:50" x14ac:dyDescent="0.25">
      <c r="R1030" s="24"/>
      <c r="S1030" s="24"/>
      <c r="T1030" s="24"/>
      <c r="U1030" s="24"/>
      <c r="V1030" s="24"/>
      <c r="W1030" s="24"/>
      <c r="X1030" s="24"/>
      <c r="Y1030" s="24"/>
      <c r="Z1030" s="24"/>
      <c r="AA1030" s="24"/>
      <c r="AB1030" s="24"/>
      <c r="AC1030" s="24"/>
      <c r="AD1030" s="24"/>
      <c r="AP1030"/>
      <c r="AQ1030"/>
      <c r="AX1030"/>
    </row>
    <row r="1031" spans="18:50" x14ac:dyDescent="0.25">
      <c r="R1031" s="24"/>
      <c r="S1031" s="24"/>
      <c r="T1031" s="24"/>
      <c r="U1031" s="24"/>
      <c r="V1031" s="24"/>
      <c r="W1031" s="24"/>
      <c r="X1031" s="24"/>
      <c r="Y1031" s="24"/>
      <c r="Z1031" s="24"/>
      <c r="AA1031" s="24"/>
      <c r="AB1031" s="24"/>
      <c r="AC1031" s="24"/>
      <c r="AD1031" s="24"/>
      <c r="AP1031"/>
      <c r="AQ1031"/>
      <c r="AX1031"/>
    </row>
    <row r="1032" spans="18:50" x14ac:dyDescent="0.25">
      <c r="R1032" s="24"/>
      <c r="S1032" s="24"/>
      <c r="T1032" s="24"/>
      <c r="U1032" s="24"/>
      <c r="V1032" s="24"/>
      <c r="W1032" s="24"/>
      <c r="X1032" s="24"/>
      <c r="Y1032" s="24"/>
      <c r="Z1032" s="24"/>
      <c r="AA1032" s="24"/>
      <c r="AB1032" s="24"/>
      <c r="AC1032" s="24"/>
      <c r="AD1032" s="24"/>
      <c r="AP1032"/>
      <c r="AQ1032"/>
      <c r="AX1032"/>
    </row>
    <row r="1033" spans="18:50" x14ac:dyDescent="0.25">
      <c r="R1033" s="24"/>
      <c r="S1033" s="24"/>
      <c r="T1033" s="24"/>
      <c r="U1033" s="24"/>
      <c r="V1033" s="24"/>
      <c r="W1033" s="24"/>
      <c r="X1033" s="24"/>
      <c r="Y1033" s="24"/>
      <c r="Z1033" s="24"/>
      <c r="AA1033" s="24"/>
      <c r="AB1033" s="24"/>
      <c r="AC1033" s="24"/>
      <c r="AD1033" s="24"/>
      <c r="AP1033"/>
      <c r="AQ1033"/>
      <c r="AX1033"/>
    </row>
    <row r="1034" spans="18:50" x14ac:dyDescent="0.25">
      <c r="R1034" s="24"/>
      <c r="S1034" s="24"/>
      <c r="T1034" s="24"/>
      <c r="U1034" s="24"/>
      <c r="V1034" s="24"/>
      <c r="W1034" s="24"/>
      <c r="X1034" s="24"/>
      <c r="Y1034" s="24"/>
      <c r="Z1034" s="24"/>
      <c r="AA1034" s="24"/>
      <c r="AB1034" s="24"/>
      <c r="AC1034" s="24"/>
      <c r="AD1034" s="24"/>
      <c r="AP1034"/>
      <c r="AQ1034"/>
      <c r="AX1034"/>
    </row>
    <row r="1035" spans="18:50" x14ac:dyDescent="0.25">
      <c r="R1035" s="24"/>
      <c r="S1035" s="24"/>
      <c r="T1035" s="24"/>
      <c r="U1035" s="24"/>
      <c r="V1035" s="24"/>
      <c r="W1035" s="24"/>
      <c r="X1035" s="24"/>
      <c r="Y1035" s="24"/>
      <c r="Z1035" s="24"/>
      <c r="AA1035" s="24"/>
      <c r="AB1035" s="24"/>
      <c r="AC1035" s="24"/>
      <c r="AD1035" s="24"/>
      <c r="AP1035"/>
      <c r="AQ1035"/>
      <c r="AX1035"/>
    </row>
    <row r="1036" spans="18:50" x14ac:dyDescent="0.25">
      <c r="R1036" s="24"/>
      <c r="S1036" s="24"/>
      <c r="T1036" s="24"/>
      <c r="U1036" s="24"/>
      <c r="V1036" s="24"/>
      <c r="W1036" s="24"/>
      <c r="X1036" s="24"/>
      <c r="Y1036" s="24"/>
      <c r="Z1036" s="24"/>
      <c r="AA1036" s="24"/>
      <c r="AB1036" s="24"/>
      <c r="AC1036" s="24"/>
      <c r="AD1036" s="24"/>
      <c r="AP1036"/>
      <c r="AQ1036"/>
      <c r="AX1036"/>
    </row>
    <row r="1037" spans="18:50" x14ac:dyDescent="0.25">
      <c r="R1037" s="24"/>
      <c r="S1037" s="24"/>
      <c r="T1037" s="24"/>
      <c r="U1037" s="24"/>
      <c r="V1037" s="24"/>
      <c r="W1037" s="24"/>
      <c r="X1037" s="24"/>
      <c r="Y1037" s="24"/>
      <c r="Z1037" s="24"/>
      <c r="AA1037" s="24"/>
      <c r="AB1037" s="24"/>
      <c r="AC1037" s="24"/>
      <c r="AD1037" s="24"/>
      <c r="AP1037"/>
      <c r="AQ1037"/>
      <c r="AX1037"/>
    </row>
    <row r="1038" spans="18:50" x14ac:dyDescent="0.25">
      <c r="R1038" s="24"/>
      <c r="S1038" s="24"/>
      <c r="T1038" s="24"/>
      <c r="U1038" s="24"/>
      <c r="V1038" s="24"/>
      <c r="W1038" s="24"/>
      <c r="X1038" s="24"/>
      <c r="Y1038" s="24"/>
      <c r="Z1038" s="24"/>
      <c r="AA1038" s="24"/>
      <c r="AB1038" s="24"/>
      <c r="AC1038" s="24"/>
      <c r="AD1038" s="24"/>
      <c r="AP1038"/>
      <c r="AQ1038"/>
      <c r="AX1038"/>
    </row>
    <row r="1039" spans="18:50" x14ac:dyDescent="0.25">
      <c r="R1039" s="24"/>
      <c r="S1039" s="24"/>
      <c r="T1039" s="24"/>
      <c r="U1039" s="24"/>
      <c r="V1039" s="24"/>
      <c r="W1039" s="24"/>
      <c r="X1039" s="24"/>
      <c r="Y1039" s="24"/>
      <c r="Z1039" s="24"/>
      <c r="AA1039" s="24"/>
      <c r="AB1039" s="24"/>
      <c r="AC1039" s="24"/>
      <c r="AD1039" s="24"/>
      <c r="AP1039"/>
      <c r="AQ1039"/>
      <c r="AX1039"/>
    </row>
    <row r="1040" spans="18:50" x14ac:dyDescent="0.25">
      <c r="R1040" s="24"/>
      <c r="S1040" s="24"/>
      <c r="T1040" s="24"/>
      <c r="U1040" s="24"/>
      <c r="V1040" s="24"/>
      <c r="W1040" s="24"/>
      <c r="X1040" s="24"/>
      <c r="Y1040" s="24"/>
      <c r="Z1040" s="24"/>
      <c r="AA1040" s="24"/>
      <c r="AB1040" s="24"/>
      <c r="AC1040" s="24"/>
      <c r="AD1040" s="24"/>
      <c r="AP1040"/>
      <c r="AQ1040"/>
      <c r="AX1040"/>
    </row>
    <row r="1041" spans="18:50" x14ac:dyDescent="0.25">
      <c r="R1041" s="24"/>
      <c r="S1041" s="24"/>
      <c r="T1041" s="24"/>
      <c r="U1041" s="24"/>
      <c r="V1041" s="24"/>
      <c r="W1041" s="24"/>
      <c r="X1041" s="24"/>
      <c r="Y1041" s="24"/>
      <c r="Z1041" s="24"/>
      <c r="AA1041" s="24"/>
      <c r="AB1041" s="24"/>
      <c r="AC1041" s="24"/>
      <c r="AD1041" s="24"/>
      <c r="AP1041"/>
      <c r="AQ1041"/>
      <c r="AX1041"/>
    </row>
    <row r="1042" spans="18:50" x14ac:dyDescent="0.25">
      <c r="R1042" s="24"/>
      <c r="S1042" s="24"/>
      <c r="T1042" s="24"/>
      <c r="U1042" s="24"/>
      <c r="V1042" s="24"/>
      <c r="W1042" s="24"/>
      <c r="X1042" s="24"/>
      <c r="Y1042" s="24"/>
      <c r="Z1042" s="24"/>
      <c r="AA1042" s="24"/>
      <c r="AB1042" s="24"/>
      <c r="AC1042" s="24"/>
      <c r="AD1042" s="24"/>
      <c r="AP1042"/>
      <c r="AQ1042"/>
      <c r="AX1042"/>
    </row>
    <row r="1043" spans="18:50" x14ac:dyDescent="0.25">
      <c r="R1043" s="24"/>
      <c r="S1043" s="24"/>
      <c r="T1043" s="24"/>
      <c r="U1043" s="24"/>
      <c r="V1043" s="24"/>
      <c r="W1043" s="24"/>
      <c r="X1043" s="24"/>
      <c r="Y1043" s="24"/>
      <c r="Z1043" s="24"/>
      <c r="AA1043" s="24"/>
      <c r="AB1043" s="24"/>
      <c r="AC1043" s="24"/>
      <c r="AD1043" s="24"/>
      <c r="AP1043"/>
      <c r="AQ1043"/>
      <c r="AX1043"/>
    </row>
    <row r="1044" spans="18:50" x14ac:dyDescent="0.25">
      <c r="R1044" s="24"/>
      <c r="S1044" s="24"/>
      <c r="T1044" s="24"/>
      <c r="U1044" s="24"/>
      <c r="V1044" s="24"/>
      <c r="W1044" s="24"/>
      <c r="X1044" s="24"/>
      <c r="Y1044" s="24"/>
      <c r="Z1044" s="24"/>
      <c r="AA1044" s="24"/>
      <c r="AB1044" s="24"/>
      <c r="AC1044" s="24"/>
      <c r="AD1044" s="24"/>
      <c r="AP1044"/>
      <c r="AQ1044"/>
      <c r="AX1044"/>
    </row>
    <row r="1045" spans="18:50" x14ac:dyDescent="0.25">
      <c r="R1045" s="24"/>
      <c r="S1045" s="24"/>
      <c r="T1045" s="24"/>
      <c r="U1045" s="24"/>
      <c r="V1045" s="24"/>
      <c r="W1045" s="24"/>
      <c r="X1045" s="24"/>
      <c r="Y1045" s="24"/>
      <c r="Z1045" s="24"/>
      <c r="AA1045" s="24"/>
      <c r="AB1045" s="24"/>
      <c r="AC1045" s="24"/>
      <c r="AD1045" s="24"/>
      <c r="AP1045"/>
      <c r="AQ1045"/>
      <c r="AX1045"/>
    </row>
    <row r="1046" spans="18:50" x14ac:dyDescent="0.25">
      <c r="R1046" s="24"/>
      <c r="S1046" s="24"/>
      <c r="T1046" s="24"/>
      <c r="U1046" s="24"/>
      <c r="V1046" s="24"/>
      <c r="W1046" s="24"/>
      <c r="X1046" s="24"/>
      <c r="Y1046" s="24"/>
      <c r="Z1046" s="24"/>
      <c r="AA1046" s="24"/>
      <c r="AB1046" s="24"/>
      <c r="AC1046" s="24"/>
      <c r="AD1046" s="24"/>
      <c r="AP1046"/>
      <c r="AQ1046"/>
      <c r="AX1046"/>
    </row>
    <row r="1047" spans="18:50" x14ac:dyDescent="0.25">
      <c r="R1047" s="24"/>
      <c r="S1047" s="24"/>
      <c r="T1047" s="24"/>
      <c r="U1047" s="24"/>
      <c r="V1047" s="24"/>
      <c r="W1047" s="24"/>
      <c r="X1047" s="24"/>
      <c r="Y1047" s="24"/>
      <c r="Z1047" s="24"/>
      <c r="AA1047" s="24"/>
      <c r="AB1047" s="24"/>
      <c r="AC1047" s="24"/>
      <c r="AD1047" s="24"/>
      <c r="AP1047"/>
      <c r="AQ1047"/>
      <c r="AX1047"/>
    </row>
    <row r="1048" spans="18:50" x14ac:dyDescent="0.25">
      <c r="R1048" s="24"/>
      <c r="S1048" s="24"/>
      <c r="T1048" s="24"/>
      <c r="U1048" s="24"/>
      <c r="V1048" s="24"/>
      <c r="W1048" s="24"/>
      <c r="X1048" s="24"/>
      <c r="Y1048" s="24"/>
      <c r="Z1048" s="24"/>
      <c r="AA1048" s="24"/>
      <c r="AB1048" s="24"/>
      <c r="AC1048" s="24"/>
      <c r="AD1048" s="24"/>
      <c r="AP1048"/>
      <c r="AQ1048"/>
      <c r="AX1048"/>
    </row>
    <row r="1049" spans="18:50" x14ac:dyDescent="0.25">
      <c r="R1049" s="24"/>
      <c r="S1049" s="24"/>
      <c r="T1049" s="24"/>
      <c r="U1049" s="24"/>
      <c r="V1049" s="24"/>
      <c r="W1049" s="24"/>
      <c r="X1049" s="24"/>
      <c r="Y1049" s="24"/>
      <c r="Z1049" s="24"/>
      <c r="AA1049" s="24"/>
      <c r="AB1049" s="24"/>
      <c r="AC1049" s="24"/>
      <c r="AD1049" s="24"/>
      <c r="AP1049"/>
      <c r="AQ1049"/>
      <c r="AX1049"/>
    </row>
    <row r="1050" spans="18:50" x14ac:dyDescent="0.25">
      <c r="R1050" s="24"/>
      <c r="S1050" s="24"/>
      <c r="T1050" s="24"/>
      <c r="U1050" s="24"/>
      <c r="V1050" s="24"/>
      <c r="W1050" s="24"/>
      <c r="X1050" s="24"/>
      <c r="Y1050" s="24"/>
      <c r="Z1050" s="24"/>
      <c r="AA1050" s="24"/>
      <c r="AB1050" s="24"/>
      <c r="AC1050" s="24"/>
      <c r="AD1050" s="24"/>
      <c r="AP1050"/>
      <c r="AQ1050"/>
      <c r="AX1050"/>
    </row>
    <row r="1051" spans="18:50" x14ac:dyDescent="0.25">
      <c r="R1051" s="24"/>
      <c r="S1051" s="24"/>
      <c r="T1051" s="24"/>
      <c r="U1051" s="24"/>
      <c r="V1051" s="24"/>
      <c r="W1051" s="24"/>
      <c r="X1051" s="24"/>
      <c r="Y1051" s="24"/>
      <c r="Z1051" s="24"/>
      <c r="AA1051" s="24"/>
      <c r="AB1051" s="24"/>
      <c r="AC1051" s="24"/>
      <c r="AD1051" s="24"/>
      <c r="AP1051"/>
      <c r="AQ1051"/>
      <c r="AX1051"/>
    </row>
    <row r="1052" spans="18:50" x14ac:dyDescent="0.25">
      <c r="R1052" s="24"/>
      <c r="S1052" s="24"/>
      <c r="T1052" s="24"/>
      <c r="U1052" s="24"/>
      <c r="V1052" s="24"/>
      <c r="W1052" s="24"/>
      <c r="X1052" s="24"/>
      <c r="Y1052" s="24"/>
      <c r="Z1052" s="24"/>
      <c r="AA1052" s="24"/>
      <c r="AB1052" s="24"/>
      <c r="AC1052" s="24"/>
      <c r="AD1052" s="24"/>
      <c r="AP1052"/>
      <c r="AQ1052"/>
      <c r="AX1052"/>
    </row>
    <row r="1053" spans="18:50" x14ac:dyDescent="0.25">
      <c r="R1053" s="24"/>
      <c r="S1053" s="24"/>
      <c r="T1053" s="24"/>
      <c r="U1053" s="24"/>
      <c r="V1053" s="24"/>
      <c r="W1053" s="24"/>
      <c r="X1053" s="24"/>
      <c r="Y1053" s="24"/>
      <c r="Z1053" s="24"/>
      <c r="AA1053" s="24"/>
      <c r="AB1053" s="24"/>
      <c r="AC1053" s="24"/>
      <c r="AD1053" s="24"/>
      <c r="AP1053"/>
      <c r="AQ1053"/>
      <c r="AX1053"/>
    </row>
    <row r="1054" spans="18:50" x14ac:dyDescent="0.25">
      <c r="R1054" s="24"/>
      <c r="S1054" s="24"/>
      <c r="T1054" s="24"/>
      <c r="U1054" s="24"/>
      <c r="V1054" s="24"/>
      <c r="W1054" s="24"/>
      <c r="X1054" s="24"/>
      <c r="Y1054" s="24"/>
      <c r="Z1054" s="24"/>
      <c r="AA1054" s="24"/>
      <c r="AB1054" s="24"/>
      <c r="AC1054" s="24"/>
      <c r="AD1054" s="24"/>
      <c r="AP1054"/>
      <c r="AQ1054"/>
      <c r="AX1054"/>
    </row>
    <row r="1055" spans="18:50" x14ac:dyDescent="0.25">
      <c r="R1055" s="24"/>
      <c r="S1055" s="24"/>
      <c r="T1055" s="24"/>
      <c r="U1055" s="24"/>
      <c r="V1055" s="24"/>
      <c r="W1055" s="24"/>
      <c r="X1055" s="24"/>
      <c r="Y1055" s="24"/>
      <c r="Z1055" s="24"/>
      <c r="AA1055" s="24"/>
      <c r="AB1055" s="24"/>
      <c r="AC1055" s="24"/>
      <c r="AD1055" s="24"/>
      <c r="AP1055"/>
      <c r="AQ1055"/>
      <c r="AX1055"/>
    </row>
    <row r="1056" spans="18:50" x14ac:dyDescent="0.25">
      <c r="R1056" s="24"/>
      <c r="S1056" s="24"/>
      <c r="T1056" s="24"/>
      <c r="U1056" s="24"/>
      <c r="V1056" s="24"/>
      <c r="W1056" s="24"/>
      <c r="X1056" s="24"/>
      <c r="Y1056" s="24"/>
      <c r="Z1056" s="24"/>
      <c r="AA1056" s="24"/>
      <c r="AB1056" s="24"/>
      <c r="AC1056" s="24"/>
      <c r="AD1056" s="24"/>
      <c r="AP1056"/>
      <c r="AQ1056"/>
      <c r="AX1056"/>
    </row>
    <row r="1057" spans="18:50" x14ac:dyDescent="0.25">
      <c r="R1057" s="24"/>
      <c r="S1057" s="24"/>
      <c r="T1057" s="24"/>
      <c r="U1057" s="24"/>
      <c r="V1057" s="24"/>
      <c r="W1057" s="24"/>
      <c r="X1057" s="24"/>
      <c r="Y1057" s="24"/>
      <c r="Z1057" s="24"/>
      <c r="AA1057" s="24"/>
      <c r="AB1057" s="24"/>
      <c r="AC1057" s="24"/>
      <c r="AD1057" s="24"/>
      <c r="AP1057"/>
      <c r="AQ1057"/>
      <c r="AX1057"/>
    </row>
    <row r="1058" spans="18:50" x14ac:dyDescent="0.25">
      <c r="R1058" s="24"/>
      <c r="S1058" s="24"/>
      <c r="T1058" s="24"/>
      <c r="U1058" s="24"/>
      <c r="V1058" s="24"/>
      <c r="W1058" s="24"/>
      <c r="X1058" s="24"/>
      <c r="Y1058" s="24"/>
      <c r="Z1058" s="24"/>
      <c r="AA1058" s="24"/>
      <c r="AB1058" s="24"/>
      <c r="AC1058" s="24"/>
      <c r="AD1058" s="24"/>
      <c r="AP1058"/>
      <c r="AQ1058"/>
      <c r="AX1058"/>
    </row>
    <row r="1059" spans="18:50" x14ac:dyDescent="0.25">
      <c r="R1059" s="24"/>
      <c r="S1059" s="24"/>
      <c r="T1059" s="24"/>
      <c r="U1059" s="24"/>
      <c r="V1059" s="24"/>
      <c r="W1059" s="24"/>
      <c r="X1059" s="24"/>
      <c r="Y1059" s="24"/>
      <c r="Z1059" s="24"/>
      <c r="AA1059" s="24"/>
      <c r="AB1059" s="24"/>
      <c r="AC1059" s="24"/>
      <c r="AD1059" s="24"/>
      <c r="AP1059"/>
      <c r="AQ1059"/>
      <c r="AX1059"/>
    </row>
    <row r="1060" spans="18:50" x14ac:dyDescent="0.25">
      <c r="R1060" s="24"/>
      <c r="S1060" s="24"/>
      <c r="T1060" s="24"/>
      <c r="U1060" s="24"/>
      <c r="V1060" s="24"/>
      <c r="W1060" s="24"/>
      <c r="X1060" s="24"/>
      <c r="Y1060" s="24"/>
      <c r="Z1060" s="24"/>
      <c r="AA1060" s="24"/>
      <c r="AB1060" s="24"/>
      <c r="AC1060" s="24"/>
      <c r="AD1060" s="24"/>
      <c r="AP1060"/>
      <c r="AQ1060"/>
      <c r="AX1060"/>
    </row>
    <row r="1061" spans="18:50" x14ac:dyDescent="0.25">
      <c r="R1061" s="24"/>
      <c r="S1061" s="24"/>
      <c r="T1061" s="24"/>
      <c r="U1061" s="24"/>
      <c r="V1061" s="24"/>
      <c r="W1061" s="24"/>
      <c r="X1061" s="24"/>
      <c r="Y1061" s="24"/>
      <c r="Z1061" s="24"/>
      <c r="AA1061" s="24"/>
      <c r="AB1061" s="24"/>
      <c r="AC1061" s="24"/>
      <c r="AD1061" s="24"/>
      <c r="AP1061"/>
      <c r="AQ1061"/>
      <c r="AX1061"/>
    </row>
    <row r="1062" spans="18:50" x14ac:dyDescent="0.25">
      <c r="R1062" s="24"/>
      <c r="S1062" s="24"/>
      <c r="T1062" s="24"/>
      <c r="U1062" s="24"/>
      <c r="V1062" s="24"/>
      <c r="W1062" s="24"/>
      <c r="X1062" s="24"/>
      <c r="Y1062" s="24"/>
      <c r="Z1062" s="24"/>
      <c r="AA1062" s="24"/>
      <c r="AB1062" s="24"/>
      <c r="AC1062" s="24"/>
      <c r="AD1062" s="24"/>
      <c r="AP1062"/>
      <c r="AQ1062"/>
      <c r="AX1062"/>
    </row>
    <row r="1063" spans="18:50" x14ac:dyDescent="0.25">
      <c r="R1063" s="24"/>
      <c r="S1063" s="24"/>
      <c r="T1063" s="24"/>
      <c r="U1063" s="24"/>
      <c r="V1063" s="24"/>
      <c r="W1063" s="24"/>
      <c r="X1063" s="24"/>
      <c r="Y1063" s="24"/>
      <c r="Z1063" s="24"/>
      <c r="AA1063" s="24"/>
      <c r="AB1063" s="24"/>
      <c r="AC1063" s="24"/>
      <c r="AD1063" s="24"/>
      <c r="AP1063"/>
      <c r="AQ1063"/>
      <c r="AX1063"/>
    </row>
    <row r="1064" spans="18:50" x14ac:dyDescent="0.25">
      <c r="R1064" s="24"/>
      <c r="S1064" s="24"/>
      <c r="T1064" s="24"/>
      <c r="U1064" s="24"/>
      <c r="V1064" s="24"/>
      <c r="W1064" s="24"/>
      <c r="X1064" s="24"/>
      <c r="Y1064" s="24"/>
      <c r="Z1064" s="24"/>
      <c r="AA1064" s="24"/>
      <c r="AB1064" s="24"/>
      <c r="AC1064" s="24"/>
      <c r="AD1064" s="24"/>
      <c r="AP1064"/>
      <c r="AQ1064"/>
      <c r="AX1064"/>
    </row>
    <row r="1065" spans="18:50" x14ac:dyDescent="0.25">
      <c r="R1065" s="24"/>
      <c r="S1065" s="24"/>
      <c r="T1065" s="24"/>
      <c r="U1065" s="24"/>
      <c r="V1065" s="24"/>
      <c r="W1065" s="24"/>
      <c r="X1065" s="24"/>
      <c r="Y1065" s="24"/>
      <c r="Z1065" s="24"/>
      <c r="AA1065" s="24"/>
      <c r="AB1065" s="24"/>
      <c r="AC1065" s="24"/>
      <c r="AD1065" s="24"/>
      <c r="AP1065"/>
      <c r="AQ1065"/>
      <c r="AX1065"/>
    </row>
    <row r="1066" spans="18:50" x14ac:dyDescent="0.25">
      <c r="R1066" s="24"/>
      <c r="S1066" s="24"/>
      <c r="T1066" s="24"/>
      <c r="U1066" s="24"/>
      <c r="V1066" s="24"/>
      <c r="W1066" s="24"/>
      <c r="X1066" s="24"/>
      <c r="Y1066" s="24"/>
      <c r="Z1066" s="24"/>
      <c r="AA1066" s="24"/>
      <c r="AB1066" s="24"/>
      <c r="AC1066" s="24"/>
      <c r="AD1066" s="24"/>
      <c r="AP1066"/>
      <c r="AQ1066"/>
      <c r="AX1066"/>
    </row>
    <row r="1067" spans="18:50" x14ac:dyDescent="0.25">
      <c r="R1067" s="24"/>
      <c r="S1067" s="24"/>
      <c r="T1067" s="24"/>
      <c r="U1067" s="24"/>
      <c r="V1067" s="24"/>
      <c r="W1067" s="24"/>
      <c r="X1067" s="24"/>
      <c r="Y1067" s="24"/>
      <c r="Z1067" s="24"/>
      <c r="AA1067" s="24"/>
      <c r="AB1067" s="24"/>
      <c r="AC1067" s="24"/>
      <c r="AD1067" s="24"/>
      <c r="AP1067"/>
      <c r="AQ1067"/>
      <c r="AX1067"/>
    </row>
    <row r="1068" spans="18:50" x14ac:dyDescent="0.25">
      <c r="R1068" s="24"/>
      <c r="S1068" s="24"/>
      <c r="T1068" s="24"/>
      <c r="U1068" s="24"/>
      <c r="V1068" s="24"/>
      <c r="W1068" s="24"/>
      <c r="X1068" s="24"/>
      <c r="Y1068" s="24"/>
      <c r="Z1068" s="24"/>
      <c r="AA1068" s="24"/>
      <c r="AB1068" s="24"/>
      <c r="AC1068" s="24"/>
      <c r="AD1068" s="24"/>
      <c r="AP1068"/>
      <c r="AQ1068"/>
      <c r="AX1068"/>
    </row>
    <row r="1069" spans="18:50" x14ac:dyDescent="0.25">
      <c r="R1069" s="24"/>
      <c r="S1069" s="24"/>
      <c r="T1069" s="24"/>
      <c r="U1069" s="24"/>
      <c r="V1069" s="24"/>
      <c r="W1069" s="24"/>
      <c r="X1069" s="24"/>
      <c r="Y1069" s="24"/>
      <c r="Z1069" s="24"/>
      <c r="AA1069" s="24"/>
      <c r="AB1069" s="24"/>
      <c r="AC1069" s="24"/>
      <c r="AD1069" s="24"/>
      <c r="AP1069"/>
      <c r="AQ1069"/>
      <c r="AX1069"/>
    </row>
    <row r="1070" spans="18:50" x14ac:dyDescent="0.25">
      <c r="R1070" s="24"/>
      <c r="S1070" s="24"/>
      <c r="T1070" s="24"/>
      <c r="U1070" s="24"/>
      <c r="V1070" s="24"/>
      <c r="W1070" s="24"/>
      <c r="X1070" s="24"/>
      <c r="Y1070" s="24"/>
      <c r="Z1070" s="24"/>
      <c r="AA1070" s="24"/>
      <c r="AB1070" s="24"/>
      <c r="AC1070" s="24"/>
      <c r="AD1070" s="24"/>
      <c r="AP1070"/>
      <c r="AQ1070"/>
      <c r="AX1070"/>
    </row>
    <row r="1071" spans="18:50" x14ac:dyDescent="0.25">
      <c r="R1071" s="24"/>
      <c r="S1071" s="24"/>
      <c r="T1071" s="24"/>
      <c r="U1071" s="24"/>
      <c r="V1071" s="24"/>
      <c r="W1071" s="24"/>
      <c r="X1071" s="24"/>
      <c r="Y1071" s="24"/>
      <c r="Z1071" s="24"/>
      <c r="AA1071" s="24"/>
      <c r="AB1071" s="24"/>
      <c r="AC1071" s="24"/>
      <c r="AD1071" s="24"/>
      <c r="AP1071"/>
      <c r="AQ1071"/>
      <c r="AX1071"/>
    </row>
    <row r="1072" spans="18:50" x14ac:dyDescent="0.25">
      <c r="R1072" s="24"/>
      <c r="S1072" s="24"/>
      <c r="T1072" s="24"/>
      <c r="U1072" s="24"/>
      <c r="V1072" s="24"/>
      <c r="W1072" s="24"/>
      <c r="X1072" s="24"/>
      <c r="Y1072" s="24"/>
      <c r="Z1072" s="24"/>
      <c r="AA1072" s="24"/>
      <c r="AB1072" s="24"/>
      <c r="AC1072" s="24"/>
      <c r="AD1072" s="24"/>
      <c r="AP1072"/>
      <c r="AQ1072"/>
      <c r="AX1072"/>
    </row>
    <row r="1073" spans="18:50" x14ac:dyDescent="0.25">
      <c r="R1073" s="24"/>
      <c r="S1073" s="24"/>
      <c r="T1073" s="24"/>
      <c r="U1073" s="24"/>
      <c r="V1073" s="24"/>
      <c r="W1073" s="24"/>
      <c r="X1073" s="24"/>
      <c r="Y1073" s="24"/>
      <c r="Z1073" s="24"/>
      <c r="AA1073" s="24"/>
      <c r="AB1073" s="24"/>
      <c r="AC1073" s="24"/>
      <c r="AD1073" s="24"/>
      <c r="AP1073"/>
      <c r="AQ1073"/>
      <c r="AX1073"/>
    </row>
    <row r="1074" spans="18:50" x14ac:dyDescent="0.25">
      <c r="R1074" s="24"/>
      <c r="S1074" s="24"/>
      <c r="T1074" s="24"/>
      <c r="U1074" s="24"/>
      <c r="V1074" s="24"/>
      <c r="W1074" s="24"/>
      <c r="X1074" s="24"/>
      <c r="Y1074" s="24"/>
      <c r="Z1074" s="24"/>
      <c r="AA1074" s="24"/>
      <c r="AB1074" s="24"/>
      <c r="AC1074" s="24"/>
      <c r="AD1074" s="24"/>
      <c r="AP1074"/>
      <c r="AQ1074"/>
      <c r="AX1074"/>
    </row>
    <row r="1075" spans="18:50" x14ac:dyDescent="0.25">
      <c r="R1075" s="24"/>
      <c r="S1075" s="24"/>
      <c r="T1075" s="24"/>
      <c r="U1075" s="24"/>
      <c r="V1075" s="24"/>
      <c r="W1075" s="24"/>
      <c r="X1075" s="24"/>
      <c r="Y1075" s="24"/>
      <c r="Z1075" s="24"/>
      <c r="AA1075" s="24"/>
      <c r="AB1075" s="24"/>
      <c r="AC1075" s="24"/>
      <c r="AD1075" s="24"/>
      <c r="AP1075"/>
      <c r="AQ1075"/>
      <c r="AX1075"/>
    </row>
    <row r="1076" spans="18:50" x14ac:dyDescent="0.25">
      <c r="R1076" s="24"/>
      <c r="S1076" s="24"/>
      <c r="T1076" s="24"/>
      <c r="U1076" s="24"/>
      <c r="V1076" s="24"/>
      <c r="W1076" s="24"/>
      <c r="X1076" s="24"/>
      <c r="Y1076" s="24"/>
      <c r="Z1076" s="24"/>
      <c r="AA1076" s="24"/>
      <c r="AB1076" s="24"/>
      <c r="AC1076" s="24"/>
      <c r="AD1076" s="24"/>
      <c r="AP1076"/>
      <c r="AQ1076"/>
      <c r="AX1076"/>
    </row>
    <row r="1077" spans="18:50" x14ac:dyDescent="0.25">
      <c r="R1077" s="24"/>
      <c r="S1077" s="24"/>
      <c r="T1077" s="24"/>
      <c r="U1077" s="24"/>
      <c r="V1077" s="24"/>
      <c r="W1077" s="24"/>
      <c r="X1077" s="24"/>
      <c r="Y1077" s="24"/>
      <c r="Z1077" s="24"/>
      <c r="AA1077" s="24"/>
      <c r="AB1077" s="24"/>
      <c r="AC1077" s="24"/>
      <c r="AD1077" s="24"/>
      <c r="AP1077"/>
      <c r="AQ1077"/>
      <c r="AX1077"/>
    </row>
    <row r="1078" spans="18:50" x14ac:dyDescent="0.25">
      <c r="R1078" s="24"/>
      <c r="S1078" s="24"/>
      <c r="T1078" s="24"/>
      <c r="U1078" s="24"/>
      <c r="V1078" s="24"/>
      <c r="W1078" s="24"/>
      <c r="X1078" s="24"/>
      <c r="Y1078" s="24"/>
      <c r="Z1078" s="24"/>
      <c r="AA1078" s="24"/>
      <c r="AB1078" s="24"/>
      <c r="AC1078" s="24"/>
      <c r="AD1078" s="24"/>
      <c r="AP1078"/>
      <c r="AQ1078"/>
      <c r="AX1078"/>
    </row>
    <row r="1079" spans="18:50" x14ac:dyDescent="0.25">
      <c r="R1079" s="24"/>
      <c r="S1079" s="24"/>
      <c r="T1079" s="24"/>
      <c r="U1079" s="24"/>
      <c r="V1079" s="24"/>
      <c r="W1079" s="24"/>
      <c r="X1079" s="24"/>
      <c r="Y1079" s="24"/>
      <c r="Z1079" s="24"/>
      <c r="AA1079" s="24"/>
      <c r="AB1079" s="24"/>
      <c r="AC1079" s="24"/>
      <c r="AD1079" s="24"/>
      <c r="AP1079"/>
      <c r="AQ1079"/>
      <c r="AX1079"/>
    </row>
    <row r="1080" spans="18:50" x14ac:dyDescent="0.25">
      <c r="R1080" s="24"/>
      <c r="S1080" s="24"/>
      <c r="T1080" s="24"/>
      <c r="U1080" s="24"/>
      <c r="V1080" s="24"/>
      <c r="W1080" s="24"/>
      <c r="X1080" s="24"/>
      <c r="Y1080" s="24"/>
      <c r="Z1080" s="24"/>
      <c r="AA1080" s="24"/>
      <c r="AB1080" s="24"/>
      <c r="AC1080" s="24"/>
      <c r="AD1080" s="24"/>
      <c r="AP1080"/>
      <c r="AQ1080"/>
      <c r="AX1080"/>
    </row>
    <row r="1081" spans="18:50" x14ac:dyDescent="0.25">
      <c r="R1081" s="24"/>
      <c r="S1081" s="24"/>
      <c r="T1081" s="24"/>
      <c r="U1081" s="24"/>
      <c r="V1081" s="24"/>
      <c r="W1081" s="24"/>
      <c r="X1081" s="24"/>
      <c r="Y1081" s="24"/>
      <c r="Z1081" s="24"/>
      <c r="AA1081" s="24"/>
      <c r="AB1081" s="24"/>
      <c r="AC1081" s="24"/>
      <c r="AD1081" s="24"/>
      <c r="AP1081"/>
      <c r="AQ1081"/>
      <c r="AX1081"/>
    </row>
    <row r="1082" spans="18:50" x14ac:dyDescent="0.25">
      <c r="R1082" s="24"/>
      <c r="S1082" s="24"/>
      <c r="T1082" s="24"/>
      <c r="U1082" s="24"/>
      <c r="V1082" s="24"/>
      <c r="W1082" s="24"/>
      <c r="X1082" s="24"/>
      <c r="Y1082" s="24"/>
      <c r="Z1082" s="24"/>
      <c r="AA1082" s="24"/>
      <c r="AB1082" s="24"/>
      <c r="AC1082" s="24"/>
      <c r="AD1082" s="24"/>
      <c r="AP1082"/>
      <c r="AQ1082"/>
      <c r="AX1082"/>
    </row>
    <row r="1083" spans="18:50" x14ac:dyDescent="0.25">
      <c r="R1083" s="24"/>
      <c r="S1083" s="24"/>
      <c r="T1083" s="24"/>
      <c r="U1083" s="24"/>
      <c r="V1083" s="24"/>
      <c r="W1083" s="24"/>
      <c r="X1083" s="24"/>
      <c r="Y1083" s="24"/>
      <c r="Z1083" s="24"/>
      <c r="AA1083" s="24"/>
      <c r="AB1083" s="24"/>
      <c r="AC1083" s="24"/>
      <c r="AD1083" s="24"/>
      <c r="AP1083"/>
      <c r="AQ1083"/>
      <c r="AX1083"/>
    </row>
    <row r="1084" spans="18:50" x14ac:dyDescent="0.25">
      <c r="R1084" s="24"/>
      <c r="S1084" s="24"/>
      <c r="T1084" s="24"/>
      <c r="U1084" s="24"/>
      <c r="V1084" s="24"/>
      <c r="W1084" s="24"/>
      <c r="X1084" s="24"/>
      <c r="Y1084" s="24"/>
      <c r="Z1084" s="24"/>
      <c r="AA1084" s="24"/>
      <c r="AB1084" s="24"/>
      <c r="AC1084" s="24"/>
      <c r="AD1084" s="24"/>
      <c r="AP1084"/>
      <c r="AQ1084"/>
      <c r="AX1084"/>
    </row>
    <row r="1085" spans="18:50" x14ac:dyDescent="0.25">
      <c r="R1085" s="24"/>
      <c r="S1085" s="24"/>
      <c r="T1085" s="24"/>
      <c r="U1085" s="24"/>
      <c r="V1085" s="24"/>
      <c r="W1085" s="24"/>
      <c r="X1085" s="24"/>
      <c r="Y1085" s="24"/>
      <c r="Z1085" s="24"/>
      <c r="AA1085" s="24"/>
      <c r="AB1085" s="24"/>
      <c r="AC1085" s="24"/>
      <c r="AD1085" s="24"/>
      <c r="AP1085"/>
      <c r="AQ1085"/>
      <c r="AX1085"/>
    </row>
    <row r="1086" spans="18:50" x14ac:dyDescent="0.25">
      <c r="R1086" s="24"/>
      <c r="S1086" s="24"/>
      <c r="T1086" s="24"/>
      <c r="U1086" s="24"/>
      <c r="V1086" s="24"/>
      <c r="W1086" s="24"/>
      <c r="X1086" s="24"/>
      <c r="Y1086" s="24"/>
      <c r="Z1086" s="24"/>
      <c r="AA1086" s="24"/>
      <c r="AB1086" s="24"/>
      <c r="AC1086" s="24"/>
      <c r="AD1086" s="24"/>
      <c r="AP1086"/>
      <c r="AQ1086"/>
      <c r="AX1086"/>
    </row>
    <row r="1087" spans="18:50" x14ac:dyDescent="0.25">
      <c r="R1087" s="24"/>
      <c r="S1087" s="24"/>
      <c r="T1087" s="24"/>
      <c r="U1087" s="24"/>
      <c r="V1087" s="24"/>
      <c r="W1087" s="24"/>
      <c r="X1087" s="24"/>
      <c r="Y1087" s="24"/>
      <c r="Z1087" s="24"/>
      <c r="AA1087" s="24"/>
      <c r="AB1087" s="24"/>
      <c r="AC1087" s="24"/>
      <c r="AD1087" s="24"/>
      <c r="AP1087"/>
      <c r="AQ1087"/>
      <c r="AX1087"/>
    </row>
    <row r="1088" spans="18:50" x14ac:dyDescent="0.25">
      <c r="R1088" s="24"/>
      <c r="S1088" s="24"/>
      <c r="T1088" s="24"/>
      <c r="U1088" s="24"/>
      <c r="V1088" s="24"/>
      <c r="W1088" s="24"/>
      <c r="X1088" s="24"/>
      <c r="Y1088" s="24"/>
      <c r="Z1088" s="24"/>
      <c r="AA1088" s="24"/>
      <c r="AB1088" s="24"/>
      <c r="AC1088" s="24"/>
      <c r="AD1088" s="24"/>
      <c r="AP1088"/>
      <c r="AQ1088"/>
      <c r="AX1088"/>
    </row>
    <row r="1089" spans="18:50" x14ac:dyDescent="0.25">
      <c r="R1089" s="24"/>
      <c r="S1089" s="24"/>
      <c r="T1089" s="24"/>
      <c r="U1089" s="24"/>
      <c r="V1089" s="24"/>
      <c r="W1089" s="24"/>
      <c r="X1089" s="24"/>
      <c r="Y1089" s="24"/>
      <c r="Z1089" s="24"/>
      <c r="AA1089" s="24"/>
      <c r="AB1089" s="24"/>
      <c r="AC1089" s="24"/>
      <c r="AD1089" s="24"/>
      <c r="AP1089"/>
      <c r="AQ1089"/>
      <c r="AX1089"/>
    </row>
    <row r="1090" spans="18:50" x14ac:dyDescent="0.25">
      <c r="R1090" s="24"/>
      <c r="S1090" s="24"/>
      <c r="T1090" s="24"/>
      <c r="U1090" s="24"/>
      <c r="V1090" s="24"/>
      <c r="W1090" s="24"/>
      <c r="X1090" s="24"/>
      <c r="Y1090" s="24"/>
      <c r="Z1090" s="24"/>
      <c r="AA1090" s="24"/>
      <c r="AB1090" s="24"/>
      <c r="AC1090" s="24"/>
      <c r="AD1090" s="24"/>
      <c r="AP1090"/>
      <c r="AQ1090"/>
      <c r="AX1090"/>
    </row>
    <row r="1091" spans="18:50" x14ac:dyDescent="0.25">
      <c r="R1091" s="24"/>
      <c r="S1091" s="24"/>
      <c r="T1091" s="24"/>
      <c r="U1091" s="24"/>
      <c r="V1091" s="24"/>
      <c r="W1091" s="24"/>
      <c r="X1091" s="24"/>
      <c r="Y1091" s="24"/>
      <c r="Z1091" s="24"/>
      <c r="AA1091" s="24"/>
      <c r="AB1091" s="24"/>
      <c r="AC1091" s="24"/>
      <c r="AD1091" s="24"/>
      <c r="AP1091"/>
      <c r="AQ1091"/>
      <c r="AX1091"/>
    </row>
    <row r="1092" spans="18:50" x14ac:dyDescent="0.25">
      <c r="R1092" s="24"/>
      <c r="S1092" s="24"/>
      <c r="T1092" s="24"/>
      <c r="U1092" s="24"/>
      <c r="V1092" s="24"/>
      <c r="W1092" s="24"/>
      <c r="X1092" s="24"/>
      <c r="Y1092" s="24"/>
      <c r="Z1092" s="24"/>
      <c r="AA1092" s="24"/>
      <c r="AB1092" s="24"/>
      <c r="AC1092" s="24"/>
      <c r="AD1092" s="24"/>
      <c r="AP1092"/>
      <c r="AQ1092"/>
      <c r="AX1092"/>
    </row>
    <row r="1093" spans="18:50" x14ac:dyDescent="0.25">
      <c r="R1093" s="24"/>
      <c r="S1093" s="24"/>
      <c r="T1093" s="24"/>
      <c r="U1093" s="24"/>
      <c r="V1093" s="24"/>
      <c r="W1093" s="24"/>
      <c r="X1093" s="24"/>
      <c r="Y1093" s="24"/>
      <c r="Z1093" s="24"/>
      <c r="AA1093" s="24"/>
      <c r="AB1093" s="24"/>
      <c r="AC1093" s="24"/>
      <c r="AD1093" s="24"/>
      <c r="AP1093"/>
      <c r="AQ1093"/>
      <c r="AX1093"/>
    </row>
    <row r="1094" spans="18:50" x14ac:dyDescent="0.25">
      <c r="R1094" s="24"/>
      <c r="S1094" s="24"/>
      <c r="T1094" s="24"/>
      <c r="U1094" s="24"/>
      <c r="V1094" s="24"/>
      <c r="W1094" s="24"/>
      <c r="X1094" s="24"/>
      <c r="Y1094" s="24"/>
      <c r="Z1094" s="24"/>
      <c r="AA1094" s="24"/>
      <c r="AB1094" s="24"/>
      <c r="AC1094" s="24"/>
      <c r="AD1094" s="24"/>
      <c r="AP1094"/>
      <c r="AQ1094"/>
      <c r="AX1094"/>
    </row>
    <row r="1095" spans="18:50" x14ac:dyDescent="0.25">
      <c r="R1095" s="24"/>
      <c r="S1095" s="24"/>
      <c r="T1095" s="24"/>
      <c r="U1095" s="24"/>
      <c r="V1095" s="24"/>
      <c r="W1095" s="24"/>
      <c r="X1095" s="24"/>
      <c r="Y1095" s="24"/>
      <c r="Z1095" s="24"/>
      <c r="AA1095" s="24"/>
      <c r="AB1095" s="24"/>
      <c r="AC1095" s="24"/>
      <c r="AD1095" s="24"/>
      <c r="AP1095"/>
      <c r="AQ1095"/>
      <c r="AX1095"/>
    </row>
    <row r="1096" spans="18:50" x14ac:dyDescent="0.25">
      <c r="R1096" s="24"/>
      <c r="S1096" s="24"/>
      <c r="T1096" s="24"/>
      <c r="U1096" s="24"/>
      <c r="V1096" s="24"/>
      <c r="W1096" s="24"/>
      <c r="X1096" s="24"/>
      <c r="Y1096" s="24"/>
      <c r="Z1096" s="24"/>
      <c r="AA1096" s="24"/>
      <c r="AB1096" s="24"/>
      <c r="AC1096" s="24"/>
      <c r="AD1096" s="24"/>
      <c r="AP1096"/>
      <c r="AQ1096"/>
      <c r="AX1096"/>
    </row>
    <row r="1097" spans="18:50" x14ac:dyDescent="0.25">
      <c r="R1097" s="24"/>
      <c r="S1097" s="24"/>
      <c r="T1097" s="24"/>
      <c r="U1097" s="24"/>
      <c r="V1097" s="24"/>
      <c r="W1097" s="24"/>
      <c r="X1097" s="24"/>
      <c r="Y1097" s="24"/>
      <c r="Z1097" s="24"/>
      <c r="AA1097" s="24"/>
      <c r="AB1097" s="24"/>
      <c r="AC1097" s="24"/>
      <c r="AD1097" s="24"/>
      <c r="AP1097"/>
      <c r="AQ1097"/>
      <c r="AX1097"/>
    </row>
    <row r="1098" spans="18:50" x14ac:dyDescent="0.25">
      <c r="R1098" s="24"/>
      <c r="S1098" s="24"/>
      <c r="T1098" s="24"/>
      <c r="U1098" s="24"/>
      <c r="V1098" s="24"/>
      <c r="W1098" s="24"/>
      <c r="X1098" s="24"/>
      <c r="Y1098" s="24"/>
      <c r="Z1098" s="24"/>
      <c r="AA1098" s="24"/>
      <c r="AB1098" s="24"/>
      <c r="AC1098" s="24"/>
      <c r="AD1098" s="24"/>
      <c r="AP1098"/>
      <c r="AQ1098"/>
      <c r="AX1098"/>
    </row>
    <row r="1099" spans="18:50" x14ac:dyDescent="0.25">
      <c r="R1099" s="24"/>
      <c r="S1099" s="24"/>
      <c r="T1099" s="24"/>
      <c r="U1099" s="24"/>
      <c r="V1099" s="24"/>
      <c r="W1099" s="24"/>
      <c r="X1099" s="24"/>
      <c r="Y1099" s="24"/>
      <c r="Z1099" s="24"/>
      <c r="AA1099" s="24"/>
      <c r="AB1099" s="24"/>
      <c r="AC1099" s="24"/>
      <c r="AD1099" s="24"/>
      <c r="AP1099"/>
      <c r="AQ1099"/>
      <c r="AX1099"/>
    </row>
    <row r="1100" spans="18:50" x14ac:dyDescent="0.25">
      <c r="R1100" s="24"/>
      <c r="S1100" s="24"/>
      <c r="T1100" s="24"/>
      <c r="U1100" s="24"/>
      <c r="V1100" s="24"/>
      <c r="W1100" s="24"/>
      <c r="X1100" s="24"/>
      <c r="Y1100" s="24"/>
      <c r="Z1100" s="24"/>
      <c r="AA1100" s="24"/>
      <c r="AB1100" s="24"/>
      <c r="AC1100" s="24"/>
      <c r="AD1100" s="24"/>
      <c r="AP1100"/>
      <c r="AQ1100"/>
      <c r="AX1100"/>
    </row>
    <row r="1101" spans="18:50" x14ac:dyDescent="0.25">
      <c r="R1101" s="24"/>
      <c r="S1101" s="24"/>
      <c r="T1101" s="24"/>
      <c r="U1101" s="24"/>
      <c r="V1101" s="24"/>
      <c r="W1101" s="24"/>
      <c r="X1101" s="24"/>
      <c r="Y1101" s="24"/>
      <c r="Z1101" s="24"/>
      <c r="AA1101" s="24"/>
      <c r="AB1101" s="24"/>
      <c r="AC1101" s="24"/>
      <c r="AD1101" s="24"/>
      <c r="AP1101"/>
      <c r="AQ1101"/>
      <c r="AX1101"/>
    </row>
    <row r="1102" spans="18:50" x14ac:dyDescent="0.25">
      <c r="R1102" s="24"/>
      <c r="S1102" s="24"/>
      <c r="T1102" s="24"/>
      <c r="U1102" s="24"/>
      <c r="V1102" s="24"/>
      <c r="W1102" s="24"/>
      <c r="X1102" s="24"/>
      <c r="Y1102" s="24"/>
      <c r="Z1102" s="24"/>
      <c r="AA1102" s="24"/>
      <c r="AB1102" s="24"/>
      <c r="AC1102" s="24"/>
      <c r="AD1102" s="24"/>
      <c r="AP1102"/>
      <c r="AQ1102"/>
      <c r="AX1102"/>
    </row>
    <row r="1103" spans="18:50" x14ac:dyDescent="0.25">
      <c r="R1103" s="24"/>
      <c r="S1103" s="24"/>
      <c r="T1103" s="24"/>
      <c r="U1103" s="24"/>
      <c r="V1103" s="24"/>
      <c r="W1103" s="24"/>
      <c r="X1103" s="24"/>
      <c r="Y1103" s="24"/>
      <c r="Z1103" s="24"/>
      <c r="AA1103" s="24"/>
      <c r="AB1103" s="24"/>
      <c r="AC1103" s="24"/>
      <c r="AD1103" s="24"/>
      <c r="AP1103"/>
      <c r="AQ1103"/>
      <c r="AX1103"/>
    </row>
    <row r="1104" spans="18:50" x14ac:dyDescent="0.25">
      <c r="R1104" s="24"/>
      <c r="S1104" s="24"/>
      <c r="T1104" s="24"/>
      <c r="U1104" s="24"/>
      <c r="V1104" s="24"/>
      <c r="W1104" s="24"/>
      <c r="X1104" s="24"/>
      <c r="Y1104" s="24"/>
      <c r="Z1104" s="24"/>
      <c r="AA1104" s="24"/>
      <c r="AB1104" s="24"/>
      <c r="AC1104" s="24"/>
      <c r="AD1104" s="24"/>
      <c r="AP1104"/>
      <c r="AQ1104"/>
      <c r="AX1104"/>
    </row>
    <row r="1105" spans="18:50" x14ac:dyDescent="0.25">
      <c r="R1105" s="24"/>
      <c r="S1105" s="24"/>
      <c r="T1105" s="24"/>
      <c r="U1105" s="24"/>
      <c r="V1105" s="24"/>
      <c r="W1105" s="24"/>
      <c r="X1105" s="24"/>
      <c r="Y1105" s="24"/>
      <c r="Z1105" s="24"/>
      <c r="AA1105" s="24"/>
      <c r="AB1105" s="24"/>
      <c r="AC1105" s="24"/>
      <c r="AD1105" s="24"/>
      <c r="AP1105"/>
      <c r="AQ1105"/>
      <c r="AX1105"/>
    </row>
    <row r="1106" spans="18:50" x14ac:dyDescent="0.25">
      <c r="R1106" s="24"/>
      <c r="S1106" s="24"/>
      <c r="T1106" s="24"/>
      <c r="U1106" s="24"/>
      <c r="V1106" s="24"/>
      <c r="W1106" s="24"/>
      <c r="X1106" s="24"/>
      <c r="Y1106" s="24"/>
      <c r="Z1106" s="24"/>
      <c r="AA1106" s="24"/>
      <c r="AB1106" s="24"/>
      <c r="AC1106" s="24"/>
      <c r="AD1106" s="24"/>
      <c r="AP1106"/>
      <c r="AQ1106"/>
      <c r="AX1106"/>
    </row>
    <row r="1107" spans="18:50" x14ac:dyDescent="0.25">
      <c r="R1107" s="24"/>
      <c r="S1107" s="24"/>
      <c r="T1107" s="24"/>
      <c r="U1107" s="24"/>
      <c r="V1107" s="24"/>
      <c r="W1107" s="24"/>
      <c r="X1107" s="24"/>
      <c r="Y1107" s="24"/>
      <c r="Z1107" s="24"/>
      <c r="AA1107" s="24"/>
      <c r="AB1107" s="24"/>
      <c r="AC1107" s="24"/>
      <c r="AD1107" s="24"/>
      <c r="AP1107"/>
      <c r="AQ1107"/>
      <c r="AX1107"/>
    </row>
    <row r="1108" spans="18:50" x14ac:dyDescent="0.25">
      <c r="R1108" s="24"/>
      <c r="S1108" s="24"/>
      <c r="T1108" s="24"/>
      <c r="U1108" s="24"/>
      <c r="V1108" s="24"/>
      <c r="W1108" s="24"/>
      <c r="X1108" s="24"/>
      <c r="Y1108" s="24"/>
      <c r="Z1108" s="24"/>
      <c r="AA1108" s="24"/>
      <c r="AB1108" s="24"/>
      <c r="AC1108" s="24"/>
      <c r="AD1108" s="24"/>
      <c r="AP1108"/>
      <c r="AQ1108"/>
      <c r="AX1108"/>
    </row>
    <row r="1109" spans="18:50" x14ac:dyDescent="0.25">
      <c r="R1109" s="24"/>
      <c r="S1109" s="24"/>
      <c r="T1109" s="24"/>
      <c r="U1109" s="24"/>
      <c r="V1109" s="24"/>
      <c r="W1109" s="24"/>
      <c r="X1109" s="24"/>
      <c r="Y1109" s="24"/>
      <c r="Z1109" s="24"/>
      <c r="AA1109" s="24"/>
      <c r="AB1109" s="24"/>
      <c r="AC1109" s="24"/>
      <c r="AD1109" s="24"/>
      <c r="AP1109"/>
      <c r="AQ1109"/>
      <c r="AX1109"/>
    </row>
    <row r="1110" spans="18:50" x14ac:dyDescent="0.25">
      <c r="R1110" s="24"/>
      <c r="S1110" s="24"/>
      <c r="T1110" s="24"/>
      <c r="U1110" s="24"/>
      <c r="V1110" s="24"/>
      <c r="W1110" s="24"/>
      <c r="X1110" s="24"/>
      <c r="Y1110" s="24"/>
      <c r="Z1110" s="24"/>
      <c r="AA1110" s="24"/>
      <c r="AB1110" s="24"/>
      <c r="AC1110" s="24"/>
      <c r="AD1110" s="24"/>
      <c r="AP1110"/>
      <c r="AQ1110"/>
      <c r="AX1110"/>
    </row>
    <row r="1111" spans="18:50" x14ac:dyDescent="0.25">
      <c r="R1111" s="24"/>
      <c r="S1111" s="24"/>
      <c r="T1111" s="24"/>
      <c r="U1111" s="24"/>
      <c r="V1111" s="24"/>
      <c r="W1111" s="24"/>
      <c r="X1111" s="24"/>
      <c r="Y1111" s="24"/>
      <c r="Z1111" s="24"/>
      <c r="AA1111" s="24"/>
      <c r="AB1111" s="24"/>
      <c r="AC1111" s="24"/>
      <c r="AD1111" s="24"/>
      <c r="AP1111"/>
      <c r="AQ1111"/>
      <c r="AX1111"/>
    </row>
    <row r="1112" spans="18:50" x14ac:dyDescent="0.25">
      <c r="R1112" s="24"/>
      <c r="S1112" s="24"/>
      <c r="T1112" s="24"/>
      <c r="U1112" s="24"/>
      <c r="V1112" s="24"/>
      <c r="W1112" s="24"/>
      <c r="X1112" s="24"/>
      <c r="Y1112" s="24"/>
      <c r="Z1112" s="24"/>
      <c r="AA1112" s="24"/>
      <c r="AB1112" s="24"/>
      <c r="AC1112" s="24"/>
      <c r="AD1112" s="24"/>
      <c r="AP1112"/>
      <c r="AQ1112"/>
      <c r="AX1112"/>
    </row>
    <row r="1113" spans="18:50" x14ac:dyDescent="0.25">
      <c r="R1113" s="24"/>
      <c r="S1113" s="24"/>
      <c r="T1113" s="24"/>
      <c r="U1113" s="24"/>
      <c r="V1113" s="24"/>
      <c r="W1113" s="24"/>
      <c r="X1113" s="24"/>
      <c r="Y1113" s="24"/>
      <c r="Z1113" s="24"/>
      <c r="AA1113" s="24"/>
      <c r="AB1113" s="24"/>
      <c r="AC1113" s="24"/>
      <c r="AD1113" s="24"/>
      <c r="AP1113"/>
      <c r="AQ1113"/>
      <c r="AX1113"/>
    </row>
    <row r="1114" spans="18:50" x14ac:dyDescent="0.25">
      <c r="R1114" s="24"/>
      <c r="S1114" s="24"/>
      <c r="T1114" s="24"/>
      <c r="U1114" s="24"/>
      <c r="V1114" s="24"/>
      <c r="W1114" s="24"/>
      <c r="X1114" s="24"/>
      <c r="Y1114" s="24"/>
      <c r="Z1114" s="24"/>
      <c r="AA1114" s="24"/>
      <c r="AB1114" s="24"/>
      <c r="AC1114" s="24"/>
      <c r="AD1114" s="24"/>
      <c r="AP1114"/>
      <c r="AQ1114"/>
      <c r="AX1114"/>
    </row>
    <row r="1115" spans="18:50" x14ac:dyDescent="0.25">
      <c r="R1115" s="24"/>
      <c r="S1115" s="24"/>
      <c r="T1115" s="24"/>
      <c r="U1115" s="24"/>
      <c r="V1115" s="24"/>
      <c r="W1115" s="24"/>
      <c r="X1115" s="24"/>
      <c r="Y1115" s="24"/>
      <c r="Z1115" s="24"/>
      <c r="AA1115" s="24"/>
      <c r="AB1115" s="24"/>
      <c r="AC1115" s="24"/>
      <c r="AD1115" s="24"/>
      <c r="AP1115"/>
      <c r="AQ1115"/>
      <c r="AX1115"/>
    </row>
    <row r="1116" spans="18:50" x14ac:dyDescent="0.25">
      <c r="R1116" s="24"/>
      <c r="S1116" s="24"/>
      <c r="T1116" s="24"/>
      <c r="U1116" s="24"/>
      <c r="V1116" s="24"/>
      <c r="W1116" s="24"/>
      <c r="X1116" s="24"/>
      <c r="Y1116" s="24"/>
      <c r="Z1116" s="24"/>
      <c r="AA1116" s="24"/>
      <c r="AB1116" s="24"/>
      <c r="AC1116" s="24"/>
      <c r="AD1116" s="24"/>
      <c r="AP1116"/>
      <c r="AQ1116"/>
      <c r="AX1116"/>
    </row>
    <row r="1117" spans="18:50" x14ac:dyDescent="0.25">
      <c r="R1117" s="24"/>
      <c r="S1117" s="24"/>
      <c r="T1117" s="24"/>
      <c r="U1117" s="24"/>
      <c r="V1117" s="24"/>
      <c r="W1117" s="24"/>
      <c r="X1117" s="24"/>
      <c r="Y1117" s="24"/>
      <c r="Z1117" s="24"/>
      <c r="AA1117" s="24"/>
      <c r="AB1117" s="24"/>
      <c r="AC1117" s="24"/>
      <c r="AD1117" s="24"/>
      <c r="AP1117"/>
      <c r="AQ1117"/>
      <c r="AX1117"/>
    </row>
    <row r="1118" spans="18:50" x14ac:dyDescent="0.25">
      <c r="R1118" s="24"/>
      <c r="S1118" s="24"/>
      <c r="T1118" s="24"/>
      <c r="U1118" s="24"/>
      <c r="V1118" s="24"/>
      <c r="W1118" s="24"/>
      <c r="X1118" s="24"/>
      <c r="Y1118" s="24"/>
      <c r="Z1118" s="24"/>
      <c r="AA1118" s="24"/>
      <c r="AB1118" s="24"/>
      <c r="AC1118" s="24"/>
      <c r="AD1118" s="24"/>
      <c r="AP1118"/>
      <c r="AQ1118"/>
      <c r="AX1118"/>
    </row>
    <row r="1119" spans="18:50" x14ac:dyDescent="0.25">
      <c r="R1119" s="24"/>
      <c r="S1119" s="24"/>
      <c r="T1119" s="24"/>
      <c r="U1119" s="24"/>
      <c r="V1119" s="24"/>
      <c r="W1119" s="24"/>
      <c r="X1119" s="24"/>
      <c r="Y1119" s="24"/>
      <c r="Z1119" s="24"/>
      <c r="AA1119" s="24"/>
      <c r="AB1119" s="24"/>
      <c r="AC1119" s="24"/>
      <c r="AD1119" s="24"/>
      <c r="AP1119"/>
      <c r="AQ1119"/>
      <c r="AX1119"/>
    </row>
    <row r="1120" spans="18:50" x14ac:dyDescent="0.25">
      <c r="R1120" s="24"/>
      <c r="S1120" s="24"/>
      <c r="T1120" s="24"/>
      <c r="U1120" s="24"/>
      <c r="V1120" s="24"/>
      <c r="W1120" s="24"/>
      <c r="X1120" s="24"/>
      <c r="Y1120" s="24"/>
      <c r="Z1120" s="24"/>
      <c r="AA1120" s="24"/>
      <c r="AB1120" s="24"/>
      <c r="AC1120" s="24"/>
      <c r="AD1120" s="24"/>
      <c r="AP1120"/>
      <c r="AQ1120"/>
      <c r="AX1120"/>
    </row>
    <row r="1121" spans="18:50" x14ac:dyDescent="0.25">
      <c r="R1121" s="24"/>
      <c r="S1121" s="24"/>
      <c r="T1121" s="24"/>
      <c r="U1121" s="24"/>
      <c r="V1121" s="24"/>
      <c r="W1121" s="24"/>
      <c r="X1121" s="24"/>
      <c r="Y1121" s="24"/>
      <c r="Z1121" s="24"/>
      <c r="AA1121" s="24"/>
      <c r="AB1121" s="24"/>
      <c r="AC1121" s="24"/>
      <c r="AD1121" s="24"/>
      <c r="AP1121"/>
      <c r="AQ1121"/>
      <c r="AX1121"/>
    </row>
    <row r="1122" spans="18:50" x14ac:dyDescent="0.25">
      <c r="R1122" s="24"/>
      <c r="S1122" s="24"/>
      <c r="T1122" s="24"/>
      <c r="U1122" s="24"/>
      <c r="V1122" s="24"/>
      <c r="W1122" s="24"/>
      <c r="X1122" s="24"/>
      <c r="Y1122" s="24"/>
      <c r="Z1122" s="24"/>
      <c r="AA1122" s="24"/>
      <c r="AB1122" s="24"/>
      <c r="AC1122" s="24"/>
      <c r="AD1122" s="24"/>
      <c r="AP1122"/>
      <c r="AQ1122"/>
      <c r="AX1122"/>
    </row>
    <row r="1123" spans="18:50" x14ac:dyDescent="0.25">
      <c r="R1123" s="24"/>
      <c r="S1123" s="24"/>
      <c r="T1123" s="24"/>
      <c r="U1123" s="24"/>
      <c r="V1123" s="24"/>
      <c r="W1123" s="24"/>
      <c r="X1123" s="24"/>
      <c r="Y1123" s="24"/>
      <c r="Z1123" s="24"/>
      <c r="AA1123" s="24"/>
      <c r="AB1123" s="24"/>
      <c r="AC1123" s="24"/>
      <c r="AD1123" s="24"/>
      <c r="AP1123"/>
      <c r="AQ1123"/>
      <c r="AX1123"/>
    </row>
    <row r="1124" spans="18:50" x14ac:dyDescent="0.25">
      <c r="R1124" s="24"/>
      <c r="S1124" s="24"/>
      <c r="T1124" s="24"/>
      <c r="U1124" s="24"/>
      <c r="V1124" s="24"/>
      <c r="W1124" s="24"/>
      <c r="X1124" s="24"/>
      <c r="Y1124" s="24"/>
      <c r="Z1124" s="24"/>
      <c r="AA1124" s="24"/>
      <c r="AB1124" s="24"/>
      <c r="AC1124" s="24"/>
      <c r="AD1124" s="24"/>
      <c r="AP1124"/>
      <c r="AQ1124"/>
      <c r="AX1124"/>
    </row>
    <row r="1125" spans="18:50" x14ac:dyDescent="0.25">
      <c r="R1125" s="24"/>
      <c r="S1125" s="24"/>
      <c r="T1125" s="24"/>
      <c r="U1125" s="24"/>
      <c r="V1125" s="24"/>
      <c r="W1125" s="24"/>
      <c r="X1125" s="24"/>
      <c r="Y1125" s="24"/>
      <c r="Z1125" s="24"/>
      <c r="AA1125" s="24"/>
      <c r="AB1125" s="24"/>
      <c r="AC1125" s="24"/>
      <c r="AD1125" s="24"/>
      <c r="AP1125"/>
      <c r="AQ1125"/>
      <c r="AX1125"/>
    </row>
    <row r="1126" spans="18:50" x14ac:dyDescent="0.25">
      <c r="R1126" s="24"/>
      <c r="S1126" s="24"/>
      <c r="T1126" s="24"/>
      <c r="U1126" s="24"/>
      <c r="V1126" s="24"/>
      <c r="W1126" s="24"/>
      <c r="X1126" s="24"/>
      <c r="Y1126" s="24"/>
      <c r="Z1126" s="24"/>
      <c r="AA1126" s="24"/>
      <c r="AB1126" s="24"/>
      <c r="AC1126" s="24"/>
      <c r="AD1126" s="24"/>
      <c r="AP1126"/>
      <c r="AQ1126"/>
      <c r="AX1126"/>
    </row>
    <row r="1127" spans="18:50" x14ac:dyDescent="0.25">
      <c r="R1127" s="24"/>
      <c r="S1127" s="24"/>
      <c r="T1127" s="24"/>
      <c r="U1127" s="24"/>
      <c r="V1127" s="24"/>
      <c r="W1127" s="24"/>
      <c r="X1127" s="24"/>
      <c r="Y1127" s="24"/>
      <c r="Z1127" s="24"/>
      <c r="AA1127" s="24"/>
      <c r="AB1127" s="24"/>
      <c r="AC1127" s="24"/>
      <c r="AD1127" s="24"/>
      <c r="AP1127"/>
      <c r="AQ1127"/>
      <c r="AX1127"/>
    </row>
    <row r="1128" spans="18:50" x14ac:dyDescent="0.25">
      <c r="R1128" s="24"/>
      <c r="S1128" s="24"/>
      <c r="T1128" s="24"/>
      <c r="U1128" s="24"/>
      <c r="V1128" s="24"/>
      <c r="W1128" s="24"/>
      <c r="X1128" s="24"/>
      <c r="Y1128" s="24"/>
      <c r="Z1128" s="24"/>
      <c r="AA1128" s="24"/>
      <c r="AB1128" s="24"/>
      <c r="AC1128" s="24"/>
      <c r="AD1128" s="24"/>
      <c r="AP1128"/>
      <c r="AQ1128"/>
      <c r="AX1128"/>
    </row>
    <row r="1129" spans="18:50" x14ac:dyDescent="0.25">
      <c r="R1129" s="24"/>
      <c r="S1129" s="24"/>
      <c r="T1129" s="24"/>
      <c r="U1129" s="24"/>
      <c r="V1129" s="24"/>
      <c r="W1129" s="24"/>
      <c r="X1129" s="24"/>
      <c r="Y1129" s="24"/>
      <c r="Z1129" s="24"/>
      <c r="AA1129" s="24"/>
      <c r="AB1129" s="24"/>
      <c r="AC1129" s="24"/>
      <c r="AD1129" s="24"/>
      <c r="AP1129"/>
      <c r="AQ1129"/>
      <c r="AX1129"/>
    </row>
    <row r="1130" spans="18:50" x14ac:dyDescent="0.25">
      <c r="R1130" s="24"/>
      <c r="S1130" s="24"/>
      <c r="T1130" s="24"/>
      <c r="U1130" s="24"/>
      <c r="V1130" s="24"/>
      <c r="W1130" s="24"/>
      <c r="X1130" s="24"/>
      <c r="Y1130" s="24"/>
      <c r="Z1130" s="24"/>
      <c r="AA1130" s="24"/>
      <c r="AB1130" s="24"/>
      <c r="AC1130" s="24"/>
      <c r="AD1130" s="24"/>
      <c r="AP1130"/>
      <c r="AQ1130"/>
      <c r="AX1130"/>
    </row>
    <row r="1131" spans="18:50" x14ac:dyDescent="0.25">
      <c r="R1131" s="24"/>
      <c r="S1131" s="24"/>
      <c r="T1131" s="24"/>
      <c r="U1131" s="24"/>
      <c r="V1131" s="24"/>
      <c r="W1131" s="24"/>
      <c r="X1131" s="24"/>
      <c r="Y1131" s="24"/>
      <c r="Z1131" s="24"/>
      <c r="AA1131" s="24"/>
      <c r="AB1131" s="24"/>
      <c r="AC1131" s="24"/>
      <c r="AD1131" s="24"/>
      <c r="AP1131"/>
      <c r="AQ1131"/>
      <c r="AX1131"/>
    </row>
    <row r="1132" spans="18:50" x14ac:dyDescent="0.25">
      <c r="R1132" s="24"/>
      <c r="S1132" s="24"/>
      <c r="T1132" s="24"/>
      <c r="U1132" s="24"/>
      <c r="V1132" s="24"/>
      <c r="W1132" s="24"/>
      <c r="X1132" s="24"/>
      <c r="Y1132" s="24"/>
      <c r="Z1132" s="24"/>
      <c r="AA1132" s="24"/>
      <c r="AB1132" s="24"/>
      <c r="AC1132" s="24"/>
      <c r="AD1132" s="24"/>
      <c r="AP1132"/>
      <c r="AQ1132"/>
      <c r="AX1132"/>
    </row>
    <row r="1133" spans="18:50" x14ac:dyDescent="0.25">
      <c r="R1133" s="24"/>
      <c r="S1133" s="24"/>
      <c r="T1133" s="24"/>
      <c r="U1133" s="24"/>
      <c r="V1133" s="24"/>
      <c r="W1133" s="24"/>
      <c r="X1133" s="24"/>
      <c r="Y1133" s="24"/>
      <c r="Z1133" s="24"/>
      <c r="AA1133" s="24"/>
      <c r="AB1133" s="24"/>
      <c r="AC1133" s="24"/>
      <c r="AD1133" s="24"/>
      <c r="AP1133"/>
      <c r="AQ1133"/>
      <c r="AX1133"/>
    </row>
    <row r="1134" spans="18:50" x14ac:dyDescent="0.25">
      <c r="R1134" s="24"/>
      <c r="S1134" s="24"/>
      <c r="T1134" s="24"/>
      <c r="U1134" s="24"/>
      <c r="V1134" s="24"/>
      <c r="W1134" s="24"/>
      <c r="X1134" s="24"/>
      <c r="Y1134" s="24"/>
      <c r="Z1134" s="24"/>
      <c r="AA1134" s="24"/>
      <c r="AB1134" s="24"/>
      <c r="AC1134" s="24"/>
      <c r="AD1134" s="24"/>
      <c r="AP1134"/>
      <c r="AQ1134"/>
      <c r="AX1134"/>
    </row>
    <row r="1135" spans="18:50" x14ac:dyDescent="0.25">
      <c r="R1135" s="24"/>
      <c r="S1135" s="24"/>
      <c r="T1135" s="24"/>
      <c r="U1135" s="24"/>
      <c r="V1135" s="24"/>
      <c r="W1135" s="24"/>
      <c r="X1135" s="24"/>
      <c r="Y1135" s="24"/>
      <c r="Z1135" s="24"/>
      <c r="AA1135" s="24"/>
      <c r="AB1135" s="24"/>
      <c r="AC1135" s="24"/>
      <c r="AD1135" s="24"/>
      <c r="AP1135"/>
      <c r="AQ1135"/>
      <c r="AX1135"/>
    </row>
    <row r="1136" spans="18:50" x14ac:dyDescent="0.25">
      <c r="R1136" s="24"/>
      <c r="S1136" s="24"/>
      <c r="T1136" s="24"/>
      <c r="U1136" s="24"/>
      <c r="V1136" s="24"/>
      <c r="W1136" s="24"/>
      <c r="X1136" s="24"/>
      <c r="Y1136" s="24"/>
      <c r="Z1136" s="24"/>
      <c r="AA1136" s="24"/>
      <c r="AB1136" s="24"/>
      <c r="AC1136" s="24"/>
      <c r="AD1136" s="24"/>
      <c r="AP1136"/>
      <c r="AQ1136"/>
      <c r="AX1136"/>
    </row>
    <row r="1137" spans="18:50" x14ac:dyDescent="0.25">
      <c r="R1137" s="24"/>
      <c r="S1137" s="24"/>
      <c r="T1137" s="24"/>
      <c r="U1137" s="24"/>
      <c r="V1137" s="24"/>
      <c r="W1137" s="24"/>
      <c r="X1137" s="24"/>
      <c r="Y1137" s="24"/>
      <c r="Z1137" s="24"/>
      <c r="AA1137" s="24"/>
      <c r="AB1137" s="24"/>
      <c r="AC1137" s="24"/>
      <c r="AD1137" s="24"/>
      <c r="AP1137"/>
      <c r="AQ1137"/>
      <c r="AX1137"/>
    </row>
    <row r="1138" spans="18:50" x14ac:dyDescent="0.25">
      <c r="R1138" s="24"/>
      <c r="S1138" s="24"/>
      <c r="T1138" s="24"/>
      <c r="U1138" s="24"/>
      <c r="V1138" s="24"/>
      <c r="W1138" s="24"/>
      <c r="X1138" s="24"/>
      <c r="Y1138" s="24"/>
      <c r="Z1138" s="24"/>
      <c r="AA1138" s="24"/>
      <c r="AB1138" s="24"/>
      <c r="AC1138" s="24"/>
      <c r="AD1138" s="24"/>
      <c r="AP1138"/>
      <c r="AQ1138"/>
      <c r="AX1138"/>
    </row>
    <row r="1139" spans="18:50" x14ac:dyDescent="0.25">
      <c r="R1139" s="24"/>
      <c r="S1139" s="24"/>
      <c r="T1139" s="24"/>
      <c r="U1139" s="24"/>
      <c r="V1139" s="24"/>
      <c r="W1139" s="24"/>
      <c r="X1139" s="24"/>
      <c r="Y1139" s="24"/>
      <c r="Z1139" s="24"/>
      <c r="AA1139" s="24"/>
      <c r="AB1139" s="24"/>
      <c r="AC1139" s="24"/>
      <c r="AD1139" s="24"/>
      <c r="AP1139"/>
      <c r="AQ1139"/>
      <c r="AX1139"/>
    </row>
    <row r="1140" spans="18:50" x14ac:dyDescent="0.25">
      <c r="R1140" s="24"/>
      <c r="S1140" s="24"/>
      <c r="T1140" s="24"/>
      <c r="U1140" s="24"/>
      <c r="V1140" s="24"/>
      <c r="W1140" s="24"/>
      <c r="X1140" s="24"/>
      <c r="Y1140" s="24"/>
      <c r="Z1140" s="24"/>
      <c r="AA1140" s="24"/>
      <c r="AB1140" s="24"/>
      <c r="AC1140" s="24"/>
      <c r="AD1140" s="24"/>
      <c r="AP1140"/>
      <c r="AQ1140"/>
      <c r="AX1140"/>
    </row>
    <row r="1141" spans="18:50" x14ac:dyDescent="0.25">
      <c r="R1141" s="24"/>
      <c r="S1141" s="24"/>
      <c r="T1141" s="24"/>
      <c r="U1141" s="24"/>
      <c r="V1141" s="24"/>
      <c r="W1141" s="24"/>
      <c r="X1141" s="24"/>
      <c r="Y1141" s="24"/>
      <c r="Z1141" s="24"/>
      <c r="AA1141" s="24"/>
      <c r="AB1141" s="24"/>
      <c r="AC1141" s="24"/>
      <c r="AD1141" s="24"/>
      <c r="AP1141"/>
      <c r="AQ1141"/>
      <c r="AX1141"/>
    </row>
    <row r="1142" spans="18:50" x14ac:dyDescent="0.25">
      <c r="R1142" s="24"/>
      <c r="S1142" s="24"/>
      <c r="T1142" s="24"/>
      <c r="U1142" s="24"/>
      <c r="V1142" s="24"/>
      <c r="W1142" s="24"/>
      <c r="X1142" s="24"/>
      <c r="Y1142" s="24"/>
      <c r="Z1142" s="24"/>
      <c r="AA1142" s="24"/>
      <c r="AB1142" s="24"/>
      <c r="AC1142" s="24"/>
      <c r="AD1142" s="24"/>
      <c r="AP1142"/>
      <c r="AQ1142"/>
      <c r="AX1142"/>
    </row>
    <row r="1143" spans="18:50" x14ac:dyDescent="0.25">
      <c r="R1143" s="24"/>
      <c r="S1143" s="24"/>
      <c r="T1143" s="24"/>
      <c r="U1143" s="24"/>
      <c r="V1143" s="24"/>
      <c r="W1143" s="24"/>
      <c r="X1143" s="24"/>
      <c r="Y1143" s="24"/>
      <c r="Z1143" s="24"/>
      <c r="AA1143" s="24"/>
      <c r="AB1143" s="24"/>
      <c r="AC1143" s="24"/>
      <c r="AD1143" s="24"/>
      <c r="AP1143"/>
      <c r="AQ1143"/>
      <c r="AX1143"/>
    </row>
    <row r="1144" spans="18:50" x14ac:dyDescent="0.25">
      <c r="R1144" s="24"/>
      <c r="S1144" s="24"/>
      <c r="T1144" s="24"/>
      <c r="U1144" s="24"/>
      <c r="V1144" s="24"/>
      <c r="W1144" s="24"/>
      <c r="X1144" s="24"/>
      <c r="Y1144" s="24"/>
      <c r="Z1144" s="24"/>
      <c r="AA1144" s="24"/>
      <c r="AB1144" s="24"/>
      <c r="AC1144" s="24"/>
      <c r="AD1144" s="24"/>
      <c r="AP1144"/>
      <c r="AQ1144"/>
      <c r="AX1144"/>
    </row>
    <row r="1145" spans="18:50" x14ac:dyDescent="0.25">
      <c r="R1145" s="24"/>
      <c r="S1145" s="24"/>
      <c r="T1145" s="24"/>
      <c r="U1145" s="24"/>
      <c r="V1145" s="24"/>
      <c r="W1145" s="24"/>
      <c r="X1145" s="24"/>
      <c r="Y1145" s="24"/>
      <c r="Z1145" s="24"/>
      <c r="AA1145" s="24"/>
      <c r="AB1145" s="24"/>
      <c r="AC1145" s="24"/>
      <c r="AD1145" s="24"/>
      <c r="AP1145"/>
      <c r="AQ1145"/>
      <c r="AX1145"/>
    </row>
    <row r="1146" spans="18:50" x14ac:dyDescent="0.25">
      <c r="R1146" s="24"/>
      <c r="S1146" s="24"/>
      <c r="T1146" s="24"/>
      <c r="U1146" s="24"/>
      <c r="V1146" s="24"/>
      <c r="W1146" s="24"/>
      <c r="X1146" s="24"/>
      <c r="Y1146" s="24"/>
      <c r="Z1146" s="24"/>
      <c r="AA1146" s="24"/>
      <c r="AB1146" s="24"/>
      <c r="AC1146" s="24"/>
      <c r="AD1146" s="24"/>
      <c r="AP1146"/>
      <c r="AQ1146"/>
      <c r="AX1146"/>
    </row>
    <row r="1147" spans="18:50" x14ac:dyDescent="0.25">
      <c r="R1147" s="24"/>
      <c r="S1147" s="24"/>
      <c r="T1147" s="24"/>
      <c r="U1147" s="24"/>
      <c r="V1147" s="24"/>
      <c r="W1147" s="24"/>
      <c r="X1147" s="24"/>
      <c r="Y1147" s="24"/>
      <c r="Z1147" s="24"/>
      <c r="AA1147" s="24"/>
      <c r="AB1147" s="24"/>
      <c r="AC1147" s="24"/>
      <c r="AD1147" s="24"/>
      <c r="AP1147"/>
      <c r="AQ1147"/>
      <c r="AX1147"/>
    </row>
    <row r="1148" spans="18:50" x14ac:dyDescent="0.25">
      <c r="R1148" s="24"/>
      <c r="S1148" s="24"/>
      <c r="T1148" s="24"/>
      <c r="U1148" s="24"/>
      <c r="V1148" s="24"/>
      <c r="W1148" s="24"/>
      <c r="X1148" s="24"/>
      <c r="Y1148" s="24"/>
      <c r="Z1148" s="24"/>
      <c r="AA1148" s="24"/>
      <c r="AB1148" s="24"/>
      <c r="AC1148" s="24"/>
      <c r="AD1148" s="24"/>
      <c r="AP1148"/>
      <c r="AQ1148"/>
      <c r="AX1148"/>
    </row>
    <row r="1149" spans="18:50" x14ac:dyDescent="0.25">
      <c r="R1149" s="24"/>
      <c r="S1149" s="24"/>
      <c r="T1149" s="24"/>
      <c r="U1149" s="24"/>
      <c r="V1149" s="24"/>
      <c r="W1149" s="24"/>
      <c r="X1149" s="24"/>
      <c r="Y1149" s="24"/>
      <c r="Z1149" s="24"/>
      <c r="AA1149" s="24"/>
      <c r="AB1149" s="24"/>
      <c r="AC1149" s="24"/>
      <c r="AD1149" s="24"/>
      <c r="AP1149"/>
      <c r="AQ1149"/>
      <c r="AX1149"/>
    </row>
    <row r="1150" spans="18:50" x14ac:dyDescent="0.25">
      <c r="R1150" s="24"/>
      <c r="S1150" s="24"/>
      <c r="T1150" s="24"/>
      <c r="U1150" s="24"/>
      <c r="V1150" s="24"/>
      <c r="W1150" s="24"/>
      <c r="X1150" s="24"/>
      <c r="Y1150" s="24"/>
      <c r="Z1150" s="24"/>
      <c r="AA1150" s="24"/>
      <c r="AB1150" s="24"/>
      <c r="AC1150" s="24"/>
      <c r="AD1150" s="24"/>
      <c r="AP1150"/>
      <c r="AQ1150"/>
      <c r="AX1150"/>
    </row>
    <row r="1151" spans="18:50" x14ac:dyDescent="0.25">
      <c r="R1151" s="24"/>
      <c r="S1151" s="24"/>
      <c r="T1151" s="24"/>
      <c r="U1151" s="24"/>
      <c r="V1151" s="24"/>
      <c r="W1151" s="24"/>
      <c r="X1151" s="24"/>
      <c r="Y1151" s="24"/>
      <c r="Z1151" s="24"/>
      <c r="AA1151" s="24"/>
      <c r="AB1151" s="24"/>
      <c r="AC1151" s="24"/>
      <c r="AD1151" s="24"/>
      <c r="AP1151"/>
      <c r="AQ1151"/>
      <c r="AX1151"/>
    </row>
    <row r="1152" spans="18:50" x14ac:dyDescent="0.25">
      <c r="R1152" s="24"/>
      <c r="S1152" s="24"/>
      <c r="T1152" s="24"/>
      <c r="U1152" s="24"/>
      <c r="V1152" s="24"/>
      <c r="W1152" s="24"/>
      <c r="X1152" s="24"/>
      <c r="Y1152" s="24"/>
      <c r="Z1152" s="24"/>
      <c r="AA1152" s="24"/>
      <c r="AB1152" s="24"/>
      <c r="AC1152" s="24"/>
      <c r="AD1152" s="24"/>
      <c r="AP1152"/>
      <c r="AQ1152"/>
      <c r="AX1152"/>
    </row>
    <row r="1153" spans="18:50" x14ac:dyDescent="0.25">
      <c r="R1153" s="24"/>
      <c r="S1153" s="24"/>
      <c r="T1153" s="24"/>
      <c r="U1153" s="24"/>
      <c r="V1153" s="24"/>
      <c r="W1153" s="24"/>
      <c r="X1153" s="24"/>
      <c r="Y1153" s="24"/>
      <c r="Z1153" s="24"/>
      <c r="AA1153" s="24"/>
      <c r="AB1153" s="24"/>
      <c r="AC1153" s="24"/>
      <c r="AD1153" s="24"/>
      <c r="AP1153"/>
      <c r="AQ1153"/>
      <c r="AX1153"/>
    </row>
    <row r="1154" spans="18:50" x14ac:dyDescent="0.25">
      <c r="R1154" s="24"/>
      <c r="S1154" s="24"/>
      <c r="T1154" s="24"/>
      <c r="U1154" s="24"/>
      <c r="V1154" s="24"/>
      <c r="W1154" s="24"/>
      <c r="X1154" s="24"/>
      <c r="Y1154" s="24"/>
      <c r="Z1154" s="24"/>
      <c r="AA1154" s="24"/>
      <c r="AB1154" s="24"/>
      <c r="AC1154" s="24"/>
      <c r="AD1154" s="24"/>
      <c r="AP1154"/>
      <c r="AQ1154"/>
      <c r="AX1154"/>
    </row>
    <row r="1155" spans="18:50" x14ac:dyDescent="0.25">
      <c r="R1155" s="24"/>
      <c r="S1155" s="24"/>
      <c r="T1155" s="24"/>
      <c r="U1155" s="24"/>
      <c r="V1155" s="24"/>
      <c r="W1155" s="24"/>
      <c r="X1155" s="24"/>
      <c r="Y1155" s="24"/>
      <c r="Z1155" s="24"/>
      <c r="AA1155" s="24"/>
      <c r="AB1155" s="24"/>
      <c r="AC1155" s="24"/>
      <c r="AD1155" s="24"/>
      <c r="AP1155"/>
      <c r="AQ1155"/>
      <c r="AX1155"/>
    </row>
    <row r="1156" spans="18:50" x14ac:dyDescent="0.25">
      <c r="R1156" s="24"/>
      <c r="S1156" s="24"/>
      <c r="T1156" s="24"/>
      <c r="U1156" s="24"/>
      <c r="V1156" s="24"/>
      <c r="W1156" s="24"/>
      <c r="X1156" s="24"/>
      <c r="Y1156" s="24"/>
      <c r="Z1156" s="24"/>
      <c r="AA1156" s="24"/>
      <c r="AB1156" s="24"/>
      <c r="AC1156" s="24"/>
      <c r="AD1156" s="24"/>
      <c r="AP1156"/>
      <c r="AQ1156"/>
      <c r="AX1156"/>
    </row>
    <row r="1157" spans="18:50" x14ac:dyDescent="0.25">
      <c r="R1157" s="24"/>
      <c r="S1157" s="24"/>
      <c r="T1157" s="24"/>
      <c r="U1157" s="24"/>
      <c r="V1157" s="24"/>
      <c r="W1157" s="24"/>
      <c r="X1157" s="24"/>
      <c r="Y1157" s="24"/>
      <c r="Z1157" s="24"/>
      <c r="AA1157" s="24"/>
      <c r="AB1157" s="24"/>
      <c r="AC1157" s="24"/>
      <c r="AD1157" s="24"/>
      <c r="AP1157"/>
      <c r="AQ1157"/>
      <c r="AX1157"/>
    </row>
    <row r="1158" spans="18:50" x14ac:dyDescent="0.25">
      <c r="R1158" s="24"/>
      <c r="S1158" s="24"/>
      <c r="T1158" s="24"/>
      <c r="U1158" s="24"/>
      <c r="V1158" s="24"/>
      <c r="W1158" s="24"/>
      <c r="X1158" s="24"/>
      <c r="Y1158" s="24"/>
      <c r="Z1158" s="24"/>
      <c r="AA1158" s="24"/>
      <c r="AB1158" s="24"/>
      <c r="AC1158" s="24"/>
      <c r="AD1158" s="24"/>
      <c r="AP1158"/>
      <c r="AQ1158"/>
      <c r="AX1158"/>
    </row>
    <row r="1159" spans="18:50" x14ac:dyDescent="0.25">
      <c r="R1159" s="24"/>
      <c r="S1159" s="24"/>
      <c r="T1159" s="24"/>
      <c r="U1159" s="24"/>
      <c r="V1159" s="24"/>
      <c r="W1159" s="24"/>
      <c r="X1159" s="24"/>
      <c r="Y1159" s="24"/>
      <c r="Z1159" s="24"/>
      <c r="AA1159" s="24"/>
      <c r="AB1159" s="24"/>
      <c r="AC1159" s="24"/>
      <c r="AD1159" s="24"/>
      <c r="AP1159"/>
      <c r="AQ1159"/>
      <c r="AX1159"/>
    </row>
    <row r="1160" spans="18:50" x14ac:dyDescent="0.25">
      <c r="R1160" s="24"/>
      <c r="S1160" s="24"/>
      <c r="T1160" s="24"/>
      <c r="U1160" s="24"/>
      <c r="V1160" s="24"/>
      <c r="W1160" s="24"/>
      <c r="X1160" s="24"/>
      <c r="Y1160" s="24"/>
      <c r="Z1160" s="24"/>
      <c r="AA1160" s="24"/>
      <c r="AB1160" s="24"/>
      <c r="AC1160" s="24"/>
      <c r="AD1160" s="24"/>
      <c r="AP1160"/>
      <c r="AQ1160"/>
      <c r="AX1160"/>
    </row>
    <row r="1161" spans="18:50" x14ac:dyDescent="0.25">
      <c r="R1161" s="24"/>
      <c r="S1161" s="24"/>
      <c r="T1161" s="24"/>
      <c r="U1161" s="24"/>
      <c r="V1161" s="24"/>
      <c r="W1161" s="24"/>
      <c r="X1161" s="24"/>
      <c r="Y1161" s="24"/>
      <c r="Z1161" s="24"/>
      <c r="AA1161" s="24"/>
      <c r="AB1161" s="24"/>
      <c r="AC1161" s="24"/>
      <c r="AD1161" s="24"/>
      <c r="AP1161"/>
      <c r="AQ1161"/>
      <c r="AX1161"/>
    </row>
    <row r="1162" spans="18:50" x14ac:dyDescent="0.25">
      <c r="R1162" s="24"/>
      <c r="S1162" s="24"/>
      <c r="T1162" s="24"/>
      <c r="U1162" s="24"/>
      <c r="V1162" s="24"/>
      <c r="W1162" s="24"/>
      <c r="X1162" s="24"/>
      <c r="Y1162" s="24"/>
      <c r="Z1162" s="24"/>
      <c r="AA1162" s="24"/>
      <c r="AB1162" s="24"/>
      <c r="AC1162" s="24"/>
      <c r="AD1162" s="24"/>
      <c r="AP1162"/>
      <c r="AQ1162"/>
      <c r="AX1162"/>
    </row>
    <row r="1163" spans="18:50" x14ac:dyDescent="0.25">
      <c r="R1163" s="24"/>
      <c r="S1163" s="24"/>
      <c r="T1163" s="24"/>
      <c r="U1163" s="24"/>
      <c r="V1163" s="24"/>
      <c r="W1163" s="24"/>
      <c r="X1163" s="24"/>
      <c r="Y1163" s="24"/>
      <c r="Z1163" s="24"/>
      <c r="AA1163" s="24"/>
      <c r="AB1163" s="24"/>
      <c r="AC1163" s="24"/>
      <c r="AD1163" s="24"/>
      <c r="AP1163"/>
      <c r="AQ1163"/>
      <c r="AX1163"/>
    </row>
    <row r="1164" spans="18:50" x14ac:dyDescent="0.25">
      <c r="R1164" s="24"/>
      <c r="S1164" s="24"/>
      <c r="T1164" s="24"/>
      <c r="U1164" s="24"/>
      <c r="V1164" s="24"/>
      <c r="W1164" s="24"/>
      <c r="X1164" s="24"/>
      <c r="Y1164" s="24"/>
      <c r="Z1164" s="24"/>
      <c r="AA1164" s="24"/>
      <c r="AB1164" s="24"/>
      <c r="AC1164" s="24"/>
      <c r="AD1164" s="24"/>
      <c r="AP1164"/>
      <c r="AQ1164"/>
      <c r="AX1164"/>
    </row>
    <row r="1165" spans="18:50" x14ac:dyDescent="0.25">
      <c r="R1165" s="24"/>
      <c r="S1165" s="24"/>
      <c r="T1165" s="24"/>
      <c r="U1165" s="24"/>
      <c r="V1165" s="24"/>
      <c r="W1165" s="24"/>
      <c r="X1165" s="24"/>
      <c r="Y1165" s="24"/>
      <c r="Z1165" s="24"/>
      <c r="AA1165" s="24"/>
      <c r="AB1165" s="24"/>
      <c r="AC1165" s="24"/>
      <c r="AD1165" s="24"/>
      <c r="AP1165"/>
      <c r="AQ1165"/>
      <c r="AX1165"/>
    </row>
    <row r="1166" spans="18:50" x14ac:dyDescent="0.25">
      <c r="R1166" s="24"/>
      <c r="S1166" s="24"/>
      <c r="T1166" s="24"/>
      <c r="U1166" s="24"/>
      <c r="V1166" s="24"/>
      <c r="W1166" s="24"/>
      <c r="X1166" s="24"/>
      <c r="Y1166" s="24"/>
      <c r="Z1166" s="24"/>
      <c r="AA1166" s="24"/>
      <c r="AB1166" s="24"/>
      <c r="AC1166" s="24"/>
      <c r="AD1166" s="24"/>
      <c r="AP1166"/>
      <c r="AQ1166"/>
      <c r="AX1166"/>
    </row>
    <row r="1167" spans="18:50" x14ac:dyDescent="0.25">
      <c r="R1167" s="24"/>
      <c r="S1167" s="24"/>
      <c r="T1167" s="24"/>
      <c r="U1167" s="24"/>
      <c r="V1167" s="24"/>
      <c r="W1167" s="24"/>
      <c r="X1167" s="24"/>
      <c r="Y1167" s="24"/>
      <c r="Z1167" s="24"/>
      <c r="AA1167" s="24"/>
      <c r="AB1167" s="24"/>
      <c r="AC1167" s="24"/>
      <c r="AD1167" s="24"/>
      <c r="AP1167"/>
      <c r="AQ1167"/>
      <c r="AX1167"/>
    </row>
    <row r="1168" spans="18:50" x14ac:dyDescent="0.25">
      <c r="R1168" s="24"/>
      <c r="S1168" s="24"/>
      <c r="T1168" s="24"/>
      <c r="U1168" s="24"/>
      <c r="V1168" s="24"/>
      <c r="W1168" s="24"/>
      <c r="X1168" s="24"/>
      <c r="Y1168" s="24"/>
      <c r="Z1168" s="24"/>
      <c r="AA1168" s="24"/>
      <c r="AB1168" s="24"/>
      <c r="AC1168" s="24"/>
      <c r="AD1168" s="24"/>
      <c r="AP1168"/>
      <c r="AQ1168"/>
      <c r="AX1168"/>
    </row>
    <row r="1169" spans="18:50" x14ac:dyDescent="0.25">
      <c r="R1169" s="24"/>
      <c r="S1169" s="24"/>
      <c r="T1169" s="24"/>
      <c r="U1169" s="24"/>
      <c r="V1169" s="24"/>
      <c r="W1169" s="24"/>
      <c r="X1169" s="24"/>
      <c r="Y1169" s="24"/>
      <c r="Z1169" s="24"/>
      <c r="AA1169" s="24"/>
      <c r="AB1169" s="24"/>
      <c r="AC1169" s="24"/>
      <c r="AD1169" s="24"/>
      <c r="AP1169"/>
      <c r="AQ1169"/>
      <c r="AX1169"/>
    </row>
    <row r="1170" spans="18:50" x14ac:dyDescent="0.25">
      <c r="R1170" s="24"/>
      <c r="S1170" s="24"/>
      <c r="T1170" s="24"/>
      <c r="U1170" s="24"/>
      <c r="V1170" s="24"/>
      <c r="W1170" s="24"/>
      <c r="X1170" s="24"/>
      <c r="Y1170" s="24"/>
      <c r="Z1170" s="24"/>
      <c r="AA1170" s="24"/>
      <c r="AB1170" s="24"/>
      <c r="AC1170" s="24"/>
      <c r="AD1170" s="24"/>
      <c r="AP1170"/>
      <c r="AQ1170"/>
      <c r="AX1170"/>
    </row>
    <row r="1171" spans="18:50" x14ac:dyDescent="0.25">
      <c r="R1171" s="24"/>
      <c r="S1171" s="24"/>
      <c r="T1171" s="24"/>
      <c r="U1171" s="24"/>
      <c r="V1171" s="24"/>
      <c r="W1171" s="24"/>
      <c r="X1171" s="24"/>
      <c r="Y1171" s="24"/>
      <c r="Z1171" s="24"/>
      <c r="AA1171" s="24"/>
      <c r="AB1171" s="24"/>
      <c r="AC1171" s="24"/>
      <c r="AD1171" s="24"/>
      <c r="AP1171"/>
      <c r="AQ1171"/>
      <c r="AX1171"/>
    </row>
    <row r="1172" spans="18:50" x14ac:dyDescent="0.25">
      <c r="R1172" s="24"/>
      <c r="S1172" s="24"/>
      <c r="T1172" s="24"/>
      <c r="U1172" s="24"/>
      <c r="V1172" s="24"/>
      <c r="W1172" s="24"/>
      <c r="X1172" s="24"/>
      <c r="Y1172" s="24"/>
      <c r="Z1172" s="24"/>
      <c r="AA1172" s="24"/>
      <c r="AB1172" s="24"/>
      <c r="AC1172" s="24"/>
      <c r="AD1172" s="24"/>
      <c r="AP1172"/>
      <c r="AQ1172"/>
      <c r="AX1172"/>
    </row>
    <row r="1173" spans="18:50" x14ac:dyDescent="0.25">
      <c r="R1173" s="24"/>
      <c r="S1173" s="24"/>
      <c r="T1173" s="24"/>
      <c r="U1173" s="24"/>
      <c r="V1173" s="24"/>
      <c r="W1173" s="24"/>
      <c r="X1173" s="24"/>
      <c r="Y1173" s="24"/>
      <c r="Z1173" s="24"/>
      <c r="AA1173" s="24"/>
      <c r="AB1173" s="24"/>
      <c r="AC1173" s="24"/>
      <c r="AD1173" s="24"/>
      <c r="AP1173"/>
      <c r="AQ1173"/>
      <c r="AX1173"/>
    </row>
    <row r="1174" spans="18:50" x14ac:dyDescent="0.25">
      <c r="R1174" s="24"/>
      <c r="S1174" s="24"/>
      <c r="T1174" s="24"/>
      <c r="U1174" s="24"/>
      <c r="V1174" s="24"/>
      <c r="W1174" s="24"/>
      <c r="X1174" s="24"/>
      <c r="Y1174" s="24"/>
      <c r="Z1174" s="24"/>
      <c r="AA1174" s="24"/>
      <c r="AB1174" s="24"/>
      <c r="AC1174" s="24"/>
      <c r="AD1174" s="24"/>
      <c r="AP1174"/>
      <c r="AQ1174"/>
      <c r="AX1174"/>
    </row>
    <row r="1175" spans="18:50" x14ac:dyDescent="0.25">
      <c r="R1175" s="24"/>
      <c r="S1175" s="24"/>
      <c r="T1175" s="24"/>
      <c r="U1175" s="24"/>
      <c r="V1175" s="24"/>
      <c r="W1175" s="24"/>
      <c r="X1175" s="24"/>
      <c r="Y1175" s="24"/>
      <c r="Z1175" s="24"/>
      <c r="AA1175" s="24"/>
      <c r="AB1175" s="24"/>
      <c r="AC1175" s="24"/>
      <c r="AD1175" s="24"/>
      <c r="AP1175"/>
      <c r="AQ1175"/>
      <c r="AX1175"/>
    </row>
    <row r="1176" spans="18:50" x14ac:dyDescent="0.25">
      <c r="R1176" s="24"/>
      <c r="S1176" s="24"/>
      <c r="T1176" s="24"/>
      <c r="U1176" s="24"/>
      <c r="V1176" s="24"/>
      <c r="W1176" s="24"/>
      <c r="X1176" s="24"/>
      <c r="Y1176" s="24"/>
      <c r="Z1176" s="24"/>
      <c r="AA1176" s="24"/>
      <c r="AB1176" s="24"/>
      <c r="AC1176" s="24"/>
      <c r="AD1176" s="24"/>
      <c r="AP1176"/>
      <c r="AQ1176"/>
      <c r="AX1176"/>
    </row>
    <row r="1177" spans="18:50" x14ac:dyDescent="0.25">
      <c r="R1177" s="24"/>
      <c r="S1177" s="24"/>
      <c r="T1177" s="24"/>
      <c r="U1177" s="24"/>
      <c r="V1177" s="24"/>
      <c r="W1177" s="24"/>
      <c r="X1177" s="24"/>
      <c r="Y1177" s="24"/>
      <c r="Z1177" s="24"/>
      <c r="AA1177" s="24"/>
      <c r="AB1177" s="24"/>
      <c r="AC1177" s="24"/>
      <c r="AD1177" s="24"/>
      <c r="AP1177"/>
      <c r="AQ1177"/>
      <c r="AX1177"/>
    </row>
    <row r="1178" spans="18:50" x14ac:dyDescent="0.25">
      <c r="R1178" s="24"/>
      <c r="S1178" s="24"/>
      <c r="T1178" s="24"/>
      <c r="U1178" s="24"/>
      <c r="V1178" s="24"/>
      <c r="W1178" s="24"/>
      <c r="X1178" s="24"/>
      <c r="Y1178" s="24"/>
      <c r="Z1178" s="24"/>
      <c r="AA1178" s="24"/>
      <c r="AB1178" s="24"/>
      <c r="AC1178" s="24"/>
      <c r="AD1178" s="24"/>
      <c r="AP1178"/>
      <c r="AQ1178"/>
      <c r="AX1178"/>
    </row>
    <row r="1179" spans="18:50" x14ac:dyDescent="0.25">
      <c r="R1179" s="24"/>
      <c r="S1179" s="24"/>
      <c r="T1179" s="24"/>
      <c r="U1179" s="24"/>
      <c r="V1179" s="24"/>
      <c r="W1179" s="24"/>
      <c r="X1179" s="24"/>
      <c r="Y1179" s="24"/>
      <c r="Z1179" s="24"/>
      <c r="AA1179" s="24"/>
      <c r="AB1179" s="24"/>
      <c r="AC1179" s="24"/>
      <c r="AD1179" s="24"/>
      <c r="AP1179"/>
      <c r="AQ1179"/>
      <c r="AX1179"/>
    </row>
    <row r="1180" spans="18:50" x14ac:dyDescent="0.25">
      <c r="R1180" s="24"/>
      <c r="S1180" s="24"/>
      <c r="T1180" s="24"/>
      <c r="U1180" s="24"/>
      <c r="V1180" s="24"/>
      <c r="W1180" s="24"/>
      <c r="X1180" s="24"/>
      <c r="Y1180" s="24"/>
      <c r="Z1180" s="24"/>
      <c r="AA1180" s="24"/>
      <c r="AB1180" s="24"/>
      <c r="AC1180" s="24"/>
      <c r="AD1180" s="24"/>
      <c r="AP1180"/>
      <c r="AQ1180"/>
      <c r="AX1180"/>
    </row>
    <row r="1181" spans="18:50" x14ac:dyDescent="0.25">
      <c r="R1181" s="24"/>
      <c r="S1181" s="24"/>
      <c r="T1181" s="24"/>
      <c r="U1181" s="24"/>
      <c r="V1181" s="24"/>
      <c r="W1181" s="24"/>
      <c r="X1181" s="24"/>
      <c r="Y1181" s="24"/>
      <c r="Z1181" s="24"/>
      <c r="AA1181" s="24"/>
      <c r="AB1181" s="24"/>
      <c r="AC1181" s="24"/>
      <c r="AD1181" s="24"/>
      <c r="AP1181"/>
      <c r="AQ1181"/>
      <c r="AX1181"/>
    </row>
    <row r="1182" spans="18:50" x14ac:dyDescent="0.25">
      <c r="R1182" s="24"/>
      <c r="S1182" s="24"/>
      <c r="T1182" s="24"/>
      <c r="U1182" s="24"/>
      <c r="V1182" s="24"/>
      <c r="W1182" s="24"/>
      <c r="X1182" s="24"/>
      <c r="Y1182" s="24"/>
      <c r="Z1182" s="24"/>
      <c r="AA1182" s="24"/>
      <c r="AB1182" s="24"/>
      <c r="AC1182" s="24"/>
      <c r="AD1182" s="24"/>
      <c r="AP1182"/>
      <c r="AQ1182"/>
      <c r="AX1182"/>
    </row>
    <row r="1183" spans="18:50" x14ac:dyDescent="0.25">
      <c r="R1183" s="24"/>
      <c r="S1183" s="24"/>
      <c r="T1183" s="24"/>
      <c r="U1183" s="24"/>
      <c r="V1183" s="24"/>
      <c r="W1183" s="24"/>
      <c r="X1183" s="24"/>
      <c r="Y1183" s="24"/>
      <c r="Z1183" s="24"/>
      <c r="AA1183" s="24"/>
      <c r="AB1183" s="24"/>
      <c r="AC1183" s="24"/>
      <c r="AD1183" s="24"/>
      <c r="AP1183"/>
      <c r="AQ1183"/>
      <c r="AX1183"/>
    </row>
    <row r="1184" spans="18:50" x14ac:dyDescent="0.25">
      <c r="R1184" s="24"/>
      <c r="S1184" s="24"/>
      <c r="T1184" s="24"/>
      <c r="U1184" s="24"/>
      <c r="V1184" s="24"/>
      <c r="W1184" s="24"/>
      <c r="X1184" s="24"/>
      <c r="Y1184" s="24"/>
      <c r="Z1184" s="24"/>
      <c r="AA1184" s="24"/>
      <c r="AB1184" s="24"/>
      <c r="AC1184" s="24"/>
      <c r="AD1184" s="24"/>
      <c r="AP1184"/>
      <c r="AQ1184"/>
      <c r="AX1184"/>
    </row>
    <row r="1185" spans="18:50" x14ac:dyDescent="0.25">
      <c r="R1185" s="24"/>
      <c r="S1185" s="24"/>
      <c r="T1185" s="24"/>
      <c r="U1185" s="24"/>
      <c r="V1185" s="24"/>
      <c r="W1185" s="24"/>
      <c r="X1185" s="24"/>
      <c r="Y1185" s="24"/>
      <c r="Z1185" s="24"/>
      <c r="AA1185" s="24"/>
      <c r="AB1185" s="24"/>
      <c r="AC1185" s="24"/>
      <c r="AD1185" s="24"/>
      <c r="AP1185"/>
      <c r="AQ1185"/>
      <c r="AX1185"/>
    </row>
    <row r="1186" spans="18:50" x14ac:dyDescent="0.25">
      <c r="R1186" s="24"/>
      <c r="S1186" s="24"/>
      <c r="T1186" s="24"/>
      <c r="U1186" s="24"/>
      <c r="V1186" s="24"/>
      <c r="W1186" s="24"/>
      <c r="X1186" s="24"/>
      <c r="Y1186" s="24"/>
      <c r="Z1186" s="24"/>
      <c r="AA1186" s="24"/>
      <c r="AB1186" s="24"/>
      <c r="AC1186" s="24"/>
      <c r="AD1186" s="24"/>
      <c r="AP1186"/>
      <c r="AQ1186"/>
      <c r="AX1186"/>
    </row>
    <row r="1187" spans="18:50" x14ac:dyDescent="0.25">
      <c r="R1187" s="24"/>
      <c r="S1187" s="24"/>
      <c r="T1187" s="24"/>
      <c r="U1187" s="24"/>
      <c r="V1187" s="24"/>
      <c r="W1187" s="24"/>
      <c r="X1187" s="24"/>
      <c r="Y1187" s="24"/>
      <c r="Z1187" s="24"/>
      <c r="AA1187" s="24"/>
      <c r="AB1187" s="24"/>
      <c r="AC1187" s="24"/>
      <c r="AD1187" s="24"/>
      <c r="AP1187"/>
      <c r="AQ1187"/>
      <c r="AX1187"/>
    </row>
    <row r="1188" spans="18:50" x14ac:dyDescent="0.25">
      <c r="R1188" s="24"/>
      <c r="S1188" s="24"/>
      <c r="T1188" s="24"/>
      <c r="U1188" s="24"/>
      <c r="V1188" s="24"/>
      <c r="W1188" s="24"/>
      <c r="X1188" s="24"/>
      <c r="Y1188" s="24"/>
      <c r="Z1188" s="24"/>
      <c r="AA1188" s="24"/>
      <c r="AB1188" s="24"/>
      <c r="AC1188" s="24"/>
      <c r="AD1188" s="24"/>
      <c r="AP1188"/>
      <c r="AQ1188"/>
      <c r="AX1188"/>
    </row>
    <row r="1189" spans="18:50" x14ac:dyDescent="0.25">
      <c r="R1189" s="24"/>
      <c r="S1189" s="24"/>
      <c r="T1189" s="24"/>
      <c r="U1189" s="24"/>
      <c r="V1189" s="24"/>
      <c r="W1189" s="24"/>
      <c r="X1189" s="24"/>
      <c r="Y1189" s="24"/>
      <c r="Z1189" s="24"/>
      <c r="AA1189" s="24"/>
      <c r="AB1189" s="24"/>
      <c r="AC1189" s="24"/>
      <c r="AD1189" s="24"/>
      <c r="AP1189"/>
      <c r="AQ1189"/>
      <c r="AX1189"/>
    </row>
    <row r="1190" spans="18:50" x14ac:dyDescent="0.25">
      <c r="R1190" s="24"/>
      <c r="S1190" s="24"/>
      <c r="T1190" s="24"/>
      <c r="U1190" s="24"/>
      <c r="V1190" s="24"/>
      <c r="W1190" s="24"/>
      <c r="X1190" s="24"/>
      <c r="Y1190" s="24"/>
      <c r="Z1190" s="24"/>
      <c r="AA1190" s="24"/>
      <c r="AB1190" s="24"/>
      <c r="AC1190" s="24"/>
      <c r="AD1190" s="24"/>
      <c r="AP1190"/>
      <c r="AQ1190"/>
      <c r="AX1190"/>
    </row>
    <row r="1191" spans="18:50" x14ac:dyDescent="0.25">
      <c r="R1191" s="24"/>
      <c r="S1191" s="24"/>
      <c r="T1191" s="24"/>
      <c r="U1191" s="24"/>
      <c r="V1191" s="24"/>
      <c r="W1191" s="24"/>
      <c r="X1191" s="24"/>
      <c r="Y1191" s="24"/>
      <c r="Z1191" s="24"/>
      <c r="AA1191" s="24"/>
      <c r="AB1191" s="24"/>
      <c r="AC1191" s="24"/>
      <c r="AD1191" s="24"/>
      <c r="AP1191"/>
      <c r="AQ1191"/>
      <c r="AX1191"/>
    </row>
    <row r="1192" spans="18:50" x14ac:dyDescent="0.25">
      <c r="R1192" s="24"/>
      <c r="S1192" s="24"/>
      <c r="T1192" s="24"/>
      <c r="U1192" s="24"/>
      <c r="V1192" s="24"/>
      <c r="W1192" s="24"/>
      <c r="X1192" s="24"/>
      <c r="Y1192" s="24"/>
      <c r="Z1192" s="24"/>
      <c r="AA1192" s="24"/>
      <c r="AB1192" s="24"/>
      <c r="AC1192" s="24"/>
      <c r="AD1192" s="24"/>
      <c r="AP1192"/>
      <c r="AQ1192"/>
      <c r="AX1192"/>
    </row>
    <row r="1193" spans="18:50" x14ac:dyDescent="0.25">
      <c r="R1193" s="24"/>
      <c r="S1193" s="24"/>
      <c r="T1193" s="24"/>
      <c r="U1193" s="24"/>
      <c r="V1193" s="24"/>
      <c r="W1193" s="24"/>
      <c r="X1193" s="24"/>
      <c r="Y1193" s="24"/>
      <c r="Z1193" s="24"/>
      <c r="AA1193" s="24"/>
      <c r="AB1193" s="24"/>
      <c r="AC1193" s="24"/>
      <c r="AD1193" s="24"/>
      <c r="AP1193"/>
      <c r="AQ1193"/>
      <c r="AX1193"/>
    </row>
    <row r="1194" spans="18:50" x14ac:dyDescent="0.25">
      <c r="R1194" s="24"/>
      <c r="S1194" s="24"/>
      <c r="T1194" s="24"/>
      <c r="U1194" s="24"/>
      <c r="V1194" s="24"/>
      <c r="W1194" s="24"/>
      <c r="X1194" s="24"/>
      <c r="Y1194" s="24"/>
      <c r="Z1194" s="24"/>
      <c r="AA1194" s="24"/>
      <c r="AB1194" s="24"/>
      <c r="AC1194" s="24"/>
      <c r="AD1194" s="24"/>
      <c r="AP1194"/>
      <c r="AQ1194"/>
      <c r="AX1194"/>
    </row>
    <row r="1195" spans="18:50" x14ac:dyDescent="0.25">
      <c r="R1195" s="24"/>
      <c r="S1195" s="24"/>
      <c r="T1195" s="24"/>
      <c r="U1195" s="24"/>
      <c r="V1195" s="24"/>
      <c r="W1195" s="24"/>
      <c r="X1195" s="24"/>
      <c r="Y1195" s="24"/>
      <c r="Z1195" s="24"/>
      <c r="AA1195" s="24"/>
      <c r="AB1195" s="24"/>
      <c r="AC1195" s="24"/>
      <c r="AD1195" s="24"/>
      <c r="AP1195"/>
      <c r="AQ1195"/>
      <c r="AX1195"/>
    </row>
    <row r="1196" spans="18:50" x14ac:dyDescent="0.25">
      <c r="R1196" s="24"/>
      <c r="S1196" s="24"/>
      <c r="T1196" s="24"/>
      <c r="U1196" s="24"/>
      <c r="V1196" s="24"/>
      <c r="W1196" s="24"/>
      <c r="X1196" s="24"/>
      <c r="Y1196" s="24"/>
      <c r="Z1196" s="24"/>
      <c r="AA1196" s="24"/>
      <c r="AB1196" s="24"/>
      <c r="AC1196" s="24"/>
      <c r="AD1196" s="24"/>
      <c r="AP1196"/>
      <c r="AQ1196"/>
      <c r="AX1196"/>
    </row>
    <row r="1197" spans="18:50" x14ac:dyDescent="0.25">
      <c r="R1197" s="24"/>
      <c r="S1197" s="24"/>
      <c r="T1197" s="24"/>
      <c r="U1197" s="24"/>
      <c r="V1197" s="24"/>
      <c r="W1197" s="24"/>
      <c r="X1197" s="24"/>
      <c r="Y1197" s="24"/>
      <c r="Z1197" s="24"/>
      <c r="AA1197" s="24"/>
      <c r="AB1197" s="24"/>
      <c r="AC1197" s="24"/>
      <c r="AD1197" s="24"/>
      <c r="AP1197"/>
      <c r="AQ1197"/>
      <c r="AX1197"/>
    </row>
    <row r="1198" spans="18:50" x14ac:dyDescent="0.25">
      <c r="R1198" s="24"/>
      <c r="S1198" s="24"/>
      <c r="T1198" s="24"/>
      <c r="U1198" s="24"/>
      <c r="V1198" s="24"/>
      <c r="W1198" s="24"/>
      <c r="X1198" s="24"/>
      <c r="Y1198" s="24"/>
      <c r="Z1198" s="24"/>
      <c r="AA1198" s="24"/>
      <c r="AB1198" s="24"/>
      <c r="AC1198" s="24"/>
      <c r="AD1198" s="24"/>
      <c r="AP1198"/>
      <c r="AQ1198"/>
      <c r="AX1198"/>
    </row>
    <row r="1199" spans="18:50" x14ac:dyDescent="0.25">
      <c r="R1199" s="24"/>
      <c r="S1199" s="24"/>
      <c r="T1199" s="24"/>
      <c r="U1199" s="24"/>
      <c r="V1199" s="24"/>
      <c r="W1199" s="24"/>
      <c r="X1199" s="24"/>
      <c r="Y1199" s="24"/>
      <c r="Z1199" s="24"/>
      <c r="AA1199" s="24"/>
      <c r="AB1199" s="24"/>
      <c r="AC1199" s="24"/>
      <c r="AD1199" s="24"/>
      <c r="AP1199"/>
      <c r="AQ1199"/>
      <c r="AX1199"/>
    </row>
    <row r="1200" spans="18:50" x14ac:dyDescent="0.25">
      <c r="R1200" s="24"/>
      <c r="S1200" s="24"/>
      <c r="T1200" s="24"/>
      <c r="U1200" s="24"/>
      <c r="V1200" s="24"/>
      <c r="W1200" s="24"/>
      <c r="X1200" s="24"/>
      <c r="Y1200" s="24"/>
      <c r="Z1200" s="24"/>
      <c r="AA1200" s="24"/>
      <c r="AB1200" s="24"/>
      <c r="AC1200" s="24"/>
      <c r="AD1200" s="24"/>
      <c r="AP1200"/>
      <c r="AQ1200"/>
      <c r="AX1200"/>
    </row>
    <row r="1201" spans="18:50" x14ac:dyDescent="0.25">
      <c r="R1201" s="24"/>
      <c r="S1201" s="24"/>
      <c r="T1201" s="24"/>
      <c r="U1201" s="24"/>
      <c r="V1201" s="24"/>
      <c r="W1201" s="24"/>
      <c r="X1201" s="24"/>
      <c r="Y1201" s="24"/>
      <c r="Z1201" s="24"/>
      <c r="AA1201" s="24"/>
      <c r="AB1201" s="24"/>
      <c r="AC1201" s="24"/>
      <c r="AD1201" s="24"/>
      <c r="AP1201"/>
      <c r="AQ1201"/>
      <c r="AX1201"/>
    </row>
    <row r="1202" spans="18:50" x14ac:dyDescent="0.25">
      <c r="R1202" s="24"/>
      <c r="S1202" s="24"/>
      <c r="T1202" s="24"/>
      <c r="U1202" s="24"/>
      <c r="V1202" s="24"/>
      <c r="W1202" s="24"/>
      <c r="X1202" s="24"/>
      <c r="Y1202" s="24"/>
      <c r="Z1202" s="24"/>
      <c r="AA1202" s="24"/>
      <c r="AB1202" s="24"/>
      <c r="AC1202" s="24"/>
      <c r="AD1202" s="24"/>
      <c r="AP1202"/>
      <c r="AQ1202"/>
      <c r="AX1202"/>
    </row>
    <row r="1203" spans="18:50" x14ac:dyDescent="0.25">
      <c r="R1203" s="24"/>
      <c r="S1203" s="24"/>
      <c r="T1203" s="24"/>
      <c r="U1203" s="24"/>
      <c r="V1203" s="24"/>
      <c r="W1203" s="24"/>
      <c r="X1203" s="24"/>
      <c r="Y1203" s="24"/>
      <c r="Z1203" s="24"/>
      <c r="AA1203" s="24"/>
      <c r="AB1203" s="24"/>
      <c r="AC1203" s="24"/>
      <c r="AD1203" s="24"/>
      <c r="AP1203"/>
      <c r="AQ1203"/>
      <c r="AX1203"/>
    </row>
    <row r="1204" spans="18:50" x14ac:dyDescent="0.25">
      <c r="R1204" s="24"/>
      <c r="S1204" s="24"/>
      <c r="T1204" s="24"/>
      <c r="U1204" s="24"/>
      <c r="V1204" s="24"/>
      <c r="W1204" s="24"/>
      <c r="X1204" s="24"/>
      <c r="Y1204" s="24"/>
      <c r="Z1204" s="24"/>
      <c r="AA1204" s="24"/>
      <c r="AB1204" s="24"/>
      <c r="AC1204" s="24"/>
      <c r="AD1204" s="24"/>
      <c r="AP1204"/>
      <c r="AQ1204"/>
      <c r="AX1204"/>
    </row>
    <row r="1205" spans="18:50" x14ac:dyDescent="0.25">
      <c r="R1205" s="24"/>
      <c r="S1205" s="24"/>
      <c r="T1205" s="24"/>
      <c r="U1205" s="24"/>
      <c r="V1205" s="24"/>
      <c r="W1205" s="24"/>
      <c r="X1205" s="24"/>
      <c r="Y1205" s="24"/>
      <c r="Z1205" s="24"/>
      <c r="AA1205" s="24"/>
      <c r="AB1205" s="24"/>
      <c r="AC1205" s="24"/>
      <c r="AD1205" s="24"/>
      <c r="AP1205"/>
      <c r="AQ1205"/>
      <c r="AX1205"/>
    </row>
    <row r="1206" spans="18:50" x14ac:dyDescent="0.25">
      <c r="R1206" s="24"/>
      <c r="S1206" s="24"/>
      <c r="T1206" s="24"/>
      <c r="U1206" s="24"/>
      <c r="V1206" s="24"/>
      <c r="W1206" s="24"/>
      <c r="X1206" s="24"/>
      <c r="Y1206" s="24"/>
      <c r="Z1206" s="24"/>
      <c r="AA1206" s="24"/>
      <c r="AB1206" s="24"/>
      <c r="AC1206" s="24"/>
      <c r="AD1206" s="24"/>
      <c r="AP1206"/>
      <c r="AQ1206"/>
      <c r="AX1206"/>
    </row>
    <row r="1207" spans="18:50" x14ac:dyDescent="0.25">
      <c r="R1207" s="24"/>
      <c r="S1207" s="24"/>
      <c r="T1207" s="24"/>
      <c r="U1207" s="24"/>
      <c r="V1207" s="24"/>
      <c r="W1207" s="24"/>
      <c r="X1207" s="24"/>
      <c r="Y1207" s="24"/>
      <c r="Z1207" s="24"/>
      <c r="AA1207" s="24"/>
      <c r="AB1207" s="24"/>
      <c r="AC1207" s="24"/>
      <c r="AD1207" s="24"/>
      <c r="AP1207"/>
      <c r="AQ1207"/>
      <c r="AX1207"/>
    </row>
    <row r="1208" spans="18:50" x14ac:dyDescent="0.25">
      <c r="R1208" s="24"/>
      <c r="S1208" s="24"/>
      <c r="T1208" s="24"/>
      <c r="U1208" s="24"/>
      <c r="V1208" s="24"/>
      <c r="W1208" s="24"/>
      <c r="X1208" s="24"/>
      <c r="Y1208" s="24"/>
      <c r="Z1208" s="24"/>
      <c r="AA1208" s="24"/>
      <c r="AB1208" s="24"/>
      <c r="AC1208" s="24"/>
      <c r="AD1208" s="24"/>
      <c r="AP1208"/>
      <c r="AQ1208"/>
      <c r="AX1208"/>
    </row>
    <row r="1209" spans="18:50" x14ac:dyDescent="0.25">
      <c r="R1209" s="24"/>
      <c r="S1209" s="24"/>
      <c r="T1209" s="24"/>
      <c r="U1209" s="24"/>
      <c r="V1209" s="24"/>
      <c r="W1209" s="24"/>
      <c r="X1209" s="24"/>
      <c r="Y1209" s="24"/>
      <c r="Z1209" s="24"/>
      <c r="AA1209" s="24"/>
      <c r="AB1209" s="24"/>
      <c r="AC1209" s="24"/>
      <c r="AD1209" s="24"/>
      <c r="AP1209"/>
      <c r="AQ1209"/>
      <c r="AX1209"/>
    </row>
    <row r="1210" spans="18:50" x14ac:dyDescent="0.25">
      <c r="R1210" s="24"/>
      <c r="S1210" s="24"/>
      <c r="T1210" s="24"/>
      <c r="U1210" s="24"/>
      <c r="V1210" s="24"/>
      <c r="W1210" s="24"/>
      <c r="X1210" s="24"/>
      <c r="Y1210" s="24"/>
      <c r="Z1210" s="24"/>
      <c r="AA1210" s="24"/>
      <c r="AB1210" s="24"/>
      <c r="AC1210" s="24"/>
      <c r="AD1210" s="24"/>
      <c r="AP1210"/>
      <c r="AQ1210"/>
      <c r="AX1210"/>
    </row>
    <row r="1211" spans="18:50" x14ac:dyDescent="0.25">
      <c r="R1211" s="24"/>
      <c r="S1211" s="24"/>
      <c r="T1211" s="24"/>
      <c r="U1211" s="24"/>
      <c r="V1211" s="24"/>
      <c r="W1211" s="24"/>
      <c r="X1211" s="24"/>
      <c r="Y1211" s="24"/>
      <c r="Z1211" s="24"/>
      <c r="AA1211" s="24"/>
      <c r="AB1211" s="24"/>
      <c r="AC1211" s="24"/>
      <c r="AD1211" s="24"/>
      <c r="AP1211"/>
      <c r="AQ1211"/>
      <c r="AX1211"/>
    </row>
    <row r="1212" spans="18:50" x14ac:dyDescent="0.25">
      <c r="R1212" s="24"/>
      <c r="S1212" s="24"/>
      <c r="T1212" s="24"/>
      <c r="U1212" s="24"/>
      <c r="V1212" s="24"/>
      <c r="W1212" s="24"/>
      <c r="X1212" s="24"/>
      <c r="Y1212" s="24"/>
      <c r="Z1212" s="24"/>
      <c r="AA1212" s="24"/>
      <c r="AB1212" s="24"/>
      <c r="AC1212" s="24"/>
      <c r="AD1212" s="24"/>
      <c r="AP1212"/>
      <c r="AQ1212"/>
      <c r="AX1212"/>
    </row>
    <row r="1213" spans="18:50" x14ac:dyDescent="0.25">
      <c r="R1213" s="24"/>
      <c r="S1213" s="24"/>
      <c r="T1213" s="24"/>
      <c r="U1213" s="24"/>
      <c r="V1213" s="24"/>
      <c r="W1213" s="24"/>
      <c r="X1213" s="24"/>
      <c r="Y1213" s="24"/>
      <c r="Z1213" s="24"/>
      <c r="AA1213" s="24"/>
      <c r="AB1213" s="24"/>
      <c r="AC1213" s="24"/>
      <c r="AD1213" s="24"/>
      <c r="AP1213"/>
      <c r="AQ1213"/>
      <c r="AX1213"/>
    </row>
    <row r="1214" spans="18:50" x14ac:dyDescent="0.25">
      <c r="R1214" s="24"/>
      <c r="S1214" s="24"/>
      <c r="T1214" s="24"/>
      <c r="U1214" s="24"/>
      <c r="V1214" s="24"/>
      <c r="W1214" s="24"/>
      <c r="X1214" s="24"/>
      <c r="Y1214" s="24"/>
      <c r="Z1214" s="24"/>
      <c r="AA1214" s="24"/>
      <c r="AB1214" s="24"/>
      <c r="AC1214" s="24"/>
      <c r="AD1214" s="24"/>
      <c r="AP1214"/>
      <c r="AQ1214"/>
      <c r="AX1214"/>
    </row>
    <row r="1215" spans="18:50" x14ac:dyDescent="0.25">
      <c r="R1215" s="24"/>
      <c r="S1215" s="24"/>
      <c r="T1215" s="24"/>
      <c r="U1215" s="24"/>
      <c r="V1215" s="24"/>
      <c r="W1215" s="24"/>
      <c r="X1215" s="24"/>
      <c r="Y1215" s="24"/>
      <c r="Z1215" s="24"/>
      <c r="AA1215" s="24"/>
      <c r="AB1215" s="24"/>
      <c r="AC1215" s="24"/>
      <c r="AD1215" s="24"/>
      <c r="AP1215"/>
      <c r="AQ1215"/>
      <c r="AX1215"/>
    </row>
    <row r="1216" spans="18:50" x14ac:dyDescent="0.25">
      <c r="R1216" s="24"/>
      <c r="S1216" s="24"/>
      <c r="T1216" s="24"/>
      <c r="U1216" s="24"/>
      <c r="V1216" s="24"/>
      <c r="W1216" s="24"/>
      <c r="X1216" s="24"/>
      <c r="Y1216" s="24"/>
      <c r="Z1216" s="24"/>
      <c r="AA1216" s="24"/>
      <c r="AB1216" s="24"/>
      <c r="AC1216" s="24"/>
      <c r="AD1216" s="24"/>
      <c r="AP1216"/>
      <c r="AQ1216"/>
      <c r="AX1216"/>
    </row>
    <row r="1217" spans="18:50" x14ac:dyDescent="0.25">
      <c r="R1217" s="24"/>
      <c r="S1217" s="24"/>
      <c r="T1217" s="24"/>
      <c r="U1217" s="24"/>
      <c r="V1217" s="24"/>
      <c r="W1217" s="24"/>
      <c r="X1217" s="24"/>
      <c r="Y1217" s="24"/>
      <c r="Z1217" s="24"/>
      <c r="AA1217" s="24"/>
      <c r="AB1217" s="24"/>
      <c r="AC1217" s="24"/>
      <c r="AD1217" s="24"/>
      <c r="AP1217"/>
      <c r="AQ1217"/>
      <c r="AX1217"/>
    </row>
    <row r="1218" spans="18:50" x14ac:dyDescent="0.25">
      <c r="R1218" s="24"/>
      <c r="S1218" s="24"/>
      <c r="T1218" s="24"/>
      <c r="U1218" s="24"/>
      <c r="V1218" s="24"/>
      <c r="W1218" s="24"/>
      <c r="X1218" s="24"/>
      <c r="Y1218" s="24"/>
      <c r="Z1218" s="24"/>
      <c r="AA1218" s="24"/>
      <c r="AB1218" s="24"/>
      <c r="AC1218" s="24"/>
      <c r="AD1218" s="24"/>
      <c r="AP1218"/>
      <c r="AQ1218"/>
      <c r="AX1218"/>
    </row>
    <row r="1219" spans="18:50" x14ac:dyDescent="0.25">
      <c r="R1219" s="24"/>
      <c r="S1219" s="24"/>
      <c r="T1219" s="24"/>
      <c r="U1219" s="24"/>
      <c r="V1219" s="24"/>
      <c r="W1219" s="24"/>
      <c r="X1219" s="24"/>
      <c r="Y1219" s="24"/>
      <c r="Z1219" s="24"/>
      <c r="AA1219" s="24"/>
      <c r="AB1219" s="24"/>
      <c r="AC1219" s="24"/>
      <c r="AD1219" s="24"/>
      <c r="AP1219"/>
      <c r="AQ1219"/>
      <c r="AX1219"/>
    </row>
    <row r="1220" spans="18:50" x14ac:dyDescent="0.25">
      <c r="R1220" s="24"/>
      <c r="S1220" s="24"/>
      <c r="T1220" s="24"/>
      <c r="U1220" s="24"/>
      <c r="V1220" s="24"/>
      <c r="W1220" s="24"/>
      <c r="X1220" s="24"/>
      <c r="Y1220" s="24"/>
      <c r="Z1220" s="24"/>
      <c r="AA1220" s="24"/>
      <c r="AB1220" s="24"/>
      <c r="AC1220" s="24"/>
      <c r="AD1220" s="24"/>
      <c r="AP1220"/>
      <c r="AQ1220"/>
      <c r="AX1220"/>
    </row>
    <row r="1221" spans="18:50" x14ac:dyDescent="0.25">
      <c r="R1221" s="24"/>
      <c r="S1221" s="24"/>
      <c r="T1221" s="24"/>
      <c r="U1221" s="24"/>
      <c r="V1221" s="24"/>
      <c r="W1221" s="24"/>
      <c r="X1221" s="24"/>
      <c r="Y1221" s="24"/>
      <c r="Z1221" s="24"/>
      <c r="AA1221" s="24"/>
      <c r="AB1221" s="24"/>
      <c r="AC1221" s="24"/>
      <c r="AD1221" s="24"/>
      <c r="AP1221"/>
      <c r="AQ1221"/>
      <c r="AX1221"/>
    </row>
    <row r="1222" spans="18:50" x14ac:dyDescent="0.25">
      <c r="R1222" s="24"/>
      <c r="S1222" s="24"/>
      <c r="T1222" s="24"/>
      <c r="U1222" s="24"/>
      <c r="V1222" s="24"/>
      <c r="W1222" s="24"/>
      <c r="X1222" s="24"/>
      <c r="Y1222" s="24"/>
      <c r="Z1222" s="24"/>
      <c r="AA1222" s="24"/>
      <c r="AB1222" s="24"/>
      <c r="AC1222" s="24"/>
      <c r="AD1222" s="24"/>
      <c r="AP1222"/>
      <c r="AQ1222"/>
      <c r="AX1222"/>
    </row>
    <row r="1223" spans="18:50" x14ac:dyDescent="0.25">
      <c r="R1223" s="24"/>
      <c r="S1223" s="24"/>
      <c r="T1223" s="24"/>
      <c r="U1223" s="24"/>
      <c r="V1223" s="24"/>
      <c r="W1223" s="24"/>
      <c r="X1223" s="24"/>
      <c r="Y1223" s="24"/>
      <c r="Z1223" s="24"/>
      <c r="AA1223" s="24"/>
      <c r="AB1223" s="24"/>
      <c r="AC1223" s="24"/>
      <c r="AD1223" s="24"/>
      <c r="AP1223"/>
      <c r="AQ1223"/>
      <c r="AX1223"/>
    </row>
    <row r="1224" spans="18:50" x14ac:dyDescent="0.25">
      <c r="R1224" s="24"/>
      <c r="S1224" s="24"/>
      <c r="T1224" s="24"/>
      <c r="U1224" s="24"/>
      <c r="V1224" s="24"/>
      <c r="W1224" s="24"/>
      <c r="X1224" s="24"/>
      <c r="Y1224" s="24"/>
      <c r="Z1224" s="24"/>
      <c r="AA1224" s="24"/>
      <c r="AB1224" s="24"/>
      <c r="AC1224" s="24"/>
      <c r="AD1224" s="24"/>
      <c r="AP1224"/>
      <c r="AQ1224"/>
      <c r="AX1224"/>
    </row>
    <row r="1225" spans="18:50" x14ac:dyDescent="0.25">
      <c r="R1225" s="24"/>
      <c r="S1225" s="24"/>
      <c r="T1225" s="24"/>
      <c r="U1225" s="24"/>
      <c r="V1225" s="24"/>
      <c r="W1225" s="24"/>
      <c r="X1225" s="24"/>
      <c r="Y1225" s="24"/>
      <c r="Z1225" s="24"/>
      <c r="AA1225" s="24"/>
      <c r="AB1225" s="24"/>
      <c r="AC1225" s="24"/>
      <c r="AD1225" s="24"/>
      <c r="AP1225"/>
      <c r="AQ1225"/>
      <c r="AX1225"/>
    </row>
    <row r="1226" spans="18:50" x14ac:dyDescent="0.25">
      <c r="R1226" s="24"/>
      <c r="S1226" s="24"/>
      <c r="T1226" s="24"/>
      <c r="U1226" s="24"/>
      <c r="V1226" s="24"/>
      <c r="W1226" s="24"/>
      <c r="X1226" s="24"/>
      <c r="Y1226" s="24"/>
      <c r="Z1226" s="24"/>
      <c r="AA1226" s="24"/>
      <c r="AB1226" s="24"/>
      <c r="AC1226" s="24"/>
      <c r="AD1226" s="24"/>
      <c r="AP1226"/>
      <c r="AQ1226"/>
      <c r="AX1226"/>
    </row>
    <row r="1227" spans="18:50" x14ac:dyDescent="0.25">
      <c r="R1227" s="24"/>
      <c r="S1227" s="24"/>
      <c r="T1227" s="24"/>
      <c r="U1227" s="24"/>
      <c r="V1227" s="24"/>
      <c r="W1227" s="24"/>
      <c r="X1227" s="24"/>
      <c r="Y1227" s="24"/>
      <c r="Z1227" s="24"/>
      <c r="AA1227" s="24"/>
      <c r="AB1227" s="24"/>
      <c r="AC1227" s="24"/>
      <c r="AD1227" s="24"/>
      <c r="AP1227"/>
      <c r="AQ1227"/>
      <c r="AX1227"/>
    </row>
    <row r="1228" spans="18:50" x14ac:dyDescent="0.25">
      <c r="R1228" s="24"/>
      <c r="S1228" s="24"/>
      <c r="T1228" s="24"/>
      <c r="U1228" s="24"/>
      <c r="V1228" s="24"/>
      <c r="W1228" s="24"/>
      <c r="X1228" s="24"/>
      <c r="Y1228" s="24"/>
      <c r="Z1228" s="24"/>
      <c r="AA1228" s="24"/>
      <c r="AB1228" s="24"/>
      <c r="AC1228" s="24"/>
      <c r="AD1228" s="24"/>
      <c r="AP1228"/>
      <c r="AQ1228"/>
      <c r="AX1228"/>
    </row>
    <row r="1229" spans="18:50" x14ac:dyDescent="0.25">
      <c r="R1229" s="24"/>
      <c r="S1229" s="24"/>
      <c r="T1229" s="24"/>
      <c r="U1229" s="24"/>
      <c r="V1229" s="24"/>
      <c r="W1229" s="24"/>
      <c r="X1229" s="24"/>
      <c r="Y1229" s="24"/>
      <c r="Z1229" s="24"/>
      <c r="AA1229" s="24"/>
      <c r="AB1229" s="24"/>
      <c r="AC1229" s="24"/>
      <c r="AD1229" s="24"/>
      <c r="AP1229"/>
      <c r="AQ1229"/>
      <c r="AX1229"/>
    </row>
    <row r="1230" spans="18:50" x14ac:dyDescent="0.25">
      <c r="R1230" s="24"/>
      <c r="S1230" s="24"/>
      <c r="T1230" s="24"/>
      <c r="U1230" s="24"/>
      <c r="V1230" s="24"/>
      <c r="W1230" s="24"/>
      <c r="X1230" s="24"/>
      <c r="Y1230" s="24"/>
      <c r="Z1230" s="24"/>
      <c r="AA1230" s="24"/>
      <c r="AB1230" s="24"/>
      <c r="AC1230" s="24"/>
      <c r="AD1230" s="24"/>
      <c r="AP1230"/>
      <c r="AQ1230"/>
      <c r="AX1230"/>
    </row>
    <row r="1231" spans="18:50" x14ac:dyDescent="0.25">
      <c r="R1231" s="24"/>
      <c r="S1231" s="24"/>
      <c r="T1231" s="24"/>
      <c r="U1231" s="24"/>
      <c r="V1231" s="24"/>
      <c r="W1231" s="24"/>
      <c r="X1231" s="24"/>
      <c r="Y1231" s="24"/>
      <c r="Z1231" s="24"/>
      <c r="AA1231" s="24"/>
      <c r="AB1231" s="24"/>
      <c r="AC1231" s="24"/>
      <c r="AD1231" s="24"/>
      <c r="AP1231"/>
      <c r="AQ1231"/>
      <c r="AX1231"/>
    </row>
    <row r="1232" spans="18:50" x14ac:dyDescent="0.25">
      <c r="R1232" s="24"/>
      <c r="S1232" s="24"/>
      <c r="T1232" s="24"/>
      <c r="U1232" s="24"/>
      <c r="V1232" s="24"/>
      <c r="W1232" s="24"/>
      <c r="X1232" s="24"/>
      <c r="Y1232" s="24"/>
      <c r="Z1232" s="24"/>
      <c r="AA1232" s="24"/>
      <c r="AB1232" s="24"/>
      <c r="AC1232" s="24"/>
      <c r="AD1232" s="24"/>
      <c r="AP1232"/>
      <c r="AQ1232"/>
      <c r="AX1232"/>
    </row>
    <row r="1233" spans="18:50" x14ac:dyDescent="0.25">
      <c r="R1233" s="24"/>
      <c r="S1233" s="24"/>
      <c r="T1233" s="24"/>
      <c r="U1233" s="24"/>
      <c r="V1233" s="24"/>
      <c r="W1233" s="24"/>
      <c r="X1233" s="24"/>
      <c r="Y1233" s="24"/>
      <c r="Z1233" s="24"/>
      <c r="AA1233" s="24"/>
      <c r="AB1233" s="24"/>
      <c r="AC1233" s="24"/>
      <c r="AD1233" s="24"/>
      <c r="AP1233"/>
      <c r="AQ1233"/>
      <c r="AX1233"/>
    </row>
    <row r="1234" spans="18:50" x14ac:dyDescent="0.25">
      <c r="R1234" s="24"/>
      <c r="S1234" s="24"/>
      <c r="T1234" s="24"/>
      <c r="U1234" s="24"/>
      <c r="V1234" s="24"/>
      <c r="W1234" s="24"/>
      <c r="X1234" s="24"/>
      <c r="Y1234" s="24"/>
      <c r="Z1234" s="24"/>
      <c r="AA1234" s="24"/>
      <c r="AB1234" s="24"/>
      <c r="AC1234" s="24"/>
      <c r="AD1234" s="24"/>
      <c r="AP1234"/>
      <c r="AQ1234"/>
      <c r="AX1234"/>
    </row>
    <row r="1235" spans="18:50" x14ac:dyDescent="0.25">
      <c r="R1235" s="24"/>
      <c r="S1235" s="24"/>
      <c r="T1235" s="24"/>
      <c r="U1235" s="24"/>
      <c r="V1235" s="24"/>
      <c r="W1235" s="24"/>
      <c r="X1235" s="24"/>
      <c r="Y1235" s="24"/>
      <c r="Z1235" s="24"/>
      <c r="AA1235" s="24"/>
      <c r="AB1235" s="24"/>
      <c r="AC1235" s="24"/>
      <c r="AD1235" s="24"/>
      <c r="AP1235"/>
      <c r="AQ1235"/>
      <c r="AX1235"/>
    </row>
    <row r="1236" spans="18:50" x14ac:dyDescent="0.25">
      <c r="R1236" s="24"/>
      <c r="S1236" s="24"/>
      <c r="T1236" s="24"/>
      <c r="U1236" s="24"/>
      <c r="V1236" s="24"/>
      <c r="W1236" s="24"/>
      <c r="X1236" s="24"/>
      <c r="Y1236" s="24"/>
      <c r="Z1236" s="24"/>
      <c r="AA1236" s="24"/>
      <c r="AB1236" s="24"/>
      <c r="AC1236" s="24"/>
      <c r="AD1236" s="24"/>
      <c r="AP1236"/>
      <c r="AQ1236"/>
      <c r="AX1236"/>
    </row>
    <row r="1237" spans="18:50" x14ac:dyDescent="0.25">
      <c r="R1237" s="24"/>
      <c r="S1237" s="24"/>
      <c r="T1237" s="24"/>
      <c r="U1237" s="24"/>
      <c r="V1237" s="24"/>
      <c r="W1237" s="24"/>
      <c r="X1237" s="24"/>
      <c r="Y1237" s="24"/>
      <c r="Z1237" s="24"/>
      <c r="AA1237" s="24"/>
      <c r="AB1237" s="24"/>
      <c r="AC1237" s="24"/>
      <c r="AD1237" s="24"/>
      <c r="AP1237"/>
      <c r="AQ1237"/>
      <c r="AX1237"/>
    </row>
    <row r="1238" spans="18:50" x14ac:dyDescent="0.25">
      <c r="R1238" s="24"/>
      <c r="S1238" s="24"/>
      <c r="T1238" s="24"/>
      <c r="U1238" s="24"/>
      <c r="V1238" s="24"/>
      <c r="W1238" s="24"/>
      <c r="X1238" s="24"/>
      <c r="Y1238" s="24"/>
      <c r="Z1238" s="24"/>
      <c r="AA1238" s="24"/>
      <c r="AB1238" s="24"/>
      <c r="AC1238" s="24"/>
      <c r="AD1238" s="24"/>
      <c r="AP1238"/>
      <c r="AQ1238"/>
      <c r="AX1238"/>
    </row>
    <row r="1239" spans="18:50" x14ac:dyDescent="0.25">
      <c r="R1239" s="24"/>
      <c r="S1239" s="24"/>
      <c r="T1239" s="24"/>
      <c r="U1239" s="24"/>
      <c r="V1239" s="24"/>
      <c r="W1239" s="24"/>
      <c r="X1239" s="24"/>
      <c r="Y1239" s="24"/>
      <c r="Z1239" s="24"/>
      <c r="AA1239" s="24"/>
      <c r="AB1239" s="24"/>
      <c r="AC1239" s="24"/>
      <c r="AD1239" s="24"/>
      <c r="AP1239"/>
      <c r="AQ1239"/>
      <c r="AX1239"/>
    </row>
    <row r="1240" spans="18:50" x14ac:dyDescent="0.25">
      <c r="R1240" s="24"/>
      <c r="S1240" s="24"/>
      <c r="T1240" s="24"/>
      <c r="U1240" s="24"/>
      <c r="V1240" s="24"/>
      <c r="W1240" s="24"/>
      <c r="X1240" s="24"/>
      <c r="Y1240" s="24"/>
      <c r="Z1240" s="24"/>
      <c r="AA1240" s="24"/>
      <c r="AB1240" s="24"/>
      <c r="AC1240" s="24"/>
      <c r="AD1240" s="24"/>
      <c r="AP1240"/>
      <c r="AQ1240"/>
      <c r="AX1240"/>
    </row>
    <row r="1241" spans="18:50" x14ac:dyDescent="0.25">
      <c r="R1241" s="24"/>
      <c r="S1241" s="24"/>
      <c r="T1241" s="24"/>
      <c r="U1241" s="24"/>
      <c r="V1241" s="24"/>
      <c r="W1241" s="24"/>
      <c r="X1241" s="24"/>
      <c r="Y1241" s="24"/>
      <c r="Z1241" s="24"/>
      <c r="AA1241" s="24"/>
      <c r="AB1241" s="24"/>
      <c r="AC1241" s="24"/>
      <c r="AD1241" s="24"/>
      <c r="AP1241"/>
      <c r="AQ1241"/>
      <c r="AX1241"/>
    </row>
    <row r="1242" spans="18:50" x14ac:dyDescent="0.25">
      <c r="R1242" s="24"/>
      <c r="S1242" s="24"/>
      <c r="T1242" s="24"/>
      <c r="U1242" s="24"/>
      <c r="V1242" s="24"/>
      <c r="W1242" s="24"/>
      <c r="X1242" s="24"/>
      <c r="Y1242" s="24"/>
      <c r="Z1242" s="24"/>
      <c r="AA1242" s="24"/>
      <c r="AB1242" s="24"/>
      <c r="AC1242" s="24"/>
      <c r="AD1242" s="24"/>
      <c r="AP1242"/>
      <c r="AQ1242"/>
      <c r="AX1242"/>
    </row>
    <row r="1243" spans="18:50" x14ac:dyDescent="0.25">
      <c r="R1243" s="24"/>
      <c r="S1243" s="24"/>
      <c r="T1243" s="24"/>
      <c r="U1243" s="24"/>
      <c r="V1243" s="24"/>
      <c r="W1243" s="24"/>
      <c r="X1243" s="24"/>
      <c r="Y1243" s="24"/>
      <c r="Z1243" s="24"/>
      <c r="AA1243" s="24"/>
      <c r="AB1243" s="24"/>
      <c r="AC1243" s="24"/>
      <c r="AD1243" s="24"/>
      <c r="AP1243"/>
      <c r="AQ1243"/>
      <c r="AX1243"/>
    </row>
    <row r="1244" spans="18:50" x14ac:dyDescent="0.25">
      <c r="R1244" s="24"/>
      <c r="S1244" s="24"/>
      <c r="T1244" s="24"/>
      <c r="U1244" s="24"/>
      <c r="V1244" s="24"/>
      <c r="W1244" s="24"/>
      <c r="X1244" s="24"/>
      <c r="Y1244" s="24"/>
      <c r="Z1244" s="24"/>
      <c r="AA1244" s="24"/>
      <c r="AB1244" s="24"/>
      <c r="AC1244" s="24"/>
      <c r="AD1244" s="24"/>
      <c r="AP1244"/>
      <c r="AQ1244"/>
      <c r="AX1244"/>
    </row>
    <row r="1245" spans="18:50" x14ac:dyDescent="0.25">
      <c r="R1245" s="24"/>
      <c r="S1245" s="24"/>
      <c r="T1245" s="24"/>
      <c r="U1245" s="24"/>
      <c r="V1245" s="24"/>
      <c r="W1245" s="24"/>
      <c r="X1245" s="24"/>
      <c r="Y1245" s="24"/>
      <c r="Z1245" s="24"/>
      <c r="AA1245" s="24"/>
      <c r="AB1245" s="24"/>
      <c r="AC1245" s="24"/>
      <c r="AD1245" s="24"/>
      <c r="AP1245"/>
      <c r="AQ1245"/>
      <c r="AX1245"/>
    </row>
    <row r="1246" spans="18:50" x14ac:dyDescent="0.25">
      <c r="R1246" s="24"/>
      <c r="S1246" s="24"/>
      <c r="T1246" s="24"/>
      <c r="U1246" s="24"/>
      <c r="V1246" s="24"/>
      <c r="W1246" s="24"/>
      <c r="X1246" s="24"/>
      <c r="Y1246" s="24"/>
      <c r="Z1246" s="24"/>
      <c r="AA1246" s="24"/>
      <c r="AB1246" s="24"/>
      <c r="AC1246" s="24"/>
      <c r="AD1246" s="24"/>
      <c r="AP1246"/>
      <c r="AQ1246"/>
      <c r="AX1246"/>
    </row>
    <row r="1247" spans="18:50" x14ac:dyDescent="0.25">
      <c r="R1247" s="24"/>
      <c r="S1247" s="24"/>
      <c r="T1247" s="24"/>
      <c r="U1247" s="24"/>
      <c r="V1247" s="24"/>
      <c r="W1247" s="24"/>
      <c r="X1247" s="24"/>
      <c r="Y1247" s="24"/>
      <c r="Z1247" s="24"/>
      <c r="AA1247" s="24"/>
      <c r="AB1247" s="24"/>
      <c r="AC1247" s="24"/>
      <c r="AD1247" s="24"/>
      <c r="AP1247"/>
      <c r="AQ1247"/>
      <c r="AX1247"/>
    </row>
    <row r="1248" spans="18:50" x14ac:dyDescent="0.25">
      <c r="R1248" s="24"/>
      <c r="S1248" s="24"/>
      <c r="T1248" s="24"/>
      <c r="U1248" s="24"/>
      <c r="V1248" s="24"/>
      <c r="W1248" s="24"/>
      <c r="X1248" s="24"/>
      <c r="Y1248" s="24"/>
      <c r="Z1248" s="24"/>
      <c r="AA1248" s="24"/>
      <c r="AB1248" s="24"/>
      <c r="AC1248" s="24"/>
      <c r="AD1248" s="24"/>
      <c r="AP1248"/>
      <c r="AQ1248"/>
      <c r="AX1248"/>
    </row>
    <row r="1249" spans="18:50" x14ac:dyDescent="0.25">
      <c r="R1249" s="24"/>
      <c r="S1249" s="24"/>
      <c r="T1249" s="24"/>
      <c r="U1249" s="24"/>
      <c r="V1249" s="24"/>
      <c r="W1249" s="24"/>
      <c r="X1249" s="24"/>
      <c r="Y1249" s="24"/>
      <c r="Z1249" s="24"/>
      <c r="AA1249" s="24"/>
      <c r="AB1249" s="24"/>
      <c r="AC1249" s="24"/>
      <c r="AD1249" s="24"/>
      <c r="AP1249"/>
      <c r="AQ1249"/>
      <c r="AX1249"/>
    </row>
    <row r="1250" spans="18:50" x14ac:dyDescent="0.25">
      <c r="R1250" s="24"/>
      <c r="S1250" s="24"/>
      <c r="T1250" s="24"/>
      <c r="U1250" s="24"/>
      <c r="V1250" s="24"/>
      <c r="W1250" s="24"/>
      <c r="X1250" s="24"/>
      <c r="Y1250" s="24"/>
      <c r="Z1250" s="24"/>
      <c r="AA1250" s="24"/>
      <c r="AB1250" s="24"/>
      <c r="AC1250" s="24"/>
      <c r="AD1250" s="24"/>
      <c r="AP1250"/>
      <c r="AQ1250"/>
      <c r="AX1250"/>
    </row>
    <row r="1251" spans="18:50" x14ac:dyDescent="0.25">
      <c r="R1251" s="24"/>
      <c r="S1251" s="24"/>
      <c r="T1251" s="24"/>
      <c r="U1251" s="24"/>
      <c r="V1251" s="24"/>
      <c r="W1251" s="24"/>
      <c r="X1251" s="24"/>
      <c r="Y1251" s="24"/>
      <c r="Z1251" s="24"/>
      <c r="AA1251" s="24"/>
      <c r="AB1251" s="24"/>
      <c r="AC1251" s="24"/>
      <c r="AD1251" s="24"/>
      <c r="AP1251"/>
      <c r="AQ1251"/>
      <c r="AX1251"/>
    </row>
    <row r="1252" spans="18:50" x14ac:dyDescent="0.25">
      <c r="R1252" s="24"/>
      <c r="S1252" s="24"/>
      <c r="T1252" s="24"/>
      <c r="U1252" s="24"/>
      <c r="V1252" s="24"/>
      <c r="W1252" s="24"/>
      <c r="X1252" s="24"/>
      <c r="Y1252" s="24"/>
      <c r="Z1252" s="24"/>
      <c r="AA1252" s="24"/>
      <c r="AB1252" s="24"/>
      <c r="AC1252" s="24"/>
      <c r="AD1252" s="24"/>
      <c r="AP1252"/>
      <c r="AQ1252"/>
      <c r="AX1252"/>
    </row>
    <row r="1253" spans="18:50" x14ac:dyDescent="0.25">
      <c r="R1253" s="24"/>
      <c r="S1253" s="24"/>
      <c r="T1253" s="24"/>
      <c r="U1253" s="24"/>
      <c r="V1253" s="24"/>
      <c r="W1253" s="24"/>
      <c r="X1253" s="24"/>
      <c r="Y1253" s="24"/>
      <c r="Z1253" s="24"/>
      <c r="AA1253" s="24"/>
      <c r="AB1253" s="24"/>
      <c r="AC1253" s="24"/>
      <c r="AD1253" s="24"/>
      <c r="AP1253"/>
      <c r="AQ1253"/>
      <c r="AX1253"/>
    </row>
    <row r="1254" spans="18:50" x14ac:dyDescent="0.25">
      <c r="R1254" s="24"/>
      <c r="S1254" s="24"/>
      <c r="T1254" s="24"/>
      <c r="U1254" s="24"/>
      <c r="V1254" s="24"/>
      <c r="W1254" s="24"/>
      <c r="X1254" s="24"/>
      <c r="Y1254" s="24"/>
      <c r="Z1254" s="24"/>
      <c r="AA1254" s="24"/>
      <c r="AB1254" s="24"/>
      <c r="AC1254" s="24"/>
      <c r="AD1254" s="24"/>
      <c r="AP1254"/>
      <c r="AQ1254"/>
      <c r="AX1254"/>
    </row>
    <row r="1255" spans="18:50" x14ac:dyDescent="0.25">
      <c r="R1255" s="24"/>
      <c r="S1255" s="24"/>
      <c r="T1255" s="24"/>
      <c r="U1255" s="24"/>
      <c r="V1255" s="24"/>
      <c r="W1255" s="24"/>
      <c r="X1255" s="24"/>
      <c r="Y1255" s="24"/>
      <c r="Z1255" s="24"/>
      <c r="AA1255" s="24"/>
      <c r="AB1255" s="24"/>
      <c r="AC1255" s="24"/>
      <c r="AD1255" s="24"/>
      <c r="AP1255"/>
      <c r="AQ1255"/>
      <c r="AX1255"/>
    </row>
    <row r="1256" spans="18:50" x14ac:dyDescent="0.25">
      <c r="R1256" s="24"/>
      <c r="S1256" s="24"/>
      <c r="T1256" s="24"/>
      <c r="U1256" s="24"/>
      <c r="V1256" s="24"/>
      <c r="W1256" s="24"/>
      <c r="X1256" s="24"/>
      <c r="Y1256" s="24"/>
      <c r="Z1256" s="24"/>
      <c r="AA1256" s="24"/>
      <c r="AB1256" s="24"/>
      <c r="AC1256" s="24"/>
      <c r="AD1256" s="24"/>
      <c r="AP1256"/>
      <c r="AQ1256"/>
      <c r="AX1256"/>
    </row>
    <row r="1257" spans="18:50" x14ac:dyDescent="0.25">
      <c r="R1257" s="24"/>
      <c r="S1257" s="24"/>
      <c r="T1257" s="24"/>
      <c r="U1257" s="24"/>
      <c r="V1257" s="24"/>
      <c r="W1257" s="24"/>
      <c r="X1257" s="24"/>
      <c r="Y1257" s="24"/>
      <c r="Z1257" s="24"/>
      <c r="AA1257" s="24"/>
      <c r="AB1257" s="24"/>
      <c r="AC1257" s="24"/>
      <c r="AD1257" s="24"/>
      <c r="AP1257"/>
      <c r="AQ1257"/>
      <c r="AX1257"/>
    </row>
    <row r="1258" spans="18:50" x14ac:dyDescent="0.25">
      <c r="R1258" s="24"/>
      <c r="S1258" s="24"/>
      <c r="T1258" s="24"/>
      <c r="U1258" s="24"/>
      <c r="V1258" s="24"/>
      <c r="W1258" s="24"/>
      <c r="X1258" s="24"/>
      <c r="Y1258" s="24"/>
      <c r="Z1258" s="24"/>
      <c r="AA1258" s="24"/>
      <c r="AB1258" s="24"/>
      <c r="AC1258" s="24"/>
      <c r="AD1258" s="24"/>
      <c r="AP1258"/>
      <c r="AQ1258"/>
      <c r="AX1258"/>
    </row>
    <row r="1259" spans="18:50" x14ac:dyDescent="0.25">
      <c r="R1259" s="24"/>
      <c r="S1259" s="24"/>
      <c r="T1259" s="24"/>
      <c r="U1259" s="24"/>
      <c r="V1259" s="24"/>
      <c r="W1259" s="24"/>
      <c r="X1259" s="24"/>
      <c r="Y1259" s="24"/>
      <c r="Z1259" s="24"/>
      <c r="AA1259" s="24"/>
      <c r="AB1259" s="24"/>
      <c r="AC1259" s="24"/>
      <c r="AD1259" s="24"/>
      <c r="AP1259"/>
      <c r="AQ1259"/>
      <c r="AX1259"/>
    </row>
    <row r="1260" spans="18:50" x14ac:dyDescent="0.25">
      <c r="R1260" s="24"/>
      <c r="S1260" s="24"/>
      <c r="T1260" s="24"/>
      <c r="U1260" s="24"/>
      <c r="V1260" s="24"/>
      <c r="W1260" s="24"/>
      <c r="X1260" s="24"/>
      <c r="Y1260" s="24"/>
      <c r="Z1260" s="24"/>
      <c r="AA1260" s="24"/>
      <c r="AB1260" s="24"/>
      <c r="AC1260" s="24"/>
      <c r="AD1260" s="24"/>
      <c r="AP1260"/>
      <c r="AQ1260"/>
      <c r="AX1260"/>
    </row>
    <row r="1261" spans="18:50" x14ac:dyDescent="0.25">
      <c r="R1261" s="24"/>
      <c r="S1261" s="24"/>
      <c r="T1261" s="24"/>
      <c r="U1261" s="24"/>
      <c r="V1261" s="24"/>
      <c r="W1261" s="24"/>
      <c r="X1261" s="24"/>
      <c r="Y1261" s="24"/>
      <c r="Z1261" s="24"/>
      <c r="AA1261" s="24"/>
      <c r="AB1261" s="24"/>
      <c r="AC1261" s="24"/>
      <c r="AD1261" s="24"/>
      <c r="AP1261"/>
      <c r="AQ1261"/>
      <c r="AX1261"/>
    </row>
    <row r="1262" spans="18:50" x14ac:dyDescent="0.25">
      <c r="R1262" s="24"/>
      <c r="S1262" s="24"/>
      <c r="T1262" s="24"/>
      <c r="U1262" s="24"/>
      <c r="V1262" s="24"/>
      <c r="W1262" s="24"/>
      <c r="X1262" s="24"/>
      <c r="Y1262" s="24"/>
      <c r="Z1262" s="24"/>
      <c r="AA1262" s="24"/>
      <c r="AB1262" s="24"/>
      <c r="AC1262" s="24"/>
      <c r="AD1262" s="24"/>
      <c r="AP1262"/>
      <c r="AQ1262"/>
      <c r="AX1262"/>
    </row>
    <row r="1263" spans="18:50" x14ac:dyDescent="0.25">
      <c r="R1263" s="24"/>
      <c r="S1263" s="24"/>
      <c r="T1263" s="24"/>
      <c r="U1263" s="24"/>
      <c r="V1263" s="24"/>
      <c r="W1263" s="24"/>
      <c r="X1263" s="24"/>
      <c r="Y1263" s="24"/>
      <c r="Z1263" s="24"/>
      <c r="AA1263" s="24"/>
      <c r="AB1263" s="24"/>
      <c r="AC1263" s="24"/>
      <c r="AD1263" s="24"/>
      <c r="AP1263"/>
      <c r="AQ1263"/>
      <c r="AX1263"/>
    </row>
    <row r="1264" spans="18:50" x14ac:dyDescent="0.25">
      <c r="R1264" s="24"/>
      <c r="S1264" s="24"/>
      <c r="T1264" s="24"/>
      <c r="U1264" s="24"/>
      <c r="V1264" s="24"/>
      <c r="W1264" s="24"/>
      <c r="X1264" s="24"/>
      <c r="Y1264" s="24"/>
      <c r="Z1264" s="24"/>
      <c r="AA1264" s="24"/>
      <c r="AB1264" s="24"/>
      <c r="AC1264" s="24"/>
      <c r="AD1264" s="24"/>
      <c r="AP1264"/>
      <c r="AQ1264"/>
      <c r="AX1264"/>
    </row>
    <row r="1265" spans="18:50" x14ac:dyDescent="0.25">
      <c r="R1265" s="24"/>
      <c r="S1265" s="24"/>
      <c r="T1265" s="24"/>
      <c r="U1265" s="24"/>
      <c r="V1265" s="24"/>
      <c r="W1265" s="24"/>
      <c r="X1265" s="24"/>
      <c r="Y1265" s="24"/>
      <c r="Z1265" s="24"/>
      <c r="AA1265" s="24"/>
      <c r="AB1265" s="24"/>
      <c r="AC1265" s="24"/>
      <c r="AD1265" s="24"/>
      <c r="AP1265"/>
      <c r="AQ1265"/>
      <c r="AX1265"/>
    </row>
    <row r="1266" spans="18:50" x14ac:dyDescent="0.25">
      <c r="R1266" s="24"/>
      <c r="S1266" s="24"/>
      <c r="T1266" s="24"/>
      <c r="U1266" s="24"/>
      <c r="V1266" s="24"/>
      <c r="W1266" s="24"/>
      <c r="X1266" s="24"/>
      <c r="Y1266" s="24"/>
      <c r="Z1266" s="24"/>
      <c r="AA1266" s="24"/>
      <c r="AB1266" s="24"/>
      <c r="AC1266" s="24"/>
      <c r="AD1266" s="24"/>
      <c r="AP1266"/>
      <c r="AQ1266"/>
      <c r="AX1266"/>
    </row>
    <row r="1267" spans="18:50" x14ac:dyDescent="0.25">
      <c r="R1267" s="24"/>
      <c r="S1267" s="24"/>
      <c r="T1267" s="24"/>
      <c r="U1267" s="24"/>
      <c r="V1267" s="24"/>
      <c r="W1267" s="24"/>
      <c r="X1267" s="24"/>
      <c r="Y1267" s="24"/>
      <c r="Z1267" s="24"/>
      <c r="AA1267" s="24"/>
      <c r="AB1267" s="24"/>
      <c r="AC1267" s="24"/>
      <c r="AD1267" s="24"/>
      <c r="AP1267"/>
      <c r="AQ1267"/>
      <c r="AX1267"/>
    </row>
    <row r="1268" spans="18:50" x14ac:dyDescent="0.25">
      <c r="R1268" s="24"/>
      <c r="S1268" s="24"/>
      <c r="T1268" s="24"/>
      <c r="U1268" s="24"/>
      <c r="V1268" s="24"/>
      <c r="W1268" s="24"/>
      <c r="X1268" s="24"/>
      <c r="Y1268" s="24"/>
      <c r="Z1268" s="24"/>
      <c r="AA1268" s="24"/>
      <c r="AB1268" s="24"/>
      <c r="AC1268" s="24"/>
      <c r="AD1268" s="24"/>
      <c r="AP1268"/>
      <c r="AQ1268"/>
      <c r="AX1268"/>
    </row>
    <row r="1269" spans="18:50" x14ac:dyDescent="0.25">
      <c r="R1269" s="24"/>
      <c r="S1269" s="24"/>
      <c r="T1269" s="24"/>
      <c r="U1269" s="24"/>
      <c r="V1269" s="24"/>
      <c r="W1269" s="24"/>
      <c r="X1269" s="24"/>
      <c r="Y1269" s="24"/>
      <c r="Z1269" s="24"/>
      <c r="AA1269" s="24"/>
      <c r="AB1269" s="24"/>
      <c r="AC1269" s="24"/>
      <c r="AD1269" s="24"/>
      <c r="AP1269"/>
      <c r="AQ1269"/>
      <c r="AX1269"/>
    </row>
    <row r="1270" spans="18:50" x14ac:dyDescent="0.25">
      <c r="R1270" s="24"/>
      <c r="S1270" s="24"/>
      <c r="T1270" s="24"/>
      <c r="U1270" s="24"/>
      <c r="V1270" s="24"/>
      <c r="W1270" s="24"/>
      <c r="X1270" s="24"/>
      <c r="Y1270" s="24"/>
      <c r="Z1270" s="24"/>
      <c r="AA1270" s="24"/>
      <c r="AB1270" s="24"/>
      <c r="AC1270" s="24"/>
      <c r="AD1270" s="24"/>
      <c r="AP1270"/>
      <c r="AQ1270"/>
      <c r="AX1270"/>
    </row>
    <row r="1271" spans="18:50" x14ac:dyDescent="0.25">
      <c r="R1271" s="24"/>
      <c r="S1271" s="24"/>
      <c r="T1271" s="24"/>
      <c r="U1271" s="24"/>
      <c r="V1271" s="24"/>
      <c r="W1271" s="24"/>
      <c r="X1271" s="24"/>
      <c r="Y1271" s="24"/>
      <c r="Z1271" s="24"/>
      <c r="AA1271" s="24"/>
      <c r="AB1271" s="24"/>
      <c r="AC1271" s="24"/>
      <c r="AD1271" s="24"/>
      <c r="AP1271"/>
      <c r="AQ1271"/>
      <c r="AX1271"/>
    </row>
    <row r="1272" spans="18:50" x14ac:dyDescent="0.25">
      <c r="R1272" s="24"/>
      <c r="S1272" s="24"/>
      <c r="T1272" s="24"/>
      <c r="U1272" s="24"/>
      <c r="V1272" s="24"/>
      <c r="W1272" s="24"/>
      <c r="X1272" s="24"/>
      <c r="Y1272" s="24"/>
      <c r="Z1272" s="24"/>
      <c r="AA1272" s="24"/>
      <c r="AB1272" s="24"/>
      <c r="AC1272" s="24"/>
      <c r="AD1272" s="24"/>
      <c r="AP1272"/>
      <c r="AQ1272"/>
      <c r="AX1272"/>
    </row>
    <row r="1273" spans="18:50" x14ac:dyDescent="0.25">
      <c r="R1273" s="24"/>
      <c r="S1273" s="24"/>
      <c r="T1273" s="24"/>
      <c r="U1273" s="24"/>
      <c r="V1273" s="24"/>
      <c r="W1273" s="24"/>
      <c r="X1273" s="24"/>
      <c r="Y1273" s="24"/>
      <c r="Z1273" s="24"/>
      <c r="AA1273" s="24"/>
      <c r="AB1273" s="24"/>
      <c r="AC1273" s="24"/>
      <c r="AD1273" s="24"/>
      <c r="AP1273"/>
      <c r="AQ1273"/>
      <c r="AX1273"/>
    </row>
    <row r="1274" spans="18:50" x14ac:dyDescent="0.25">
      <c r="R1274" s="24"/>
      <c r="S1274" s="24"/>
      <c r="T1274" s="24"/>
      <c r="U1274" s="24"/>
      <c r="V1274" s="24"/>
      <c r="W1274" s="24"/>
      <c r="X1274" s="24"/>
      <c r="Y1274" s="24"/>
      <c r="Z1274" s="24"/>
      <c r="AA1274" s="24"/>
      <c r="AB1274" s="24"/>
      <c r="AC1274" s="24"/>
      <c r="AD1274" s="24"/>
      <c r="AP1274"/>
      <c r="AQ1274"/>
      <c r="AX1274"/>
    </row>
    <row r="1275" spans="18:50" x14ac:dyDescent="0.25">
      <c r="R1275" s="24"/>
      <c r="S1275" s="24"/>
      <c r="T1275" s="24"/>
      <c r="U1275" s="24"/>
      <c r="V1275" s="24"/>
      <c r="W1275" s="24"/>
      <c r="X1275" s="24"/>
      <c r="Y1275" s="24"/>
      <c r="Z1275" s="24"/>
      <c r="AA1275" s="24"/>
      <c r="AB1275" s="24"/>
      <c r="AC1275" s="24"/>
      <c r="AD1275" s="24"/>
      <c r="AP1275"/>
      <c r="AQ1275"/>
      <c r="AX1275"/>
    </row>
    <row r="1276" spans="18:50" x14ac:dyDescent="0.25">
      <c r="R1276" s="24"/>
      <c r="S1276" s="24"/>
      <c r="T1276" s="24"/>
      <c r="U1276" s="24"/>
      <c r="V1276" s="24"/>
      <c r="W1276" s="24"/>
      <c r="X1276" s="24"/>
      <c r="Y1276" s="24"/>
      <c r="Z1276" s="24"/>
      <c r="AA1276" s="24"/>
      <c r="AB1276" s="24"/>
      <c r="AC1276" s="24"/>
      <c r="AD1276" s="24"/>
      <c r="AP1276"/>
      <c r="AQ1276"/>
      <c r="AX1276"/>
    </row>
    <row r="1277" spans="18:50" x14ac:dyDescent="0.25">
      <c r="R1277" s="24"/>
      <c r="S1277" s="24"/>
      <c r="T1277" s="24"/>
      <c r="U1277" s="24"/>
      <c r="V1277" s="24"/>
      <c r="W1277" s="24"/>
      <c r="X1277" s="24"/>
      <c r="Y1277" s="24"/>
      <c r="Z1277" s="24"/>
      <c r="AA1277" s="24"/>
      <c r="AB1277" s="24"/>
      <c r="AC1277" s="24"/>
      <c r="AD1277" s="24"/>
      <c r="AP1277"/>
      <c r="AQ1277"/>
      <c r="AX1277"/>
    </row>
    <row r="1278" spans="18:50" x14ac:dyDescent="0.25">
      <c r="R1278" s="24"/>
      <c r="S1278" s="24"/>
      <c r="T1278" s="24"/>
      <c r="U1278" s="24"/>
      <c r="V1278" s="24"/>
      <c r="W1278" s="24"/>
      <c r="X1278" s="24"/>
      <c r="Y1278" s="24"/>
      <c r="Z1278" s="24"/>
      <c r="AA1278" s="24"/>
      <c r="AB1278" s="24"/>
      <c r="AC1278" s="24"/>
      <c r="AD1278" s="24"/>
      <c r="AP1278"/>
      <c r="AQ1278"/>
      <c r="AX1278"/>
    </row>
    <row r="1279" spans="18:50" x14ac:dyDescent="0.25">
      <c r="R1279" s="24"/>
      <c r="S1279" s="24"/>
      <c r="T1279" s="24"/>
      <c r="U1279" s="24"/>
      <c r="V1279" s="24"/>
      <c r="W1279" s="24"/>
      <c r="X1279" s="24"/>
      <c r="Y1279" s="24"/>
      <c r="Z1279" s="24"/>
      <c r="AA1279" s="24"/>
      <c r="AB1279" s="24"/>
      <c r="AC1279" s="24"/>
      <c r="AD1279" s="24"/>
      <c r="AP1279"/>
      <c r="AQ1279"/>
      <c r="AX1279"/>
    </row>
    <row r="1280" spans="18:50" x14ac:dyDescent="0.25">
      <c r="R1280" s="24"/>
      <c r="S1280" s="24"/>
      <c r="T1280" s="24"/>
      <c r="U1280" s="24"/>
      <c r="V1280" s="24"/>
      <c r="W1280" s="24"/>
      <c r="X1280" s="24"/>
      <c r="Y1280" s="24"/>
      <c r="Z1280" s="24"/>
      <c r="AA1280" s="24"/>
      <c r="AB1280" s="24"/>
      <c r="AC1280" s="24"/>
      <c r="AD1280" s="24"/>
      <c r="AP1280"/>
      <c r="AQ1280"/>
      <c r="AX1280"/>
    </row>
    <row r="1281" spans="18:50" x14ac:dyDescent="0.25">
      <c r="R1281" s="24"/>
      <c r="S1281" s="24"/>
      <c r="T1281" s="24"/>
      <c r="U1281" s="24"/>
      <c r="V1281" s="24"/>
      <c r="W1281" s="24"/>
      <c r="X1281" s="24"/>
      <c r="Y1281" s="24"/>
      <c r="Z1281" s="24"/>
      <c r="AA1281" s="24"/>
      <c r="AB1281" s="24"/>
      <c r="AC1281" s="24"/>
      <c r="AD1281" s="24"/>
      <c r="AP1281"/>
      <c r="AQ1281"/>
      <c r="AX1281"/>
    </row>
    <row r="1282" spans="18:50" x14ac:dyDescent="0.25">
      <c r="R1282" s="24"/>
      <c r="S1282" s="24"/>
      <c r="T1282" s="24"/>
      <c r="U1282" s="24"/>
      <c r="V1282" s="24"/>
      <c r="W1282" s="24"/>
      <c r="X1282" s="24"/>
      <c r="Y1282" s="24"/>
      <c r="Z1282" s="24"/>
      <c r="AA1282" s="24"/>
      <c r="AB1282" s="24"/>
      <c r="AC1282" s="24"/>
      <c r="AD1282" s="24"/>
      <c r="AP1282"/>
      <c r="AQ1282"/>
      <c r="AX1282"/>
    </row>
    <row r="1283" spans="18:50" x14ac:dyDescent="0.25">
      <c r="R1283" s="24"/>
      <c r="S1283" s="24"/>
      <c r="T1283" s="24"/>
      <c r="U1283" s="24"/>
      <c r="V1283" s="24"/>
      <c r="W1283" s="24"/>
      <c r="X1283" s="24"/>
      <c r="Y1283" s="24"/>
      <c r="Z1283" s="24"/>
      <c r="AA1283" s="24"/>
      <c r="AB1283" s="24"/>
      <c r="AC1283" s="24"/>
      <c r="AD1283" s="24"/>
      <c r="AP1283"/>
      <c r="AQ1283"/>
      <c r="AX1283"/>
    </row>
    <row r="1284" spans="18:50" x14ac:dyDescent="0.25">
      <c r="R1284" s="24"/>
      <c r="S1284" s="24"/>
      <c r="T1284" s="24"/>
      <c r="U1284" s="24"/>
      <c r="V1284" s="24"/>
      <c r="W1284" s="24"/>
      <c r="X1284" s="24"/>
      <c r="Y1284" s="24"/>
      <c r="Z1284" s="24"/>
      <c r="AA1284" s="24"/>
      <c r="AB1284" s="24"/>
      <c r="AC1284" s="24"/>
      <c r="AD1284" s="24"/>
      <c r="AP1284"/>
      <c r="AQ1284"/>
      <c r="AX1284"/>
    </row>
    <row r="1285" spans="18:50" x14ac:dyDescent="0.25">
      <c r="R1285" s="24"/>
      <c r="S1285" s="24"/>
      <c r="T1285" s="24"/>
      <c r="U1285" s="24"/>
      <c r="V1285" s="24"/>
      <c r="W1285" s="24"/>
      <c r="X1285" s="24"/>
      <c r="Y1285" s="24"/>
      <c r="Z1285" s="24"/>
      <c r="AA1285" s="24"/>
      <c r="AB1285" s="24"/>
      <c r="AC1285" s="24"/>
      <c r="AD1285" s="24"/>
      <c r="AP1285"/>
      <c r="AQ1285"/>
      <c r="AX1285"/>
    </row>
    <row r="1286" spans="18:50" x14ac:dyDescent="0.25">
      <c r="R1286" s="24"/>
      <c r="S1286" s="24"/>
      <c r="T1286" s="24"/>
      <c r="U1286" s="24"/>
      <c r="V1286" s="24"/>
      <c r="W1286" s="24"/>
      <c r="X1286" s="24"/>
      <c r="Y1286" s="24"/>
      <c r="Z1286" s="24"/>
      <c r="AA1286" s="24"/>
      <c r="AB1286" s="24"/>
      <c r="AC1286" s="24"/>
      <c r="AD1286" s="24"/>
      <c r="AP1286"/>
      <c r="AQ1286"/>
      <c r="AX1286"/>
    </row>
    <row r="1287" spans="18:50" x14ac:dyDescent="0.25">
      <c r="R1287" s="24"/>
      <c r="S1287" s="24"/>
      <c r="T1287" s="24"/>
      <c r="U1287" s="24"/>
      <c r="V1287" s="24"/>
      <c r="W1287" s="24"/>
      <c r="X1287" s="24"/>
      <c r="Y1287" s="24"/>
      <c r="Z1287" s="24"/>
      <c r="AA1287" s="24"/>
      <c r="AB1287" s="24"/>
      <c r="AC1287" s="24"/>
      <c r="AD1287" s="24"/>
      <c r="AP1287"/>
      <c r="AQ1287"/>
      <c r="AX1287"/>
    </row>
    <row r="1288" spans="18:50" x14ac:dyDescent="0.25">
      <c r="R1288" s="24"/>
      <c r="S1288" s="24"/>
      <c r="T1288" s="24"/>
      <c r="U1288" s="24"/>
      <c r="V1288" s="24"/>
      <c r="W1288" s="24"/>
      <c r="X1288" s="24"/>
      <c r="Y1288" s="24"/>
      <c r="Z1288" s="24"/>
      <c r="AA1288" s="24"/>
      <c r="AB1288" s="24"/>
      <c r="AC1288" s="24"/>
      <c r="AD1288" s="24"/>
      <c r="AP1288"/>
      <c r="AQ1288"/>
      <c r="AX1288"/>
    </row>
    <row r="1289" spans="18:50" x14ac:dyDescent="0.25">
      <c r="R1289" s="24"/>
      <c r="S1289" s="24"/>
      <c r="T1289" s="24"/>
      <c r="U1289" s="24"/>
      <c r="V1289" s="24"/>
      <c r="W1289" s="24"/>
      <c r="X1289" s="24"/>
      <c r="Y1289" s="24"/>
      <c r="Z1289" s="24"/>
      <c r="AA1289" s="24"/>
      <c r="AB1289" s="24"/>
      <c r="AC1289" s="24"/>
      <c r="AD1289" s="24"/>
      <c r="AP1289"/>
      <c r="AQ1289"/>
      <c r="AX1289"/>
    </row>
    <row r="1290" spans="18:50" x14ac:dyDescent="0.25">
      <c r="R1290" s="24"/>
      <c r="S1290" s="24"/>
      <c r="T1290" s="24"/>
      <c r="U1290" s="24"/>
      <c r="V1290" s="24"/>
      <c r="W1290" s="24"/>
      <c r="X1290" s="24"/>
      <c r="Y1290" s="24"/>
      <c r="Z1290" s="24"/>
      <c r="AA1290" s="24"/>
      <c r="AB1290" s="24"/>
      <c r="AC1290" s="24"/>
      <c r="AD1290" s="24"/>
      <c r="AP1290"/>
      <c r="AQ1290"/>
      <c r="AX1290"/>
    </row>
    <row r="1291" spans="18:50" x14ac:dyDescent="0.25">
      <c r="R1291" s="24"/>
      <c r="S1291" s="24"/>
      <c r="T1291" s="24"/>
      <c r="U1291" s="24"/>
      <c r="V1291" s="24"/>
      <c r="W1291" s="24"/>
      <c r="X1291" s="24"/>
      <c r="Y1291" s="24"/>
      <c r="Z1291" s="24"/>
      <c r="AA1291" s="24"/>
      <c r="AB1291" s="24"/>
      <c r="AC1291" s="24"/>
      <c r="AD1291" s="24"/>
      <c r="AP1291"/>
      <c r="AQ1291"/>
      <c r="AX1291"/>
    </row>
    <row r="1292" spans="18:50" x14ac:dyDescent="0.25">
      <c r="R1292" s="24"/>
      <c r="S1292" s="24"/>
      <c r="T1292" s="24"/>
      <c r="U1292" s="24"/>
      <c r="V1292" s="24"/>
      <c r="W1292" s="24"/>
      <c r="X1292" s="24"/>
      <c r="Y1292" s="24"/>
      <c r="Z1292" s="24"/>
      <c r="AA1292" s="24"/>
      <c r="AB1292" s="24"/>
      <c r="AC1292" s="24"/>
      <c r="AD1292" s="24"/>
      <c r="AP1292"/>
      <c r="AQ1292"/>
      <c r="AX1292"/>
    </row>
    <row r="1293" spans="18:50" x14ac:dyDescent="0.25">
      <c r="R1293" s="24"/>
      <c r="S1293" s="24"/>
      <c r="T1293" s="24"/>
      <c r="U1293" s="24"/>
      <c r="V1293" s="24"/>
      <c r="W1293" s="24"/>
      <c r="X1293" s="24"/>
      <c r="Y1293" s="24"/>
      <c r="Z1293" s="24"/>
      <c r="AA1293" s="24"/>
      <c r="AB1293" s="24"/>
      <c r="AC1293" s="24"/>
      <c r="AD1293" s="24"/>
      <c r="AP1293"/>
      <c r="AQ1293"/>
      <c r="AX1293"/>
    </row>
    <row r="1294" spans="18:50" x14ac:dyDescent="0.25">
      <c r="R1294" s="24"/>
      <c r="S1294" s="24"/>
      <c r="T1294" s="24"/>
      <c r="U1294" s="24"/>
      <c r="V1294" s="24"/>
      <c r="W1294" s="24"/>
      <c r="X1294" s="24"/>
      <c r="Y1294" s="24"/>
      <c r="Z1294" s="24"/>
      <c r="AA1294" s="24"/>
      <c r="AB1294" s="24"/>
      <c r="AC1294" s="24"/>
      <c r="AD1294" s="24"/>
      <c r="AP1294"/>
      <c r="AQ1294"/>
      <c r="AX1294"/>
    </row>
    <row r="1295" spans="18:50" x14ac:dyDescent="0.25">
      <c r="R1295" s="24"/>
      <c r="S1295" s="24"/>
      <c r="T1295" s="24"/>
      <c r="U1295" s="24"/>
      <c r="V1295" s="24"/>
      <c r="W1295" s="24"/>
      <c r="X1295" s="24"/>
      <c r="Y1295" s="24"/>
      <c r="Z1295" s="24"/>
      <c r="AA1295" s="24"/>
      <c r="AB1295" s="24"/>
      <c r="AC1295" s="24"/>
      <c r="AD1295" s="24"/>
      <c r="AP1295"/>
      <c r="AQ1295"/>
      <c r="AX1295"/>
    </row>
    <row r="1296" spans="18:50" x14ac:dyDescent="0.25">
      <c r="R1296" s="24"/>
      <c r="S1296" s="24"/>
      <c r="T1296" s="24"/>
      <c r="U1296" s="24"/>
      <c r="V1296" s="24"/>
      <c r="W1296" s="24"/>
      <c r="X1296" s="24"/>
      <c r="Y1296" s="24"/>
      <c r="Z1296" s="24"/>
      <c r="AA1296" s="24"/>
      <c r="AB1296" s="24"/>
      <c r="AC1296" s="24"/>
      <c r="AD1296" s="24"/>
      <c r="AP1296"/>
      <c r="AQ1296"/>
      <c r="AX1296"/>
    </row>
    <row r="1297" spans="18:50" x14ac:dyDescent="0.25">
      <c r="R1297" s="24"/>
      <c r="S1297" s="24"/>
      <c r="T1297" s="24"/>
      <c r="U1297" s="24"/>
      <c r="V1297" s="24"/>
      <c r="W1297" s="24"/>
      <c r="X1297" s="24"/>
      <c r="Y1297" s="24"/>
      <c r="Z1297" s="24"/>
      <c r="AA1297" s="24"/>
      <c r="AB1297" s="24"/>
      <c r="AC1297" s="24"/>
      <c r="AD1297" s="24"/>
      <c r="AP1297"/>
      <c r="AQ1297"/>
      <c r="AX1297"/>
    </row>
    <row r="1298" spans="18:50" x14ac:dyDescent="0.25">
      <c r="R1298" s="24"/>
      <c r="S1298" s="24"/>
      <c r="T1298" s="24"/>
      <c r="U1298" s="24"/>
      <c r="V1298" s="24"/>
      <c r="W1298" s="24"/>
      <c r="X1298" s="24"/>
      <c r="Y1298" s="24"/>
      <c r="Z1298" s="24"/>
      <c r="AA1298" s="24"/>
      <c r="AB1298" s="24"/>
      <c r="AC1298" s="24"/>
      <c r="AD1298" s="24"/>
      <c r="AP1298"/>
      <c r="AQ1298"/>
      <c r="AX1298"/>
    </row>
    <row r="1299" spans="18:50" x14ac:dyDescent="0.25">
      <c r="R1299" s="24"/>
      <c r="S1299" s="24"/>
      <c r="T1299" s="24"/>
      <c r="U1299" s="24"/>
      <c r="V1299" s="24"/>
      <c r="W1299" s="24"/>
      <c r="X1299" s="24"/>
      <c r="Y1299" s="24"/>
      <c r="Z1299" s="24"/>
      <c r="AA1299" s="24"/>
      <c r="AB1299" s="24"/>
      <c r="AC1299" s="24"/>
      <c r="AD1299" s="24"/>
      <c r="AP1299"/>
      <c r="AQ1299"/>
      <c r="AX1299"/>
    </row>
    <row r="1300" spans="18:50" x14ac:dyDescent="0.25">
      <c r="R1300" s="24"/>
      <c r="S1300" s="24"/>
      <c r="T1300" s="24"/>
      <c r="U1300" s="24"/>
      <c r="V1300" s="24"/>
      <c r="W1300" s="24"/>
      <c r="X1300" s="24"/>
      <c r="Y1300" s="24"/>
      <c r="Z1300" s="24"/>
      <c r="AA1300" s="24"/>
      <c r="AB1300" s="24"/>
      <c r="AC1300" s="24"/>
      <c r="AD1300" s="24"/>
      <c r="AP1300"/>
      <c r="AQ1300"/>
      <c r="AX1300"/>
    </row>
    <row r="1301" spans="18:50" x14ac:dyDescent="0.25">
      <c r="R1301" s="24"/>
      <c r="S1301" s="24"/>
      <c r="T1301" s="24"/>
      <c r="U1301" s="24"/>
      <c r="V1301" s="24"/>
      <c r="W1301" s="24"/>
      <c r="X1301" s="24"/>
      <c r="Y1301" s="24"/>
      <c r="Z1301" s="24"/>
      <c r="AA1301" s="24"/>
      <c r="AB1301" s="24"/>
      <c r="AC1301" s="24"/>
      <c r="AD1301" s="24"/>
      <c r="AP1301"/>
      <c r="AQ1301"/>
      <c r="AX1301"/>
    </row>
    <row r="1302" spans="18:50" x14ac:dyDescent="0.25">
      <c r="R1302" s="24"/>
      <c r="S1302" s="24"/>
      <c r="T1302" s="24"/>
      <c r="U1302" s="24"/>
      <c r="V1302" s="24"/>
      <c r="W1302" s="24"/>
      <c r="X1302" s="24"/>
      <c r="Y1302" s="24"/>
      <c r="Z1302" s="24"/>
      <c r="AA1302" s="24"/>
      <c r="AB1302" s="24"/>
      <c r="AC1302" s="24"/>
      <c r="AD1302" s="24"/>
      <c r="AP1302"/>
      <c r="AQ1302"/>
      <c r="AX1302"/>
    </row>
    <row r="1303" spans="18:50" x14ac:dyDescent="0.25">
      <c r="R1303" s="24"/>
      <c r="S1303" s="24"/>
      <c r="T1303" s="24"/>
      <c r="U1303" s="24"/>
      <c r="V1303" s="24"/>
      <c r="W1303" s="24"/>
      <c r="X1303" s="24"/>
      <c r="Y1303" s="24"/>
      <c r="Z1303" s="24"/>
      <c r="AA1303" s="24"/>
      <c r="AB1303" s="24"/>
      <c r="AC1303" s="24"/>
      <c r="AD1303" s="24"/>
      <c r="AP1303"/>
      <c r="AQ1303"/>
      <c r="AX1303"/>
    </row>
    <row r="1304" spans="18:50" x14ac:dyDescent="0.25">
      <c r="R1304" s="24"/>
      <c r="S1304" s="24"/>
      <c r="T1304" s="24"/>
      <c r="U1304" s="24"/>
      <c r="V1304" s="24"/>
      <c r="W1304" s="24"/>
      <c r="X1304" s="24"/>
      <c r="Y1304" s="24"/>
      <c r="Z1304" s="24"/>
      <c r="AA1304" s="24"/>
      <c r="AB1304" s="24"/>
      <c r="AC1304" s="24"/>
      <c r="AD1304" s="24"/>
      <c r="AP1304"/>
      <c r="AQ1304"/>
      <c r="AX1304"/>
    </row>
    <row r="1305" spans="18:50" x14ac:dyDescent="0.25">
      <c r="R1305" s="24"/>
      <c r="S1305" s="24"/>
      <c r="T1305" s="24"/>
      <c r="U1305" s="24"/>
      <c r="V1305" s="24"/>
      <c r="W1305" s="24"/>
      <c r="X1305" s="24"/>
      <c r="Y1305" s="24"/>
      <c r="Z1305" s="24"/>
      <c r="AA1305" s="24"/>
      <c r="AB1305" s="24"/>
      <c r="AC1305" s="24"/>
      <c r="AD1305" s="24"/>
      <c r="AP1305"/>
      <c r="AQ1305"/>
      <c r="AX1305"/>
    </row>
    <row r="1306" spans="18:50" x14ac:dyDescent="0.25">
      <c r="R1306" s="24"/>
      <c r="S1306" s="24"/>
      <c r="T1306" s="24"/>
      <c r="U1306" s="24"/>
      <c r="V1306" s="24"/>
      <c r="W1306" s="24"/>
      <c r="X1306" s="24"/>
      <c r="Y1306" s="24"/>
      <c r="Z1306" s="24"/>
      <c r="AA1306" s="24"/>
      <c r="AB1306" s="24"/>
      <c r="AC1306" s="24"/>
      <c r="AD1306" s="24"/>
      <c r="AP1306"/>
      <c r="AQ1306"/>
      <c r="AX1306"/>
    </row>
    <row r="1307" spans="18:50" x14ac:dyDescent="0.25">
      <c r="R1307" s="24"/>
      <c r="S1307" s="24"/>
      <c r="T1307" s="24"/>
      <c r="U1307" s="24"/>
      <c r="V1307" s="24"/>
      <c r="W1307" s="24"/>
      <c r="X1307" s="24"/>
      <c r="Y1307" s="24"/>
      <c r="Z1307" s="24"/>
      <c r="AA1307" s="24"/>
      <c r="AB1307" s="24"/>
      <c r="AC1307" s="24"/>
      <c r="AD1307" s="24"/>
      <c r="AP1307"/>
      <c r="AQ1307"/>
      <c r="AX1307"/>
    </row>
    <row r="1308" spans="18:50" x14ac:dyDescent="0.25">
      <c r="R1308" s="24"/>
      <c r="S1308" s="24"/>
      <c r="T1308" s="24"/>
      <c r="U1308" s="24"/>
      <c r="V1308" s="24"/>
      <c r="W1308" s="24"/>
      <c r="X1308" s="24"/>
      <c r="Y1308" s="24"/>
      <c r="Z1308" s="24"/>
      <c r="AA1308" s="24"/>
      <c r="AB1308" s="24"/>
      <c r="AC1308" s="24"/>
      <c r="AD1308" s="24"/>
      <c r="AP1308"/>
      <c r="AQ1308"/>
      <c r="AX1308"/>
    </row>
    <row r="1309" spans="18:50" x14ac:dyDescent="0.25">
      <c r="R1309" s="24"/>
      <c r="S1309" s="24"/>
      <c r="T1309" s="24"/>
      <c r="U1309" s="24"/>
      <c r="V1309" s="24"/>
      <c r="W1309" s="24"/>
      <c r="X1309" s="24"/>
      <c r="Y1309" s="24"/>
      <c r="Z1309" s="24"/>
      <c r="AA1309" s="24"/>
      <c r="AB1309" s="24"/>
      <c r="AC1309" s="24"/>
      <c r="AD1309" s="24"/>
      <c r="AP1309"/>
      <c r="AQ1309"/>
      <c r="AX1309"/>
    </row>
    <row r="1310" spans="18:50" x14ac:dyDescent="0.25">
      <c r="R1310" s="24"/>
      <c r="S1310" s="24"/>
      <c r="T1310" s="24"/>
      <c r="U1310" s="24"/>
      <c r="V1310" s="24"/>
      <c r="W1310" s="24"/>
      <c r="X1310" s="24"/>
      <c r="Y1310" s="24"/>
      <c r="Z1310" s="24"/>
      <c r="AA1310" s="24"/>
      <c r="AB1310" s="24"/>
      <c r="AC1310" s="24"/>
      <c r="AD1310" s="24"/>
      <c r="AP1310"/>
      <c r="AQ1310"/>
      <c r="AX1310"/>
    </row>
    <row r="1311" spans="18:50" x14ac:dyDescent="0.25">
      <c r="R1311" s="24"/>
      <c r="S1311" s="24"/>
      <c r="T1311" s="24"/>
      <c r="U1311" s="24"/>
      <c r="V1311" s="24"/>
      <c r="W1311" s="24"/>
      <c r="X1311" s="24"/>
      <c r="Y1311" s="24"/>
      <c r="Z1311" s="24"/>
      <c r="AA1311" s="24"/>
      <c r="AB1311" s="24"/>
      <c r="AC1311" s="24"/>
      <c r="AD1311" s="24"/>
      <c r="AP1311"/>
      <c r="AQ1311"/>
      <c r="AX1311"/>
    </row>
    <row r="1312" spans="18:50" x14ac:dyDescent="0.25">
      <c r="R1312" s="24"/>
      <c r="S1312" s="24"/>
      <c r="T1312" s="24"/>
      <c r="U1312" s="24"/>
      <c r="V1312" s="24"/>
      <c r="W1312" s="24"/>
      <c r="X1312" s="24"/>
      <c r="Y1312" s="24"/>
      <c r="Z1312" s="24"/>
      <c r="AA1312" s="24"/>
      <c r="AB1312" s="24"/>
      <c r="AC1312" s="24"/>
      <c r="AD1312" s="24"/>
      <c r="AP1312"/>
      <c r="AQ1312"/>
      <c r="AX1312"/>
    </row>
    <row r="1313" spans="18:50" x14ac:dyDescent="0.25">
      <c r="R1313" s="24"/>
      <c r="S1313" s="24"/>
      <c r="T1313" s="24"/>
      <c r="U1313" s="24"/>
      <c r="V1313" s="24"/>
      <c r="W1313" s="24"/>
      <c r="X1313" s="24"/>
      <c r="Y1313" s="24"/>
      <c r="Z1313" s="24"/>
      <c r="AA1313" s="24"/>
      <c r="AB1313" s="24"/>
      <c r="AC1313" s="24"/>
      <c r="AD1313" s="24"/>
      <c r="AP1313"/>
      <c r="AQ1313"/>
      <c r="AX1313"/>
    </row>
    <row r="1314" spans="18:50" x14ac:dyDescent="0.25">
      <c r="R1314" s="24"/>
      <c r="S1314" s="24"/>
      <c r="T1314" s="24"/>
      <c r="U1314" s="24"/>
      <c r="V1314" s="24"/>
      <c r="W1314" s="24"/>
      <c r="X1314" s="24"/>
      <c r="Y1314" s="24"/>
      <c r="Z1314" s="24"/>
      <c r="AA1314" s="24"/>
      <c r="AB1314" s="24"/>
      <c r="AC1314" s="24"/>
      <c r="AD1314" s="24"/>
      <c r="AP1314"/>
      <c r="AQ1314"/>
      <c r="AX1314"/>
    </row>
    <row r="1315" spans="18:50" x14ac:dyDescent="0.25">
      <c r="R1315" s="24"/>
      <c r="S1315" s="24"/>
      <c r="T1315" s="24"/>
      <c r="U1315" s="24"/>
      <c r="V1315" s="24"/>
      <c r="W1315" s="24"/>
      <c r="X1315" s="24"/>
      <c r="Y1315" s="24"/>
      <c r="Z1315" s="24"/>
      <c r="AA1315" s="24"/>
      <c r="AB1315" s="24"/>
      <c r="AC1315" s="24"/>
      <c r="AD1315" s="24"/>
      <c r="AP1315"/>
      <c r="AQ1315"/>
      <c r="AX1315"/>
    </row>
    <row r="1316" spans="18:50" x14ac:dyDescent="0.25">
      <c r="R1316" s="24"/>
      <c r="S1316" s="24"/>
      <c r="T1316" s="24"/>
      <c r="U1316" s="24"/>
      <c r="V1316" s="24"/>
      <c r="W1316" s="24"/>
      <c r="X1316" s="24"/>
      <c r="Y1316" s="24"/>
      <c r="Z1316" s="24"/>
      <c r="AA1316" s="24"/>
      <c r="AB1316" s="24"/>
      <c r="AC1316" s="24"/>
      <c r="AD1316" s="24"/>
      <c r="AP1316"/>
      <c r="AQ1316"/>
      <c r="AX1316"/>
    </row>
    <row r="1317" spans="18:50" x14ac:dyDescent="0.25">
      <c r="R1317" s="24"/>
      <c r="S1317" s="24"/>
      <c r="T1317" s="24"/>
      <c r="U1317" s="24"/>
      <c r="V1317" s="24"/>
      <c r="W1317" s="24"/>
      <c r="X1317" s="24"/>
      <c r="Y1317" s="24"/>
      <c r="Z1317" s="24"/>
      <c r="AA1317" s="24"/>
      <c r="AB1317" s="24"/>
      <c r="AC1317" s="24"/>
      <c r="AD1317" s="24"/>
      <c r="AP1317"/>
      <c r="AQ1317"/>
      <c r="AX1317"/>
    </row>
    <row r="1318" spans="18:50" x14ac:dyDescent="0.25">
      <c r="R1318" s="24"/>
      <c r="S1318" s="24"/>
      <c r="T1318" s="24"/>
      <c r="U1318" s="24"/>
      <c r="V1318" s="24"/>
      <c r="W1318" s="24"/>
      <c r="X1318" s="24"/>
      <c r="Y1318" s="24"/>
      <c r="Z1318" s="24"/>
      <c r="AA1318" s="24"/>
      <c r="AB1318" s="24"/>
      <c r="AC1318" s="24"/>
      <c r="AD1318" s="24"/>
      <c r="AP1318"/>
      <c r="AQ1318"/>
      <c r="AX1318"/>
    </row>
    <row r="1319" spans="18:50" x14ac:dyDescent="0.25">
      <c r="R1319" s="24"/>
      <c r="S1319" s="24"/>
      <c r="T1319" s="24"/>
      <c r="U1319" s="24"/>
      <c r="V1319" s="24"/>
      <c r="W1319" s="24"/>
      <c r="X1319" s="24"/>
      <c r="Y1319" s="24"/>
      <c r="Z1319" s="24"/>
      <c r="AA1319" s="24"/>
      <c r="AB1319" s="24"/>
      <c r="AC1319" s="24"/>
      <c r="AD1319" s="24"/>
      <c r="AP1319"/>
      <c r="AQ1319"/>
      <c r="AX1319"/>
    </row>
    <row r="1320" spans="18:50" x14ac:dyDescent="0.25">
      <c r="R1320" s="24"/>
      <c r="S1320" s="24"/>
      <c r="T1320" s="24"/>
      <c r="U1320" s="24"/>
      <c r="V1320" s="24"/>
      <c r="W1320" s="24"/>
      <c r="X1320" s="24"/>
      <c r="Y1320" s="24"/>
      <c r="Z1320" s="24"/>
      <c r="AA1320" s="24"/>
      <c r="AB1320" s="24"/>
      <c r="AC1320" s="24"/>
      <c r="AD1320" s="24"/>
      <c r="AP1320"/>
      <c r="AQ1320"/>
      <c r="AX1320"/>
    </row>
    <row r="1321" spans="18:50" x14ac:dyDescent="0.25">
      <c r="R1321" s="24"/>
      <c r="S1321" s="24"/>
      <c r="T1321" s="24"/>
      <c r="U1321" s="24"/>
      <c r="V1321" s="24"/>
      <c r="W1321" s="24"/>
      <c r="X1321" s="24"/>
      <c r="Y1321" s="24"/>
      <c r="Z1321" s="24"/>
      <c r="AA1321" s="24"/>
      <c r="AB1321" s="24"/>
      <c r="AC1321" s="24"/>
      <c r="AD1321" s="24"/>
      <c r="AP1321"/>
      <c r="AQ1321"/>
      <c r="AX1321"/>
    </row>
    <row r="1322" spans="18:50" x14ac:dyDescent="0.25">
      <c r="R1322" s="24"/>
      <c r="S1322" s="24"/>
      <c r="T1322" s="24"/>
      <c r="U1322" s="24"/>
      <c r="V1322" s="24"/>
      <c r="W1322" s="24"/>
      <c r="X1322" s="24"/>
      <c r="Y1322" s="24"/>
      <c r="Z1322" s="24"/>
      <c r="AA1322" s="24"/>
      <c r="AB1322" s="24"/>
      <c r="AC1322" s="24"/>
      <c r="AD1322" s="24"/>
      <c r="AP1322"/>
      <c r="AQ1322"/>
      <c r="AX1322"/>
    </row>
    <row r="1323" spans="18:50" x14ac:dyDescent="0.25">
      <c r="R1323" s="24"/>
      <c r="S1323" s="24"/>
      <c r="T1323" s="24"/>
      <c r="U1323" s="24"/>
      <c r="V1323" s="24"/>
      <c r="W1323" s="24"/>
      <c r="X1323" s="24"/>
      <c r="Y1323" s="24"/>
      <c r="Z1323" s="24"/>
      <c r="AA1323" s="24"/>
      <c r="AB1323" s="24"/>
      <c r="AC1323" s="24"/>
      <c r="AD1323" s="24"/>
      <c r="AP1323"/>
      <c r="AQ1323"/>
      <c r="AX1323"/>
    </row>
    <row r="1324" spans="18:50" x14ac:dyDescent="0.25">
      <c r="R1324" s="24"/>
      <c r="S1324" s="24"/>
      <c r="T1324" s="24"/>
      <c r="U1324" s="24"/>
      <c r="V1324" s="24"/>
      <c r="W1324" s="24"/>
      <c r="X1324" s="24"/>
      <c r="Y1324" s="24"/>
      <c r="Z1324" s="24"/>
      <c r="AA1324" s="24"/>
      <c r="AB1324" s="24"/>
      <c r="AC1324" s="24"/>
      <c r="AD1324" s="24"/>
      <c r="AP1324"/>
      <c r="AQ1324"/>
      <c r="AX1324"/>
    </row>
    <row r="1325" spans="18:50" x14ac:dyDescent="0.25">
      <c r="R1325" s="24"/>
      <c r="S1325" s="24"/>
      <c r="T1325" s="24"/>
      <c r="U1325" s="24"/>
      <c r="V1325" s="24"/>
      <c r="W1325" s="24"/>
      <c r="X1325" s="24"/>
      <c r="Y1325" s="24"/>
      <c r="Z1325" s="24"/>
      <c r="AA1325" s="24"/>
      <c r="AB1325" s="24"/>
      <c r="AC1325" s="24"/>
      <c r="AD1325" s="24"/>
      <c r="AP1325"/>
      <c r="AQ1325"/>
      <c r="AX1325"/>
    </row>
    <row r="1326" spans="18:50" x14ac:dyDescent="0.25">
      <c r="R1326" s="24"/>
      <c r="S1326" s="24"/>
      <c r="T1326" s="24"/>
      <c r="U1326" s="24"/>
      <c r="V1326" s="24"/>
      <c r="W1326" s="24"/>
      <c r="X1326" s="24"/>
      <c r="Y1326" s="24"/>
      <c r="Z1326" s="24"/>
      <c r="AA1326" s="24"/>
      <c r="AB1326" s="24"/>
      <c r="AC1326" s="24"/>
      <c r="AD1326" s="24"/>
      <c r="AP1326"/>
      <c r="AQ1326"/>
      <c r="AX1326"/>
    </row>
    <row r="1327" spans="18:50" x14ac:dyDescent="0.25">
      <c r="R1327" s="24"/>
      <c r="S1327" s="24"/>
      <c r="T1327" s="24"/>
      <c r="U1327" s="24"/>
      <c r="V1327" s="24"/>
      <c r="W1327" s="24"/>
      <c r="X1327" s="24"/>
      <c r="Y1327" s="24"/>
      <c r="Z1327" s="24"/>
      <c r="AA1327" s="24"/>
      <c r="AB1327" s="24"/>
      <c r="AC1327" s="24"/>
      <c r="AD1327" s="24"/>
      <c r="AP1327"/>
      <c r="AQ1327"/>
      <c r="AX1327"/>
    </row>
    <row r="1328" spans="18:50" x14ac:dyDescent="0.25">
      <c r="R1328" s="24"/>
      <c r="S1328" s="24"/>
      <c r="T1328" s="24"/>
      <c r="U1328" s="24"/>
      <c r="V1328" s="24"/>
      <c r="W1328" s="24"/>
      <c r="X1328" s="24"/>
      <c r="Y1328" s="24"/>
      <c r="Z1328" s="24"/>
      <c r="AA1328" s="24"/>
      <c r="AB1328" s="24"/>
      <c r="AC1328" s="24"/>
      <c r="AD1328" s="24"/>
      <c r="AP1328"/>
      <c r="AQ1328"/>
      <c r="AX1328"/>
    </row>
    <row r="1329" spans="18:50" x14ac:dyDescent="0.25">
      <c r="R1329" s="24"/>
      <c r="S1329" s="24"/>
      <c r="T1329" s="24"/>
      <c r="U1329" s="24"/>
      <c r="V1329" s="24"/>
      <c r="W1329" s="24"/>
      <c r="X1329" s="24"/>
      <c r="Y1329" s="24"/>
      <c r="Z1329" s="24"/>
      <c r="AA1329" s="24"/>
      <c r="AB1329" s="24"/>
      <c r="AC1329" s="24"/>
      <c r="AD1329" s="24"/>
      <c r="AP1329"/>
      <c r="AQ1329"/>
      <c r="AX1329"/>
    </row>
    <row r="1330" spans="18:50" x14ac:dyDescent="0.25">
      <c r="R1330" s="24"/>
      <c r="S1330" s="24"/>
      <c r="T1330" s="24"/>
      <c r="U1330" s="24"/>
      <c r="V1330" s="24"/>
      <c r="W1330" s="24"/>
      <c r="X1330" s="24"/>
      <c r="Y1330" s="24"/>
      <c r="Z1330" s="24"/>
      <c r="AA1330" s="24"/>
      <c r="AB1330" s="24"/>
      <c r="AC1330" s="24"/>
      <c r="AD1330" s="24"/>
      <c r="AP1330"/>
      <c r="AQ1330"/>
      <c r="AX1330"/>
    </row>
    <row r="1331" spans="18:50" x14ac:dyDescent="0.25">
      <c r="R1331" s="24"/>
      <c r="S1331" s="24"/>
      <c r="T1331" s="24"/>
      <c r="U1331" s="24"/>
      <c r="V1331" s="24"/>
      <c r="W1331" s="24"/>
      <c r="X1331" s="24"/>
      <c r="Y1331" s="24"/>
      <c r="Z1331" s="24"/>
      <c r="AA1331" s="24"/>
      <c r="AB1331" s="24"/>
      <c r="AC1331" s="24"/>
      <c r="AD1331" s="24"/>
      <c r="AP1331"/>
      <c r="AQ1331"/>
      <c r="AX1331"/>
    </row>
    <row r="1332" spans="18:50" x14ac:dyDescent="0.25">
      <c r="R1332" s="24"/>
      <c r="S1332" s="24"/>
      <c r="T1332" s="24"/>
      <c r="U1332" s="24"/>
      <c r="V1332" s="24"/>
      <c r="W1332" s="24"/>
      <c r="X1332" s="24"/>
      <c r="Y1332" s="24"/>
      <c r="Z1332" s="24"/>
      <c r="AA1332" s="24"/>
      <c r="AB1332" s="24"/>
      <c r="AC1332" s="24"/>
      <c r="AD1332" s="24"/>
      <c r="AP1332"/>
      <c r="AQ1332"/>
      <c r="AX1332"/>
    </row>
    <row r="1333" spans="18:50" x14ac:dyDescent="0.25">
      <c r="R1333" s="24"/>
      <c r="S1333" s="24"/>
      <c r="T1333" s="24"/>
      <c r="U1333" s="24"/>
      <c r="V1333" s="24"/>
      <c r="W1333" s="24"/>
      <c r="X1333" s="24"/>
      <c r="Y1333" s="24"/>
      <c r="Z1333" s="24"/>
      <c r="AA1333" s="24"/>
      <c r="AB1333" s="24"/>
      <c r="AC1333" s="24"/>
      <c r="AD1333" s="24"/>
      <c r="AP1333"/>
      <c r="AQ1333"/>
      <c r="AX1333"/>
    </row>
    <row r="1334" spans="18:50" x14ac:dyDescent="0.25">
      <c r="R1334" s="24"/>
      <c r="S1334" s="24"/>
      <c r="T1334" s="24"/>
      <c r="U1334" s="24"/>
      <c r="V1334" s="24"/>
      <c r="W1334" s="24"/>
      <c r="X1334" s="24"/>
      <c r="Y1334" s="24"/>
      <c r="Z1334" s="24"/>
      <c r="AA1334" s="24"/>
      <c r="AB1334" s="24"/>
      <c r="AC1334" s="24"/>
      <c r="AD1334" s="24"/>
      <c r="AP1334"/>
      <c r="AQ1334"/>
      <c r="AX1334"/>
    </row>
    <row r="1335" spans="18:50" x14ac:dyDescent="0.25">
      <c r="R1335" s="24"/>
      <c r="S1335" s="24"/>
      <c r="T1335" s="24"/>
      <c r="U1335" s="24"/>
      <c r="V1335" s="24"/>
      <c r="W1335" s="24"/>
      <c r="X1335" s="24"/>
      <c r="Y1335" s="24"/>
      <c r="Z1335" s="24"/>
      <c r="AA1335" s="24"/>
      <c r="AB1335" s="24"/>
      <c r="AC1335" s="24"/>
      <c r="AD1335" s="24"/>
      <c r="AP1335"/>
      <c r="AQ1335"/>
      <c r="AX1335"/>
    </row>
    <row r="1336" spans="18:50" x14ac:dyDescent="0.25">
      <c r="R1336" s="24"/>
      <c r="S1336" s="24"/>
      <c r="T1336" s="24"/>
      <c r="U1336" s="24"/>
      <c r="V1336" s="24"/>
      <c r="W1336" s="24"/>
      <c r="X1336" s="24"/>
      <c r="Y1336" s="24"/>
      <c r="Z1336" s="24"/>
      <c r="AA1336" s="24"/>
      <c r="AB1336" s="24"/>
      <c r="AC1336" s="24"/>
      <c r="AD1336" s="24"/>
      <c r="AP1336"/>
      <c r="AQ1336"/>
      <c r="AX1336"/>
    </row>
    <row r="1337" spans="18:50" x14ac:dyDescent="0.25">
      <c r="R1337" s="24"/>
      <c r="S1337" s="24"/>
      <c r="T1337" s="24"/>
      <c r="U1337" s="24"/>
      <c r="V1337" s="24"/>
      <c r="W1337" s="24"/>
      <c r="X1337" s="24"/>
      <c r="Y1337" s="24"/>
      <c r="Z1337" s="24"/>
      <c r="AA1337" s="24"/>
      <c r="AB1337" s="24"/>
      <c r="AC1337" s="24"/>
      <c r="AD1337" s="24"/>
      <c r="AP1337"/>
      <c r="AQ1337"/>
      <c r="AX1337"/>
    </row>
    <row r="1338" spans="18:50" x14ac:dyDescent="0.25">
      <c r="R1338" s="24"/>
      <c r="S1338" s="24"/>
      <c r="T1338" s="24"/>
      <c r="U1338" s="24"/>
      <c r="V1338" s="24"/>
      <c r="W1338" s="24"/>
      <c r="X1338" s="24"/>
      <c r="Y1338" s="24"/>
      <c r="Z1338" s="24"/>
      <c r="AA1338" s="24"/>
      <c r="AB1338" s="24"/>
      <c r="AC1338" s="24"/>
      <c r="AD1338" s="24"/>
      <c r="AP1338"/>
      <c r="AQ1338"/>
      <c r="AX1338"/>
    </row>
    <row r="1339" spans="18:50" x14ac:dyDescent="0.25">
      <c r="R1339" s="24"/>
      <c r="S1339" s="24"/>
      <c r="T1339" s="24"/>
      <c r="U1339" s="24"/>
      <c r="V1339" s="24"/>
      <c r="W1339" s="24"/>
      <c r="X1339" s="24"/>
      <c r="Y1339" s="24"/>
      <c r="Z1339" s="24"/>
      <c r="AA1339" s="24"/>
      <c r="AB1339" s="24"/>
      <c r="AC1339" s="24"/>
      <c r="AD1339" s="24"/>
      <c r="AP1339"/>
      <c r="AQ1339"/>
      <c r="AX1339"/>
    </row>
    <row r="1340" spans="18:50" x14ac:dyDescent="0.25">
      <c r="R1340" s="24"/>
      <c r="S1340" s="24"/>
      <c r="T1340" s="24"/>
      <c r="U1340" s="24"/>
      <c r="V1340" s="24"/>
      <c r="W1340" s="24"/>
      <c r="X1340" s="24"/>
      <c r="Y1340" s="24"/>
      <c r="Z1340" s="24"/>
      <c r="AA1340" s="24"/>
      <c r="AB1340" s="24"/>
      <c r="AC1340" s="24"/>
      <c r="AD1340" s="24"/>
      <c r="AP1340"/>
      <c r="AQ1340"/>
      <c r="AX1340"/>
    </row>
    <row r="1341" spans="18:50" x14ac:dyDescent="0.25">
      <c r="R1341" s="24"/>
      <c r="S1341" s="24"/>
      <c r="T1341" s="24"/>
      <c r="U1341" s="24"/>
      <c r="V1341" s="24"/>
      <c r="W1341" s="24"/>
      <c r="X1341" s="24"/>
      <c r="Y1341" s="24"/>
      <c r="Z1341" s="24"/>
      <c r="AA1341" s="24"/>
      <c r="AB1341" s="24"/>
      <c r="AC1341" s="24"/>
      <c r="AD1341" s="24"/>
      <c r="AP1341"/>
      <c r="AQ1341"/>
      <c r="AX1341"/>
    </row>
    <row r="1342" spans="18:50" x14ac:dyDescent="0.25">
      <c r="R1342" s="24"/>
      <c r="S1342" s="24"/>
      <c r="T1342" s="24"/>
      <c r="U1342" s="24"/>
      <c r="V1342" s="24"/>
      <c r="W1342" s="24"/>
      <c r="X1342" s="24"/>
      <c r="Y1342" s="24"/>
      <c r="Z1342" s="24"/>
      <c r="AA1342" s="24"/>
      <c r="AB1342" s="24"/>
      <c r="AC1342" s="24"/>
      <c r="AD1342" s="24"/>
      <c r="AP1342"/>
      <c r="AQ1342"/>
      <c r="AX1342"/>
    </row>
    <row r="1343" spans="18:50" x14ac:dyDescent="0.25">
      <c r="R1343" s="24"/>
      <c r="S1343" s="24"/>
      <c r="T1343" s="24"/>
      <c r="U1343" s="24"/>
      <c r="V1343" s="24"/>
      <c r="W1343" s="24"/>
      <c r="X1343" s="24"/>
      <c r="Y1343" s="24"/>
      <c r="Z1343" s="24"/>
      <c r="AA1343" s="24"/>
      <c r="AB1343" s="24"/>
      <c r="AC1343" s="24"/>
      <c r="AD1343" s="24"/>
      <c r="AP1343"/>
      <c r="AQ1343"/>
      <c r="AX1343"/>
    </row>
    <row r="1344" spans="18:50" x14ac:dyDescent="0.25">
      <c r="R1344" s="24"/>
      <c r="S1344" s="24"/>
      <c r="T1344" s="24"/>
      <c r="U1344" s="24"/>
      <c r="V1344" s="24"/>
      <c r="W1344" s="24"/>
      <c r="X1344" s="24"/>
      <c r="Y1344" s="24"/>
      <c r="Z1344" s="24"/>
      <c r="AA1344" s="24"/>
      <c r="AB1344" s="24"/>
      <c r="AC1344" s="24"/>
      <c r="AD1344" s="24"/>
      <c r="AP1344"/>
      <c r="AQ1344"/>
      <c r="AX1344"/>
    </row>
    <row r="1345" spans="18:50" x14ac:dyDescent="0.25">
      <c r="R1345" s="24"/>
      <c r="S1345" s="24"/>
      <c r="T1345" s="24"/>
      <c r="U1345" s="24"/>
      <c r="V1345" s="24"/>
      <c r="W1345" s="24"/>
      <c r="X1345" s="24"/>
      <c r="Y1345" s="24"/>
      <c r="Z1345" s="24"/>
      <c r="AA1345" s="24"/>
      <c r="AB1345" s="24"/>
      <c r="AC1345" s="24"/>
      <c r="AD1345" s="24"/>
      <c r="AP1345"/>
      <c r="AQ1345"/>
      <c r="AX1345"/>
    </row>
    <row r="1346" spans="18:50" x14ac:dyDescent="0.25">
      <c r="R1346" s="24"/>
      <c r="S1346" s="24"/>
      <c r="T1346" s="24"/>
      <c r="U1346" s="24"/>
      <c r="V1346" s="24"/>
      <c r="W1346" s="24"/>
      <c r="X1346" s="24"/>
      <c r="Y1346" s="24"/>
      <c r="Z1346" s="24"/>
      <c r="AA1346" s="24"/>
      <c r="AB1346" s="24"/>
      <c r="AC1346" s="24"/>
      <c r="AD1346" s="24"/>
      <c r="AP1346"/>
      <c r="AQ1346"/>
      <c r="AX1346"/>
    </row>
    <row r="1347" spans="18:50" x14ac:dyDescent="0.25">
      <c r="R1347" s="24"/>
      <c r="S1347" s="24"/>
      <c r="T1347" s="24"/>
      <c r="U1347" s="24"/>
      <c r="V1347" s="24"/>
      <c r="W1347" s="24"/>
      <c r="X1347" s="24"/>
      <c r="Y1347" s="24"/>
      <c r="Z1347" s="24"/>
      <c r="AA1347" s="24"/>
      <c r="AB1347" s="24"/>
      <c r="AC1347" s="24"/>
      <c r="AD1347" s="24"/>
      <c r="AP1347"/>
      <c r="AQ1347"/>
      <c r="AX1347"/>
    </row>
    <row r="1348" spans="18:50" x14ac:dyDescent="0.25">
      <c r="R1348" s="24"/>
      <c r="S1348" s="24"/>
      <c r="T1348" s="24"/>
      <c r="U1348" s="24"/>
      <c r="V1348" s="24"/>
      <c r="W1348" s="24"/>
      <c r="X1348" s="24"/>
      <c r="Y1348" s="24"/>
      <c r="Z1348" s="24"/>
      <c r="AA1348" s="24"/>
      <c r="AB1348" s="24"/>
      <c r="AC1348" s="24"/>
      <c r="AD1348" s="24"/>
      <c r="AP1348"/>
      <c r="AQ1348"/>
      <c r="AX1348"/>
    </row>
    <row r="1349" spans="18:50" x14ac:dyDescent="0.25">
      <c r="R1349" s="24"/>
      <c r="S1349" s="24"/>
      <c r="T1349" s="24"/>
      <c r="U1349" s="24"/>
      <c r="V1349" s="24"/>
      <c r="W1349" s="24"/>
      <c r="X1349" s="24"/>
      <c r="Y1349" s="24"/>
      <c r="Z1349" s="24"/>
      <c r="AA1349" s="24"/>
      <c r="AB1349" s="24"/>
      <c r="AC1349" s="24"/>
      <c r="AD1349" s="24"/>
      <c r="AP1349"/>
      <c r="AQ1349"/>
      <c r="AX1349"/>
    </row>
    <row r="1350" spans="18:50" x14ac:dyDescent="0.25">
      <c r="R1350" s="24"/>
      <c r="S1350" s="24"/>
      <c r="T1350" s="24"/>
      <c r="U1350" s="24"/>
      <c r="V1350" s="24"/>
      <c r="W1350" s="24"/>
      <c r="X1350" s="24"/>
      <c r="Y1350" s="24"/>
      <c r="Z1350" s="24"/>
      <c r="AA1350" s="24"/>
      <c r="AB1350" s="24"/>
      <c r="AC1350" s="24"/>
      <c r="AD1350" s="24"/>
      <c r="AP1350"/>
      <c r="AQ1350"/>
      <c r="AX1350"/>
    </row>
    <row r="1351" spans="18:50" x14ac:dyDescent="0.25">
      <c r="R1351" s="24"/>
      <c r="S1351" s="24"/>
      <c r="T1351" s="24"/>
      <c r="U1351" s="24"/>
      <c r="V1351" s="24"/>
      <c r="W1351" s="24"/>
      <c r="X1351" s="24"/>
      <c r="Y1351" s="24"/>
      <c r="Z1351" s="24"/>
      <c r="AA1351" s="24"/>
      <c r="AB1351" s="24"/>
      <c r="AC1351" s="24"/>
      <c r="AD1351" s="24"/>
      <c r="AP1351"/>
      <c r="AQ1351"/>
      <c r="AX1351"/>
    </row>
    <row r="1352" spans="18:50" x14ac:dyDescent="0.25">
      <c r="R1352" s="24"/>
      <c r="S1352" s="24"/>
      <c r="T1352" s="24"/>
      <c r="U1352" s="24"/>
      <c r="V1352" s="24"/>
      <c r="W1352" s="24"/>
      <c r="X1352" s="24"/>
      <c r="Y1352" s="24"/>
      <c r="Z1352" s="24"/>
      <c r="AA1352" s="24"/>
      <c r="AB1352" s="24"/>
      <c r="AC1352" s="24"/>
      <c r="AD1352" s="24"/>
      <c r="AP1352"/>
      <c r="AQ1352"/>
      <c r="AX1352"/>
    </row>
    <row r="1353" spans="18:50" x14ac:dyDescent="0.25">
      <c r="R1353" s="24"/>
      <c r="S1353" s="24"/>
      <c r="T1353" s="24"/>
      <c r="U1353" s="24"/>
      <c r="V1353" s="24"/>
      <c r="W1353" s="24"/>
      <c r="X1353" s="24"/>
      <c r="Y1353" s="24"/>
      <c r="Z1353" s="24"/>
      <c r="AA1353" s="24"/>
      <c r="AB1353" s="24"/>
      <c r="AC1353" s="24"/>
      <c r="AD1353" s="24"/>
      <c r="AP1353"/>
      <c r="AQ1353"/>
      <c r="AX1353"/>
    </row>
    <row r="1354" spans="18:50" x14ac:dyDescent="0.25">
      <c r="R1354" s="24"/>
      <c r="S1354" s="24"/>
      <c r="T1354" s="24"/>
      <c r="U1354" s="24"/>
      <c r="V1354" s="24"/>
      <c r="W1354" s="24"/>
      <c r="X1354" s="24"/>
      <c r="Y1354" s="24"/>
      <c r="Z1354" s="24"/>
      <c r="AA1354" s="24"/>
      <c r="AB1354" s="24"/>
      <c r="AC1354" s="24"/>
      <c r="AD1354" s="24"/>
      <c r="AP1354"/>
      <c r="AQ1354"/>
      <c r="AX1354"/>
    </row>
    <row r="1355" spans="18:50" x14ac:dyDescent="0.25">
      <c r="R1355" s="24"/>
      <c r="S1355" s="24"/>
      <c r="T1355" s="24"/>
      <c r="U1355" s="24"/>
      <c r="V1355" s="24"/>
      <c r="W1355" s="24"/>
      <c r="X1355" s="24"/>
      <c r="Y1355" s="24"/>
      <c r="Z1355" s="24"/>
      <c r="AA1355" s="24"/>
      <c r="AB1355" s="24"/>
      <c r="AC1355" s="24"/>
      <c r="AD1355" s="24"/>
      <c r="AP1355"/>
      <c r="AQ1355"/>
      <c r="AX1355"/>
    </row>
    <row r="1356" spans="18:50" x14ac:dyDescent="0.25">
      <c r="R1356" s="24"/>
      <c r="S1356" s="24"/>
      <c r="T1356" s="24"/>
      <c r="U1356" s="24"/>
      <c r="V1356" s="24"/>
      <c r="W1356" s="24"/>
      <c r="X1356" s="24"/>
      <c r="Y1356" s="24"/>
      <c r="Z1356" s="24"/>
      <c r="AA1356" s="24"/>
      <c r="AB1356" s="24"/>
      <c r="AC1356" s="24"/>
      <c r="AD1356" s="24"/>
      <c r="AP1356"/>
      <c r="AQ1356"/>
      <c r="AX1356"/>
    </row>
    <row r="1357" spans="18:50" x14ac:dyDescent="0.25">
      <c r="R1357" s="24"/>
      <c r="S1357" s="24"/>
      <c r="T1357" s="24"/>
      <c r="U1357" s="24"/>
      <c r="V1357" s="24"/>
      <c r="W1357" s="24"/>
      <c r="X1357" s="24"/>
      <c r="Y1357" s="24"/>
      <c r="Z1357" s="24"/>
      <c r="AA1357" s="24"/>
      <c r="AB1357" s="24"/>
      <c r="AC1357" s="24"/>
      <c r="AD1357" s="24"/>
      <c r="AP1357"/>
      <c r="AQ1357"/>
      <c r="AX1357"/>
    </row>
    <row r="1358" spans="18:50" x14ac:dyDescent="0.25">
      <c r="R1358" s="24"/>
      <c r="S1358" s="24"/>
      <c r="T1358" s="24"/>
      <c r="U1358" s="24"/>
      <c r="V1358" s="24"/>
      <c r="W1358" s="24"/>
      <c r="X1358" s="24"/>
      <c r="Y1358" s="24"/>
      <c r="Z1358" s="24"/>
      <c r="AA1358" s="24"/>
      <c r="AB1358" s="24"/>
      <c r="AC1358" s="24"/>
      <c r="AD1358" s="24"/>
      <c r="AP1358"/>
      <c r="AQ1358"/>
      <c r="AX1358"/>
    </row>
    <row r="1359" spans="18:50" x14ac:dyDescent="0.25">
      <c r="R1359" s="24"/>
      <c r="S1359" s="24"/>
      <c r="T1359" s="24"/>
      <c r="U1359" s="24"/>
      <c r="V1359" s="24"/>
      <c r="W1359" s="24"/>
      <c r="X1359" s="24"/>
      <c r="Y1359" s="24"/>
      <c r="Z1359" s="24"/>
      <c r="AA1359" s="24"/>
      <c r="AB1359" s="24"/>
      <c r="AC1359" s="24"/>
      <c r="AD1359" s="24"/>
      <c r="AP1359"/>
      <c r="AQ1359"/>
      <c r="AX1359"/>
    </row>
    <row r="1360" spans="18:50" x14ac:dyDescent="0.25">
      <c r="R1360" s="24"/>
      <c r="S1360" s="24"/>
      <c r="T1360" s="24"/>
      <c r="U1360" s="24"/>
      <c r="V1360" s="24"/>
      <c r="W1360" s="24"/>
      <c r="X1360" s="24"/>
      <c r="Y1360" s="24"/>
      <c r="Z1360" s="24"/>
      <c r="AA1360" s="24"/>
      <c r="AB1360" s="24"/>
      <c r="AC1360" s="24"/>
      <c r="AD1360" s="24"/>
      <c r="AP1360"/>
      <c r="AQ1360"/>
      <c r="AX1360"/>
    </row>
    <row r="1361" spans="18:50" x14ac:dyDescent="0.25">
      <c r="R1361" s="24"/>
      <c r="S1361" s="24"/>
      <c r="T1361" s="24"/>
      <c r="U1361" s="24"/>
      <c r="V1361" s="24"/>
      <c r="W1361" s="24"/>
      <c r="X1361" s="24"/>
      <c r="Y1361" s="24"/>
      <c r="Z1361" s="24"/>
      <c r="AA1361" s="24"/>
      <c r="AB1361" s="24"/>
      <c r="AC1361" s="24"/>
      <c r="AD1361" s="24"/>
      <c r="AP1361"/>
      <c r="AQ1361"/>
      <c r="AX1361"/>
    </row>
    <row r="1362" spans="18:50" x14ac:dyDescent="0.25">
      <c r="R1362" s="24"/>
      <c r="S1362" s="24"/>
      <c r="T1362" s="24"/>
      <c r="U1362" s="24"/>
      <c r="V1362" s="24"/>
      <c r="W1362" s="24"/>
      <c r="X1362" s="24"/>
      <c r="Y1362" s="24"/>
      <c r="Z1362" s="24"/>
      <c r="AA1362" s="24"/>
      <c r="AB1362" s="24"/>
      <c r="AC1362" s="24"/>
      <c r="AD1362" s="24"/>
      <c r="AP1362"/>
      <c r="AQ1362"/>
      <c r="AX1362"/>
    </row>
    <row r="1363" spans="18:50" x14ac:dyDescent="0.25">
      <c r="R1363" s="24"/>
      <c r="S1363" s="24"/>
      <c r="T1363" s="24"/>
      <c r="U1363" s="24"/>
      <c r="V1363" s="24"/>
      <c r="W1363" s="24"/>
      <c r="X1363" s="24"/>
      <c r="Y1363" s="24"/>
      <c r="Z1363" s="24"/>
      <c r="AA1363" s="24"/>
      <c r="AB1363" s="24"/>
      <c r="AC1363" s="24"/>
      <c r="AD1363" s="24"/>
      <c r="AP1363"/>
      <c r="AQ1363"/>
      <c r="AX1363"/>
    </row>
    <row r="1364" spans="18:50" x14ac:dyDescent="0.25">
      <c r="R1364" s="24"/>
      <c r="S1364" s="24"/>
      <c r="T1364" s="24"/>
      <c r="U1364" s="24"/>
      <c r="V1364" s="24"/>
      <c r="W1364" s="24"/>
      <c r="X1364" s="24"/>
      <c r="Y1364" s="24"/>
      <c r="Z1364" s="24"/>
      <c r="AA1364" s="24"/>
      <c r="AB1364" s="24"/>
      <c r="AC1364" s="24"/>
      <c r="AD1364" s="24"/>
      <c r="AP1364"/>
      <c r="AQ1364"/>
      <c r="AX1364"/>
    </row>
    <row r="1365" spans="18:50" x14ac:dyDescent="0.25">
      <c r="R1365" s="24"/>
      <c r="S1365" s="24"/>
      <c r="T1365" s="24"/>
      <c r="U1365" s="24"/>
      <c r="V1365" s="24"/>
      <c r="W1365" s="24"/>
      <c r="X1365" s="24"/>
      <c r="Y1365" s="24"/>
      <c r="Z1365" s="24"/>
      <c r="AA1365" s="24"/>
      <c r="AB1365" s="24"/>
      <c r="AC1365" s="24"/>
      <c r="AD1365" s="24"/>
      <c r="AP1365"/>
      <c r="AQ1365"/>
      <c r="AX1365"/>
    </row>
    <row r="1366" spans="18:50" x14ac:dyDescent="0.25">
      <c r="R1366" s="24"/>
      <c r="S1366" s="24"/>
      <c r="T1366" s="24"/>
      <c r="U1366" s="24"/>
      <c r="V1366" s="24"/>
      <c r="W1366" s="24"/>
      <c r="X1366" s="24"/>
      <c r="Y1366" s="24"/>
      <c r="Z1366" s="24"/>
      <c r="AA1366" s="24"/>
      <c r="AB1366" s="24"/>
      <c r="AC1366" s="24"/>
      <c r="AD1366" s="24"/>
      <c r="AP1366"/>
      <c r="AQ1366"/>
      <c r="AX1366"/>
    </row>
    <row r="1367" spans="18:50" x14ac:dyDescent="0.25">
      <c r="R1367" s="24"/>
      <c r="S1367" s="24"/>
      <c r="T1367" s="24"/>
      <c r="U1367" s="24"/>
      <c r="V1367" s="24"/>
      <c r="W1367" s="24"/>
      <c r="X1367" s="24"/>
      <c r="Y1367" s="24"/>
      <c r="Z1367" s="24"/>
      <c r="AA1367" s="24"/>
      <c r="AB1367" s="24"/>
      <c r="AC1367" s="24"/>
      <c r="AD1367" s="24"/>
      <c r="AP1367"/>
      <c r="AQ1367"/>
      <c r="AX1367"/>
    </row>
    <row r="1368" spans="18:50" x14ac:dyDescent="0.25">
      <c r="R1368" s="24"/>
      <c r="S1368" s="24"/>
      <c r="T1368" s="24"/>
      <c r="U1368" s="24"/>
      <c r="V1368" s="24"/>
      <c r="W1368" s="24"/>
      <c r="X1368" s="24"/>
      <c r="Y1368" s="24"/>
      <c r="Z1368" s="24"/>
      <c r="AA1368" s="24"/>
      <c r="AB1368" s="24"/>
      <c r="AC1368" s="24"/>
      <c r="AD1368" s="24"/>
      <c r="AP1368"/>
      <c r="AQ1368"/>
      <c r="AX1368"/>
    </row>
    <row r="1369" spans="18:50" x14ac:dyDescent="0.25">
      <c r="R1369" s="24"/>
      <c r="S1369" s="24"/>
      <c r="T1369" s="24"/>
      <c r="U1369" s="24"/>
      <c r="V1369" s="24"/>
      <c r="W1369" s="24"/>
      <c r="X1369" s="24"/>
      <c r="Y1369" s="24"/>
      <c r="Z1369" s="24"/>
      <c r="AA1369" s="24"/>
      <c r="AB1369" s="24"/>
      <c r="AC1369" s="24"/>
      <c r="AD1369" s="24"/>
      <c r="AP1369"/>
      <c r="AQ1369"/>
      <c r="AX1369"/>
    </row>
    <row r="1370" spans="18:50" x14ac:dyDescent="0.25">
      <c r="R1370" s="24"/>
      <c r="S1370" s="24"/>
      <c r="T1370" s="24"/>
      <c r="U1370" s="24"/>
      <c r="V1370" s="24"/>
      <c r="W1370" s="24"/>
      <c r="X1370" s="24"/>
      <c r="Y1370" s="24"/>
      <c r="Z1370" s="24"/>
      <c r="AA1370" s="24"/>
      <c r="AB1370" s="24"/>
      <c r="AC1370" s="24"/>
      <c r="AD1370" s="24"/>
      <c r="AP1370"/>
      <c r="AQ1370"/>
      <c r="AX1370"/>
    </row>
    <row r="1371" spans="18:50" x14ac:dyDescent="0.25">
      <c r="R1371" s="24"/>
      <c r="S1371" s="24"/>
      <c r="T1371" s="24"/>
      <c r="U1371" s="24"/>
      <c r="V1371" s="24"/>
      <c r="W1371" s="24"/>
      <c r="X1371" s="24"/>
      <c r="Y1371" s="24"/>
      <c r="Z1371" s="24"/>
      <c r="AA1371" s="24"/>
      <c r="AB1371" s="24"/>
      <c r="AC1371" s="24"/>
      <c r="AD1371" s="24"/>
      <c r="AP1371"/>
      <c r="AQ1371"/>
      <c r="AX1371"/>
    </row>
    <row r="1372" spans="18:50" x14ac:dyDescent="0.25">
      <c r="R1372" s="24"/>
      <c r="S1372" s="24"/>
      <c r="T1372" s="24"/>
      <c r="U1372" s="24"/>
      <c r="V1372" s="24"/>
      <c r="W1372" s="24"/>
      <c r="X1372" s="24"/>
      <c r="Y1372" s="24"/>
      <c r="Z1372" s="24"/>
      <c r="AA1372" s="24"/>
      <c r="AB1372" s="24"/>
      <c r="AC1372" s="24"/>
      <c r="AD1372" s="24"/>
      <c r="AP1372"/>
      <c r="AQ1372"/>
      <c r="AX1372"/>
    </row>
    <row r="1373" spans="18:50" x14ac:dyDescent="0.25">
      <c r="R1373" s="24"/>
      <c r="S1373" s="24"/>
      <c r="T1373" s="24"/>
      <c r="U1373" s="24"/>
      <c r="V1373" s="24"/>
      <c r="W1373" s="24"/>
      <c r="X1373" s="24"/>
      <c r="Y1373" s="24"/>
      <c r="Z1373" s="24"/>
      <c r="AA1373" s="24"/>
      <c r="AB1373" s="24"/>
      <c r="AC1373" s="24"/>
      <c r="AD1373" s="24"/>
      <c r="AP1373"/>
      <c r="AQ1373"/>
      <c r="AX1373"/>
    </row>
    <row r="1374" spans="18:50" x14ac:dyDescent="0.25">
      <c r="R1374" s="24"/>
      <c r="S1374" s="24"/>
      <c r="T1374" s="24"/>
      <c r="U1374" s="24"/>
      <c r="V1374" s="24"/>
      <c r="W1374" s="24"/>
      <c r="X1374" s="24"/>
      <c r="Y1374" s="24"/>
      <c r="Z1374" s="24"/>
      <c r="AA1374" s="24"/>
      <c r="AB1374" s="24"/>
      <c r="AC1374" s="24"/>
      <c r="AD1374" s="24"/>
      <c r="AP1374"/>
      <c r="AQ1374"/>
      <c r="AX1374"/>
    </row>
    <row r="1375" spans="18:50" x14ac:dyDescent="0.25">
      <c r="R1375" s="24"/>
      <c r="S1375" s="24"/>
      <c r="T1375" s="24"/>
      <c r="U1375" s="24"/>
      <c r="V1375" s="24"/>
      <c r="W1375" s="24"/>
      <c r="X1375" s="24"/>
      <c r="Y1375" s="24"/>
      <c r="Z1375" s="24"/>
      <c r="AA1375" s="24"/>
      <c r="AB1375" s="24"/>
      <c r="AC1375" s="24"/>
      <c r="AD1375" s="24"/>
      <c r="AP1375"/>
      <c r="AQ1375"/>
      <c r="AX1375"/>
    </row>
    <row r="1376" spans="18:50" x14ac:dyDescent="0.25">
      <c r="R1376" s="24"/>
      <c r="S1376" s="24"/>
      <c r="T1376" s="24"/>
      <c r="U1376" s="24"/>
      <c r="V1376" s="24"/>
      <c r="W1376" s="24"/>
      <c r="X1376" s="24"/>
      <c r="Y1376" s="24"/>
      <c r="Z1376" s="24"/>
      <c r="AA1376" s="24"/>
      <c r="AB1376" s="24"/>
      <c r="AC1376" s="24"/>
      <c r="AD1376" s="24"/>
      <c r="AP1376"/>
      <c r="AQ1376"/>
      <c r="AX1376"/>
    </row>
    <row r="1377" spans="18:50" x14ac:dyDescent="0.25">
      <c r="R1377" s="24"/>
      <c r="S1377" s="24"/>
      <c r="T1377" s="24"/>
      <c r="U1377" s="24"/>
      <c r="V1377" s="24"/>
      <c r="W1377" s="24"/>
      <c r="X1377" s="24"/>
      <c r="Y1377" s="24"/>
      <c r="Z1377" s="24"/>
      <c r="AA1377" s="24"/>
      <c r="AB1377" s="24"/>
      <c r="AC1377" s="24"/>
      <c r="AD1377" s="24"/>
      <c r="AP1377"/>
      <c r="AQ1377"/>
      <c r="AX1377"/>
    </row>
    <row r="1378" spans="18:50" x14ac:dyDescent="0.25">
      <c r="R1378" s="24"/>
      <c r="S1378" s="24"/>
      <c r="T1378" s="24"/>
      <c r="U1378" s="24"/>
      <c r="V1378" s="24"/>
      <c r="W1378" s="24"/>
      <c r="X1378" s="24"/>
      <c r="Y1378" s="24"/>
      <c r="Z1378" s="24"/>
      <c r="AA1378" s="24"/>
      <c r="AB1378" s="24"/>
      <c r="AC1378" s="24"/>
      <c r="AD1378" s="24"/>
      <c r="AP1378"/>
      <c r="AQ1378"/>
      <c r="AX1378"/>
    </row>
    <row r="1379" spans="18:50" x14ac:dyDescent="0.25">
      <c r="R1379" s="24"/>
      <c r="S1379" s="24"/>
      <c r="T1379" s="24"/>
      <c r="U1379" s="24"/>
      <c r="V1379" s="24"/>
      <c r="W1379" s="24"/>
      <c r="X1379" s="24"/>
      <c r="Y1379" s="24"/>
      <c r="Z1379" s="24"/>
      <c r="AA1379" s="24"/>
      <c r="AB1379" s="24"/>
      <c r="AC1379" s="24"/>
      <c r="AD1379" s="24"/>
      <c r="AP1379"/>
      <c r="AQ1379"/>
      <c r="AX1379"/>
    </row>
    <row r="1380" spans="18:50" x14ac:dyDescent="0.25">
      <c r="R1380" s="24"/>
      <c r="S1380" s="24"/>
      <c r="T1380" s="24"/>
      <c r="U1380" s="24"/>
      <c r="V1380" s="24"/>
      <c r="W1380" s="24"/>
      <c r="X1380" s="24"/>
      <c r="Y1380" s="24"/>
      <c r="Z1380" s="24"/>
      <c r="AA1380" s="24"/>
      <c r="AB1380" s="24"/>
      <c r="AC1380" s="24"/>
      <c r="AD1380" s="24"/>
      <c r="AP1380"/>
      <c r="AQ1380"/>
      <c r="AX1380"/>
    </row>
    <row r="1381" spans="18:50" x14ac:dyDescent="0.25">
      <c r="R1381" s="24"/>
      <c r="S1381" s="24"/>
      <c r="T1381" s="24"/>
      <c r="U1381" s="24"/>
      <c r="V1381" s="24"/>
      <c r="W1381" s="24"/>
      <c r="X1381" s="24"/>
      <c r="Y1381" s="24"/>
      <c r="Z1381" s="24"/>
      <c r="AA1381" s="24"/>
      <c r="AB1381" s="24"/>
      <c r="AC1381" s="24"/>
      <c r="AD1381" s="24"/>
      <c r="AP1381"/>
      <c r="AQ1381"/>
      <c r="AX1381"/>
    </row>
    <row r="1382" spans="18:50" x14ac:dyDescent="0.25">
      <c r="R1382" s="24"/>
      <c r="S1382" s="24"/>
      <c r="T1382" s="24"/>
      <c r="U1382" s="24"/>
      <c r="V1382" s="24"/>
      <c r="W1382" s="24"/>
      <c r="X1382" s="24"/>
      <c r="Y1382" s="24"/>
      <c r="Z1382" s="24"/>
      <c r="AA1382" s="24"/>
      <c r="AB1382" s="24"/>
      <c r="AC1382" s="24"/>
      <c r="AD1382" s="24"/>
      <c r="AP1382"/>
      <c r="AQ1382"/>
      <c r="AX1382"/>
    </row>
    <row r="1383" spans="18:50" x14ac:dyDescent="0.25">
      <c r="R1383" s="24"/>
      <c r="S1383" s="24"/>
      <c r="T1383" s="24"/>
      <c r="U1383" s="24"/>
      <c r="V1383" s="24"/>
      <c r="W1383" s="24"/>
      <c r="X1383" s="24"/>
      <c r="Y1383" s="24"/>
      <c r="Z1383" s="24"/>
      <c r="AA1383" s="24"/>
      <c r="AB1383" s="24"/>
      <c r="AC1383" s="24"/>
      <c r="AD1383" s="24"/>
      <c r="AP1383"/>
      <c r="AQ1383"/>
      <c r="AX1383"/>
    </row>
    <row r="1384" spans="18:50" x14ac:dyDescent="0.25">
      <c r="R1384" s="24"/>
      <c r="S1384" s="24"/>
      <c r="T1384" s="24"/>
      <c r="U1384" s="24"/>
      <c r="V1384" s="24"/>
      <c r="W1384" s="24"/>
      <c r="X1384" s="24"/>
      <c r="Y1384" s="24"/>
      <c r="Z1384" s="24"/>
      <c r="AA1384" s="24"/>
      <c r="AB1384" s="24"/>
      <c r="AC1384" s="24"/>
      <c r="AD1384" s="24"/>
      <c r="AP1384"/>
      <c r="AQ1384"/>
      <c r="AX1384"/>
    </row>
    <row r="1385" spans="18:50" x14ac:dyDescent="0.25">
      <c r="R1385" s="24"/>
      <c r="S1385" s="24"/>
      <c r="T1385" s="24"/>
      <c r="U1385" s="24"/>
      <c r="V1385" s="24"/>
      <c r="W1385" s="24"/>
      <c r="X1385" s="24"/>
      <c r="Y1385" s="24"/>
      <c r="Z1385" s="24"/>
      <c r="AA1385" s="24"/>
      <c r="AB1385" s="24"/>
      <c r="AC1385" s="24"/>
      <c r="AD1385" s="24"/>
      <c r="AP1385"/>
      <c r="AQ1385"/>
      <c r="AX1385"/>
    </row>
    <row r="1386" spans="18:50" x14ac:dyDescent="0.25">
      <c r="R1386" s="24"/>
      <c r="S1386" s="24"/>
      <c r="T1386" s="24"/>
      <c r="U1386" s="24"/>
      <c r="V1386" s="24"/>
      <c r="W1386" s="24"/>
      <c r="X1386" s="24"/>
      <c r="Y1386" s="24"/>
      <c r="Z1386" s="24"/>
      <c r="AA1386" s="24"/>
      <c r="AB1386" s="24"/>
      <c r="AC1386" s="24"/>
      <c r="AD1386" s="24"/>
      <c r="AP1386"/>
      <c r="AQ1386"/>
      <c r="AX1386"/>
    </row>
    <row r="1387" spans="18:50" x14ac:dyDescent="0.25">
      <c r="R1387" s="24"/>
      <c r="S1387" s="24"/>
      <c r="T1387" s="24"/>
      <c r="U1387" s="24"/>
      <c r="V1387" s="24"/>
      <c r="W1387" s="24"/>
      <c r="X1387" s="24"/>
      <c r="Y1387" s="24"/>
      <c r="Z1387" s="24"/>
      <c r="AA1387" s="24"/>
      <c r="AB1387" s="24"/>
      <c r="AC1387" s="24"/>
      <c r="AD1387" s="24"/>
      <c r="AP1387"/>
      <c r="AQ1387"/>
      <c r="AX1387"/>
    </row>
    <row r="1388" spans="18:50" x14ac:dyDescent="0.25">
      <c r="R1388" s="24"/>
      <c r="S1388" s="24"/>
      <c r="T1388" s="24"/>
      <c r="U1388" s="24"/>
      <c r="V1388" s="24"/>
      <c r="W1388" s="24"/>
      <c r="X1388" s="24"/>
      <c r="Y1388" s="24"/>
      <c r="Z1388" s="24"/>
      <c r="AA1388" s="24"/>
      <c r="AB1388" s="24"/>
      <c r="AC1388" s="24"/>
      <c r="AD1388" s="24"/>
      <c r="AP1388"/>
      <c r="AQ1388"/>
      <c r="AX1388"/>
    </row>
    <row r="1389" spans="18:50" x14ac:dyDescent="0.25">
      <c r="R1389" s="24"/>
      <c r="S1389" s="24"/>
      <c r="T1389" s="24"/>
      <c r="U1389" s="24"/>
      <c r="V1389" s="24"/>
      <c r="W1389" s="24"/>
      <c r="X1389" s="24"/>
      <c r="Y1389" s="24"/>
      <c r="Z1389" s="24"/>
      <c r="AA1389" s="24"/>
      <c r="AB1389" s="24"/>
      <c r="AC1389" s="24"/>
      <c r="AD1389" s="24"/>
      <c r="AP1389"/>
      <c r="AQ1389"/>
      <c r="AX1389"/>
    </row>
    <row r="1390" spans="18:50" x14ac:dyDescent="0.25">
      <c r="R1390" s="24"/>
      <c r="S1390" s="24"/>
      <c r="T1390" s="24"/>
      <c r="U1390" s="24"/>
      <c r="V1390" s="24"/>
      <c r="W1390" s="24"/>
      <c r="X1390" s="24"/>
      <c r="Y1390" s="24"/>
      <c r="Z1390" s="24"/>
      <c r="AA1390" s="24"/>
      <c r="AB1390" s="24"/>
      <c r="AC1390" s="24"/>
      <c r="AD1390" s="24"/>
      <c r="AP1390"/>
      <c r="AQ1390"/>
      <c r="AX1390"/>
    </row>
    <row r="1391" spans="18:50" x14ac:dyDescent="0.25">
      <c r="R1391" s="24"/>
      <c r="S1391" s="24"/>
      <c r="T1391" s="24"/>
      <c r="U1391" s="24"/>
      <c r="V1391" s="24"/>
      <c r="W1391" s="24"/>
      <c r="X1391" s="24"/>
      <c r="Y1391" s="24"/>
      <c r="Z1391" s="24"/>
      <c r="AA1391" s="24"/>
      <c r="AB1391" s="24"/>
      <c r="AC1391" s="24"/>
      <c r="AD1391" s="24"/>
      <c r="AP1391"/>
      <c r="AQ1391"/>
      <c r="AX1391"/>
    </row>
    <row r="1392" spans="18:50" x14ac:dyDescent="0.25">
      <c r="R1392" s="24"/>
      <c r="S1392" s="24"/>
      <c r="T1392" s="24"/>
      <c r="U1392" s="24"/>
      <c r="V1392" s="24"/>
      <c r="W1392" s="24"/>
      <c r="X1392" s="24"/>
      <c r="Y1392" s="24"/>
      <c r="Z1392" s="24"/>
      <c r="AA1392" s="24"/>
      <c r="AB1392" s="24"/>
      <c r="AC1392" s="24"/>
      <c r="AD1392" s="24"/>
      <c r="AP1392"/>
      <c r="AQ1392"/>
      <c r="AX1392"/>
    </row>
    <row r="1393" spans="18:50" x14ac:dyDescent="0.25">
      <c r="R1393" s="24"/>
      <c r="S1393" s="24"/>
      <c r="T1393" s="24"/>
      <c r="U1393" s="24"/>
      <c r="V1393" s="24"/>
      <c r="W1393" s="24"/>
      <c r="X1393" s="24"/>
      <c r="Y1393" s="24"/>
      <c r="Z1393" s="24"/>
      <c r="AA1393" s="24"/>
      <c r="AB1393" s="24"/>
      <c r="AC1393" s="24"/>
      <c r="AD1393" s="24"/>
      <c r="AP1393"/>
      <c r="AQ1393"/>
      <c r="AX1393"/>
    </row>
    <row r="1394" spans="18:50" x14ac:dyDescent="0.25">
      <c r="R1394" s="24"/>
      <c r="S1394" s="24"/>
      <c r="T1394" s="24"/>
      <c r="U1394" s="24"/>
      <c r="V1394" s="24"/>
      <c r="W1394" s="24"/>
      <c r="X1394" s="24"/>
      <c r="Y1394" s="24"/>
      <c r="Z1394" s="24"/>
      <c r="AA1394" s="24"/>
      <c r="AB1394" s="24"/>
      <c r="AC1394" s="24"/>
      <c r="AD1394" s="24"/>
      <c r="AP1394"/>
      <c r="AQ1394"/>
      <c r="AX1394"/>
    </row>
    <row r="1395" spans="18:50" x14ac:dyDescent="0.25">
      <c r="R1395" s="24"/>
      <c r="S1395" s="24"/>
      <c r="T1395" s="24"/>
      <c r="U1395" s="24"/>
      <c r="V1395" s="24"/>
      <c r="W1395" s="24"/>
      <c r="X1395" s="24"/>
      <c r="Y1395" s="24"/>
      <c r="Z1395" s="24"/>
      <c r="AA1395" s="24"/>
      <c r="AB1395" s="24"/>
      <c r="AC1395" s="24"/>
      <c r="AD1395" s="24"/>
      <c r="AP1395"/>
      <c r="AQ1395"/>
      <c r="AX1395"/>
    </row>
    <row r="1396" spans="18:50" x14ac:dyDescent="0.25">
      <c r="R1396" s="24"/>
      <c r="S1396" s="24"/>
      <c r="T1396" s="24"/>
      <c r="U1396" s="24"/>
      <c r="V1396" s="24"/>
      <c r="W1396" s="24"/>
      <c r="X1396" s="24"/>
      <c r="Y1396" s="24"/>
      <c r="Z1396" s="24"/>
      <c r="AA1396" s="24"/>
      <c r="AB1396" s="24"/>
      <c r="AC1396" s="24"/>
      <c r="AD1396" s="24"/>
      <c r="AP1396"/>
      <c r="AQ1396"/>
      <c r="AX1396"/>
    </row>
    <row r="1397" spans="18:50" x14ac:dyDescent="0.25">
      <c r="R1397" s="24"/>
      <c r="S1397" s="24"/>
      <c r="T1397" s="24"/>
      <c r="U1397" s="24"/>
      <c r="V1397" s="24"/>
      <c r="W1397" s="24"/>
      <c r="X1397" s="24"/>
      <c r="Y1397" s="24"/>
      <c r="Z1397" s="24"/>
      <c r="AA1397" s="24"/>
      <c r="AB1397" s="24"/>
      <c r="AC1397" s="24"/>
      <c r="AD1397" s="24"/>
      <c r="AP1397"/>
      <c r="AQ1397"/>
      <c r="AX1397"/>
    </row>
    <row r="1398" spans="18:50" x14ac:dyDescent="0.25">
      <c r="R1398" s="24"/>
      <c r="S1398" s="24"/>
      <c r="T1398" s="24"/>
      <c r="U1398" s="24"/>
      <c r="V1398" s="24"/>
      <c r="W1398" s="24"/>
      <c r="X1398" s="24"/>
      <c r="Y1398" s="24"/>
      <c r="Z1398" s="24"/>
      <c r="AA1398" s="24"/>
      <c r="AB1398" s="24"/>
      <c r="AC1398" s="24"/>
      <c r="AD1398" s="24"/>
      <c r="AP1398"/>
      <c r="AQ1398"/>
      <c r="AX1398"/>
    </row>
    <row r="1399" spans="18:50" x14ac:dyDescent="0.25">
      <c r="R1399" s="24"/>
      <c r="S1399" s="24"/>
      <c r="T1399" s="24"/>
      <c r="U1399" s="24"/>
      <c r="V1399" s="24"/>
      <c r="W1399" s="24"/>
      <c r="X1399" s="24"/>
      <c r="Y1399" s="24"/>
      <c r="Z1399" s="24"/>
      <c r="AA1399" s="24"/>
      <c r="AB1399" s="24"/>
      <c r="AC1399" s="24"/>
      <c r="AD1399" s="24"/>
      <c r="AP1399"/>
      <c r="AQ1399"/>
      <c r="AX1399"/>
    </row>
    <row r="1400" spans="18:50" x14ac:dyDescent="0.25">
      <c r="R1400" s="24"/>
      <c r="S1400" s="24"/>
      <c r="T1400" s="24"/>
      <c r="U1400" s="24"/>
      <c r="V1400" s="24"/>
      <c r="W1400" s="24"/>
      <c r="X1400" s="24"/>
      <c r="Y1400" s="24"/>
      <c r="Z1400" s="24"/>
      <c r="AA1400" s="24"/>
      <c r="AB1400" s="24"/>
      <c r="AC1400" s="24"/>
      <c r="AD1400" s="24"/>
      <c r="AP1400"/>
      <c r="AQ1400"/>
      <c r="AX1400"/>
    </row>
    <row r="1401" spans="18:50" x14ac:dyDescent="0.25">
      <c r="R1401" s="24"/>
      <c r="S1401" s="24"/>
      <c r="T1401" s="24"/>
      <c r="U1401" s="24"/>
      <c r="V1401" s="24"/>
      <c r="W1401" s="24"/>
      <c r="X1401" s="24"/>
      <c r="Y1401" s="24"/>
      <c r="Z1401" s="24"/>
      <c r="AA1401" s="24"/>
      <c r="AB1401" s="24"/>
      <c r="AC1401" s="24"/>
      <c r="AD1401" s="24"/>
      <c r="AP1401"/>
      <c r="AQ1401"/>
      <c r="AX1401"/>
    </row>
    <row r="1402" spans="18:50" x14ac:dyDescent="0.25">
      <c r="R1402" s="24"/>
      <c r="S1402" s="24"/>
      <c r="T1402" s="24"/>
      <c r="U1402" s="24"/>
      <c r="V1402" s="24"/>
      <c r="W1402" s="24"/>
      <c r="X1402" s="24"/>
      <c r="Y1402" s="24"/>
      <c r="Z1402" s="24"/>
      <c r="AA1402" s="24"/>
      <c r="AB1402" s="24"/>
      <c r="AC1402" s="24"/>
      <c r="AD1402" s="24"/>
      <c r="AP1402"/>
      <c r="AQ1402"/>
      <c r="AX1402"/>
    </row>
    <row r="1403" spans="18:50" x14ac:dyDescent="0.25">
      <c r="R1403" s="24"/>
      <c r="S1403" s="24"/>
      <c r="T1403" s="24"/>
      <c r="U1403" s="24"/>
      <c r="V1403" s="24"/>
      <c r="W1403" s="24"/>
      <c r="X1403" s="24"/>
      <c r="Y1403" s="24"/>
      <c r="Z1403" s="24"/>
      <c r="AA1403" s="24"/>
      <c r="AB1403" s="24"/>
      <c r="AC1403" s="24"/>
      <c r="AD1403" s="24"/>
      <c r="AP1403"/>
      <c r="AQ1403"/>
      <c r="AX1403"/>
    </row>
    <row r="1404" spans="18:50" x14ac:dyDescent="0.25">
      <c r="R1404" s="24"/>
      <c r="S1404" s="24"/>
      <c r="T1404" s="24"/>
      <c r="U1404" s="24"/>
      <c r="V1404" s="24"/>
      <c r="W1404" s="24"/>
      <c r="X1404" s="24"/>
      <c r="Y1404" s="24"/>
      <c r="Z1404" s="24"/>
      <c r="AA1404" s="24"/>
      <c r="AB1404" s="24"/>
      <c r="AC1404" s="24"/>
      <c r="AD1404" s="24"/>
      <c r="AP1404"/>
      <c r="AQ1404"/>
      <c r="AX1404"/>
    </row>
    <row r="1405" spans="18:50" x14ac:dyDescent="0.25">
      <c r="R1405" s="24"/>
      <c r="S1405" s="24"/>
      <c r="T1405" s="24"/>
      <c r="U1405" s="24"/>
      <c r="V1405" s="24"/>
      <c r="W1405" s="24"/>
      <c r="X1405" s="24"/>
      <c r="Y1405" s="24"/>
      <c r="Z1405" s="24"/>
      <c r="AA1405" s="24"/>
      <c r="AB1405" s="24"/>
      <c r="AC1405" s="24"/>
      <c r="AD1405" s="24"/>
      <c r="AP1405"/>
      <c r="AQ1405"/>
      <c r="AX1405"/>
    </row>
    <row r="1406" spans="18:50" x14ac:dyDescent="0.25">
      <c r="R1406" s="24"/>
      <c r="S1406" s="24"/>
      <c r="T1406" s="24"/>
      <c r="U1406" s="24"/>
      <c r="V1406" s="24"/>
      <c r="W1406" s="24"/>
      <c r="X1406" s="24"/>
      <c r="Y1406" s="24"/>
      <c r="Z1406" s="24"/>
      <c r="AA1406" s="24"/>
      <c r="AB1406" s="24"/>
      <c r="AC1406" s="24"/>
      <c r="AD1406" s="24"/>
      <c r="AP1406"/>
      <c r="AQ1406"/>
      <c r="AX1406"/>
    </row>
    <row r="1407" spans="18:50" x14ac:dyDescent="0.25">
      <c r="R1407" s="24"/>
      <c r="S1407" s="24"/>
      <c r="T1407" s="24"/>
      <c r="U1407" s="24"/>
      <c r="V1407" s="24"/>
      <c r="W1407" s="24"/>
      <c r="X1407" s="24"/>
      <c r="Y1407" s="24"/>
      <c r="Z1407" s="24"/>
      <c r="AA1407" s="24"/>
      <c r="AB1407" s="24"/>
      <c r="AC1407" s="24"/>
      <c r="AD1407" s="24"/>
      <c r="AP1407"/>
      <c r="AQ1407"/>
      <c r="AX1407"/>
    </row>
    <row r="1408" spans="18:50" x14ac:dyDescent="0.25">
      <c r="R1408" s="24"/>
      <c r="S1408" s="24"/>
      <c r="T1408" s="24"/>
      <c r="U1408" s="24"/>
      <c r="V1408" s="24"/>
      <c r="W1408" s="24"/>
      <c r="X1408" s="24"/>
      <c r="Y1408" s="24"/>
      <c r="Z1408" s="24"/>
      <c r="AA1408" s="24"/>
      <c r="AB1408" s="24"/>
      <c r="AC1408" s="24"/>
      <c r="AD1408" s="24"/>
      <c r="AP1408"/>
      <c r="AQ1408"/>
      <c r="AX1408"/>
    </row>
    <row r="1409" spans="18:50" x14ac:dyDescent="0.25">
      <c r="R1409" s="24"/>
      <c r="S1409" s="24"/>
      <c r="T1409" s="24"/>
      <c r="U1409" s="24"/>
      <c r="V1409" s="24"/>
      <c r="W1409" s="24"/>
      <c r="X1409" s="24"/>
      <c r="Y1409" s="24"/>
      <c r="Z1409" s="24"/>
      <c r="AA1409" s="24"/>
      <c r="AB1409" s="24"/>
      <c r="AC1409" s="24"/>
      <c r="AD1409" s="24"/>
      <c r="AP1409"/>
      <c r="AQ1409"/>
      <c r="AX1409"/>
    </row>
    <row r="1410" spans="18:50" x14ac:dyDescent="0.25">
      <c r="R1410" s="24"/>
      <c r="S1410" s="24"/>
      <c r="T1410" s="24"/>
      <c r="U1410" s="24"/>
      <c r="V1410" s="24"/>
      <c r="W1410" s="24"/>
      <c r="X1410" s="24"/>
      <c r="Y1410" s="24"/>
      <c r="Z1410" s="24"/>
      <c r="AA1410" s="24"/>
      <c r="AB1410" s="24"/>
      <c r="AC1410" s="24"/>
      <c r="AD1410" s="24"/>
      <c r="AP1410"/>
      <c r="AQ1410"/>
      <c r="AX1410"/>
    </row>
    <row r="1411" spans="18:50" x14ac:dyDescent="0.25">
      <c r="R1411" s="24"/>
      <c r="S1411" s="24"/>
      <c r="T1411" s="24"/>
      <c r="U1411" s="24"/>
      <c r="V1411" s="24"/>
      <c r="W1411" s="24"/>
      <c r="X1411" s="24"/>
      <c r="Y1411" s="24"/>
      <c r="Z1411" s="24"/>
      <c r="AA1411" s="24"/>
      <c r="AB1411" s="24"/>
      <c r="AC1411" s="24"/>
      <c r="AD1411" s="24"/>
      <c r="AP1411"/>
      <c r="AQ1411"/>
      <c r="AX1411"/>
    </row>
    <row r="1412" spans="18:50" x14ac:dyDescent="0.25">
      <c r="R1412" s="24"/>
      <c r="S1412" s="24"/>
      <c r="T1412" s="24"/>
      <c r="U1412" s="24"/>
      <c r="V1412" s="24"/>
      <c r="W1412" s="24"/>
      <c r="X1412" s="24"/>
      <c r="Y1412" s="24"/>
      <c r="Z1412" s="24"/>
      <c r="AA1412" s="24"/>
      <c r="AB1412" s="24"/>
      <c r="AC1412" s="24"/>
      <c r="AD1412" s="24"/>
      <c r="AP1412"/>
      <c r="AQ1412"/>
      <c r="AX1412"/>
    </row>
    <row r="1413" spans="18:50" x14ac:dyDescent="0.25">
      <c r="R1413" s="24"/>
      <c r="S1413" s="24"/>
      <c r="T1413" s="24"/>
      <c r="U1413" s="24"/>
      <c r="V1413" s="24"/>
      <c r="W1413" s="24"/>
      <c r="X1413" s="24"/>
      <c r="Y1413" s="24"/>
      <c r="Z1413" s="24"/>
      <c r="AA1413" s="24"/>
      <c r="AB1413" s="24"/>
      <c r="AC1413" s="24"/>
      <c r="AD1413" s="24"/>
      <c r="AP1413"/>
      <c r="AQ1413"/>
      <c r="AX1413"/>
    </row>
    <row r="1414" spans="18:50" x14ac:dyDescent="0.25">
      <c r="R1414" s="24"/>
      <c r="S1414" s="24"/>
      <c r="T1414" s="24"/>
      <c r="U1414" s="24"/>
      <c r="V1414" s="24"/>
      <c r="W1414" s="24"/>
      <c r="X1414" s="24"/>
      <c r="Y1414" s="24"/>
      <c r="Z1414" s="24"/>
      <c r="AA1414" s="24"/>
      <c r="AB1414" s="24"/>
      <c r="AC1414" s="24"/>
      <c r="AD1414" s="24"/>
      <c r="AP1414"/>
      <c r="AQ1414"/>
      <c r="AX1414"/>
    </row>
    <row r="1415" spans="18:50" x14ac:dyDescent="0.25">
      <c r="R1415" s="24"/>
      <c r="S1415" s="24"/>
      <c r="T1415" s="24"/>
      <c r="U1415" s="24"/>
      <c r="V1415" s="24"/>
      <c r="W1415" s="24"/>
      <c r="X1415" s="24"/>
      <c r="Y1415" s="24"/>
      <c r="Z1415" s="24"/>
      <c r="AA1415" s="24"/>
      <c r="AB1415" s="24"/>
      <c r="AC1415" s="24"/>
      <c r="AD1415" s="24"/>
      <c r="AP1415"/>
      <c r="AQ1415"/>
      <c r="AX1415"/>
    </row>
    <row r="1416" spans="18:50" x14ac:dyDescent="0.25">
      <c r="R1416" s="24"/>
      <c r="S1416" s="24"/>
      <c r="T1416" s="24"/>
      <c r="U1416" s="24"/>
      <c r="V1416" s="24"/>
      <c r="W1416" s="24"/>
      <c r="X1416" s="24"/>
      <c r="Y1416" s="24"/>
      <c r="Z1416" s="24"/>
      <c r="AA1416" s="24"/>
      <c r="AB1416" s="24"/>
      <c r="AC1416" s="24"/>
      <c r="AD1416" s="24"/>
      <c r="AP1416"/>
      <c r="AQ1416"/>
      <c r="AX1416"/>
    </row>
    <row r="1417" spans="18:50" x14ac:dyDescent="0.25">
      <c r="R1417" s="24"/>
      <c r="S1417" s="24"/>
      <c r="T1417" s="24"/>
      <c r="U1417" s="24"/>
      <c r="V1417" s="24"/>
      <c r="W1417" s="24"/>
      <c r="X1417" s="24"/>
      <c r="Y1417" s="24"/>
      <c r="Z1417" s="24"/>
      <c r="AA1417" s="24"/>
      <c r="AB1417" s="24"/>
      <c r="AC1417" s="24"/>
      <c r="AD1417" s="24"/>
      <c r="AP1417"/>
      <c r="AQ1417"/>
      <c r="AX1417"/>
    </row>
    <row r="1418" spans="18:50" x14ac:dyDescent="0.25">
      <c r="R1418" s="24"/>
      <c r="S1418" s="24"/>
      <c r="T1418" s="24"/>
      <c r="U1418" s="24"/>
      <c r="V1418" s="24"/>
      <c r="W1418" s="24"/>
      <c r="X1418" s="24"/>
      <c r="Y1418" s="24"/>
      <c r="Z1418" s="24"/>
      <c r="AA1418" s="24"/>
      <c r="AB1418" s="24"/>
      <c r="AC1418" s="24"/>
      <c r="AD1418" s="24"/>
      <c r="AP1418"/>
      <c r="AQ1418"/>
      <c r="AX1418"/>
    </row>
    <row r="1419" spans="18:50" x14ac:dyDescent="0.25">
      <c r="R1419" s="24"/>
      <c r="S1419" s="24"/>
      <c r="T1419" s="24"/>
      <c r="U1419" s="24"/>
      <c r="V1419" s="24"/>
      <c r="W1419" s="24"/>
      <c r="X1419" s="24"/>
      <c r="Y1419" s="24"/>
      <c r="Z1419" s="24"/>
      <c r="AA1419" s="24"/>
      <c r="AB1419" s="24"/>
      <c r="AC1419" s="24"/>
      <c r="AD1419" s="24"/>
      <c r="AP1419"/>
      <c r="AQ1419"/>
      <c r="AX1419"/>
    </row>
    <row r="1420" spans="18:50" x14ac:dyDescent="0.25">
      <c r="R1420" s="24"/>
      <c r="S1420" s="24"/>
      <c r="T1420" s="24"/>
      <c r="U1420" s="24"/>
      <c r="V1420" s="24"/>
      <c r="W1420" s="24"/>
      <c r="X1420" s="24"/>
      <c r="Y1420" s="24"/>
      <c r="Z1420" s="24"/>
      <c r="AA1420" s="24"/>
      <c r="AB1420" s="24"/>
      <c r="AC1420" s="24"/>
      <c r="AD1420" s="24"/>
      <c r="AP1420"/>
      <c r="AQ1420"/>
      <c r="AX1420"/>
    </row>
    <row r="1421" spans="18:50" x14ac:dyDescent="0.25">
      <c r="R1421" s="24"/>
      <c r="S1421" s="24"/>
      <c r="T1421" s="24"/>
      <c r="U1421" s="24"/>
      <c r="V1421" s="24"/>
      <c r="W1421" s="24"/>
      <c r="X1421" s="24"/>
      <c r="Y1421" s="24"/>
      <c r="Z1421" s="24"/>
      <c r="AA1421" s="24"/>
      <c r="AB1421" s="24"/>
      <c r="AC1421" s="24"/>
      <c r="AD1421" s="24"/>
      <c r="AP1421"/>
      <c r="AQ1421"/>
      <c r="AX1421"/>
    </row>
    <row r="1422" spans="18:50" x14ac:dyDescent="0.25">
      <c r="R1422" s="24"/>
      <c r="S1422" s="24"/>
      <c r="T1422" s="24"/>
      <c r="U1422" s="24"/>
      <c r="V1422" s="24"/>
      <c r="W1422" s="24"/>
      <c r="X1422" s="24"/>
      <c r="Y1422" s="24"/>
      <c r="Z1422" s="24"/>
      <c r="AA1422" s="24"/>
      <c r="AB1422" s="24"/>
      <c r="AC1422" s="24"/>
      <c r="AD1422" s="24"/>
      <c r="AP1422"/>
      <c r="AQ1422"/>
      <c r="AX1422"/>
    </row>
    <row r="1423" spans="18:50" x14ac:dyDescent="0.25">
      <c r="R1423" s="24"/>
      <c r="S1423" s="24"/>
      <c r="T1423" s="24"/>
      <c r="U1423" s="24"/>
      <c r="V1423" s="24"/>
      <c r="W1423" s="24"/>
      <c r="X1423" s="24"/>
      <c r="Y1423" s="24"/>
      <c r="Z1423" s="24"/>
      <c r="AA1423" s="24"/>
      <c r="AB1423" s="24"/>
      <c r="AC1423" s="24"/>
      <c r="AD1423" s="24"/>
      <c r="AP1423"/>
      <c r="AQ1423"/>
      <c r="AX1423"/>
    </row>
    <row r="1424" spans="18:50" x14ac:dyDescent="0.25">
      <c r="R1424" s="24"/>
      <c r="S1424" s="24"/>
      <c r="T1424" s="24"/>
      <c r="U1424" s="24"/>
      <c r="V1424" s="24"/>
      <c r="W1424" s="24"/>
      <c r="X1424" s="24"/>
      <c r="Y1424" s="24"/>
      <c r="Z1424" s="24"/>
      <c r="AA1424" s="24"/>
      <c r="AB1424" s="24"/>
      <c r="AC1424" s="24"/>
      <c r="AD1424" s="24"/>
      <c r="AP1424"/>
      <c r="AQ1424"/>
      <c r="AX1424"/>
    </row>
    <row r="1425" spans="18:50" x14ac:dyDescent="0.25">
      <c r="R1425" s="24"/>
      <c r="S1425" s="24"/>
      <c r="T1425" s="24"/>
      <c r="U1425" s="24"/>
      <c r="V1425" s="24"/>
      <c r="W1425" s="24"/>
      <c r="X1425" s="24"/>
      <c r="Y1425" s="24"/>
      <c r="Z1425" s="24"/>
      <c r="AA1425" s="24"/>
      <c r="AB1425" s="24"/>
      <c r="AC1425" s="24"/>
      <c r="AD1425" s="24"/>
      <c r="AP1425"/>
      <c r="AQ1425"/>
      <c r="AX1425"/>
    </row>
    <row r="1426" spans="18:50" x14ac:dyDescent="0.25">
      <c r="R1426" s="24"/>
      <c r="S1426" s="24"/>
      <c r="T1426" s="24"/>
      <c r="U1426" s="24"/>
      <c r="V1426" s="24"/>
      <c r="W1426" s="24"/>
      <c r="X1426" s="24"/>
      <c r="Y1426" s="24"/>
      <c r="Z1426" s="24"/>
      <c r="AA1426" s="24"/>
      <c r="AB1426" s="24"/>
      <c r="AC1426" s="24"/>
      <c r="AD1426" s="24"/>
      <c r="AP1426"/>
      <c r="AQ1426"/>
      <c r="AX1426"/>
    </row>
    <row r="1427" spans="18:50" x14ac:dyDescent="0.25">
      <c r="R1427" s="24"/>
      <c r="S1427" s="24"/>
      <c r="T1427" s="24"/>
      <c r="U1427" s="24"/>
      <c r="V1427" s="24"/>
      <c r="W1427" s="24"/>
      <c r="X1427" s="24"/>
      <c r="Y1427" s="24"/>
      <c r="Z1427" s="24"/>
      <c r="AA1427" s="24"/>
      <c r="AB1427" s="24"/>
      <c r="AC1427" s="24"/>
      <c r="AD1427" s="24"/>
      <c r="AP1427"/>
      <c r="AQ1427"/>
      <c r="AX1427"/>
    </row>
    <row r="1428" spans="18:50" x14ac:dyDescent="0.25">
      <c r="R1428" s="24"/>
      <c r="S1428" s="24"/>
      <c r="T1428" s="24"/>
      <c r="U1428" s="24"/>
      <c r="V1428" s="24"/>
      <c r="W1428" s="24"/>
      <c r="X1428" s="24"/>
      <c r="Y1428" s="24"/>
      <c r="Z1428" s="24"/>
      <c r="AA1428" s="24"/>
      <c r="AB1428" s="24"/>
      <c r="AC1428" s="24"/>
      <c r="AD1428" s="24"/>
      <c r="AP1428"/>
      <c r="AQ1428"/>
      <c r="AX1428"/>
    </row>
    <row r="1429" spans="18:50" x14ac:dyDescent="0.25">
      <c r="R1429" s="24"/>
      <c r="S1429" s="24"/>
      <c r="T1429" s="24"/>
      <c r="U1429" s="24"/>
      <c r="V1429" s="24"/>
      <c r="W1429" s="24"/>
      <c r="X1429" s="24"/>
      <c r="Y1429" s="24"/>
      <c r="Z1429" s="24"/>
      <c r="AA1429" s="24"/>
      <c r="AB1429" s="24"/>
      <c r="AC1429" s="24"/>
      <c r="AD1429" s="24"/>
      <c r="AP1429"/>
      <c r="AQ1429"/>
      <c r="AX1429"/>
    </row>
    <row r="1430" spans="18:50" x14ac:dyDescent="0.25">
      <c r="R1430" s="24"/>
      <c r="S1430" s="24"/>
      <c r="T1430" s="24"/>
      <c r="U1430" s="24"/>
      <c r="V1430" s="24"/>
      <c r="W1430" s="24"/>
      <c r="X1430" s="24"/>
      <c r="Y1430" s="24"/>
      <c r="Z1430" s="24"/>
      <c r="AA1430" s="24"/>
      <c r="AB1430" s="24"/>
      <c r="AC1430" s="24"/>
      <c r="AD1430" s="24"/>
      <c r="AP1430"/>
      <c r="AQ1430"/>
      <c r="AX1430"/>
    </row>
    <row r="1431" spans="18:50" x14ac:dyDescent="0.25">
      <c r="R1431" s="24"/>
      <c r="S1431" s="24"/>
      <c r="T1431" s="24"/>
      <c r="U1431" s="24"/>
      <c r="V1431" s="24"/>
      <c r="W1431" s="24"/>
      <c r="X1431" s="24"/>
      <c r="Y1431" s="24"/>
      <c r="Z1431" s="24"/>
      <c r="AA1431" s="24"/>
      <c r="AB1431" s="24"/>
      <c r="AC1431" s="24"/>
      <c r="AD1431" s="24"/>
      <c r="AP1431"/>
      <c r="AQ1431"/>
      <c r="AX1431"/>
    </row>
    <row r="1432" spans="18:50" x14ac:dyDescent="0.25">
      <c r="R1432" s="24"/>
      <c r="S1432" s="24"/>
      <c r="T1432" s="24"/>
      <c r="U1432" s="24"/>
      <c r="V1432" s="24"/>
      <c r="W1432" s="24"/>
      <c r="X1432" s="24"/>
      <c r="Y1432" s="24"/>
      <c r="Z1432" s="24"/>
      <c r="AA1432" s="24"/>
      <c r="AB1432" s="24"/>
      <c r="AC1432" s="24"/>
      <c r="AD1432" s="24"/>
      <c r="AP1432"/>
      <c r="AQ1432"/>
      <c r="AX1432"/>
    </row>
    <row r="1433" spans="18:50" x14ac:dyDescent="0.25">
      <c r="R1433" s="24"/>
      <c r="S1433" s="24"/>
      <c r="T1433" s="24"/>
      <c r="U1433" s="24"/>
      <c r="V1433" s="24"/>
      <c r="W1433" s="24"/>
      <c r="X1433" s="24"/>
      <c r="Y1433" s="24"/>
      <c r="Z1433" s="24"/>
      <c r="AA1433" s="24"/>
      <c r="AB1433" s="24"/>
      <c r="AC1433" s="24"/>
      <c r="AD1433" s="24"/>
      <c r="AP1433"/>
      <c r="AQ1433"/>
      <c r="AX1433"/>
    </row>
    <row r="1434" spans="18:50" x14ac:dyDescent="0.25">
      <c r="R1434" s="24"/>
      <c r="S1434" s="24"/>
      <c r="T1434" s="24"/>
      <c r="U1434" s="24"/>
      <c r="V1434" s="24"/>
      <c r="W1434" s="24"/>
      <c r="X1434" s="24"/>
      <c r="Y1434" s="24"/>
      <c r="Z1434" s="24"/>
      <c r="AA1434" s="24"/>
      <c r="AB1434" s="24"/>
      <c r="AC1434" s="24"/>
      <c r="AD1434" s="24"/>
      <c r="AP1434"/>
      <c r="AQ1434"/>
      <c r="AX1434"/>
    </row>
    <row r="1435" spans="18:50" x14ac:dyDescent="0.25">
      <c r="R1435" s="24"/>
      <c r="S1435" s="24"/>
      <c r="T1435" s="24"/>
      <c r="U1435" s="24"/>
      <c r="V1435" s="24"/>
      <c r="W1435" s="24"/>
      <c r="X1435" s="24"/>
      <c r="Y1435" s="24"/>
      <c r="Z1435" s="24"/>
      <c r="AA1435" s="24"/>
      <c r="AB1435" s="24"/>
      <c r="AC1435" s="24"/>
      <c r="AD1435" s="24"/>
      <c r="AP1435"/>
      <c r="AQ1435"/>
      <c r="AX1435"/>
    </row>
    <row r="1436" spans="18:50" x14ac:dyDescent="0.25">
      <c r="R1436" s="24"/>
      <c r="S1436" s="24"/>
      <c r="T1436" s="24"/>
      <c r="U1436" s="24"/>
      <c r="V1436" s="24"/>
      <c r="W1436" s="24"/>
      <c r="X1436" s="24"/>
      <c r="Y1436" s="24"/>
      <c r="Z1436" s="24"/>
      <c r="AA1436" s="24"/>
      <c r="AB1436" s="24"/>
      <c r="AC1436" s="24"/>
      <c r="AD1436" s="24"/>
      <c r="AP1436"/>
      <c r="AQ1436"/>
      <c r="AX1436"/>
    </row>
    <row r="1437" spans="18:50" x14ac:dyDescent="0.25">
      <c r="R1437" s="24"/>
      <c r="S1437" s="24"/>
      <c r="T1437" s="24"/>
      <c r="U1437" s="24"/>
      <c r="V1437" s="24"/>
      <c r="W1437" s="24"/>
      <c r="X1437" s="24"/>
      <c r="Y1437" s="24"/>
      <c r="Z1437" s="24"/>
      <c r="AA1437" s="24"/>
      <c r="AB1437" s="24"/>
      <c r="AC1437" s="24"/>
      <c r="AD1437" s="24"/>
      <c r="AP1437"/>
      <c r="AQ1437"/>
      <c r="AX1437"/>
    </row>
    <row r="1438" spans="18:50" x14ac:dyDescent="0.25">
      <c r="R1438" s="24"/>
      <c r="S1438" s="24"/>
      <c r="T1438" s="24"/>
      <c r="U1438" s="24"/>
      <c r="V1438" s="24"/>
      <c r="W1438" s="24"/>
      <c r="X1438" s="24"/>
      <c r="Y1438" s="24"/>
      <c r="Z1438" s="24"/>
      <c r="AA1438" s="24"/>
      <c r="AB1438" s="24"/>
      <c r="AC1438" s="24"/>
      <c r="AD1438" s="24"/>
      <c r="AP1438"/>
      <c r="AQ1438"/>
      <c r="AX1438"/>
    </row>
    <row r="1439" spans="18:50" x14ac:dyDescent="0.25">
      <c r="R1439" s="24"/>
      <c r="S1439" s="24"/>
      <c r="T1439" s="24"/>
      <c r="U1439" s="24"/>
      <c r="V1439" s="24"/>
      <c r="W1439" s="24"/>
      <c r="X1439" s="24"/>
      <c r="Y1439" s="24"/>
      <c r="Z1439" s="24"/>
      <c r="AA1439" s="24"/>
      <c r="AB1439" s="24"/>
      <c r="AC1439" s="24"/>
      <c r="AD1439" s="24"/>
      <c r="AP1439"/>
      <c r="AQ1439"/>
      <c r="AX1439"/>
    </row>
    <row r="1440" spans="18:50" x14ac:dyDescent="0.25">
      <c r="R1440" s="24"/>
      <c r="S1440" s="24"/>
      <c r="T1440" s="24"/>
      <c r="U1440" s="24"/>
      <c r="V1440" s="24"/>
      <c r="W1440" s="24"/>
      <c r="X1440" s="24"/>
      <c r="Y1440" s="24"/>
      <c r="Z1440" s="24"/>
      <c r="AA1440" s="24"/>
      <c r="AB1440" s="24"/>
      <c r="AC1440" s="24"/>
      <c r="AD1440" s="24"/>
      <c r="AP1440"/>
      <c r="AQ1440"/>
      <c r="AX1440"/>
    </row>
    <row r="1441" spans="18:50" x14ac:dyDescent="0.25">
      <c r="R1441" s="24"/>
      <c r="S1441" s="24"/>
      <c r="T1441" s="24"/>
      <c r="U1441" s="24"/>
      <c r="V1441" s="24"/>
      <c r="W1441" s="24"/>
      <c r="X1441" s="24"/>
      <c r="Y1441" s="24"/>
      <c r="Z1441" s="24"/>
      <c r="AA1441" s="24"/>
      <c r="AB1441" s="24"/>
      <c r="AC1441" s="24"/>
      <c r="AD1441" s="24"/>
      <c r="AP1441"/>
      <c r="AQ1441"/>
      <c r="AX1441"/>
    </row>
    <row r="1442" spans="18:50" x14ac:dyDescent="0.25">
      <c r="R1442" s="24"/>
      <c r="S1442" s="24"/>
      <c r="T1442" s="24"/>
      <c r="U1442" s="24"/>
      <c r="V1442" s="24"/>
      <c r="W1442" s="24"/>
      <c r="X1442" s="24"/>
      <c r="Y1442" s="24"/>
      <c r="Z1442" s="24"/>
      <c r="AA1442" s="24"/>
      <c r="AB1442" s="24"/>
      <c r="AC1442" s="24"/>
      <c r="AD1442" s="24"/>
      <c r="AP1442"/>
      <c r="AQ1442"/>
      <c r="AX1442"/>
    </row>
    <row r="1443" spans="18:50" x14ac:dyDescent="0.25">
      <c r="R1443" s="24"/>
      <c r="S1443" s="24"/>
      <c r="T1443" s="24"/>
      <c r="U1443" s="24"/>
      <c r="V1443" s="24"/>
      <c r="W1443" s="24"/>
      <c r="X1443" s="24"/>
      <c r="Y1443" s="24"/>
      <c r="Z1443" s="24"/>
      <c r="AA1443" s="24"/>
      <c r="AB1443" s="24"/>
      <c r="AC1443" s="24"/>
      <c r="AD1443" s="24"/>
      <c r="AP1443"/>
      <c r="AQ1443"/>
      <c r="AX1443"/>
    </row>
    <row r="1444" spans="18:50" x14ac:dyDescent="0.25">
      <c r="R1444" s="24"/>
      <c r="S1444" s="24"/>
      <c r="T1444" s="24"/>
      <c r="U1444" s="24"/>
      <c r="V1444" s="24"/>
      <c r="W1444" s="24"/>
      <c r="X1444" s="24"/>
      <c r="Y1444" s="24"/>
      <c r="Z1444" s="24"/>
      <c r="AA1444" s="24"/>
      <c r="AB1444" s="24"/>
      <c r="AC1444" s="24"/>
      <c r="AD1444" s="24"/>
      <c r="AP1444"/>
      <c r="AQ1444"/>
      <c r="AX1444"/>
    </row>
    <row r="1445" spans="18:50" x14ac:dyDescent="0.25">
      <c r="R1445" s="24"/>
      <c r="S1445" s="24"/>
      <c r="T1445" s="24"/>
      <c r="U1445" s="24"/>
      <c r="V1445" s="24"/>
      <c r="W1445" s="24"/>
      <c r="X1445" s="24"/>
      <c r="Y1445" s="24"/>
      <c r="Z1445" s="24"/>
      <c r="AA1445" s="24"/>
      <c r="AB1445" s="24"/>
      <c r="AC1445" s="24"/>
      <c r="AD1445" s="24"/>
      <c r="AP1445"/>
      <c r="AQ1445"/>
      <c r="AX1445"/>
    </row>
    <row r="1446" spans="18:50" x14ac:dyDescent="0.25">
      <c r="R1446" s="24"/>
      <c r="S1446" s="24"/>
      <c r="T1446" s="24"/>
      <c r="U1446" s="24"/>
      <c r="V1446" s="24"/>
      <c r="W1446" s="24"/>
      <c r="X1446" s="24"/>
      <c r="Y1446" s="24"/>
      <c r="Z1446" s="24"/>
      <c r="AA1446" s="24"/>
      <c r="AB1446" s="24"/>
      <c r="AC1446" s="24"/>
      <c r="AD1446" s="24"/>
      <c r="AP1446"/>
      <c r="AQ1446"/>
      <c r="AX1446"/>
    </row>
    <row r="1447" spans="18:50" x14ac:dyDescent="0.25">
      <c r="R1447" s="24"/>
      <c r="S1447" s="24"/>
      <c r="T1447" s="24"/>
      <c r="U1447" s="24"/>
      <c r="V1447" s="24"/>
      <c r="W1447" s="24"/>
      <c r="X1447" s="24"/>
      <c r="Y1447" s="24"/>
      <c r="Z1447" s="24"/>
      <c r="AA1447" s="24"/>
      <c r="AB1447" s="24"/>
      <c r="AC1447" s="24"/>
      <c r="AD1447" s="24"/>
      <c r="AP1447"/>
      <c r="AQ1447"/>
      <c r="AX1447"/>
    </row>
    <row r="1448" spans="18:50" x14ac:dyDescent="0.25">
      <c r="R1448" s="24"/>
      <c r="S1448" s="24"/>
      <c r="T1448" s="24"/>
      <c r="U1448" s="24"/>
      <c r="V1448" s="24"/>
      <c r="W1448" s="24"/>
      <c r="X1448" s="24"/>
      <c r="Y1448" s="24"/>
      <c r="Z1448" s="24"/>
      <c r="AA1448" s="24"/>
      <c r="AB1448" s="24"/>
      <c r="AC1448" s="24"/>
      <c r="AD1448" s="24"/>
      <c r="AP1448"/>
      <c r="AQ1448"/>
      <c r="AX1448"/>
    </row>
    <row r="1449" spans="18:50" x14ac:dyDescent="0.25">
      <c r="R1449" s="24"/>
      <c r="S1449" s="24"/>
      <c r="T1449" s="24"/>
      <c r="U1449" s="24"/>
      <c r="V1449" s="24"/>
      <c r="W1449" s="24"/>
      <c r="X1449" s="24"/>
      <c r="Y1449" s="24"/>
      <c r="Z1449" s="24"/>
      <c r="AA1449" s="24"/>
      <c r="AB1449" s="24"/>
      <c r="AC1449" s="24"/>
      <c r="AD1449" s="24"/>
      <c r="AP1449"/>
      <c r="AQ1449"/>
      <c r="AX1449"/>
    </row>
    <row r="1450" spans="18:50" x14ac:dyDescent="0.25">
      <c r="R1450" s="24"/>
      <c r="S1450" s="24"/>
      <c r="T1450" s="24"/>
      <c r="U1450" s="24"/>
      <c r="V1450" s="24"/>
      <c r="W1450" s="24"/>
      <c r="X1450" s="24"/>
      <c r="Y1450" s="24"/>
      <c r="Z1450" s="24"/>
      <c r="AA1450" s="24"/>
      <c r="AB1450" s="24"/>
      <c r="AC1450" s="24"/>
      <c r="AD1450" s="24"/>
      <c r="AP1450"/>
      <c r="AQ1450"/>
      <c r="AX1450"/>
    </row>
    <row r="1451" spans="18:50" x14ac:dyDescent="0.25">
      <c r="R1451" s="24"/>
      <c r="S1451" s="24"/>
      <c r="T1451" s="24"/>
      <c r="U1451" s="24"/>
      <c r="V1451" s="24"/>
      <c r="W1451" s="24"/>
      <c r="X1451" s="24"/>
      <c r="Y1451" s="24"/>
      <c r="Z1451" s="24"/>
      <c r="AA1451" s="24"/>
      <c r="AB1451" s="24"/>
      <c r="AC1451" s="24"/>
      <c r="AD1451" s="24"/>
      <c r="AP1451"/>
      <c r="AQ1451"/>
      <c r="AX1451"/>
    </row>
    <row r="1452" spans="18:50" x14ac:dyDescent="0.25">
      <c r="R1452" s="24"/>
      <c r="S1452" s="24"/>
      <c r="T1452" s="24"/>
      <c r="U1452" s="24"/>
      <c r="V1452" s="24"/>
      <c r="W1452" s="24"/>
      <c r="X1452" s="24"/>
      <c r="Y1452" s="24"/>
      <c r="Z1452" s="24"/>
      <c r="AA1452" s="24"/>
      <c r="AB1452" s="24"/>
      <c r="AC1452" s="24"/>
      <c r="AD1452" s="24"/>
      <c r="AP1452"/>
      <c r="AQ1452"/>
      <c r="AX1452"/>
    </row>
    <row r="1453" spans="18:50" x14ac:dyDescent="0.25">
      <c r="R1453" s="24"/>
      <c r="S1453" s="24"/>
      <c r="T1453" s="24"/>
      <c r="U1453" s="24"/>
      <c r="V1453" s="24"/>
      <c r="W1453" s="24"/>
      <c r="X1453" s="24"/>
      <c r="Y1453" s="24"/>
      <c r="Z1453" s="24"/>
      <c r="AA1453" s="24"/>
      <c r="AB1453" s="24"/>
      <c r="AC1453" s="24"/>
      <c r="AD1453" s="24"/>
      <c r="AP1453"/>
      <c r="AQ1453"/>
      <c r="AX1453"/>
    </row>
    <row r="1454" spans="18:50" x14ac:dyDescent="0.25">
      <c r="R1454" s="24"/>
      <c r="S1454" s="24"/>
      <c r="T1454" s="24"/>
      <c r="U1454" s="24"/>
      <c r="V1454" s="24"/>
      <c r="W1454" s="24"/>
      <c r="X1454" s="24"/>
      <c r="Y1454" s="24"/>
      <c r="Z1454" s="24"/>
      <c r="AA1454" s="24"/>
      <c r="AB1454" s="24"/>
      <c r="AC1454" s="24"/>
      <c r="AD1454" s="24"/>
      <c r="AP1454"/>
      <c r="AQ1454"/>
      <c r="AX1454"/>
    </row>
    <row r="1455" spans="18:50" x14ac:dyDescent="0.25">
      <c r="R1455" s="24"/>
      <c r="S1455" s="24"/>
      <c r="T1455" s="24"/>
      <c r="U1455" s="24"/>
      <c r="V1455" s="24"/>
      <c r="W1455" s="24"/>
      <c r="X1455" s="24"/>
      <c r="Y1455" s="24"/>
      <c r="Z1455" s="24"/>
      <c r="AA1455" s="24"/>
      <c r="AB1455" s="24"/>
      <c r="AC1455" s="24"/>
      <c r="AD1455" s="24"/>
      <c r="AP1455"/>
      <c r="AQ1455"/>
      <c r="AX1455"/>
    </row>
    <row r="1456" spans="18:50" x14ac:dyDescent="0.25">
      <c r="R1456" s="24"/>
      <c r="S1456" s="24"/>
      <c r="T1456" s="24"/>
      <c r="U1456" s="24"/>
      <c r="V1456" s="24"/>
      <c r="W1456" s="24"/>
      <c r="X1456" s="24"/>
      <c r="Y1456" s="24"/>
      <c r="Z1456" s="24"/>
      <c r="AA1456" s="24"/>
      <c r="AB1456" s="24"/>
      <c r="AC1456" s="24"/>
      <c r="AD1456" s="24"/>
      <c r="AP1456"/>
      <c r="AQ1456"/>
      <c r="AX1456"/>
    </row>
    <row r="1457" spans="18:50" x14ac:dyDescent="0.25">
      <c r="R1457" s="24"/>
      <c r="S1457" s="24"/>
      <c r="T1457" s="24"/>
      <c r="U1457" s="24"/>
      <c r="V1457" s="24"/>
      <c r="W1457" s="24"/>
      <c r="X1457" s="24"/>
      <c r="Y1457" s="24"/>
      <c r="Z1457" s="24"/>
      <c r="AA1457" s="24"/>
      <c r="AB1457" s="24"/>
      <c r="AC1457" s="24"/>
      <c r="AD1457" s="24"/>
      <c r="AP1457"/>
      <c r="AQ1457"/>
      <c r="AX1457"/>
    </row>
    <row r="1458" spans="18:50" x14ac:dyDescent="0.25">
      <c r="R1458" s="24"/>
      <c r="S1458" s="24"/>
      <c r="T1458" s="24"/>
      <c r="U1458" s="24"/>
      <c r="V1458" s="24"/>
      <c r="W1458" s="24"/>
      <c r="X1458" s="24"/>
      <c r="Y1458" s="24"/>
      <c r="Z1458" s="24"/>
      <c r="AA1458" s="24"/>
      <c r="AB1458" s="24"/>
      <c r="AC1458" s="24"/>
      <c r="AD1458" s="24"/>
      <c r="AP1458"/>
      <c r="AQ1458"/>
      <c r="AX1458"/>
    </row>
    <row r="1459" spans="18:50" x14ac:dyDescent="0.25">
      <c r="R1459" s="24"/>
      <c r="S1459" s="24"/>
      <c r="T1459" s="24"/>
      <c r="U1459" s="24"/>
      <c r="V1459" s="24"/>
      <c r="W1459" s="24"/>
      <c r="X1459" s="24"/>
      <c r="Y1459" s="24"/>
      <c r="Z1459" s="24"/>
      <c r="AA1459" s="24"/>
      <c r="AB1459" s="24"/>
      <c r="AC1459" s="24"/>
      <c r="AD1459" s="24"/>
      <c r="AP1459"/>
      <c r="AQ1459"/>
      <c r="AX1459"/>
    </row>
    <row r="1460" spans="18:50" x14ac:dyDescent="0.25">
      <c r="R1460" s="24"/>
      <c r="S1460" s="24"/>
      <c r="T1460" s="24"/>
      <c r="U1460" s="24"/>
      <c r="V1460" s="24"/>
      <c r="W1460" s="24"/>
      <c r="X1460" s="24"/>
      <c r="Y1460" s="24"/>
      <c r="Z1460" s="24"/>
      <c r="AA1460" s="24"/>
      <c r="AB1460" s="24"/>
      <c r="AC1460" s="24"/>
      <c r="AD1460" s="24"/>
      <c r="AP1460"/>
      <c r="AQ1460"/>
      <c r="AX1460"/>
    </row>
    <row r="1461" spans="18:50" x14ac:dyDescent="0.25">
      <c r="R1461" s="24"/>
      <c r="S1461" s="24"/>
      <c r="T1461" s="24"/>
      <c r="U1461" s="24"/>
      <c r="V1461" s="24"/>
      <c r="W1461" s="24"/>
      <c r="X1461" s="24"/>
      <c r="Y1461" s="24"/>
      <c r="Z1461" s="24"/>
      <c r="AA1461" s="24"/>
      <c r="AB1461" s="24"/>
      <c r="AC1461" s="24"/>
      <c r="AD1461" s="24"/>
      <c r="AP1461"/>
      <c r="AQ1461"/>
      <c r="AX1461"/>
    </row>
    <row r="1462" spans="18:50" x14ac:dyDescent="0.25">
      <c r="R1462" s="24"/>
      <c r="S1462" s="24"/>
      <c r="T1462" s="24"/>
      <c r="U1462" s="24"/>
      <c r="V1462" s="24"/>
      <c r="W1462" s="24"/>
      <c r="X1462" s="24"/>
      <c r="Y1462" s="24"/>
      <c r="Z1462" s="24"/>
      <c r="AA1462" s="24"/>
      <c r="AB1462" s="24"/>
      <c r="AC1462" s="24"/>
      <c r="AD1462" s="24"/>
      <c r="AP1462"/>
      <c r="AQ1462"/>
      <c r="AX1462"/>
    </row>
    <row r="1463" spans="18:50" x14ac:dyDescent="0.25">
      <c r="R1463" s="24"/>
      <c r="S1463" s="24"/>
      <c r="T1463" s="24"/>
      <c r="U1463" s="24"/>
      <c r="V1463" s="24"/>
      <c r="W1463" s="24"/>
      <c r="X1463" s="24"/>
      <c r="Y1463" s="24"/>
      <c r="Z1463" s="24"/>
      <c r="AA1463" s="24"/>
      <c r="AB1463" s="24"/>
      <c r="AC1463" s="24"/>
      <c r="AD1463" s="24"/>
      <c r="AP1463"/>
      <c r="AQ1463"/>
      <c r="AX1463"/>
    </row>
    <row r="1464" spans="18:50" x14ac:dyDescent="0.25">
      <c r="R1464" s="24"/>
      <c r="S1464" s="24"/>
      <c r="T1464" s="24"/>
      <c r="U1464" s="24"/>
      <c r="V1464" s="24"/>
      <c r="W1464" s="24"/>
      <c r="X1464" s="24"/>
      <c r="Y1464" s="24"/>
      <c r="Z1464" s="24"/>
      <c r="AA1464" s="24"/>
      <c r="AB1464" s="24"/>
      <c r="AC1464" s="24"/>
      <c r="AD1464" s="24"/>
      <c r="AP1464"/>
      <c r="AQ1464"/>
      <c r="AX1464"/>
    </row>
    <row r="1465" spans="18:50" x14ac:dyDescent="0.25">
      <c r="R1465" s="24"/>
      <c r="S1465" s="24"/>
      <c r="T1465" s="24"/>
      <c r="U1465" s="24"/>
      <c r="V1465" s="24"/>
      <c r="W1465" s="24"/>
      <c r="X1465" s="24"/>
      <c r="Y1465" s="24"/>
      <c r="Z1465" s="24"/>
      <c r="AA1465" s="24"/>
      <c r="AB1465" s="24"/>
      <c r="AC1465" s="24"/>
      <c r="AD1465" s="24"/>
      <c r="AP1465"/>
      <c r="AQ1465"/>
      <c r="AX1465"/>
    </row>
    <row r="1466" spans="18:50" x14ac:dyDescent="0.25">
      <c r="R1466" s="24"/>
      <c r="S1466" s="24"/>
      <c r="T1466" s="24"/>
      <c r="U1466" s="24"/>
      <c r="V1466" s="24"/>
      <c r="W1466" s="24"/>
      <c r="X1466" s="24"/>
      <c r="Y1466" s="24"/>
      <c r="Z1466" s="24"/>
      <c r="AA1466" s="24"/>
      <c r="AB1466" s="24"/>
      <c r="AC1466" s="24"/>
      <c r="AD1466" s="24"/>
      <c r="AP1466"/>
      <c r="AQ1466"/>
      <c r="AX1466"/>
    </row>
    <row r="1467" spans="18:50" x14ac:dyDescent="0.25">
      <c r="R1467" s="24"/>
      <c r="S1467" s="24"/>
      <c r="T1467" s="24"/>
      <c r="U1467" s="24"/>
      <c r="V1467" s="24"/>
      <c r="W1467" s="24"/>
      <c r="X1467" s="24"/>
      <c r="Y1467" s="24"/>
      <c r="Z1467" s="24"/>
      <c r="AA1467" s="24"/>
      <c r="AB1467" s="24"/>
      <c r="AC1467" s="24"/>
      <c r="AD1467" s="24"/>
      <c r="AP1467"/>
      <c r="AQ1467"/>
      <c r="AX1467"/>
    </row>
    <row r="1468" spans="18:50" x14ac:dyDescent="0.25">
      <c r="R1468" s="24"/>
      <c r="S1468" s="24"/>
      <c r="T1468" s="24"/>
      <c r="U1468" s="24"/>
      <c r="V1468" s="24"/>
      <c r="W1468" s="24"/>
      <c r="X1468" s="24"/>
      <c r="Y1468" s="24"/>
      <c r="Z1468" s="24"/>
      <c r="AA1468" s="24"/>
      <c r="AB1468" s="24"/>
      <c r="AC1468" s="24"/>
      <c r="AD1468" s="24"/>
      <c r="AP1468"/>
      <c r="AQ1468"/>
      <c r="AX1468"/>
    </row>
    <row r="1469" spans="18:50" x14ac:dyDescent="0.25">
      <c r="R1469" s="24"/>
      <c r="S1469" s="24"/>
      <c r="T1469" s="24"/>
      <c r="U1469" s="24"/>
      <c r="V1469" s="24"/>
      <c r="W1469" s="24"/>
      <c r="X1469" s="24"/>
      <c r="Y1469" s="24"/>
      <c r="Z1469" s="24"/>
      <c r="AA1469" s="24"/>
      <c r="AB1469" s="24"/>
      <c r="AC1469" s="24"/>
      <c r="AD1469" s="24"/>
      <c r="AP1469"/>
      <c r="AQ1469"/>
      <c r="AX1469"/>
    </row>
    <row r="1470" spans="18:50" x14ac:dyDescent="0.25">
      <c r="R1470" s="24"/>
      <c r="S1470" s="24"/>
      <c r="T1470" s="24"/>
      <c r="U1470" s="24"/>
      <c r="V1470" s="24"/>
      <c r="W1470" s="24"/>
      <c r="X1470" s="24"/>
      <c r="Y1470" s="24"/>
      <c r="Z1470" s="24"/>
      <c r="AA1470" s="24"/>
      <c r="AB1470" s="24"/>
      <c r="AC1470" s="24"/>
      <c r="AD1470" s="24"/>
      <c r="AP1470"/>
      <c r="AQ1470"/>
      <c r="AX1470"/>
    </row>
    <row r="1471" spans="18:50" x14ac:dyDescent="0.25">
      <c r="R1471" s="24"/>
      <c r="S1471" s="24"/>
      <c r="T1471" s="24"/>
      <c r="U1471" s="24"/>
      <c r="V1471" s="24"/>
      <c r="W1471" s="24"/>
      <c r="X1471" s="24"/>
      <c r="Y1471" s="24"/>
      <c r="Z1471" s="24"/>
      <c r="AA1471" s="24"/>
      <c r="AB1471" s="24"/>
      <c r="AC1471" s="24"/>
      <c r="AD1471" s="24"/>
      <c r="AP1471"/>
      <c r="AQ1471"/>
      <c r="AX1471"/>
    </row>
    <row r="1472" spans="18:50" x14ac:dyDescent="0.25">
      <c r="R1472" s="24"/>
      <c r="S1472" s="24"/>
      <c r="T1472" s="24"/>
      <c r="U1472" s="24"/>
      <c r="V1472" s="24"/>
      <c r="W1472" s="24"/>
      <c r="X1472" s="24"/>
      <c r="Y1472" s="24"/>
      <c r="Z1472" s="24"/>
      <c r="AA1472" s="24"/>
      <c r="AB1472" s="24"/>
      <c r="AC1472" s="24"/>
      <c r="AD1472" s="24"/>
      <c r="AP1472"/>
      <c r="AQ1472"/>
      <c r="AX1472"/>
    </row>
    <row r="1473" spans="18:50" x14ac:dyDescent="0.25">
      <c r="R1473" s="24"/>
      <c r="S1473" s="24"/>
      <c r="T1473" s="24"/>
      <c r="U1473" s="24"/>
      <c r="V1473" s="24"/>
      <c r="W1473" s="24"/>
      <c r="X1473" s="24"/>
      <c r="Y1473" s="24"/>
      <c r="Z1473" s="24"/>
      <c r="AA1473" s="24"/>
      <c r="AB1473" s="24"/>
      <c r="AC1473" s="24"/>
      <c r="AD1473" s="24"/>
      <c r="AP1473"/>
      <c r="AQ1473"/>
      <c r="AX1473"/>
    </row>
    <row r="1474" spans="18:50" x14ac:dyDescent="0.25">
      <c r="R1474" s="24"/>
      <c r="S1474" s="24"/>
      <c r="T1474" s="24"/>
      <c r="U1474" s="24"/>
      <c r="V1474" s="24"/>
      <c r="W1474" s="24"/>
      <c r="X1474" s="24"/>
      <c r="Y1474" s="24"/>
      <c r="Z1474" s="24"/>
      <c r="AA1474" s="24"/>
      <c r="AB1474" s="24"/>
      <c r="AC1474" s="24"/>
      <c r="AD1474" s="24"/>
      <c r="AP1474"/>
      <c r="AQ1474"/>
      <c r="AX1474"/>
    </row>
    <row r="1475" spans="18:50" x14ac:dyDescent="0.25">
      <c r="R1475" s="24"/>
      <c r="S1475" s="24"/>
      <c r="T1475" s="24"/>
      <c r="U1475" s="24"/>
      <c r="V1475" s="24"/>
      <c r="W1475" s="24"/>
      <c r="X1475" s="24"/>
      <c r="Y1475" s="24"/>
      <c r="Z1475" s="24"/>
      <c r="AA1475" s="24"/>
      <c r="AB1475" s="24"/>
      <c r="AC1475" s="24"/>
      <c r="AD1475" s="24"/>
      <c r="AP1475"/>
      <c r="AQ1475"/>
      <c r="AX1475"/>
    </row>
    <row r="1476" spans="18:50" x14ac:dyDescent="0.25">
      <c r="R1476" s="24"/>
      <c r="S1476" s="24"/>
      <c r="T1476" s="24"/>
      <c r="U1476" s="24"/>
      <c r="V1476" s="24"/>
      <c r="W1476" s="24"/>
      <c r="X1476" s="24"/>
      <c r="Y1476" s="24"/>
      <c r="Z1476" s="24"/>
      <c r="AA1476" s="24"/>
      <c r="AB1476" s="24"/>
      <c r="AC1476" s="24"/>
      <c r="AD1476" s="24"/>
      <c r="AP1476"/>
      <c r="AQ1476"/>
      <c r="AX1476"/>
    </row>
    <row r="1477" spans="18:50" x14ac:dyDescent="0.25">
      <c r="R1477" s="24"/>
      <c r="S1477" s="24"/>
      <c r="T1477" s="24"/>
      <c r="U1477" s="24"/>
      <c r="V1477" s="24"/>
      <c r="W1477" s="24"/>
      <c r="X1477" s="24"/>
      <c r="Y1477" s="24"/>
      <c r="Z1477" s="24"/>
      <c r="AA1477" s="24"/>
      <c r="AB1477" s="24"/>
      <c r="AC1477" s="24"/>
      <c r="AD1477" s="24"/>
      <c r="AP1477"/>
      <c r="AQ1477"/>
      <c r="AX1477"/>
    </row>
    <row r="1478" spans="18:50" x14ac:dyDescent="0.25">
      <c r="R1478" s="24"/>
      <c r="S1478" s="24"/>
      <c r="T1478" s="24"/>
      <c r="U1478" s="24"/>
      <c r="V1478" s="24"/>
      <c r="W1478" s="24"/>
      <c r="X1478" s="24"/>
      <c r="Y1478" s="24"/>
      <c r="Z1478" s="24"/>
      <c r="AA1478" s="24"/>
      <c r="AB1478" s="24"/>
      <c r="AC1478" s="24"/>
      <c r="AD1478" s="24"/>
      <c r="AP1478"/>
      <c r="AQ1478"/>
      <c r="AX1478"/>
    </row>
    <row r="1479" spans="18:50" x14ac:dyDescent="0.25">
      <c r="R1479" s="24"/>
      <c r="S1479" s="24"/>
      <c r="T1479" s="24"/>
      <c r="U1479" s="24"/>
      <c r="V1479" s="24"/>
      <c r="W1479" s="24"/>
      <c r="X1479" s="24"/>
      <c r="Y1479" s="24"/>
      <c r="Z1479" s="24"/>
      <c r="AA1479" s="24"/>
      <c r="AB1479" s="24"/>
      <c r="AC1479" s="24"/>
      <c r="AD1479" s="24"/>
      <c r="AP1479"/>
      <c r="AQ1479"/>
      <c r="AX1479"/>
    </row>
    <row r="1480" spans="18:50" x14ac:dyDescent="0.25">
      <c r="R1480" s="24"/>
      <c r="S1480" s="24"/>
      <c r="T1480" s="24"/>
      <c r="U1480" s="24"/>
      <c r="V1480" s="24"/>
      <c r="W1480" s="24"/>
      <c r="X1480" s="24"/>
      <c r="Y1480" s="24"/>
      <c r="Z1480" s="24"/>
      <c r="AA1480" s="24"/>
      <c r="AB1480" s="24"/>
      <c r="AC1480" s="24"/>
      <c r="AD1480" s="24"/>
      <c r="AP1480"/>
      <c r="AQ1480"/>
      <c r="AX1480"/>
    </row>
    <row r="1481" spans="18:50" x14ac:dyDescent="0.25">
      <c r="R1481" s="24"/>
      <c r="S1481" s="24"/>
      <c r="T1481" s="24"/>
      <c r="U1481" s="24"/>
      <c r="V1481" s="24"/>
      <c r="W1481" s="24"/>
      <c r="X1481" s="24"/>
      <c r="Y1481" s="24"/>
      <c r="Z1481" s="24"/>
      <c r="AA1481" s="24"/>
      <c r="AB1481" s="24"/>
      <c r="AC1481" s="24"/>
      <c r="AD1481" s="24"/>
      <c r="AP1481"/>
      <c r="AQ1481"/>
      <c r="AX1481"/>
    </row>
    <row r="1482" spans="18:50" x14ac:dyDescent="0.25">
      <c r="R1482" s="24"/>
      <c r="S1482" s="24"/>
      <c r="T1482" s="24"/>
      <c r="U1482" s="24"/>
      <c r="V1482" s="24"/>
      <c r="W1482" s="24"/>
      <c r="X1482" s="24"/>
      <c r="Y1482" s="24"/>
      <c r="Z1482" s="24"/>
      <c r="AA1482" s="24"/>
      <c r="AB1482" s="24"/>
      <c r="AC1482" s="24"/>
      <c r="AD1482" s="24"/>
      <c r="AP1482"/>
      <c r="AQ1482"/>
      <c r="AX1482"/>
    </row>
    <row r="1483" spans="18:50" x14ac:dyDescent="0.25">
      <c r="R1483" s="24"/>
      <c r="S1483" s="24"/>
      <c r="T1483" s="24"/>
      <c r="U1483" s="24"/>
      <c r="V1483" s="24"/>
      <c r="W1483" s="24"/>
      <c r="X1483" s="24"/>
      <c r="Y1483" s="24"/>
      <c r="Z1483" s="24"/>
      <c r="AA1483" s="24"/>
      <c r="AB1483" s="24"/>
      <c r="AC1483" s="24"/>
      <c r="AD1483" s="24"/>
      <c r="AP1483"/>
      <c r="AQ1483"/>
      <c r="AX1483"/>
    </row>
    <row r="1484" spans="18:50" x14ac:dyDescent="0.25">
      <c r="R1484" s="24"/>
      <c r="S1484" s="24"/>
      <c r="T1484" s="24"/>
      <c r="U1484" s="24"/>
      <c r="V1484" s="24"/>
      <c r="W1484" s="24"/>
      <c r="X1484" s="24"/>
      <c r="Y1484" s="24"/>
      <c r="Z1484" s="24"/>
      <c r="AA1484" s="24"/>
      <c r="AB1484" s="24"/>
      <c r="AC1484" s="24"/>
      <c r="AD1484" s="24"/>
      <c r="AP1484"/>
      <c r="AQ1484"/>
      <c r="AX1484"/>
    </row>
    <row r="1485" spans="18:50" x14ac:dyDescent="0.25">
      <c r="R1485" s="24"/>
      <c r="S1485" s="24"/>
      <c r="T1485" s="24"/>
      <c r="U1485" s="24"/>
      <c r="V1485" s="24"/>
      <c r="W1485" s="24"/>
      <c r="X1485" s="24"/>
      <c r="Y1485" s="24"/>
      <c r="Z1485" s="24"/>
      <c r="AA1485" s="24"/>
      <c r="AB1485" s="24"/>
      <c r="AC1485" s="24"/>
      <c r="AD1485" s="24"/>
      <c r="AP1485"/>
      <c r="AQ1485"/>
      <c r="AX1485"/>
    </row>
    <row r="1486" spans="18:50" x14ac:dyDescent="0.25">
      <c r="R1486" s="24"/>
      <c r="S1486" s="24"/>
      <c r="T1486" s="24"/>
      <c r="U1486" s="24"/>
      <c r="V1486" s="24"/>
      <c r="W1486" s="24"/>
      <c r="X1486" s="24"/>
      <c r="Y1486" s="24"/>
      <c r="Z1486" s="24"/>
      <c r="AA1486" s="24"/>
      <c r="AB1486" s="24"/>
      <c r="AC1486" s="24"/>
      <c r="AD1486" s="24"/>
      <c r="AP1486"/>
      <c r="AQ1486"/>
      <c r="AX1486"/>
    </row>
    <row r="1487" spans="18:50" x14ac:dyDescent="0.25">
      <c r="R1487" s="24"/>
      <c r="S1487" s="24"/>
      <c r="T1487" s="24"/>
      <c r="U1487" s="24"/>
      <c r="V1487" s="24"/>
      <c r="W1487" s="24"/>
      <c r="X1487" s="24"/>
      <c r="Y1487" s="24"/>
      <c r="Z1487" s="24"/>
      <c r="AA1487" s="24"/>
      <c r="AB1487" s="24"/>
      <c r="AC1487" s="24"/>
      <c r="AD1487" s="24"/>
      <c r="AP1487"/>
      <c r="AQ1487"/>
      <c r="AX1487"/>
    </row>
    <row r="1488" spans="18:50" x14ac:dyDescent="0.25">
      <c r="R1488" s="24"/>
      <c r="S1488" s="24"/>
      <c r="T1488" s="24"/>
      <c r="U1488" s="24"/>
      <c r="V1488" s="24"/>
      <c r="W1488" s="24"/>
      <c r="X1488" s="24"/>
      <c r="Y1488" s="24"/>
      <c r="Z1488" s="24"/>
      <c r="AA1488" s="24"/>
      <c r="AB1488" s="24"/>
      <c r="AC1488" s="24"/>
      <c r="AD1488" s="24"/>
      <c r="AP1488"/>
      <c r="AQ1488"/>
      <c r="AX1488"/>
    </row>
    <row r="1489" spans="18:50" x14ac:dyDescent="0.25">
      <c r="R1489" s="24"/>
      <c r="S1489" s="24"/>
      <c r="T1489" s="24"/>
      <c r="U1489" s="24"/>
      <c r="V1489" s="24"/>
      <c r="W1489" s="24"/>
      <c r="X1489" s="24"/>
      <c r="Y1489" s="24"/>
      <c r="Z1489" s="24"/>
      <c r="AA1489" s="24"/>
      <c r="AB1489" s="24"/>
      <c r="AC1489" s="24"/>
      <c r="AD1489" s="24"/>
      <c r="AP1489"/>
      <c r="AQ1489"/>
      <c r="AX1489"/>
    </row>
    <row r="1490" spans="18:50" x14ac:dyDescent="0.25">
      <c r="R1490" s="24"/>
      <c r="S1490" s="24"/>
      <c r="T1490" s="24"/>
      <c r="U1490" s="24"/>
      <c r="V1490" s="24"/>
      <c r="W1490" s="24"/>
      <c r="X1490" s="24"/>
      <c r="Y1490" s="24"/>
      <c r="Z1490" s="24"/>
      <c r="AA1490" s="24"/>
      <c r="AB1490" s="24"/>
      <c r="AC1490" s="24"/>
      <c r="AD1490" s="24"/>
      <c r="AP1490"/>
      <c r="AQ1490"/>
      <c r="AX1490"/>
    </row>
    <row r="1491" spans="18:50" x14ac:dyDescent="0.25">
      <c r="R1491" s="24"/>
      <c r="S1491" s="24"/>
      <c r="T1491" s="24"/>
      <c r="U1491" s="24"/>
      <c r="V1491" s="24"/>
      <c r="W1491" s="24"/>
      <c r="X1491" s="24"/>
      <c r="Y1491" s="24"/>
      <c r="Z1491" s="24"/>
      <c r="AA1491" s="24"/>
      <c r="AB1491" s="24"/>
      <c r="AC1491" s="24"/>
      <c r="AD1491" s="24"/>
      <c r="AP1491"/>
      <c r="AQ1491"/>
      <c r="AX1491"/>
    </row>
    <row r="1492" spans="18:50" x14ac:dyDescent="0.25">
      <c r="R1492" s="24"/>
      <c r="S1492" s="24"/>
      <c r="T1492" s="24"/>
      <c r="U1492" s="24"/>
      <c r="V1492" s="24"/>
      <c r="W1492" s="24"/>
      <c r="X1492" s="24"/>
      <c r="Y1492" s="24"/>
      <c r="Z1492" s="24"/>
      <c r="AA1492" s="24"/>
      <c r="AB1492" s="24"/>
      <c r="AC1492" s="24"/>
      <c r="AD1492" s="24"/>
      <c r="AP1492"/>
      <c r="AQ1492"/>
      <c r="AX1492"/>
    </row>
    <row r="1493" spans="18:50" x14ac:dyDescent="0.25">
      <c r="R1493" s="24"/>
      <c r="S1493" s="24"/>
      <c r="T1493" s="24"/>
      <c r="U1493" s="24"/>
      <c r="V1493" s="24"/>
      <c r="W1493" s="24"/>
      <c r="X1493" s="24"/>
      <c r="Y1493" s="24"/>
      <c r="Z1493" s="24"/>
      <c r="AA1493" s="24"/>
      <c r="AB1493" s="24"/>
      <c r="AC1493" s="24"/>
      <c r="AD1493" s="24"/>
      <c r="AP1493"/>
      <c r="AQ1493"/>
      <c r="AX1493"/>
    </row>
    <row r="1494" spans="18:50" x14ac:dyDescent="0.25">
      <c r="R1494" s="24"/>
      <c r="S1494" s="24"/>
      <c r="T1494" s="24"/>
      <c r="U1494" s="24"/>
      <c r="V1494" s="24"/>
      <c r="W1494" s="24"/>
      <c r="X1494" s="24"/>
      <c r="Y1494" s="24"/>
      <c r="Z1494" s="24"/>
      <c r="AA1494" s="24"/>
      <c r="AB1494" s="24"/>
      <c r="AC1494" s="24"/>
      <c r="AD1494" s="24"/>
      <c r="AP1494"/>
      <c r="AQ1494"/>
      <c r="AX1494"/>
    </row>
    <row r="1495" spans="18:50" x14ac:dyDescent="0.25">
      <c r="R1495" s="24"/>
      <c r="S1495" s="24"/>
      <c r="T1495" s="24"/>
      <c r="U1495" s="24"/>
      <c r="V1495" s="24"/>
      <c r="W1495" s="24"/>
      <c r="X1495" s="24"/>
      <c r="Y1495" s="24"/>
      <c r="Z1495" s="24"/>
      <c r="AA1495" s="24"/>
      <c r="AB1495" s="24"/>
      <c r="AC1495" s="24"/>
      <c r="AD1495" s="24"/>
      <c r="AP1495"/>
      <c r="AQ1495"/>
      <c r="AX1495"/>
    </row>
    <row r="1496" spans="18:50" x14ac:dyDescent="0.25">
      <c r="R1496" s="24"/>
      <c r="S1496" s="24"/>
      <c r="T1496" s="24"/>
      <c r="U1496" s="24"/>
      <c r="V1496" s="24"/>
      <c r="W1496" s="24"/>
      <c r="X1496" s="24"/>
      <c r="Y1496" s="24"/>
      <c r="Z1496" s="24"/>
      <c r="AA1496" s="24"/>
      <c r="AB1496" s="24"/>
      <c r="AC1496" s="24"/>
      <c r="AD1496" s="24"/>
      <c r="AP1496"/>
      <c r="AQ1496"/>
      <c r="AX1496"/>
    </row>
    <row r="1497" spans="18:50" x14ac:dyDescent="0.25">
      <c r="R1497" s="24"/>
      <c r="S1497" s="24"/>
      <c r="T1497" s="24"/>
      <c r="U1497" s="24"/>
      <c r="V1497" s="24"/>
      <c r="W1497" s="24"/>
      <c r="X1497" s="24"/>
      <c r="Y1497" s="24"/>
      <c r="Z1497" s="24"/>
      <c r="AA1497" s="24"/>
      <c r="AB1497" s="24"/>
      <c r="AC1497" s="24"/>
      <c r="AD1497" s="24"/>
      <c r="AP1497"/>
      <c r="AQ1497"/>
      <c r="AX1497"/>
    </row>
    <row r="1498" spans="18:50" x14ac:dyDescent="0.25">
      <c r="R1498" s="24"/>
      <c r="S1498" s="24"/>
      <c r="T1498" s="24"/>
      <c r="U1498" s="24"/>
      <c r="V1498" s="24"/>
      <c r="W1498" s="24"/>
      <c r="X1498" s="24"/>
      <c r="Y1498" s="24"/>
      <c r="Z1498" s="24"/>
      <c r="AA1498" s="24"/>
      <c r="AB1498" s="24"/>
      <c r="AC1498" s="24"/>
      <c r="AD1498" s="24"/>
      <c r="AP1498"/>
      <c r="AQ1498"/>
      <c r="AX1498"/>
    </row>
    <row r="1499" spans="18:50" x14ac:dyDescent="0.25">
      <c r="R1499" s="24"/>
      <c r="S1499" s="24"/>
      <c r="T1499" s="24"/>
      <c r="U1499" s="24"/>
      <c r="V1499" s="24"/>
      <c r="W1499" s="24"/>
      <c r="X1499" s="24"/>
      <c r="Y1499" s="24"/>
      <c r="Z1499" s="24"/>
      <c r="AA1499" s="24"/>
      <c r="AB1499" s="24"/>
      <c r="AC1499" s="24"/>
      <c r="AD1499" s="24"/>
      <c r="AP1499"/>
      <c r="AQ1499"/>
      <c r="AX1499"/>
    </row>
    <row r="1500" spans="18:50" x14ac:dyDescent="0.25">
      <c r="R1500" s="24"/>
      <c r="S1500" s="24"/>
      <c r="T1500" s="24"/>
      <c r="U1500" s="24"/>
      <c r="V1500" s="24"/>
      <c r="W1500" s="24"/>
      <c r="X1500" s="24"/>
      <c r="Y1500" s="24"/>
      <c r="Z1500" s="24"/>
      <c r="AA1500" s="24"/>
      <c r="AB1500" s="24"/>
      <c r="AC1500" s="24"/>
      <c r="AD1500" s="24"/>
      <c r="AP1500"/>
      <c r="AQ1500"/>
      <c r="AX1500"/>
    </row>
    <row r="1501" spans="18:50" x14ac:dyDescent="0.25">
      <c r="R1501" s="24"/>
      <c r="S1501" s="24"/>
      <c r="T1501" s="24"/>
      <c r="U1501" s="24"/>
      <c r="V1501" s="24"/>
      <c r="W1501" s="24"/>
      <c r="X1501" s="24"/>
      <c r="Y1501" s="24"/>
      <c r="Z1501" s="24"/>
      <c r="AA1501" s="24"/>
      <c r="AB1501" s="24"/>
      <c r="AC1501" s="24"/>
      <c r="AD1501" s="24"/>
      <c r="AP1501"/>
      <c r="AQ1501"/>
      <c r="AX1501"/>
    </row>
    <row r="1502" spans="18:50" x14ac:dyDescent="0.25">
      <c r="R1502" s="24"/>
      <c r="S1502" s="24"/>
      <c r="T1502" s="24"/>
      <c r="U1502" s="24"/>
      <c r="V1502" s="24"/>
      <c r="W1502" s="24"/>
      <c r="X1502" s="24"/>
      <c r="Y1502" s="24"/>
      <c r="Z1502" s="24"/>
      <c r="AA1502" s="24"/>
      <c r="AB1502" s="24"/>
      <c r="AC1502" s="24"/>
      <c r="AD1502" s="24"/>
      <c r="AP1502"/>
      <c r="AQ1502"/>
      <c r="AX1502"/>
    </row>
    <row r="1503" spans="18:50" x14ac:dyDescent="0.25">
      <c r="R1503" s="24"/>
      <c r="S1503" s="24"/>
      <c r="T1503" s="24"/>
      <c r="U1503" s="24"/>
      <c r="V1503" s="24"/>
      <c r="W1503" s="24"/>
      <c r="X1503" s="24"/>
      <c r="Y1503" s="24"/>
      <c r="Z1503" s="24"/>
      <c r="AA1503" s="24"/>
      <c r="AB1503" s="24"/>
      <c r="AC1503" s="24"/>
      <c r="AD1503" s="24"/>
      <c r="AP1503"/>
      <c r="AQ1503"/>
      <c r="AX1503"/>
    </row>
    <row r="1504" spans="18:50" x14ac:dyDescent="0.25">
      <c r="R1504" s="24"/>
      <c r="S1504" s="24"/>
      <c r="T1504" s="24"/>
      <c r="U1504" s="24"/>
      <c r="V1504" s="24"/>
      <c r="W1504" s="24"/>
      <c r="X1504" s="24"/>
      <c r="Y1504" s="24"/>
      <c r="Z1504" s="24"/>
      <c r="AA1504" s="24"/>
      <c r="AB1504" s="24"/>
      <c r="AC1504" s="24"/>
      <c r="AD1504" s="24"/>
      <c r="AP1504"/>
      <c r="AQ1504"/>
      <c r="AX1504"/>
    </row>
    <row r="1505" spans="18:50" x14ac:dyDescent="0.25">
      <c r="R1505" s="24"/>
      <c r="S1505" s="24"/>
      <c r="T1505" s="24"/>
      <c r="U1505" s="24"/>
      <c r="V1505" s="24"/>
      <c r="W1505" s="24"/>
      <c r="X1505" s="24"/>
      <c r="Y1505" s="24"/>
      <c r="Z1505" s="24"/>
      <c r="AA1505" s="24"/>
      <c r="AB1505" s="24"/>
      <c r="AC1505" s="24"/>
      <c r="AD1505" s="24"/>
      <c r="AP1505"/>
      <c r="AQ1505"/>
      <c r="AX1505"/>
    </row>
    <row r="1506" spans="18:50" x14ac:dyDescent="0.25">
      <c r="R1506" s="24"/>
      <c r="S1506" s="24"/>
      <c r="T1506" s="24"/>
      <c r="U1506" s="24"/>
      <c r="V1506" s="24"/>
      <c r="W1506" s="24"/>
      <c r="X1506" s="24"/>
      <c r="Y1506" s="24"/>
      <c r="Z1506" s="24"/>
      <c r="AA1506" s="24"/>
      <c r="AB1506" s="24"/>
      <c r="AC1506" s="24"/>
      <c r="AD1506" s="24"/>
      <c r="AP1506"/>
      <c r="AQ1506"/>
      <c r="AX1506"/>
    </row>
    <row r="1507" spans="18:50" x14ac:dyDescent="0.25">
      <c r="R1507" s="24"/>
      <c r="S1507" s="24"/>
      <c r="T1507" s="24"/>
      <c r="U1507" s="24"/>
      <c r="V1507" s="24"/>
      <c r="W1507" s="24"/>
      <c r="X1507" s="24"/>
      <c r="Y1507" s="24"/>
      <c r="Z1507" s="24"/>
      <c r="AA1507" s="24"/>
      <c r="AB1507" s="24"/>
      <c r="AC1507" s="24"/>
      <c r="AD1507" s="24"/>
      <c r="AP1507"/>
      <c r="AQ1507"/>
      <c r="AX1507"/>
    </row>
    <row r="1508" spans="18:50" x14ac:dyDescent="0.25">
      <c r="R1508" s="24"/>
      <c r="S1508" s="24"/>
      <c r="T1508" s="24"/>
      <c r="U1508" s="24"/>
      <c r="V1508" s="24"/>
      <c r="W1508" s="24"/>
      <c r="X1508" s="24"/>
      <c r="Y1508" s="24"/>
      <c r="Z1508" s="24"/>
      <c r="AA1508" s="24"/>
      <c r="AB1508" s="24"/>
      <c r="AC1508" s="24"/>
      <c r="AD1508" s="24"/>
      <c r="AP1508"/>
      <c r="AQ1508"/>
      <c r="AX1508"/>
    </row>
    <row r="1509" spans="18:50" x14ac:dyDescent="0.25">
      <c r="R1509" s="24"/>
      <c r="S1509" s="24"/>
      <c r="T1509" s="24"/>
      <c r="U1509" s="24"/>
      <c r="V1509" s="24"/>
      <c r="W1509" s="24"/>
      <c r="X1509" s="24"/>
      <c r="Y1509" s="24"/>
      <c r="Z1509" s="24"/>
      <c r="AA1509" s="24"/>
      <c r="AB1509" s="24"/>
      <c r="AC1509" s="24"/>
      <c r="AD1509" s="24"/>
      <c r="AP1509"/>
      <c r="AQ1509"/>
      <c r="AX1509"/>
    </row>
    <row r="1510" spans="18:50" x14ac:dyDescent="0.25">
      <c r="R1510" s="24"/>
      <c r="S1510" s="24"/>
      <c r="T1510" s="24"/>
      <c r="U1510" s="24"/>
      <c r="V1510" s="24"/>
      <c r="W1510" s="24"/>
      <c r="X1510" s="24"/>
      <c r="Y1510" s="24"/>
      <c r="Z1510" s="24"/>
      <c r="AA1510" s="24"/>
      <c r="AB1510" s="24"/>
      <c r="AC1510" s="24"/>
      <c r="AD1510" s="24"/>
      <c r="AP1510"/>
      <c r="AQ1510"/>
      <c r="AX1510"/>
    </row>
    <row r="1511" spans="18:50" x14ac:dyDescent="0.25">
      <c r="R1511" s="24"/>
      <c r="S1511" s="24"/>
      <c r="T1511" s="24"/>
      <c r="U1511" s="24"/>
      <c r="V1511" s="24"/>
      <c r="W1511" s="24"/>
      <c r="X1511" s="24"/>
      <c r="Y1511" s="24"/>
      <c r="Z1511" s="24"/>
      <c r="AA1511" s="24"/>
      <c r="AB1511" s="24"/>
      <c r="AC1511" s="24"/>
      <c r="AD1511" s="24"/>
      <c r="AP1511"/>
      <c r="AQ1511"/>
      <c r="AX1511"/>
    </row>
    <row r="1512" spans="18:50" x14ac:dyDescent="0.25">
      <c r="R1512" s="24"/>
      <c r="S1512" s="24"/>
      <c r="T1512" s="24"/>
      <c r="U1512" s="24"/>
      <c r="V1512" s="24"/>
      <c r="W1512" s="24"/>
      <c r="X1512" s="24"/>
      <c r="Y1512" s="24"/>
      <c r="Z1512" s="24"/>
      <c r="AA1512" s="24"/>
      <c r="AB1512" s="24"/>
      <c r="AC1512" s="24"/>
      <c r="AD1512" s="24"/>
      <c r="AP1512"/>
      <c r="AQ1512"/>
      <c r="AX1512"/>
    </row>
    <row r="1513" spans="18:50" x14ac:dyDescent="0.25">
      <c r="R1513" s="24"/>
      <c r="S1513" s="24"/>
      <c r="T1513" s="24"/>
      <c r="U1513" s="24"/>
      <c r="V1513" s="24"/>
      <c r="W1513" s="24"/>
      <c r="X1513" s="24"/>
      <c r="Y1513" s="24"/>
      <c r="Z1513" s="24"/>
      <c r="AA1513" s="24"/>
      <c r="AB1513" s="24"/>
      <c r="AC1513" s="24"/>
      <c r="AD1513" s="24"/>
      <c r="AP1513"/>
      <c r="AQ1513"/>
      <c r="AX1513"/>
    </row>
    <row r="1514" spans="18:50" x14ac:dyDescent="0.25">
      <c r="R1514" s="24"/>
      <c r="S1514" s="24"/>
      <c r="T1514" s="24"/>
      <c r="U1514" s="24"/>
      <c r="V1514" s="24"/>
      <c r="W1514" s="24"/>
      <c r="X1514" s="24"/>
      <c r="Y1514" s="24"/>
      <c r="Z1514" s="24"/>
      <c r="AA1514" s="24"/>
      <c r="AB1514" s="24"/>
      <c r="AC1514" s="24"/>
      <c r="AD1514" s="24"/>
      <c r="AP1514"/>
      <c r="AQ1514"/>
      <c r="AX1514"/>
    </row>
    <row r="1515" spans="18:50" x14ac:dyDescent="0.25">
      <c r="R1515" s="24"/>
      <c r="S1515" s="24"/>
      <c r="T1515" s="24"/>
      <c r="U1515" s="24"/>
      <c r="V1515" s="24"/>
      <c r="W1515" s="24"/>
      <c r="X1515" s="24"/>
      <c r="Y1515" s="24"/>
      <c r="Z1515" s="24"/>
      <c r="AA1515" s="24"/>
      <c r="AB1515" s="24"/>
      <c r="AC1515" s="24"/>
      <c r="AD1515" s="24"/>
      <c r="AP1515"/>
      <c r="AQ1515"/>
      <c r="AX1515"/>
    </row>
    <row r="1516" spans="18:50" x14ac:dyDescent="0.25">
      <c r="R1516" s="24"/>
      <c r="S1516" s="24"/>
      <c r="T1516" s="24"/>
      <c r="U1516" s="24"/>
      <c r="V1516" s="24"/>
      <c r="W1516" s="24"/>
      <c r="X1516" s="24"/>
      <c r="Y1516" s="24"/>
      <c r="Z1516" s="24"/>
      <c r="AA1516" s="24"/>
      <c r="AB1516" s="24"/>
      <c r="AC1516" s="24"/>
      <c r="AD1516" s="24"/>
      <c r="AP1516"/>
      <c r="AQ1516"/>
      <c r="AX1516"/>
    </row>
    <row r="1517" spans="18:50" x14ac:dyDescent="0.25">
      <c r="R1517" s="24"/>
      <c r="S1517" s="24"/>
      <c r="T1517" s="24"/>
      <c r="U1517" s="24"/>
      <c r="V1517" s="24"/>
      <c r="W1517" s="24"/>
      <c r="X1517" s="24"/>
      <c r="Y1517" s="24"/>
      <c r="Z1517" s="24"/>
      <c r="AA1517" s="24"/>
      <c r="AB1517" s="24"/>
      <c r="AC1517" s="24"/>
      <c r="AD1517" s="24"/>
      <c r="AP1517"/>
      <c r="AQ1517"/>
      <c r="AX1517"/>
    </row>
    <row r="1518" spans="18:50" x14ac:dyDescent="0.25">
      <c r="R1518" s="24"/>
      <c r="S1518" s="24"/>
      <c r="T1518" s="24"/>
      <c r="U1518" s="24"/>
      <c r="V1518" s="24"/>
      <c r="W1518" s="24"/>
      <c r="X1518" s="24"/>
      <c r="Y1518" s="24"/>
      <c r="Z1518" s="24"/>
      <c r="AA1518" s="24"/>
      <c r="AB1518" s="24"/>
      <c r="AC1518" s="24"/>
      <c r="AD1518" s="24"/>
      <c r="AP1518"/>
      <c r="AQ1518"/>
      <c r="AX1518"/>
    </row>
    <row r="1519" spans="18:50" x14ac:dyDescent="0.25">
      <c r="R1519" s="24"/>
      <c r="S1519" s="24"/>
      <c r="T1519" s="24"/>
      <c r="U1519" s="24"/>
      <c r="V1519" s="24"/>
      <c r="W1519" s="24"/>
      <c r="X1519" s="24"/>
      <c r="Y1519" s="24"/>
      <c r="Z1519" s="24"/>
      <c r="AA1519" s="24"/>
      <c r="AB1519" s="24"/>
      <c r="AC1519" s="24"/>
      <c r="AD1519" s="24"/>
      <c r="AP1519"/>
      <c r="AQ1519"/>
      <c r="AX1519"/>
    </row>
    <row r="1520" spans="18:50" x14ac:dyDescent="0.25">
      <c r="R1520" s="24"/>
      <c r="S1520" s="24"/>
      <c r="T1520" s="24"/>
      <c r="U1520" s="24"/>
      <c r="V1520" s="24"/>
      <c r="W1520" s="24"/>
      <c r="X1520" s="24"/>
      <c r="Y1520" s="24"/>
      <c r="Z1520" s="24"/>
      <c r="AA1520" s="24"/>
      <c r="AB1520" s="24"/>
      <c r="AC1520" s="24"/>
      <c r="AD1520" s="24"/>
      <c r="AP1520"/>
      <c r="AQ1520"/>
      <c r="AX1520"/>
    </row>
    <row r="1521" spans="18:50" x14ac:dyDescent="0.25">
      <c r="R1521" s="24"/>
      <c r="S1521" s="24"/>
      <c r="T1521" s="24"/>
      <c r="U1521" s="24"/>
      <c r="V1521" s="24"/>
      <c r="W1521" s="24"/>
      <c r="X1521" s="24"/>
      <c r="Y1521" s="24"/>
      <c r="Z1521" s="24"/>
      <c r="AA1521" s="24"/>
      <c r="AB1521" s="24"/>
      <c r="AC1521" s="24"/>
      <c r="AD1521" s="24"/>
      <c r="AP1521"/>
      <c r="AQ1521"/>
      <c r="AX1521"/>
    </row>
    <row r="1522" spans="18:50" x14ac:dyDescent="0.25">
      <c r="R1522" s="24"/>
      <c r="S1522" s="24"/>
      <c r="T1522" s="24"/>
      <c r="U1522" s="24"/>
      <c r="V1522" s="24"/>
      <c r="W1522" s="24"/>
      <c r="X1522" s="24"/>
      <c r="Y1522" s="24"/>
      <c r="Z1522" s="24"/>
      <c r="AA1522" s="24"/>
      <c r="AB1522" s="24"/>
      <c r="AC1522" s="24"/>
      <c r="AD1522" s="24"/>
      <c r="AP1522"/>
      <c r="AQ1522"/>
      <c r="AX1522"/>
    </row>
    <row r="1523" spans="18:50" x14ac:dyDescent="0.25">
      <c r="R1523" s="24"/>
      <c r="S1523" s="24"/>
      <c r="T1523" s="24"/>
      <c r="U1523" s="24"/>
      <c r="V1523" s="24"/>
      <c r="W1523" s="24"/>
      <c r="X1523" s="24"/>
      <c r="Y1523" s="24"/>
      <c r="Z1523" s="24"/>
      <c r="AA1523" s="24"/>
      <c r="AB1523" s="24"/>
      <c r="AC1523" s="24"/>
      <c r="AD1523" s="24"/>
      <c r="AP1523"/>
      <c r="AQ1523"/>
      <c r="AX1523"/>
    </row>
    <row r="1524" spans="18:50" x14ac:dyDescent="0.25">
      <c r="R1524" s="24"/>
      <c r="S1524" s="24"/>
      <c r="T1524" s="24"/>
      <c r="U1524" s="24"/>
      <c r="V1524" s="24"/>
      <c r="W1524" s="24"/>
      <c r="X1524" s="24"/>
      <c r="Y1524" s="24"/>
      <c r="Z1524" s="24"/>
      <c r="AA1524" s="24"/>
      <c r="AB1524" s="24"/>
      <c r="AC1524" s="24"/>
      <c r="AD1524" s="24"/>
      <c r="AP1524"/>
      <c r="AQ1524"/>
      <c r="AX1524"/>
    </row>
    <row r="1525" spans="18:50" x14ac:dyDescent="0.25">
      <c r="R1525" s="24"/>
      <c r="S1525" s="24"/>
      <c r="T1525" s="24"/>
      <c r="U1525" s="24"/>
      <c r="V1525" s="24"/>
      <c r="W1525" s="24"/>
      <c r="X1525" s="24"/>
      <c r="Y1525" s="24"/>
      <c r="Z1525" s="24"/>
      <c r="AA1525" s="24"/>
      <c r="AB1525" s="24"/>
      <c r="AC1525" s="24"/>
      <c r="AD1525" s="24"/>
      <c r="AP1525"/>
      <c r="AQ1525"/>
      <c r="AX1525"/>
    </row>
    <row r="1526" spans="18:50" x14ac:dyDescent="0.25">
      <c r="R1526" s="24"/>
      <c r="S1526" s="24"/>
      <c r="T1526" s="24"/>
      <c r="U1526" s="24"/>
      <c r="V1526" s="24"/>
      <c r="W1526" s="24"/>
      <c r="X1526" s="24"/>
      <c r="Y1526" s="24"/>
      <c r="Z1526" s="24"/>
      <c r="AA1526" s="24"/>
      <c r="AB1526" s="24"/>
      <c r="AC1526" s="24"/>
      <c r="AD1526" s="24"/>
      <c r="AP1526"/>
      <c r="AQ1526"/>
      <c r="AX1526"/>
    </row>
    <row r="1527" spans="18:50" x14ac:dyDescent="0.25">
      <c r="R1527" s="24"/>
      <c r="S1527" s="24"/>
      <c r="T1527" s="24"/>
      <c r="U1527" s="24"/>
      <c r="V1527" s="24"/>
      <c r="W1527" s="24"/>
      <c r="X1527" s="24"/>
      <c r="Y1527" s="24"/>
      <c r="Z1527" s="24"/>
      <c r="AA1527" s="24"/>
      <c r="AB1527" s="24"/>
      <c r="AC1527" s="24"/>
      <c r="AD1527" s="24"/>
      <c r="AP1527"/>
      <c r="AQ1527"/>
      <c r="AX1527"/>
    </row>
    <row r="1528" spans="18:50" x14ac:dyDescent="0.25">
      <c r="R1528" s="24"/>
      <c r="S1528" s="24"/>
      <c r="T1528" s="24"/>
      <c r="U1528" s="24"/>
      <c r="V1528" s="24"/>
      <c r="W1528" s="24"/>
      <c r="X1528" s="24"/>
      <c r="Y1528" s="24"/>
      <c r="Z1528" s="24"/>
      <c r="AA1528" s="24"/>
      <c r="AB1528" s="24"/>
      <c r="AC1528" s="24"/>
      <c r="AD1528" s="24"/>
      <c r="AP1528"/>
      <c r="AQ1528"/>
      <c r="AX1528"/>
    </row>
    <row r="1529" spans="18:50" x14ac:dyDescent="0.25">
      <c r="R1529" s="24"/>
      <c r="S1529" s="24"/>
      <c r="T1529" s="24"/>
      <c r="U1529" s="24"/>
      <c r="V1529" s="24"/>
      <c r="W1529" s="24"/>
      <c r="X1529" s="24"/>
      <c r="Y1529" s="24"/>
      <c r="Z1529" s="24"/>
      <c r="AA1529" s="24"/>
      <c r="AB1529" s="24"/>
      <c r="AC1529" s="24"/>
      <c r="AD1529" s="24"/>
      <c r="AP1529"/>
      <c r="AQ1529"/>
      <c r="AX1529"/>
    </row>
    <row r="1530" spans="18:50" x14ac:dyDescent="0.25">
      <c r="R1530" s="24"/>
      <c r="S1530" s="24"/>
      <c r="T1530" s="24"/>
      <c r="U1530" s="24"/>
      <c r="V1530" s="24"/>
      <c r="W1530" s="24"/>
      <c r="X1530" s="24"/>
      <c r="Y1530" s="24"/>
      <c r="Z1530" s="24"/>
      <c r="AA1530" s="24"/>
      <c r="AB1530" s="24"/>
      <c r="AC1530" s="24"/>
      <c r="AD1530" s="24"/>
      <c r="AP1530"/>
      <c r="AQ1530"/>
      <c r="AX1530"/>
    </row>
    <row r="1531" spans="18:50" x14ac:dyDescent="0.25">
      <c r="R1531" s="24"/>
      <c r="S1531" s="24"/>
      <c r="T1531" s="24"/>
      <c r="U1531" s="24"/>
      <c r="V1531" s="24"/>
      <c r="W1531" s="24"/>
      <c r="X1531" s="24"/>
      <c r="Y1531" s="24"/>
      <c r="Z1531" s="24"/>
      <c r="AA1531" s="24"/>
      <c r="AB1531" s="24"/>
      <c r="AC1531" s="24"/>
      <c r="AD1531" s="24"/>
      <c r="AP1531"/>
      <c r="AQ1531"/>
      <c r="AX1531"/>
    </row>
    <row r="1532" spans="18:50" x14ac:dyDescent="0.25">
      <c r="R1532" s="24"/>
      <c r="S1532" s="24"/>
      <c r="T1532" s="24"/>
      <c r="U1532" s="24"/>
      <c r="V1532" s="24"/>
      <c r="W1532" s="24"/>
      <c r="X1532" s="24"/>
      <c r="Y1532" s="24"/>
      <c r="Z1532" s="24"/>
      <c r="AA1532" s="24"/>
      <c r="AB1532" s="24"/>
      <c r="AC1532" s="24"/>
      <c r="AD1532" s="24"/>
      <c r="AP1532"/>
      <c r="AQ1532"/>
      <c r="AX1532"/>
    </row>
    <row r="1533" spans="18:50" x14ac:dyDescent="0.25">
      <c r="R1533" s="24"/>
      <c r="S1533" s="24"/>
      <c r="T1533" s="24"/>
      <c r="U1533" s="24"/>
      <c r="V1533" s="24"/>
      <c r="W1533" s="24"/>
      <c r="X1533" s="24"/>
      <c r="Y1533" s="24"/>
      <c r="Z1533" s="24"/>
      <c r="AA1533" s="24"/>
      <c r="AB1533" s="24"/>
      <c r="AC1533" s="24"/>
      <c r="AD1533" s="24"/>
      <c r="AP1533"/>
      <c r="AQ1533"/>
      <c r="AX1533"/>
    </row>
    <row r="1534" spans="18:50" x14ac:dyDescent="0.25">
      <c r="R1534" s="24"/>
      <c r="S1534" s="24"/>
      <c r="T1534" s="24"/>
      <c r="U1534" s="24"/>
      <c r="V1534" s="24"/>
      <c r="W1534" s="24"/>
      <c r="X1534" s="24"/>
      <c r="Y1534" s="24"/>
      <c r="Z1534" s="24"/>
      <c r="AA1534" s="24"/>
      <c r="AB1534" s="24"/>
      <c r="AC1534" s="24"/>
      <c r="AD1534" s="24"/>
      <c r="AP1534"/>
      <c r="AQ1534"/>
      <c r="AX1534"/>
    </row>
    <row r="1535" spans="18:50" x14ac:dyDescent="0.25">
      <c r="R1535" s="24"/>
      <c r="S1535" s="24"/>
      <c r="T1535" s="24"/>
      <c r="U1535" s="24"/>
      <c r="V1535" s="24"/>
      <c r="W1535" s="24"/>
      <c r="X1535" s="24"/>
      <c r="Y1535" s="24"/>
      <c r="Z1535" s="24"/>
      <c r="AA1535" s="24"/>
      <c r="AB1535" s="24"/>
      <c r="AC1535" s="24"/>
      <c r="AD1535" s="24"/>
      <c r="AP1535"/>
      <c r="AQ1535"/>
      <c r="AX1535"/>
    </row>
    <row r="1536" spans="18:50" x14ac:dyDescent="0.25">
      <c r="R1536" s="24"/>
      <c r="S1536" s="24"/>
      <c r="T1536" s="24"/>
      <c r="U1536" s="24"/>
      <c r="V1536" s="24"/>
      <c r="W1536" s="24"/>
      <c r="X1536" s="24"/>
      <c r="Y1536" s="24"/>
      <c r="Z1536" s="24"/>
      <c r="AA1536" s="24"/>
      <c r="AB1536" s="24"/>
      <c r="AC1536" s="24"/>
      <c r="AD1536" s="24"/>
      <c r="AP1536"/>
      <c r="AQ1536"/>
      <c r="AX1536"/>
    </row>
    <row r="1537" spans="18:50" x14ac:dyDescent="0.25">
      <c r="R1537" s="24"/>
      <c r="S1537" s="24"/>
      <c r="T1537" s="24"/>
      <c r="U1537" s="24"/>
      <c r="V1537" s="24"/>
      <c r="W1537" s="24"/>
      <c r="X1537" s="24"/>
      <c r="Y1537" s="24"/>
      <c r="Z1537" s="24"/>
      <c r="AA1537" s="24"/>
      <c r="AB1537" s="24"/>
      <c r="AC1537" s="24"/>
      <c r="AD1537" s="24"/>
      <c r="AP1537"/>
      <c r="AQ1537"/>
      <c r="AX1537"/>
    </row>
    <row r="1538" spans="18:50" x14ac:dyDescent="0.25">
      <c r="R1538" s="24"/>
      <c r="S1538" s="24"/>
      <c r="T1538" s="24"/>
      <c r="U1538" s="24"/>
      <c r="V1538" s="24"/>
      <c r="W1538" s="24"/>
      <c r="X1538" s="24"/>
      <c r="Y1538" s="24"/>
      <c r="Z1538" s="24"/>
      <c r="AA1538" s="24"/>
      <c r="AB1538" s="24"/>
      <c r="AC1538" s="24"/>
      <c r="AD1538" s="24"/>
      <c r="AP1538"/>
      <c r="AQ1538"/>
      <c r="AX1538"/>
    </row>
    <row r="1539" spans="18:50" x14ac:dyDescent="0.25">
      <c r="R1539" s="24"/>
      <c r="S1539" s="24"/>
      <c r="T1539" s="24"/>
      <c r="U1539" s="24"/>
      <c r="V1539" s="24"/>
      <c r="W1539" s="24"/>
      <c r="X1539" s="24"/>
      <c r="Y1539" s="24"/>
      <c r="Z1539" s="24"/>
      <c r="AA1539" s="24"/>
      <c r="AB1539" s="24"/>
      <c r="AC1539" s="24"/>
      <c r="AD1539" s="24"/>
      <c r="AP1539"/>
      <c r="AQ1539"/>
      <c r="AX1539"/>
    </row>
    <row r="1540" spans="18:50" x14ac:dyDescent="0.25">
      <c r="R1540" s="24"/>
      <c r="S1540" s="24"/>
      <c r="T1540" s="24"/>
      <c r="U1540" s="24"/>
      <c r="V1540" s="24"/>
      <c r="W1540" s="24"/>
      <c r="X1540" s="24"/>
      <c r="Y1540" s="24"/>
      <c r="Z1540" s="24"/>
      <c r="AA1540" s="24"/>
      <c r="AB1540" s="24"/>
      <c r="AC1540" s="24"/>
      <c r="AD1540" s="24"/>
      <c r="AP1540"/>
      <c r="AQ1540"/>
      <c r="AX1540"/>
    </row>
    <row r="1541" spans="18:50" x14ac:dyDescent="0.25">
      <c r="R1541" s="24"/>
      <c r="S1541" s="24"/>
      <c r="T1541" s="24"/>
      <c r="U1541" s="24"/>
      <c r="V1541" s="24"/>
      <c r="W1541" s="24"/>
      <c r="X1541" s="24"/>
      <c r="Y1541" s="24"/>
      <c r="Z1541" s="24"/>
      <c r="AA1541" s="24"/>
      <c r="AB1541" s="24"/>
      <c r="AC1541" s="24"/>
      <c r="AD1541" s="24"/>
      <c r="AP1541"/>
      <c r="AQ1541"/>
      <c r="AX1541"/>
    </row>
    <row r="1542" spans="18:50" x14ac:dyDescent="0.25">
      <c r="R1542" s="24"/>
      <c r="S1542" s="24"/>
      <c r="T1542" s="24"/>
      <c r="U1542" s="24"/>
      <c r="V1542" s="24"/>
      <c r="W1542" s="24"/>
      <c r="X1542" s="24"/>
      <c r="Y1542" s="24"/>
      <c r="Z1542" s="24"/>
      <c r="AA1542" s="24"/>
      <c r="AB1542" s="24"/>
      <c r="AC1542" s="24"/>
      <c r="AD1542" s="24"/>
      <c r="AP1542"/>
      <c r="AQ1542"/>
      <c r="AX1542"/>
    </row>
    <row r="1543" spans="18:50" x14ac:dyDescent="0.25">
      <c r="R1543" s="24"/>
      <c r="S1543" s="24"/>
      <c r="T1543" s="24"/>
      <c r="U1543" s="24"/>
      <c r="V1543" s="24"/>
      <c r="W1543" s="24"/>
      <c r="X1543" s="24"/>
      <c r="Y1543" s="24"/>
      <c r="Z1543" s="24"/>
      <c r="AA1543" s="24"/>
      <c r="AB1543" s="24"/>
      <c r="AC1543" s="24"/>
      <c r="AD1543" s="24"/>
      <c r="AP1543"/>
      <c r="AQ1543"/>
      <c r="AX1543"/>
    </row>
    <row r="1544" spans="18:50" x14ac:dyDescent="0.25">
      <c r="R1544" s="24"/>
      <c r="S1544" s="24"/>
      <c r="T1544" s="24"/>
      <c r="U1544" s="24"/>
      <c r="V1544" s="24"/>
      <c r="W1544" s="24"/>
      <c r="X1544" s="24"/>
      <c r="Y1544" s="24"/>
      <c r="Z1544" s="24"/>
      <c r="AA1544" s="24"/>
      <c r="AB1544" s="24"/>
      <c r="AC1544" s="24"/>
      <c r="AD1544" s="24"/>
      <c r="AP1544"/>
      <c r="AQ1544"/>
      <c r="AX1544"/>
    </row>
    <row r="1545" spans="18:50" x14ac:dyDescent="0.25">
      <c r="R1545" s="24"/>
      <c r="S1545" s="24"/>
      <c r="T1545" s="24"/>
      <c r="U1545" s="24"/>
      <c r="V1545" s="24"/>
      <c r="W1545" s="24"/>
      <c r="X1545" s="24"/>
      <c r="Y1545" s="24"/>
      <c r="Z1545" s="24"/>
      <c r="AA1545" s="24"/>
      <c r="AB1545" s="24"/>
      <c r="AC1545" s="24"/>
      <c r="AD1545" s="24"/>
      <c r="AP1545"/>
      <c r="AQ1545"/>
      <c r="AX1545"/>
    </row>
    <row r="1546" spans="18:50" x14ac:dyDescent="0.25">
      <c r="R1546" s="24"/>
      <c r="S1546" s="24"/>
      <c r="T1546" s="24"/>
      <c r="U1546" s="24"/>
      <c r="V1546" s="24"/>
      <c r="W1546" s="24"/>
      <c r="X1546" s="24"/>
      <c r="Y1546" s="24"/>
      <c r="Z1546" s="24"/>
      <c r="AA1546" s="24"/>
      <c r="AB1546" s="24"/>
      <c r="AC1546" s="24"/>
      <c r="AD1546" s="24"/>
      <c r="AP1546"/>
      <c r="AQ1546"/>
      <c r="AX1546"/>
    </row>
    <row r="1547" spans="18:50" x14ac:dyDescent="0.25">
      <c r="R1547" s="24"/>
      <c r="S1547" s="24"/>
      <c r="T1547" s="24"/>
      <c r="U1547" s="24"/>
      <c r="V1547" s="24"/>
      <c r="W1547" s="24"/>
      <c r="X1547" s="24"/>
      <c r="Y1547" s="24"/>
      <c r="Z1547" s="24"/>
      <c r="AA1547" s="24"/>
      <c r="AB1547" s="24"/>
      <c r="AC1547" s="24"/>
      <c r="AD1547" s="24"/>
      <c r="AP1547"/>
      <c r="AQ1547"/>
      <c r="AX1547"/>
    </row>
    <row r="1548" spans="18:50" x14ac:dyDescent="0.25">
      <c r="R1548" s="24"/>
      <c r="S1548" s="24"/>
      <c r="T1548" s="24"/>
      <c r="U1548" s="24"/>
      <c r="V1548" s="24"/>
      <c r="W1548" s="24"/>
      <c r="X1548" s="24"/>
      <c r="Y1548" s="24"/>
      <c r="Z1548" s="24"/>
      <c r="AA1548" s="24"/>
      <c r="AB1548" s="24"/>
      <c r="AC1548" s="24"/>
      <c r="AD1548" s="24"/>
      <c r="AP1548"/>
      <c r="AQ1548"/>
      <c r="AX1548"/>
    </row>
    <row r="1549" spans="18:50" x14ac:dyDescent="0.25">
      <c r="R1549" s="24"/>
      <c r="S1549" s="24"/>
      <c r="T1549" s="24"/>
      <c r="U1549" s="24"/>
      <c r="V1549" s="24"/>
      <c r="W1549" s="24"/>
      <c r="X1549" s="24"/>
      <c r="Y1549" s="24"/>
      <c r="Z1549" s="24"/>
      <c r="AA1549" s="24"/>
      <c r="AB1549" s="24"/>
      <c r="AC1549" s="24"/>
      <c r="AD1549" s="24"/>
      <c r="AP1549"/>
      <c r="AQ1549"/>
      <c r="AX1549"/>
    </row>
    <row r="1550" spans="18:50" x14ac:dyDescent="0.25">
      <c r="R1550" s="24"/>
      <c r="S1550" s="24"/>
      <c r="T1550" s="24"/>
      <c r="U1550" s="24"/>
      <c r="V1550" s="24"/>
      <c r="W1550" s="24"/>
      <c r="X1550" s="24"/>
      <c r="Y1550" s="24"/>
      <c r="Z1550" s="24"/>
      <c r="AA1550" s="24"/>
      <c r="AB1550" s="24"/>
      <c r="AC1550" s="24"/>
      <c r="AD1550" s="24"/>
      <c r="AP1550"/>
      <c r="AQ1550"/>
      <c r="AX1550"/>
    </row>
    <row r="1551" spans="18:50" x14ac:dyDescent="0.25">
      <c r="R1551" s="24"/>
      <c r="S1551" s="24"/>
      <c r="T1551" s="24"/>
      <c r="U1551" s="24"/>
      <c r="V1551" s="24"/>
      <c r="W1551" s="24"/>
      <c r="X1551" s="24"/>
      <c r="Y1551" s="24"/>
      <c r="Z1551" s="24"/>
      <c r="AA1551" s="24"/>
      <c r="AB1551" s="24"/>
      <c r="AC1551" s="24"/>
      <c r="AD1551" s="24"/>
      <c r="AP1551"/>
      <c r="AQ1551"/>
      <c r="AX1551"/>
    </row>
    <row r="1552" spans="18:50" x14ac:dyDescent="0.25">
      <c r="R1552" s="24"/>
      <c r="S1552" s="24"/>
      <c r="T1552" s="24"/>
      <c r="U1552" s="24"/>
      <c r="V1552" s="24"/>
      <c r="W1552" s="24"/>
      <c r="X1552" s="24"/>
      <c r="Y1552" s="24"/>
      <c r="Z1552" s="24"/>
      <c r="AA1552" s="24"/>
      <c r="AB1552" s="24"/>
      <c r="AC1552" s="24"/>
      <c r="AD1552" s="24"/>
      <c r="AP1552"/>
      <c r="AQ1552"/>
      <c r="AX1552"/>
    </row>
    <row r="1553" spans="18:50" x14ac:dyDescent="0.25">
      <c r="R1553" s="24"/>
      <c r="S1553" s="24"/>
      <c r="T1553" s="24"/>
      <c r="U1553" s="24"/>
      <c r="V1553" s="24"/>
      <c r="W1553" s="24"/>
      <c r="X1553" s="24"/>
      <c r="Y1553" s="24"/>
      <c r="Z1553" s="24"/>
      <c r="AA1553" s="24"/>
      <c r="AB1553" s="24"/>
      <c r="AC1553" s="24"/>
      <c r="AD1553" s="24"/>
      <c r="AP1553"/>
      <c r="AQ1553"/>
      <c r="AX1553"/>
    </row>
    <row r="1554" spans="18:50" x14ac:dyDescent="0.25">
      <c r="R1554" s="24"/>
      <c r="S1554" s="24"/>
      <c r="T1554" s="24"/>
      <c r="U1554" s="24"/>
      <c r="V1554" s="24"/>
      <c r="W1554" s="24"/>
      <c r="X1554" s="24"/>
      <c r="Y1554" s="24"/>
      <c r="Z1554" s="24"/>
      <c r="AA1554" s="24"/>
      <c r="AB1554" s="24"/>
      <c r="AC1554" s="24"/>
      <c r="AD1554" s="24"/>
      <c r="AP1554"/>
      <c r="AQ1554"/>
      <c r="AX1554"/>
    </row>
    <row r="1555" spans="18:50" x14ac:dyDescent="0.25">
      <c r="R1555" s="24"/>
      <c r="S1555" s="24"/>
      <c r="T1555" s="24"/>
      <c r="U1555" s="24"/>
      <c r="V1555" s="24"/>
      <c r="W1555" s="24"/>
      <c r="X1555" s="24"/>
      <c r="Y1555" s="24"/>
      <c r="Z1555" s="24"/>
      <c r="AA1555" s="24"/>
      <c r="AB1555" s="24"/>
      <c r="AC1555" s="24"/>
      <c r="AD1555" s="24"/>
      <c r="AP1555"/>
      <c r="AQ1555"/>
      <c r="AX1555"/>
    </row>
    <row r="1556" spans="18:50" x14ac:dyDescent="0.25">
      <c r="R1556" s="24"/>
      <c r="S1556" s="24"/>
      <c r="T1556" s="24"/>
      <c r="U1556" s="24"/>
      <c r="V1556" s="24"/>
      <c r="W1556" s="24"/>
      <c r="X1556" s="24"/>
      <c r="Y1556" s="24"/>
      <c r="Z1556" s="24"/>
      <c r="AA1556" s="24"/>
      <c r="AB1556" s="24"/>
      <c r="AC1556" s="24"/>
      <c r="AD1556" s="24"/>
      <c r="AP1556"/>
      <c r="AQ1556"/>
      <c r="AX1556"/>
    </row>
    <row r="1557" spans="18:50" x14ac:dyDescent="0.25">
      <c r="R1557" s="24"/>
      <c r="S1557" s="24"/>
      <c r="T1557" s="24"/>
      <c r="U1557" s="24"/>
      <c r="V1557" s="24"/>
      <c r="W1557" s="24"/>
      <c r="X1557" s="24"/>
      <c r="Y1557" s="24"/>
      <c r="Z1557" s="24"/>
      <c r="AA1557" s="24"/>
      <c r="AB1557" s="24"/>
      <c r="AC1557" s="24"/>
      <c r="AD1557" s="24"/>
      <c r="AP1557"/>
      <c r="AQ1557"/>
      <c r="AX1557"/>
    </row>
    <row r="1558" spans="18:50" x14ac:dyDescent="0.25">
      <c r="R1558" s="24"/>
      <c r="S1558" s="24"/>
      <c r="T1558" s="24"/>
      <c r="U1558" s="24"/>
      <c r="V1558" s="24"/>
      <c r="W1558" s="24"/>
      <c r="X1558" s="24"/>
      <c r="Y1558" s="24"/>
      <c r="Z1558" s="24"/>
      <c r="AA1558" s="24"/>
      <c r="AB1558" s="24"/>
      <c r="AC1558" s="24"/>
      <c r="AD1558" s="24"/>
      <c r="AP1558"/>
      <c r="AQ1558"/>
      <c r="AX1558"/>
    </row>
    <row r="1559" spans="18:50" x14ac:dyDescent="0.25">
      <c r="R1559" s="24"/>
      <c r="S1559" s="24"/>
      <c r="T1559" s="24"/>
      <c r="U1559" s="24"/>
      <c r="V1559" s="24"/>
      <c r="W1559" s="24"/>
      <c r="X1559" s="24"/>
      <c r="Y1559" s="24"/>
      <c r="Z1559" s="24"/>
      <c r="AA1559" s="24"/>
      <c r="AB1559" s="24"/>
      <c r="AC1559" s="24"/>
      <c r="AD1559" s="24"/>
      <c r="AP1559"/>
      <c r="AQ1559"/>
      <c r="AX1559"/>
    </row>
    <row r="1560" spans="18:50" x14ac:dyDescent="0.25">
      <c r="R1560" s="24"/>
      <c r="S1560" s="24"/>
      <c r="T1560" s="24"/>
      <c r="U1560" s="24"/>
      <c r="V1560" s="24"/>
      <c r="W1560" s="24"/>
      <c r="X1560" s="24"/>
      <c r="Y1560" s="24"/>
      <c r="Z1560" s="24"/>
      <c r="AA1560" s="24"/>
      <c r="AB1560" s="24"/>
      <c r="AC1560" s="24"/>
      <c r="AD1560" s="24"/>
      <c r="AP1560"/>
      <c r="AQ1560"/>
      <c r="AX1560"/>
    </row>
    <row r="1561" spans="18:50" x14ac:dyDescent="0.25">
      <c r="R1561" s="24"/>
      <c r="S1561" s="24"/>
      <c r="T1561" s="24"/>
      <c r="U1561" s="24"/>
      <c r="V1561" s="24"/>
      <c r="W1561" s="24"/>
      <c r="X1561" s="24"/>
      <c r="Y1561" s="24"/>
      <c r="Z1561" s="24"/>
      <c r="AA1561" s="24"/>
      <c r="AB1561" s="24"/>
      <c r="AC1561" s="24"/>
      <c r="AD1561" s="24"/>
      <c r="AP1561"/>
      <c r="AQ1561"/>
      <c r="AX1561"/>
    </row>
    <row r="1562" spans="18:50" x14ac:dyDescent="0.25">
      <c r="R1562" s="24"/>
      <c r="S1562" s="24"/>
      <c r="T1562" s="24"/>
      <c r="U1562" s="24"/>
      <c r="V1562" s="24"/>
      <c r="W1562" s="24"/>
      <c r="X1562" s="24"/>
      <c r="Y1562" s="24"/>
      <c r="Z1562" s="24"/>
      <c r="AA1562" s="24"/>
      <c r="AB1562" s="24"/>
      <c r="AC1562" s="24"/>
      <c r="AD1562" s="24"/>
      <c r="AP1562"/>
      <c r="AQ1562"/>
      <c r="AX1562"/>
    </row>
    <row r="1563" spans="18:50" x14ac:dyDescent="0.25">
      <c r="R1563" s="24"/>
      <c r="S1563" s="24"/>
      <c r="T1563" s="24"/>
      <c r="U1563" s="24"/>
      <c r="V1563" s="24"/>
      <c r="W1563" s="24"/>
      <c r="X1563" s="24"/>
      <c r="Y1563" s="24"/>
      <c r="Z1563" s="24"/>
      <c r="AA1563" s="24"/>
      <c r="AB1563" s="24"/>
      <c r="AC1563" s="24"/>
      <c r="AD1563" s="24"/>
      <c r="AP1563"/>
      <c r="AQ1563"/>
      <c r="AX1563"/>
    </row>
    <row r="1564" spans="18:50" x14ac:dyDescent="0.25">
      <c r="R1564" s="24"/>
      <c r="S1564" s="24"/>
      <c r="T1564" s="24"/>
      <c r="U1564" s="24"/>
      <c r="V1564" s="24"/>
      <c r="W1564" s="24"/>
      <c r="X1564" s="24"/>
      <c r="Y1564" s="24"/>
      <c r="Z1564" s="24"/>
      <c r="AA1564" s="24"/>
      <c r="AB1564" s="24"/>
      <c r="AC1564" s="24"/>
      <c r="AD1564" s="24"/>
      <c r="AP1564"/>
      <c r="AQ1564"/>
      <c r="AX1564"/>
    </row>
    <row r="1565" spans="18:50" x14ac:dyDescent="0.25">
      <c r="R1565" s="24"/>
      <c r="S1565" s="24"/>
      <c r="T1565" s="24"/>
      <c r="U1565" s="24"/>
      <c r="V1565" s="24"/>
      <c r="W1565" s="24"/>
      <c r="X1565" s="24"/>
      <c r="Y1565" s="24"/>
      <c r="Z1565" s="24"/>
      <c r="AA1565" s="24"/>
      <c r="AB1565" s="24"/>
      <c r="AC1565" s="24"/>
      <c r="AD1565" s="24"/>
      <c r="AP1565"/>
      <c r="AQ1565"/>
      <c r="AX1565"/>
    </row>
    <row r="1566" spans="18:50" x14ac:dyDescent="0.25">
      <c r="R1566" s="24"/>
      <c r="S1566" s="24"/>
      <c r="T1566" s="24"/>
      <c r="U1566" s="24"/>
      <c r="V1566" s="24"/>
      <c r="W1566" s="24"/>
      <c r="X1566" s="24"/>
      <c r="Y1566" s="24"/>
      <c r="Z1566" s="24"/>
      <c r="AA1566" s="24"/>
      <c r="AB1566" s="24"/>
      <c r="AC1566" s="24"/>
      <c r="AD1566" s="24"/>
      <c r="AP1566"/>
      <c r="AQ1566"/>
      <c r="AX1566"/>
    </row>
    <row r="1567" spans="18:50" x14ac:dyDescent="0.25">
      <c r="R1567" s="24"/>
      <c r="S1567" s="24"/>
      <c r="T1567" s="24"/>
      <c r="U1567" s="24"/>
      <c r="V1567" s="24"/>
      <c r="W1567" s="24"/>
      <c r="X1567" s="24"/>
      <c r="Y1567" s="24"/>
      <c r="Z1567" s="24"/>
      <c r="AA1567" s="24"/>
      <c r="AB1567" s="24"/>
      <c r="AC1567" s="24"/>
      <c r="AD1567" s="24"/>
      <c r="AP1567"/>
      <c r="AQ1567"/>
      <c r="AX1567"/>
    </row>
    <row r="1568" spans="18:50" x14ac:dyDescent="0.25">
      <c r="R1568" s="24"/>
      <c r="S1568" s="24"/>
      <c r="T1568" s="24"/>
      <c r="U1568" s="24"/>
      <c r="V1568" s="24"/>
      <c r="W1568" s="24"/>
      <c r="X1568" s="24"/>
      <c r="Y1568" s="24"/>
      <c r="Z1568" s="24"/>
      <c r="AA1568" s="24"/>
      <c r="AB1568" s="24"/>
      <c r="AC1568" s="24"/>
      <c r="AD1568" s="24"/>
      <c r="AP1568"/>
      <c r="AQ1568"/>
      <c r="AX1568"/>
    </row>
    <row r="1569" spans="18:50" x14ac:dyDescent="0.25">
      <c r="R1569" s="24"/>
      <c r="S1569" s="24"/>
      <c r="T1569" s="24"/>
      <c r="U1569" s="24"/>
      <c r="V1569" s="24"/>
      <c r="W1569" s="24"/>
      <c r="X1569" s="24"/>
      <c r="Y1569" s="24"/>
      <c r="Z1569" s="24"/>
      <c r="AA1569" s="24"/>
      <c r="AB1569" s="24"/>
      <c r="AC1569" s="24"/>
      <c r="AD1569" s="24"/>
      <c r="AP1569"/>
      <c r="AQ1569"/>
      <c r="AX1569"/>
    </row>
    <row r="1570" spans="18:50" x14ac:dyDescent="0.25">
      <c r="R1570" s="24"/>
      <c r="S1570" s="24"/>
      <c r="T1570" s="24"/>
      <c r="U1570" s="24"/>
      <c r="V1570" s="24"/>
      <c r="W1570" s="24"/>
      <c r="X1570" s="24"/>
      <c r="Y1570" s="24"/>
      <c r="Z1570" s="24"/>
      <c r="AA1570" s="24"/>
      <c r="AB1570" s="24"/>
      <c r="AC1570" s="24"/>
      <c r="AD1570" s="24"/>
      <c r="AP1570"/>
      <c r="AQ1570"/>
      <c r="AX1570"/>
    </row>
    <row r="1571" spans="18:50" x14ac:dyDescent="0.25">
      <c r="R1571" s="24"/>
      <c r="S1571" s="24"/>
      <c r="T1571" s="24"/>
      <c r="U1571" s="24"/>
      <c r="V1571" s="24"/>
      <c r="W1571" s="24"/>
      <c r="X1571" s="24"/>
      <c r="Y1571" s="24"/>
      <c r="Z1571" s="24"/>
      <c r="AA1571" s="24"/>
      <c r="AB1571" s="24"/>
      <c r="AC1571" s="24"/>
      <c r="AD1571" s="24"/>
      <c r="AP1571"/>
      <c r="AQ1571"/>
      <c r="AX1571"/>
    </row>
    <row r="1572" spans="18:50" x14ac:dyDescent="0.25">
      <c r="R1572" s="24"/>
      <c r="S1572" s="24"/>
      <c r="T1572" s="24"/>
      <c r="U1572" s="24"/>
      <c r="V1572" s="24"/>
      <c r="W1572" s="24"/>
      <c r="X1572" s="24"/>
      <c r="Y1572" s="24"/>
      <c r="Z1572" s="24"/>
      <c r="AA1572" s="24"/>
      <c r="AB1572" s="24"/>
      <c r="AC1572" s="24"/>
      <c r="AD1572" s="24"/>
      <c r="AP1572"/>
      <c r="AQ1572"/>
      <c r="AX1572"/>
    </row>
    <row r="1573" spans="18:50" x14ac:dyDescent="0.25">
      <c r="R1573" s="24"/>
      <c r="S1573" s="24"/>
      <c r="T1573" s="24"/>
      <c r="U1573" s="24"/>
      <c r="V1573" s="24"/>
      <c r="W1573" s="24"/>
      <c r="X1573" s="24"/>
      <c r="Y1573" s="24"/>
      <c r="Z1573" s="24"/>
      <c r="AA1573" s="24"/>
      <c r="AB1573" s="24"/>
      <c r="AC1573" s="24"/>
      <c r="AD1573" s="24"/>
      <c r="AP1573"/>
      <c r="AQ1573"/>
      <c r="AX1573"/>
    </row>
    <row r="1574" spans="18:50" x14ac:dyDescent="0.25">
      <c r="R1574" s="24"/>
      <c r="S1574" s="24"/>
      <c r="T1574" s="24"/>
      <c r="U1574" s="24"/>
      <c r="V1574" s="24"/>
      <c r="W1574" s="24"/>
      <c r="X1574" s="24"/>
      <c r="Y1574" s="24"/>
      <c r="Z1574" s="24"/>
      <c r="AA1574" s="24"/>
      <c r="AB1574" s="24"/>
      <c r="AC1574" s="24"/>
      <c r="AD1574" s="24"/>
      <c r="AP1574"/>
      <c r="AQ1574"/>
      <c r="AX1574"/>
    </row>
    <row r="1575" spans="18:50" x14ac:dyDescent="0.25">
      <c r="R1575" s="24"/>
      <c r="S1575" s="24"/>
      <c r="T1575" s="24"/>
      <c r="U1575" s="24"/>
      <c r="V1575" s="24"/>
      <c r="W1575" s="24"/>
      <c r="X1575" s="24"/>
      <c r="Y1575" s="24"/>
      <c r="Z1575" s="24"/>
      <c r="AA1575" s="24"/>
      <c r="AB1575" s="24"/>
      <c r="AC1575" s="24"/>
      <c r="AD1575" s="24"/>
      <c r="AP1575"/>
      <c r="AQ1575"/>
      <c r="AX1575"/>
    </row>
    <row r="1576" spans="18:50" x14ac:dyDescent="0.25">
      <c r="R1576" s="24"/>
      <c r="S1576" s="24"/>
      <c r="T1576" s="24"/>
      <c r="U1576" s="24"/>
      <c r="V1576" s="24"/>
      <c r="W1576" s="24"/>
      <c r="X1576" s="24"/>
      <c r="Y1576" s="24"/>
      <c r="Z1576" s="24"/>
      <c r="AA1576" s="24"/>
      <c r="AB1576" s="24"/>
      <c r="AC1576" s="24"/>
      <c r="AD1576" s="24"/>
      <c r="AP1576"/>
      <c r="AQ1576"/>
      <c r="AX1576"/>
    </row>
    <row r="1577" spans="18:50" x14ac:dyDescent="0.25">
      <c r="R1577" s="24"/>
      <c r="S1577" s="24"/>
      <c r="T1577" s="24"/>
      <c r="U1577" s="24"/>
      <c r="V1577" s="24"/>
      <c r="W1577" s="24"/>
      <c r="X1577" s="24"/>
      <c r="Y1577" s="24"/>
      <c r="Z1577" s="24"/>
      <c r="AA1577" s="24"/>
      <c r="AB1577" s="24"/>
      <c r="AC1577" s="24"/>
      <c r="AD1577" s="24"/>
      <c r="AP1577"/>
      <c r="AQ1577"/>
      <c r="AX1577"/>
    </row>
    <row r="1578" spans="18:50" x14ac:dyDescent="0.25">
      <c r="R1578" s="24"/>
      <c r="S1578" s="24"/>
      <c r="T1578" s="24"/>
      <c r="U1578" s="24"/>
      <c r="V1578" s="24"/>
      <c r="W1578" s="24"/>
      <c r="X1578" s="24"/>
      <c r="Y1578" s="24"/>
      <c r="Z1578" s="24"/>
      <c r="AA1578" s="24"/>
      <c r="AB1578" s="24"/>
      <c r="AC1578" s="24"/>
      <c r="AD1578" s="24"/>
      <c r="AP1578"/>
      <c r="AQ1578"/>
      <c r="AX1578"/>
    </row>
    <row r="1579" spans="18:50" x14ac:dyDescent="0.25">
      <c r="R1579" s="24"/>
      <c r="S1579" s="24"/>
      <c r="T1579" s="24"/>
      <c r="U1579" s="24"/>
      <c r="V1579" s="24"/>
      <c r="W1579" s="24"/>
      <c r="X1579" s="24"/>
      <c r="Y1579" s="24"/>
      <c r="Z1579" s="24"/>
      <c r="AA1579" s="24"/>
      <c r="AB1579" s="24"/>
      <c r="AC1579" s="24"/>
      <c r="AD1579" s="24"/>
      <c r="AP1579"/>
      <c r="AQ1579"/>
      <c r="AX1579"/>
    </row>
    <row r="1580" spans="18:50" x14ac:dyDescent="0.25">
      <c r="R1580" s="24"/>
      <c r="S1580" s="24"/>
      <c r="T1580" s="24"/>
      <c r="U1580" s="24"/>
      <c r="V1580" s="24"/>
      <c r="W1580" s="24"/>
      <c r="X1580" s="24"/>
      <c r="Y1580" s="24"/>
      <c r="Z1580" s="24"/>
      <c r="AA1580" s="24"/>
      <c r="AB1580" s="24"/>
      <c r="AC1580" s="24"/>
      <c r="AD1580" s="24"/>
      <c r="AP1580"/>
      <c r="AQ1580"/>
      <c r="AX1580"/>
    </row>
    <row r="1581" spans="18:50" x14ac:dyDescent="0.25">
      <c r="R1581" s="24"/>
      <c r="S1581" s="24"/>
      <c r="T1581" s="24"/>
      <c r="U1581" s="24"/>
      <c r="V1581" s="24"/>
      <c r="W1581" s="24"/>
      <c r="X1581" s="24"/>
      <c r="Y1581" s="24"/>
      <c r="Z1581" s="24"/>
      <c r="AA1581" s="24"/>
      <c r="AB1581" s="24"/>
      <c r="AC1581" s="24"/>
      <c r="AD1581" s="24"/>
      <c r="AP1581"/>
      <c r="AQ1581"/>
      <c r="AX1581"/>
    </row>
    <row r="1582" spans="18:50" x14ac:dyDescent="0.25">
      <c r="R1582" s="24"/>
      <c r="S1582" s="24"/>
      <c r="T1582" s="24"/>
      <c r="U1582" s="24"/>
      <c r="V1582" s="24"/>
      <c r="W1582" s="24"/>
      <c r="X1582" s="24"/>
      <c r="Y1582" s="24"/>
      <c r="Z1582" s="24"/>
      <c r="AA1582" s="24"/>
      <c r="AB1582" s="24"/>
      <c r="AC1582" s="24"/>
      <c r="AD1582" s="24"/>
      <c r="AP1582"/>
      <c r="AQ1582"/>
      <c r="AX1582"/>
    </row>
    <row r="1583" spans="18:50" x14ac:dyDescent="0.25">
      <c r="R1583" s="24"/>
      <c r="S1583" s="24"/>
      <c r="T1583" s="24"/>
      <c r="U1583" s="24"/>
      <c r="V1583" s="24"/>
      <c r="W1583" s="24"/>
      <c r="X1583" s="24"/>
      <c r="Y1583" s="24"/>
      <c r="Z1583" s="24"/>
      <c r="AA1583" s="24"/>
      <c r="AB1583" s="24"/>
      <c r="AC1583" s="24"/>
      <c r="AD1583" s="24"/>
      <c r="AP1583"/>
      <c r="AQ1583"/>
      <c r="AX1583"/>
    </row>
    <row r="1584" spans="18:50" x14ac:dyDescent="0.25">
      <c r="R1584" s="24"/>
      <c r="S1584" s="24"/>
      <c r="T1584" s="24"/>
      <c r="U1584" s="24"/>
      <c r="V1584" s="24"/>
      <c r="W1584" s="24"/>
      <c r="X1584" s="24"/>
      <c r="Y1584" s="24"/>
      <c r="Z1584" s="24"/>
      <c r="AA1584" s="24"/>
      <c r="AB1584" s="24"/>
      <c r="AC1584" s="24"/>
      <c r="AD1584" s="24"/>
      <c r="AP1584"/>
      <c r="AQ1584"/>
      <c r="AX1584"/>
    </row>
    <row r="1585" spans="18:50" x14ac:dyDescent="0.25">
      <c r="R1585" s="24"/>
      <c r="S1585" s="24"/>
      <c r="T1585" s="24"/>
      <c r="U1585" s="24"/>
      <c r="V1585" s="24"/>
      <c r="W1585" s="24"/>
      <c r="X1585" s="24"/>
      <c r="Y1585" s="24"/>
      <c r="Z1585" s="24"/>
      <c r="AA1585" s="24"/>
      <c r="AB1585" s="24"/>
      <c r="AC1585" s="24"/>
      <c r="AD1585" s="24"/>
      <c r="AP1585"/>
      <c r="AQ1585"/>
      <c r="AX1585"/>
    </row>
    <row r="1586" spans="18:50" x14ac:dyDescent="0.25">
      <c r="R1586" s="24"/>
      <c r="S1586" s="24"/>
      <c r="T1586" s="24"/>
      <c r="U1586" s="24"/>
      <c r="V1586" s="24"/>
      <c r="W1586" s="24"/>
      <c r="X1586" s="24"/>
      <c r="Y1586" s="24"/>
      <c r="Z1586" s="24"/>
      <c r="AA1586" s="24"/>
      <c r="AB1586" s="24"/>
      <c r="AC1586" s="24"/>
      <c r="AD1586" s="24"/>
      <c r="AP1586"/>
      <c r="AQ1586"/>
      <c r="AX1586"/>
    </row>
    <row r="1587" spans="18:50" x14ac:dyDescent="0.25">
      <c r="R1587" s="24"/>
      <c r="S1587" s="24"/>
      <c r="T1587" s="24"/>
      <c r="U1587" s="24"/>
      <c r="V1587" s="24"/>
      <c r="W1587" s="24"/>
      <c r="X1587" s="24"/>
      <c r="Y1587" s="24"/>
      <c r="Z1587" s="24"/>
      <c r="AA1587" s="24"/>
      <c r="AB1587" s="24"/>
      <c r="AC1587" s="24"/>
      <c r="AD1587" s="24"/>
      <c r="AP1587"/>
      <c r="AQ1587"/>
      <c r="AX1587"/>
    </row>
    <row r="1588" spans="18:50" x14ac:dyDescent="0.25">
      <c r="R1588" s="24"/>
      <c r="S1588" s="24"/>
      <c r="T1588" s="24"/>
      <c r="U1588" s="24"/>
      <c r="V1588" s="24"/>
      <c r="W1588" s="24"/>
      <c r="X1588" s="24"/>
      <c r="Y1588" s="24"/>
      <c r="Z1588" s="24"/>
      <c r="AA1588" s="24"/>
      <c r="AB1588" s="24"/>
      <c r="AC1588" s="24"/>
      <c r="AD1588" s="24"/>
      <c r="AP1588"/>
      <c r="AQ1588"/>
      <c r="AX1588"/>
    </row>
    <row r="1589" spans="18:50" x14ac:dyDescent="0.25">
      <c r="R1589" s="24"/>
      <c r="S1589" s="24"/>
      <c r="T1589" s="24"/>
      <c r="U1589" s="24"/>
      <c r="V1589" s="24"/>
      <c r="W1589" s="24"/>
      <c r="X1589" s="24"/>
      <c r="Y1589" s="24"/>
      <c r="Z1589" s="24"/>
      <c r="AA1589" s="24"/>
      <c r="AB1589" s="24"/>
      <c r="AC1589" s="24"/>
      <c r="AD1589" s="24"/>
      <c r="AP1589"/>
      <c r="AQ1589"/>
      <c r="AX1589"/>
    </row>
    <row r="1590" spans="18:50" x14ac:dyDescent="0.25">
      <c r="R1590" s="24"/>
      <c r="S1590" s="24"/>
      <c r="T1590" s="24"/>
      <c r="U1590" s="24"/>
      <c r="V1590" s="24"/>
      <c r="W1590" s="24"/>
      <c r="X1590" s="24"/>
      <c r="Y1590" s="24"/>
      <c r="Z1590" s="24"/>
      <c r="AA1590" s="24"/>
      <c r="AB1590" s="24"/>
      <c r="AC1590" s="24"/>
      <c r="AD1590" s="24"/>
      <c r="AP1590"/>
      <c r="AQ1590"/>
      <c r="AX1590"/>
    </row>
    <row r="1591" spans="18:50" x14ac:dyDescent="0.25">
      <c r="R1591" s="24"/>
      <c r="S1591" s="24"/>
      <c r="T1591" s="24"/>
      <c r="U1591" s="24"/>
      <c r="V1591" s="24"/>
      <c r="W1591" s="24"/>
      <c r="X1591" s="24"/>
      <c r="Y1591" s="24"/>
      <c r="Z1591" s="24"/>
      <c r="AA1591" s="24"/>
      <c r="AB1591" s="24"/>
      <c r="AC1591" s="24"/>
      <c r="AD1591" s="24"/>
      <c r="AP1591"/>
      <c r="AQ1591"/>
      <c r="AX1591"/>
    </row>
    <row r="1592" spans="18:50" x14ac:dyDescent="0.25">
      <c r="R1592" s="24"/>
      <c r="S1592" s="24"/>
      <c r="T1592" s="24"/>
      <c r="U1592" s="24"/>
      <c r="V1592" s="24"/>
      <c r="W1592" s="24"/>
      <c r="X1592" s="24"/>
      <c r="Y1592" s="24"/>
      <c r="Z1592" s="24"/>
      <c r="AA1592" s="24"/>
      <c r="AB1592" s="24"/>
      <c r="AC1592" s="24"/>
      <c r="AD1592" s="24"/>
      <c r="AP1592"/>
      <c r="AQ1592"/>
      <c r="AX1592"/>
    </row>
    <row r="1593" spans="18:50" x14ac:dyDescent="0.25">
      <c r="R1593" s="24"/>
      <c r="S1593" s="24"/>
      <c r="T1593" s="24"/>
      <c r="U1593" s="24"/>
      <c r="V1593" s="24"/>
      <c r="W1593" s="24"/>
      <c r="X1593" s="24"/>
      <c r="Y1593" s="24"/>
      <c r="Z1593" s="24"/>
      <c r="AA1593" s="24"/>
      <c r="AB1593" s="24"/>
      <c r="AC1593" s="24"/>
      <c r="AD1593" s="24"/>
      <c r="AP1593"/>
      <c r="AQ1593"/>
      <c r="AX1593"/>
    </row>
    <row r="1594" spans="18:50" x14ac:dyDescent="0.25">
      <c r="R1594" s="24"/>
      <c r="S1594" s="24"/>
      <c r="T1594" s="24"/>
      <c r="U1594" s="24"/>
      <c r="V1594" s="24"/>
      <c r="W1594" s="24"/>
      <c r="X1594" s="24"/>
      <c r="Y1594" s="24"/>
      <c r="Z1594" s="24"/>
      <c r="AA1594" s="24"/>
      <c r="AB1594" s="24"/>
      <c r="AC1594" s="24"/>
      <c r="AD1594" s="24"/>
      <c r="AP1594"/>
      <c r="AQ1594"/>
      <c r="AX1594"/>
    </row>
    <row r="1595" spans="18:50" x14ac:dyDescent="0.25">
      <c r="R1595" s="24"/>
      <c r="S1595" s="24"/>
      <c r="T1595" s="24"/>
      <c r="U1595" s="24"/>
      <c r="V1595" s="24"/>
      <c r="W1595" s="24"/>
      <c r="X1595" s="24"/>
      <c r="Y1595" s="24"/>
      <c r="Z1595" s="24"/>
      <c r="AA1595" s="24"/>
      <c r="AB1595" s="24"/>
      <c r="AC1595" s="24"/>
      <c r="AD1595" s="24"/>
      <c r="AP1595"/>
      <c r="AQ1595"/>
      <c r="AX1595"/>
    </row>
    <row r="1596" spans="18:50" x14ac:dyDescent="0.25">
      <c r="R1596" s="24"/>
      <c r="S1596" s="24"/>
      <c r="T1596" s="24"/>
      <c r="U1596" s="24"/>
      <c r="V1596" s="24"/>
      <c r="W1596" s="24"/>
      <c r="X1596" s="24"/>
      <c r="Y1596" s="24"/>
      <c r="Z1596" s="24"/>
      <c r="AA1596" s="24"/>
      <c r="AB1596" s="24"/>
      <c r="AC1596" s="24"/>
      <c r="AD1596" s="24"/>
      <c r="AP1596"/>
      <c r="AQ1596"/>
      <c r="AX1596"/>
    </row>
    <row r="1597" spans="18:50" x14ac:dyDescent="0.25">
      <c r="R1597" s="24"/>
      <c r="S1597" s="24"/>
      <c r="T1597" s="24"/>
      <c r="U1597" s="24"/>
      <c r="V1597" s="24"/>
      <c r="W1597" s="24"/>
      <c r="X1597" s="24"/>
      <c r="Y1597" s="24"/>
      <c r="Z1597" s="24"/>
      <c r="AA1597" s="24"/>
      <c r="AB1597" s="24"/>
      <c r="AC1597" s="24"/>
      <c r="AD1597" s="24"/>
      <c r="AP1597"/>
      <c r="AQ1597"/>
      <c r="AX1597"/>
    </row>
    <row r="1598" spans="18:50" x14ac:dyDescent="0.25">
      <c r="R1598" s="24"/>
      <c r="S1598" s="24"/>
      <c r="T1598" s="24"/>
      <c r="U1598" s="24"/>
      <c r="V1598" s="24"/>
      <c r="W1598" s="24"/>
      <c r="X1598" s="24"/>
      <c r="Y1598" s="24"/>
      <c r="Z1598" s="24"/>
      <c r="AA1598" s="24"/>
      <c r="AB1598" s="24"/>
      <c r="AC1598" s="24"/>
      <c r="AD1598" s="24"/>
      <c r="AP1598"/>
      <c r="AQ1598"/>
      <c r="AX1598"/>
    </row>
    <row r="1599" spans="18:50" x14ac:dyDescent="0.25">
      <c r="R1599" s="24"/>
      <c r="S1599" s="24"/>
      <c r="T1599" s="24"/>
      <c r="U1599" s="24"/>
      <c r="V1599" s="24"/>
      <c r="W1599" s="24"/>
      <c r="X1599" s="24"/>
      <c r="Y1599" s="24"/>
      <c r="Z1599" s="24"/>
      <c r="AA1599" s="24"/>
      <c r="AB1599" s="24"/>
      <c r="AC1599" s="24"/>
      <c r="AD1599" s="24"/>
      <c r="AP1599"/>
      <c r="AQ1599"/>
      <c r="AX1599"/>
    </row>
    <row r="1600" spans="18:50" x14ac:dyDescent="0.25">
      <c r="R1600" s="24"/>
      <c r="S1600" s="24"/>
      <c r="T1600" s="24"/>
      <c r="U1600" s="24"/>
      <c r="V1600" s="24"/>
      <c r="W1600" s="24"/>
      <c r="X1600" s="24"/>
      <c r="Y1600" s="24"/>
      <c r="Z1600" s="24"/>
      <c r="AA1600" s="24"/>
      <c r="AB1600" s="24"/>
      <c r="AC1600" s="24"/>
      <c r="AD1600" s="24"/>
      <c r="AP1600"/>
      <c r="AQ1600"/>
      <c r="AX1600"/>
    </row>
    <row r="1601" spans="18:50" x14ac:dyDescent="0.25">
      <c r="R1601" s="24"/>
      <c r="S1601" s="24"/>
      <c r="T1601" s="24"/>
      <c r="U1601" s="24"/>
      <c r="V1601" s="24"/>
      <c r="W1601" s="24"/>
      <c r="X1601" s="24"/>
      <c r="Y1601" s="24"/>
      <c r="Z1601" s="24"/>
      <c r="AA1601" s="24"/>
      <c r="AB1601" s="24"/>
      <c r="AC1601" s="24"/>
      <c r="AD1601" s="24"/>
      <c r="AP1601"/>
      <c r="AQ1601"/>
      <c r="AX1601"/>
    </row>
    <row r="1602" spans="18:50" x14ac:dyDescent="0.25">
      <c r="R1602" s="24"/>
      <c r="S1602" s="24"/>
      <c r="T1602" s="24"/>
      <c r="U1602" s="24"/>
      <c r="V1602" s="24"/>
      <c r="W1602" s="24"/>
      <c r="X1602" s="24"/>
      <c r="Y1602" s="24"/>
      <c r="Z1602" s="24"/>
      <c r="AA1602" s="24"/>
      <c r="AB1602" s="24"/>
      <c r="AC1602" s="24"/>
      <c r="AD1602" s="24"/>
      <c r="AP1602"/>
      <c r="AQ1602"/>
      <c r="AX1602"/>
    </row>
    <row r="1603" spans="18:50" x14ac:dyDescent="0.25">
      <c r="R1603" s="24"/>
      <c r="S1603" s="24"/>
      <c r="T1603" s="24"/>
      <c r="U1603" s="24"/>
      <c r="V1603" s="24"/>
      <c r="W1603" s="24"/>
      <c r="X1603" s="24"/>
      <c r="Y1603" s="24"/>
      <c r="Z1603" s="24"/>
      <c r="AA1603" s="24"/>
      <c r="AB1603" s="24"/>
      <c r="AC1603" s="24"/>
      <c r="AD1603" s="24"/>
      <c r="AP1603"/>
      <c r="AQ1603"/>
      <c r="AX1603"/>
    </row>
    <row r="1604" spans="18:50" x14ac:dyDescent="0.25">
      <c r="R1604" s="24"/>
      <c r="S1604" s="24"/>
      <c r="T1604" s="24"/>
      <c r="U1604" s="24"/>
      <c r="V1604" s="24"/>
      <c r="W1604" s="24"/>
      <c r="X1604" s="24"/>
      <c r="Y1604" s="24"/>
      <c r="Z1604" s="24"/>
      <c r="AA1604" s="24"/>
      <c r="AB1604" s="24"/>
      <c r="AC1604" s="24"/>
      <c r="AD1604" s="24"/>
      <c r="AP1604"/>
      <c r="AQ1604"/>
      <c r="AX1604"/>
    </row>
    <row r="1605" spans="18:50" x14ac:dyDescent="0.25">
      <c r="R1605" s="24"/>
      <c r="S1605" s="24"/>
      <c r="T1605" s="24"/>
      <c r="U1605" s="24"/>
      <c r="V1605" s="24"/>
      <c r="W1605" s="24"/>
      <c r="X1605" s="24"/>
      <c r="Y1605" s="24"/>
      <c r="Z1605" s="24"/>
      <c r="AA1605" s="24"/>
      <c r="AB1605" s="24"/>
      <c r="AC1605" s="24"/>
      <c r="AD1605" s="24"/>
      <c r="AP1605"/>
      <c r="AQ1605"/>
      <c r="AX1605"/>
    </row>
    <row r="1606" spans="18:50" x14ac:dyDescent="0.25">
      <c r="R1606" s="24"/>
      <c r="S1606" s="24"/>
      <c r="T1606" s="24"/>
      <c r="U1606" s="24"/>
      <c r="V1606" s="24"/>
      <c r="W1606" s="24"/>
      <c r="X1606" s="24"/>
      <c r="Y1606" s="24"/>
      <c r="Z1606" s="24"/>
      <c r="AA1606" s="24"/>
      <c r="AB1606" s="24"/>
      <c r="AC1606" s="24"/>
      <c r="AD1606" s="24"/>
      <c r="AP1606"/>
      <c r="AQ1606"/>
      <c r="AX1606"/>
    </row>
    <row r="1607" spans="18:50" x14ac:dyDescent="0.25">
      <c r="R1607" s="24"/>
      <c r="S1607" s="24"/>
      <c r="T1607" s="24"/>
      <c r="U1607" s="24"/>
      <c r="V1607" s="24"/>
      <c r="W1607" s="24"/>
      <c r="X1607" s="24"/>
      <c r="Y1607" s="24"/>
      <c r="Z1607" s="24"/>
      <c r="AA1607" s="24"/>
      <c r="AB1607" s="24"/>
      <c r="AC1607" s="24"/>
      <c r="AD1607" s="24"/>
      <c r="AP1607"/>
      <c r="AQ1607"/>
      <c r="AX1607"/>
    </row>
    <row r="1608" spans="18:50" x14ac:dyDescent="0.25">
      <c r="R1608" s="24"/>
      <c r="S1608" s="24"/>
      <c r="T1608" s="24"/>
      <c r="U1608" s="24"/>
      <c r="V1608" s="24"/>
      <c r="W1608" s="24"/>
      <c r="X1608" s="24"/>
      <c r="Y1608" s="24"/>
      <c r="Z1608" s="24"/>
      <c r="AA1608" s="24"/>
      <c r="AB1608" s="24"/>
      <c r="AC1608" s="24"/>
      <c r="AD1608" s="24"/>
      <c r="AP1608"/>
      <c r="AQ1608"/>
      <c r="AX1608"/>
    </row>
    <row r="1609" spans="18:50" x14ac:dyDescent="0.25">
      <c r="R1609" s="24"/>
      <c r="S1609" s="24"/>
      <c r="T1609" s="24"/>
      <c r="U1609" s="24"/>
      <c r="V1609" s="24"/>
      <c r="W1609" s="24"/>
      <c r="X1609" s="24"/>
      <c r="Y1609" s="24"/>
      <c r="Z1609" s="24"/>
      <c r="AA1609" s="24"/>
      <c r="AB1609" s="24"/>
      <c r="AC1609" s="24"/>
      <c r="AD1609" s="24"/>
      <c r="AP1609"/>
      <c r="AQ1609"/>
      <c r="AX1609"/>
    </row>
    <row r="1610" spans="18:50" x14ac:dyDescent="0.25">
      <c r="R1610" s="24"/>
      <c r="S1610" s="24"/>
      <c r="T1610" s="24"/>
      <c r="U1610" s="24"/>
      <c r="V1610" s="24"/>
      <c r="W1610" s="24"/>
      <c r="X1610" s="24"/>
      <c r="Y1610" s="24"/>
      <c r="Z1610" s="24"/>
      <c r="AA1610" s="24"/>
      <c r="AB1610" s="24"/>
      <c r="AC1610" s="24"/>
      <c r="AD1610" s="24"/>
      <c r="AP1610"/>
      <c r="AQ1610"/>
      <c r="AX1610"/>
    </row>
    <row r="1611" spans="18:50" x14ac:dyDescent="0.25">
      <c r="R1611" s="24"/>
      <c r="S1611" s="24"/>
      <c r="T1611" s="24"/>
      <c r="U1611" s="24"/>
      <c r="V1611" s="24"/>
      <c r="W1611" s="24"/>
      <c r="X1611" s="24"/>
      <c r="Y1611" s="24"/>
      <c r="Z1611" s="24"/>
      <c r="AA1611" s="24"/>
      <c r="AB1611" s="24"/>
      <c r="AC1611" s="24"/>
      <c r="AD1611" s="24"/>
      <c r="AP1611"/>
      <c r="AQ1611"/>
      <c r="AX1611"/>
    </row>
    <row r="1612" spans="18:50" x14ac:dyDescent="0.25">
      <c r="R1612" s="24"/>
      <c r="S1612" s="24"/>
      <c r="T1612" s="24"/>
      <c r="U1612" s="24"/>
      <c r="V1612" s="24"/>
      <c r="W1612" s="24"/>
      <c r="X1612" s="24"/>
      <c r="Y1612" s="24"/>
      <c r="Z1612" s="24"/>
      <c r="AA1612" s="24"/>
      <c r="AB1612" s="24"/>
      <c r="AC1612" s="24"/>
      <c r="AD1612" s="24"/>
      <c r="AP1612"/>
      <c r="AQ1612"/>
      <c r="AX1612"/>
    </row>
    <row r="1613" spans="18:50" x14ac:dyDescent="0.25">
      <c r="R1613" s="24"/>
      <c r="S1613" s="24"/>
      <c r="T1613" s="24"/>
      <c r="U1613" s="24"/>
      <c r="V1613" s="24"/>
      <c r="W1613" s="24"/>
      <c r="X1613" s="24"/>
      <c r="Y1613" s="24"/>
      <c r="Z1613" s="24"/>
      <c r="AA1613" s="24"/>
      <c r="AB1613" s="24"/>
      <c r="AC1613" s="24"/>
      <c r="AD1613" s="24"/>
      <c r="AP1613"/>
      <c r="AQ1613"/>
      <c r="AX1613"/>
    </row>
    <row r="1614" spans="18:50" x14ac:dyDescent="0.25">
      <c r="R1614" s="24"/>
      <c r="S1614" s="24"/>
      <c r="T1614" s="24"/>
      <c r="U1614" s="24"/>
      <c r="V1614" s="24"/>
      <c r="W1614" s="24"/>
      <c r="X1614" s="24"/>
      <c r="Y1614" s="24"/>
      <c r="Z1614" s="24"/>
      <c r="AA1614" s="24"/>
      <c r="AB1614" s="24"/>
      <c r="AC1614" s="24"/>
      <c r="AD1614" s="24"/>
      <c r="AP1614"/>
      <c r="AQ1614"/>
      <c r="AX1614"/>
    </row>
    <row r="1615" spans="18:50" x14ac:dyDescent="0.25">
      <c r="R1615" s="24"/>
      <c r="S1615" s="24"/>
      <c r="T1615" s="24"/>
      <c r="U1615" s="24"/>
      <c r="V1615" s="24"/>
      <c r="W1615" s="24"/>
      <c r="X1615" s="24"/>
      <c r="Y1615" s="24"/>
      <c r="Z1615" s="24"/>
      <c r="AA1615" s="24"/>
      <c r="AB1615" s="24"/>
      <c r="AC1615" s="24"/>
      <c r="AD1615" s="24"/>
      <c r="AP1615"/>
      <c r="AQ1615"/>
      <c r="AX1615"/>
    </row>
    <row r="1616" spans="18:50" x14ac:dyDescent="0.25">
      <c r="R1616" s="24"/>
      <c r="S1616" s="24"/>
      <c r="T1616" s="24"/>
      <c r="U1616" s="24"/>
      <c r="V1616" s="24"/>
      <c r="W1616" s="24"/>
      <c r="X1616" s="24"/>
      <c r="Y1616" s="24"/>
      <c r="Z1616" s="24"/>
      <c r="AA1616" s="24"/>
      <c r="AB1616" s="24"/>
      <c r="AC1616" s="24"/>
      <c r="AD1616" s="24"/>
      <c r="AP1616"/>
      <c r="AQ1616"/>
      <c r="AX1616"/>
    </row>
    <row r="1617" spans="18:50" x14ac:dyDescent="0.25">
      <c r="R1617" s="24"/>
      <c r="S1617" s="24"/>
      <c r="T1617" s="24"/>
      <c r="U1617" s="24"/>
      <c r="V1617" s="24"/>
      <c r="W1617" s="24"/>
      <c r="X1617" s="24"/>
      <c r="Y1617" s="24"/>
      <c r="Z1617" s="24"/>
      <c r="AA1617" s="24"/>
      <c r="AB1617" s="24"/>
      <c r="AC1617" s="24"/>
      <c r="AD1617" s="24"/>
      <c r="AP1617"/>
      <c r="AQ1617"/>
      <c r="AX1617"/>
    </row>
    <row r="1618" spans="18:50" x14ac:dyDescent="0.25">
      <c r="R1618" s="24"/>
      <c r="S1618" s="24"/>
      <c r="T1618" s="24"/>
      <c r="U1618" s="24"/>
      <c r="V1618" s="24"/>
      <c r="W1618" s="24"/>
      <c r="X1618" s="24"/>
      <c r="Y1618" s="24"/>
      <c r="Z1618" s="24"/>
      <c r="AA1618" s="24"/>
      <c r="AB1618" s="24"/>
      <c r="AC1618" s="24"/>
      <c r="AD1618" s="24"/>
      <c r="AP1618"/>
      <c r="AQ1618"/>
      <c r="AX1618"/>
    </row>
    <row r="1619" spans="18:50" x14ac:dyDescent="0.25">
      <c r="R1619" s="24"/>
      <c r="S1619" s="24"/>
      <c r="T1619" s="24"/>
      <c r="U1619" s="24"/>
      <c r="V1619" s="24"/>
      <c r="W1619" s="24"/>
      <c r="X1619" s="24"/>
      <c r="Y1619" s="24"/>
      <c r="Z1619" s="24"/>
      <c r="AA1619" s="24"/>
      <c r="AB1619" s="24"/>
      <c r="AC1619" s="24"/>
      <c r="AD1619" s="24"/>
      <c r="AP1619"/>
      <c r="AQ1619"/>
      <c r="AX1619"/>
    </row>
  </sheetData>
  <mergeCells count="170">
    <mergeCell ref="A46:C48"/>
    <mergeCell ref="B51:D51"/>
    <mergeCell ref="E51:R51"/>
    <mergeCell ref="B52:D52"/>
    <mergeCell ref="E52:R52"/>
    <mergeCell ref="B53:D53"/>
    <mergeCell ref="E53:R53"/>
    <mergeCell ref="AT40:AT45"/>
    <mergeCell ref="AU40:AU45"/>
    <mergeCell ref="AV40:AV45"/>
    <mergeCell ref="AW40:AW45"/>
    <mergeCell ref="AX40:AX45"/>
    <mergeCell ref="AY40:AY45"/>
    <mergeCell ref="AN40:AN45"/>
    <mergeCell ref="AO40:AO45"/>
    <mergeCell ref="AP40:AP45"/>
    <mergeCell ref="AQ40:AQ45"/>
    <mergeCell ref="AR40:AR45"/>
    <mergeCell ref="AS40:AS45"/>
    <mergeCell ref="AH40:AH45"/>
    <mergeCell ref="AI40:AI45"/>
    <mergeCell ref="AJ40:AJ45"/>
    <mergeCell ref="AK40:AK45"/>
    <mergeCell ref="AL40:AL45"/>
    <mergeCell ref="AM40:AM45"/>
    <mergeCell ref="A40:A45"/>
    <mergeCell ref="B40:B45"/>
    <mergeCell ref="C40:C45"/>
    <mergeCell ref="S40:S45"/>
    <mergeCell ref="AF40:AF45"/>
    <mergeCell ref="AG40:AG45"/>
    <mergeCell ref="AT34:AT39"/>
    <mergeCell ref="AU34:AU39"/>
    <mergeCell ref="AV34:AV39"/>
    <mergeCell ref="AW34:AW39"/>
    <mergeCell ref="AX34:AX39"/>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34:A39"/>
    <mergeCell ref="B34:B39"/>
    <mergeCell ref="C34:C39"/>
    <mergeCell ref="S34:S39"/>
    <mergeCell ref="AF34:AF39"/>
    <mergeCell ref="AG34:AG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28:A33"/>
    <mergeCell ref="B28:B33"/>
    <mergeCell ref="C28:C33"/>
    <mergeCell ref="S28:S33"/>
    <mergeCell ref="AF28:AF33"/>
    <mergeCell ref="AG28:AG33"/>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V10:AV15"/>
    <mergeCell ref="AW10:AW15"/>
    <mergeCell ref="AX10:AX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N8:AX8"/>
    <mergeCell ref="AY8:AY9"/>
    <mergeCell ref="A10:A15"/>
    <mergeCell ref="B10:B1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463"/>
  <sheetViews>
    <sheetView showGridLines="0" zoomScale="57" zoomScaleNormal="57" workbookViewId="0">
      <selection activeCell="F33" sqref="F33"/>
    </sheetView>
  </sheetViews>
  <sheetFormatPr baseColWidth="10" defaultColWidth="11.42578125" defaultRowHeight="15" x14ac:dyDescent="0.25"/>
  <cols>
    <col min="1" max="1" width="18.5703125" style="71" customWidth="1"/>
    <col min="2" max="2" width="30.42578125" style="71" customWidth="1"/>
    <col min="3" max="5" width="18.5703125" style="71" customWidth="1"/>
    <col min="6" max="6" width="19.5703125" style="71" customWidth="1"/>
    <col min="7" max="7" width="18.5703125" style="71" customWidth="1"/>
    <col min="8" max="8" width="17.7109375" style="71" customWidth="1"/>
    <col min="9" max="9" width="18" style="71" customWidth="1"/>
    <col min="10" max="10" width="11.7109375" style="71" customWidth="1"/>
    <col min="11" max="11" width="17.7109375" style="71" customWidth="1"/>
    <col min="12" max="12" width="19.7109375" style="71" customWidth="1"/>
    <col min="13" max="13" width="14.140625" style="71" customWidth="1"/>
    <col min="14" max="14" width="34.28515625" style="71" customWidth="1"/>
    <col min="15" max="15" width="11.42578125" style="70"/>
    <col min="16" max="16384" width="11.42578125" style="71"/>
  </cols>
  <sheetData>
    <row r="1" spans="1:14" ht="29.25" customHeight="1" x14ac:dyDescent="0.25">
      <c r="A1" s="929"/>
      <c r="B1" s="930"/>
      <c r="C1" s="935" t="s">
        <v>39</v>
      </c>
      <c r="D1" s="936"/>
      <c r="E1" s="936"/>
      <c r="F1" s="936"/>
      <c r="G1" s="936"/>
      <c r="H1" s="936"/>
      <c r="I1" s="936"/>
      <c r="J1" s="936"/>
      <c r="K1" s="936"/>
      <c r="L1" s="936"/>
      <c r="M1" s="936"/>
      <c r="N1" s="937"/>
    </row>
    <row r="2" spans="1:14" ht="33.75" customHeight="1" thickBot="1" x14ac:dyDescent="0.3">
      <c r="A2" s="931"/>
      <c r="B2" s="932"/>
      <c r="C2" s="938" t="s">
        <v>275</v>
      </c>
      <c r="D2" s="939"/>
      <c r="E2" s="939"/>
      <c r="F2" s="939"/>
      <c r="G2" s="939"/>
      <c r="H2" s="940"/>
      <c r="I2" s="940"/>
      <c r="J2" s="940"/>
      <c r="K2" s="940"/>
      <c r="L2" s="940"/>
      <c r="M2" s="940"/>
      <c r="N2" s="941"/>
    </row>
    <row r="3" spans="1:14" ht="18.75" thickBot="1" x14ac:dyDescent="0.3">
      <c r="A3" s="933"/>
      <c r="B3" s="934"/>
      <c r="C3" s="942" t="s">
        <v>40</v>
      </c>
      <c r="D3" s="943"/>
      <c r="E3" s="943"/>
      <c r="F3" s="943"/>
      <c r="G3" s="943"/>
      <c r="H3" s="944" t="s">
        <v>368</v>
      </c>
      <c r="I3" s="945"/>
      <c r="J3" s="945"/>
      <c r="K3" s="945"/>
      <c r="L3" s="945"/>
      <c r="M3" s="945"/>
      <c r="N3" s="946"/>
    </row>
    <row r="4" spans="1:14" ht="26.25" customHeight="1" thickBot="1" x14ac:dyDescent="0.3">
      <c r="A4" s="947" t="s">
        <v>0</v>
      </c>
      <c r="B4" s="948"/>
      <c r="C4" s="949" t="s">
        <v>315</v>
      </c>
      <c r="D4" s="949"/>
      <c r="E4" s="949"/>
      <c r="F4" s="949"/>
      <c r="G4" s="949"/>
      <c r="H4" s="949"/>
      <c r="I4" s="949"/>
      <c r="J4" s="949"/>
      <c r="K4" s="949"/>
      <c r="L4" s="949"/>
      <c r="M4" s="949"/>
      <c r="N4" s="950"/>
    </row>
    <row r="5" spans="1:14" ht="29.25" customHeight="1" thickBot="1" x14ac:dyDescent="0.3">
      <c r="A5" s="960" t="s">
        <v>2</v>
      </c>
      <c r="B5" s="961"/>
      <c r="C5" s="962" t="s">
        <v>294</v>
      </c>
      <c r="D5" s="962"/>
      <c r="E5" s="962"/>
      <c r="F5" s="962"/>
      <c r="G5" s="962"/>
      <c r="H5" s="962"/>
      <c r="I5" s="962"/>
      <c r="J5" s="962"/>
      <c r="K5" s="962"/>
      <c r="L5" s="962"/>
      <c r="M5" s="962"/>
      <c r="N5" s="963"/>
    </row>
    <row r="7" spans="1:14" ht="28.5" hidden="1" customHeight="1" x14ac:dyDescent="0.25">
      <c r="A7" s="951" t="s">
        <v>119</v>
      </c>
      <c r="B7" s="952"/>
      <c r="C7" s="952"/>
      <c r="D7" s="952"/>
      <c r="E7" s="952"/>
      <c r="F7" s="952"/>
      <c r="G7" s="952"/>
      <c r="H7" s="952"/>
    </row>
    <row r="8" spans="1:14" ht="33.75" hidden="1" customHeight="1" x14ac:dyDescent="0.25">
      <c r="A8" s="162" t="s">
        <v>49</v>
      </c>
      <c r="B8" s="160" t="s">
        <v>120</v>
      </c>
      <c r="C8" s="160" t="s">
        <v>121</v>
      </c>
      <c r="D8" s="160" t="s">
        <v>122</v>
      </c>
      <c r="E8" s="160" t="s">
        <v>123</v>
      </c>
      <c r="F8" s="160" t="s">
        <v>124</v>
      </c>
      <c r="G8" s="160" t="s">
        <v>125</v>
      </c>
      <c r="H8" s="161" t="s">
        <v>126</v>
      </c>
    </row>
    <row r="9" spans="1:14" ht="19.5" hidden="1" customHeight="1" x14ac:dyDescent="0.25">
      <c r="A9" s="163" t="s">
        <v>127</v>
      </c>
      <c r="B9" s="159"/>
      <c r="C9" s="159"/>
      <c r="D9" s="159"/>
      <c r="E9" s="159"/>
      <c r="F9" s="159"/>
      <c r="G9" s="159"/>
      <c r="H9" s="159" t="e">
        <v>#DIV/0!</v>
      </c>
    </row>
    <row r="10" spans="1:14" ht="19.5" hidden="1" customHeight="1" x14ac:dyDescent="0.25">
      <c r="A10" s="163" t="s">
        <v>128</v>
      </c>
      <c r="B10" s="159"/>
      <c r="C10" s="159"/>
      <c r="D10" s="159"/>
      <c r="E10" s="159"/>
      <c r="F10" s="159"/>
      <c r="G10" s="159"/>
      <c r="H10" s="159" t="e">
        <v>#DIV/0!</v>
      </c>
    </row>
    <row r="11" spans="1:14" ht="19.5" hidden="1" customHeight="1" x14ac:dyDescent="0.25">
      <c r="A11" s="163" t="s">
        <v>129</v>
      </c>
      <c r="B11" s="159"/>
      <c r="C11" s="159"/>
      <c r="D11" s="159"/>
      <c r="E11" s="159"/>
      <c r="F11" s="159"/>
      <c r="G11" s="159"/>
      <c r="H11" s="159" t="e">
        <v>#DIV/0!</v>
      </c>
    </row>
    <row r="12" spans="1:14" ht="19.5" hidden="1" customHeight="1" x14ac:dyDescent="0.25">
      <c r="A12" s="163" t="s">
        <v>130</v>
      </c>
      <c r="B12" s="159" t="s">
        <v>337</v>
      </c>
      <c r="C12" s="165">
        <v>1075000000</v>
      </c>
      <c r="D12" s="166">
        <v>1075000000</v>
      </c>
      <c r="E12" s="170">
        <v>224318104</v>
      </c>
      <c r="F12" s="170">
        <v>224318104</v>
      </c>
      <c r="G12" s="170">
        <v>28682667</v>
      </c>
      <c r="H12" s="171">
        <v>0.12786603706315205</v>
      </c>
    </row>
    <row r="13" spans="1:14" ht="19.5" hidden="1" customHeight="1" x14ac:dyDescent="0.25">
      <c r="A13" s="163" t="s">
        <v>131</v>
      </c>
      <c r="B13" s="159" t="s">
        <v>337</v>
      </c>
      <c r="C13" s="165">
        <v>1075000000</v>
      </c>
      <c r="D13" s="166">
        <v>1075000000</v>
      </c>
      <c r="E13" s="169">
        <v>251630104</v>
      </c>
      <c r="F13" s="169">
        <v>251630104</v>
      </c>
      <c r="G13" s="170">
        <v>28682667</v>
      </c>
      <c r="H13" s="172">
        <v>0.11398742258597166</v>
      </c>
    </row>
    <row r="14" spans="1:14" ht="19.5" hidden="1" customHeight="1" x14ac:dyDescent="0.25">
      <c r="A14" s="164" t="s">
        <v>132</v>
      </c>
      <c r="B14" s="159" t="s">
        <v>337</v>
      </c>
      <c r="C14" s="165">
        <v>1075000002</v>
      </c>
      <c r="D14" s="166">
        <v>1075000002</v>
      </c>
      <c r="E14" s="168">
        <v>928915199</v>
      </c>
      <c r="F14" s="168">
        <v>928915199</v>
      </c>
      <c r="G14" s="167">
        <v>96669934</v>
      </c>
      <c r="H14" s="172">
        <v>0.10406755547122876</v>
      </c>
    </row>
    <row r="15" spans="1:14" ht="16.5" customHeight="1" x14ac:dyDescent="0.25"/>
    <row r="16" spans="1:14" ht="26.25" hidden="1" customHeight="1" x14ac:dyDescent="0.25">
      <c r="A16" s="951" t="s">
        <v>133</v>
      </c>
      <c r="B16" s="952"/>
      <c r="C16" s="952"/>
      <c r="D16" s="952"/>
      <c r="E16" s="952"/>
      <c r="F16" s="952"/>
      <c r="G16" s="952"/>
      <c r="H16" s="952"/>
    </row>
    <row r="17" spans="1:8" ht="30.75" hidden="1" customHeight="1" x14ac:dyDescent="0.25">
      <c r="A17" s="162" t="s">
        <v>50</v>
      </c>
      <c r="B17" s="160" t="s">
        <v>120</v>
      </c>
      <c r="C17" s="160" t="s">
        <v>121</v>
      </c>
      <c r="D17" s="160" t="s">
        <v>122</v>
      </c>
      <c r="E17" s="160" t="s">
        <v>123</v>
      </c>
      <c r="F17" s="160" t="s">
        <v>124</v>
      </c>
      <c r="G17" s="160" t="s">
        <v>125</v>
      </c>
      <c r="H17" s="161" t="s">
        <v>126</v>
      </c>
    </row>
    <row r="18" spans="1:8" ht="16.5" hidden="1" customHeight="1" x14ac:dyDescent="0.25">
      <c r="A18" s="173" t="s">
        <v>134</v>
      </c>
      <c r="B18" s="174" t="s">
        <v>276</v>
      </c>
      <c r="C18" s="170">
        <v>2495000000</v>
      </c>
      <c r="D18" s="170">
        <v>2495000000</v>
      </c>
      <c r="E18" s="175">
        <v>0</v>
      </c>
      <c r="F18" s="175">
        <v>0</v>
      </c>
      <c r="G18" s="175">
        <v>0</v>
      </c>
      <c r="H18" s="176">
        <v>0</v>
      </c>
    </row>
    <row r="19" spans="1:8" ht="16.5" hidden="1" customHeight="1" x14ac:dyDescent="0.25">
      <c r="A19" s="173" t="s">
        <v>135</v>
      </c>
      <c r="B19" s="174" t="s">
        <v>276</v>
      </c>
      <c r="C19" s="170">
        <v>2495000000</v>
      </c>
      <c r="D19" s="170">
        <v>2495000000</v>
      </c>
      <c r="E19" s="175">
        <v>0</v>
      </c>
      <c r="F19" s="175">
        <v>0</v>
      </c>
      <c r="G19" s="175">
        <v>0</v>
      </c>
      <c r="H19" s="176">
        <v>0</v>
      </c>
    </row>
    <row r="20" spans="1:8" ht="16.5" hidden="1" customHeight="1" x14ac:dyDescent="0.25">
      <c r="A20" s="173" t="s">
        <v>136</v>
      </c>
      <c r="B20" s="174" t="s">
        <v>276</v>
      </c>
      <c r="C20" s="170">
        <v>2495000000</v>
      </c>
      <c r="D20" s="170">
        <v>2495000000</v>
      </c>
      <c r="E20" s="175">
        <v>22734000</v>
      </c>
      <c r="F20" s="175">
        <v>0</v>
      </c>
      <c r="G20" s="175">
        <v>0</v>
      </c>
      <c r="H20" s="176">
        <v>0</v>
      </c>
    </row>
    <row r="21" spans="1:8" ht="16.5" hidden="1" customHeight="1" x14ac:dyDescent="0.25">
      <c r="A21" s="173" t="s">
        <v>137</v>
      </c>
      <c r="B21" s="174" t="s">
        <v>276</v>
      </c>
      <c r="C21" s="170">
        <v>2495000000</v>
      </c>
      <c r="D21" s="170">
        <v>2495000000</v>
      </c>
      <c r="E21" s="175">
        <v>384277000</v>
      </c>
      <c r="F21" s="175">
        <v>0</v>
      </c>
      <c r="G21" s="175">
        <v>0</v>
      </c>
      <c r="H21" s="176">
        <v>0</v>
      </c>
    </row>
    <row r="22" spans="1:8" ht="16.5" hidden="1" customHeight="1" x14ac:dyDescent="0.25">
      <c r="A22" s="252" t="s">
        <v>138</v>
      </c>
      <c r="B22" s="253" t="s">
        <v>276</v>
      </c>
      <c r="C22" s="170">
        <v>2495000000</v>
      </c>
      <c r="D22" s="170">
        <v>2495000000</v>
      </c>
      <c r="E22" s="254">
        <v>418861000</v>
      </c>
      <c r="F22" s="254">
        <v>16940167</v>
      </c>
      <c r="G22" s="254">
        <v>16940167</v>
      </c>
      <c r="H22" s="255">
        <v>4.0443409627537535E-2</v>
      </c>
    </row>
    <row r="23" spans="1:8" ht="16.5" hidden="1" customHeight="1" x14ac:dyDescent="0.25">
      <c r="A23" s="252" t="s">
        <v>139</v>
      </c>
      <c r="B23" s="253" t="s">
        <v>276</v>
      </c>
      <c r="C23" s="170">
        <v>2495000000</v>
      </c>
      <c r="D23" s="170">
        <f>+INVERSIÓN!BD52</f>
        <v>2265000000</v>
      </c>
      <c r="E23" s="254">
        <v>418861000</v>
      </c>
      <c r="F23" s="254">
        <v>62626334</v>
      </c>
      <c r="G23" s="254">
        <v>62626334</v>
      </c>
      <c r="H23" s="255">
        <v>0.14951579163493378</v>
      </c>
    </row>
    <row r="24" spans="1:8" ht="16.5" hidden="1" customHeight="1" x14ac:dyDescent="0.25">
      <c r="A24" s="252" t="s">
        <v>127</v>
      </c>
      <c r="B24" s="253" t="s">
        <v>276</v>
      </c>
      <c r="C24" s="170">
        <v>2495000000</v>
      </c>
      <c r="D24" s="170">
        <v>1040800000</v>
      </c>
      <c r="E24" s="254">
        <v>428816000</v>
      </c>
      <c r="F24" s="254">
        <v>121860334</v>
      </c>
      <c r="G24" s="254">
        <v>121860334</v>
      </c>
      <c r="H24" s="255">
        <v>0.2841786080743256</v>
      </c>
    </row>
    <row r="25" spans="1:8" ht="16.5" hidden="1" customHeight="1" x14ac:dyDescent="0.25">
      <c r="A25" s="75" t="s">
        <v>128</v>
      </c>
      <c r="B25" s="253" t="s">
        <v>276</v>
      </c>
      <c r="C25" s="170">
        <v>2495000000</v>
      </c>
      <c r="D25" s="275">
        <f>+INVERSIÓN!BA52</f>
        <v>2265000000</v>
      </c>
      <c r="E25" s="254">
        <v>461116000</v>
      </c>
      <c r="F25" s="254">
        <v>173653334</v>
      </c>
      <c r="G25" s="254">
        <v>173653334</v>
      </c>
      <c r="H25" s="255">
        <f>+G25/E25</f>
        <v>0.37659359900762496</v>
      </c>
    </row>
    <row r="26" spans="1:8" ht="16.5" hidden="1" customHeight="1" x14ac:dyDescent="0.25">
      <c r="A26" s="75" t="s">
        <v>129</v>
      </c>
      <c r="B26" s="253" t="s">
        <v>276</v>
      </c>
      <c r="C26" s="170">
        <v>2495000000</v>
      </c>
      <c r="D26" s="275">
        <v>2495000000</v>
      </c>
      <c r="E26" s="254">
        <v>487288000</v>
      </c>
      <c r="F26" s="254">
        <v>260268267</v>
      </c>
      <c r="G26" s="254">
        <v>260268267</v>
      </c>
      <c r="H26" s="255">
        <f>+G26/E26</f>
        <v>0.53411589655398861</v>
      </c>
    </row>
    <row r="27" spans="1:8" ht="16.5" hidden="1" customHeight="1" x14ac:dyDescent="0.25">
      <c r="A27" s="75" t="s">
        <v>130</v>
      </c>
      <c r="B27" s="253" t="s">
        <v>276</v>
      </c>
      <c r="C27" s="170">
        <v>2495000000</v>
      </c>
      <c r="D27" s="275">
        <v>2495000000</v>
      </c>
      <c r="E27" s="254">
        <v>681696000</v>
      </c>
      <c r="F27" s="254">
        <v>321031467</v>
      </c>
      <c r="G27" s="254">
        <v>321031467</v>
      </c>
      <c r="H27" s="255">
        <v>0.47093054235318971</v>
      </c>
    </row>
    <row r="28" spans="1:8" ht="16.5" hidden="1" customHeight="1" x14ac:dyDescent="0.25">
      <c r="A28" s="75" t="s">
        <v>131</v>
      </c>
      <c r="B28" s="253" t="s">
        <v>276</v>
      </c>
      <c r="C28" s="170">
        <v>2495000000</v>
      </c>
      <c r="D28" s="275">
        <v>2495000000</v>
      </c>
      <c r="E28" s="254">
        <v>2038453663</v>
      </c>
      <c r="F28" s="254">
        <v>385644467</v>
      </c>
      <c r="G28" s="254">
        <v>385644467</v>
      </c>
      <c r="H28" s="255">
        <v>0.18918480905395985</v>
      </c>
    </row>
    <row r="29" spans="1:8" ht="16.5" hidden="1" customHeight="1" x14ac:dyDescent="0.25">
      <c r="A29" s="75" t="s">
        <v>132</v>
      </c>
      <c r="B29" s="253" t="s">
        <v>276</v>
      </c>
      <c r="C29" s="170">
        <v>2495000000</v>
      </c>
      <c r="D29" s="275">
        <v>2265000000</v>
      </c>
      <c r="E29" s="254">
        <f>+INVERSIÓN!BE52</f>
        <v>2224007825</v>
      </c>
      <c r="F29" s="254">
        <f>+INVERSIÓN!BE12+INVERSIÓN!BE19+INVERSIÓN!BE26+INVERSIÓN!BE33+INVERSIÓN!BE40+INVERSIÓN!BE47</f>
        <v>593633217</v>
      </c>
      <c r="G29" s="254">
        <f>+F29</f>
        <v>593633217</v>
      </c>
      <c r="H29" s="255">
        <f>+G29/E29</f>
        <v>0.26692047137918679</v>
      </c>
    </row>
    <row r="30" spans="1:8" ht="16.5" customHeight="1" thickBot="1" x14ac:dyDescent="0.3"/>
    <row r="31" spans="1:8" ht="24.75" customHeight="1" x14ac:dyDescent="0.25">
      <c r="A31" s="957" t="s">
        <v>140</v>
      </c>
      <c r="B31" s="958"/>
      <c r="C31" s="958"/>
      <c r="D31" s="958"/>
      <c r="E31" s="958"/>
      <c r="F31" s="958"/>
      <c r="G31" s="958"/>
      <c r="H31" s="959"/>
    </row>
    <row r="32" spans="1:8" ht="25.5" customHeight="1" x14ac:dyDescent="0.25">
      <c r="A32" s="72" t="s">
        <v>62</v>
      </c>
      <c r="B32" s="73" t="s">
        <v>120</v>
      </c>
      <c r="C32" s="73" t="s">
        <v>121</v>
      </c>
      <c r="D32" s="73" t="s">
        <v>122</v>
      </c>
      <c r="E32" s="73" t="s">
        <v>123</v>
      </c>
      <c r="F32" s="73" t="s">
        <v>124</v>
      </c>
      <c r="G32" s="73" t="s">
        <v>125</v>
      </c>
      <c r="H32" s="74" t="s">
        <v>126</v>
      </c>
    </row>
    <row r="33" spans="1:8" ht="16.5" customHeight="1" x14ac:dyDescent="0.25">
      <c r="A33" s="75" t="s">
        <v>134</v>
      </c>
      <c r="B33" s="174" t="s">
        <v>276</v>
      </c>
      <c r="C33" s="275">
        <f>+INVERSIÓN!BF52</f>
        <v>2820678000</v>
      </c>
      <c r="D33" s="275">
        <f>+C33</f>
        <v>2820678000</v>
      </c>
      <c r="E33" s="275" t="e">
        <f>+#REF!</f>
        <v>#REF!</v>
      </c>
      <c r="F33" s="325">
        <v>0</v>
      </c>
      <c r="G33" s="325">
        <v>0</v>
      </c>
      <c r="H33" s="326" t="e">
        <f>G33/E33</f>
        <v>#REF!</v>
      </c>
    </row>
    <row r="34" spans="1:8" ht="16.5" customHeight="1" x14ac:dyDescent="0.25">
      <c r="A34" s="75" t="s">
        <v>135</v>
      </c>
      <c r="B34" s="174" t="s">
        <v>276</v>
      </c>
      <c r="C34" s="275">
        <v>2820678000</v>
      </c>
      <c r="D34" s="275">
        <v>2820678000</v>
      </c>
      <c r="E34" s="275">
        <v>1367943500</v>
      </c>
      <c r="F34" s="339">
        <v>33074300</v>
      </c>
      <c r="G34" s="339">
        <v>33074300</v>
      </c>
      <c r="H34" s="255">
        <v>2.4178118467612149E-2</v>
      </c>
    </row>
    <row r="35" spans="1:8" ht="16.5" customHeight="1" x14ac:dyDescent="0.25">
      <c r="A35" s="75" t="s">
        <v>136</v>
      </c>
      <c r="B35" s="174" t="s">
        <v>276</v>
      </c>
      <c r="C35" s="275">
        <v>2820678000</v>
      </c>
      <c r="D35" s="275">
        <v>2820678000</v>
      </c>
      <c r="E35" s="275">
        <v>1367943500</v>
      </c>
      <c r="F35" s="339">
        <v>180697067</v>
      </c>
      <c r="G35" s="339">
        <v>180697067</v>
      </c>
      <c r="H35" s="255">
        <v>0.13209395490383924</v>
      </c>
    </row>
    <row r="36" spans="1:8" ht="16.5" customHeight="1" x14ac:dyDescent="0.25">
      <c r="A36" s="75" t="s">
        <v>137</v>
      </c>
      <c r="B36" s="174" t="s">
        <v>276</v>
      </c>
      <c r="C36" s="275">
        <v>2820678000</v>
      </c>
      <c r="D36" s="275">
        <v>2820678000</v>
      </c>
      <c r="E36" s="275">
        <v>1367943500</v>
      </c>
      <c r="F36" s="339">
        <v>301372234</v>
      </c>
      <c r="G36" s="339">
        <v>301372234</v>
      </c>
      <c r="H36" s="255">
        <v>0.2203104397221084</v>
      </c>
    </row>
    <row r="37" spans="1:8" ht="16.5" customHeight="1" x14ac:dyDescent="0.25">
      <c r="A37" s="75" t="s">
        <v>138</v>
      </c>
      <c r="B37" s="174" t="s">
        <v>276</v>
      </c>
      <c r="C37" s="275">
        <v>2820678000</v>
      </c>
      <c r="D37" s="275">
        <v>2820678000</v>
      </c>
      <c r="E37" s="275">
        <v>1367943500</v>
      </c>
      <c r="F37" s="339">
        <v>452877234</v>
      </c>
      <c r="G37" s="339">
        <v>452877234</v>
      </c>
      <c r="H37" s="255">
        <v>0.33106428299122004</v>
      </c>
    </row>
    <row r="38" spans="1:8" ht="16.5" customHeight="1" x14ac:dyDescent="0.25">
      <c r="A38" s="75" t="s">
        <v>139</v>
      </c>
      <c r="B38" s="174" t="s">
        <v>276</v>
      </c>
      <c r="C38" s="275">
        <v>2820678000</v>
      </c>
      <c r="D38" s="275">
        <v>2820678000</v>
      </c>
      <c r="E38" s="275">
        <v>1713331277</v>
      </c>
      <c r="F38" s="339">
        <v>606037054</v>
      </c>
      <c r="G38" s="339">
        <v>606037054</v>
      </c>
      <c r="H38" s="255">
        <v>0.35371854943379988</v>
      </c>
    </row>
    <row r="39" spans="1:8" ht="16.5" customHeight="1" x14ac:dyDescent="0.25">
      <c r="A39" s="75" t="s">
        <v>127</v>
      </c>
      <c r="B39" s="174" t="s">
        <v>276</v>
      </c>
      <c r="C39" s="275">
        <v>2820678000</v>
      </c>
      <c r="D39" s="275">
        <v>2410678000</v>
      </c>
      <c r="E39" s="275">
        <v>1728511277</v>
      </c>
      <c r="F39" s="339">
        <v>748322821</v>
      </c>
      <c r="G39" s="339">
        <v>748322821</v>
      </c>
      <c r="H39" s="255">
        <v>0.43292909393034873</v>
      </c>
    </row>
    <row r="40" spans="1:8" ht="16.5" customHeight="1" x14ac:dyDescent="0.25">
      <c r="A40" s="75" t="s">
        <v>128</v>
      </c>
      <c r="B40" s="174" t="s">
        <v>276</v>
      </c>
      <c r="C40" s="275">
        <v>2820678000</v>
      </c>
      <c r="D40" s="275">
        <v>2410678000</v>
      </c>
      <c r="E40" s="275">
        <v>1757236277</v>
      </c>
      <c r="F40" s="339">
        <v>927953188</v>
      </c>
      <c r="G40" s="339">
        <v>927953188</v>
      </c>
      <c r="H40" s="255">
        <v>0.52807536479057104</v>
      </c>
    </row>
    <row r="41" spans="1:8" ht="16.5" customHeight="1" x14ac:dyDescent="0.25">
      <c r="A41" s="75" t="s">
        <v>129</v>
      </c>
      <c r="B41" s="174" t="s">
        <v>276</v>
      </c>
      <c r="C41" s="275">
        <v>2820678000</v>
      </c>
      <c r="D41" s="275">
        <v>2410678000</v>
      </c>
      <c r="E41" s="275">
        <v>1817203277</v>
      </c>
      <c r="F41" s="339">
        <v>1105557388</v>
      </c>
      <c r="G41" s="339">
        <v>1105557388</v>
      </c>
      <c r="H41" s="255">
        <v>0.60838399423599543</v>
      </c>
    </row>
    <row r="42" spans="1:8" ht="16.5" customHeight="1" x14ac:dyDescent="0.25">
      <c r="A42" s="75" t="s">
        <v>130</v>
      </c>
      <c r="B42" s="174" t="s">
        <v>276</v>
      </c>
      <c r="C42" s="275">
        <v>2820678000</v>
      </c>
      <c r="D42" s="275">
        <v>2128678000</v>
      </c>
      <c r="E42" s="275">
        <v>1896327944</v>
      </c>
      <c r="F42" s="339">
        <v>1270275988</v>
      </c>
      <c r="G42" s="339">
        <v>1270275988</v>
      </c>
      <c r="H42" s="255">
        <v>0.66986092359138916</v>
      </c>
    </row>
    <row r="43" spans="1:8" ht="16.5" customHeight="1" x14ac:dyDescent="0.25">
      <c r="A43" s="75" t="s">
        <v>131</v>
      </c>
      <c r="B43" s="174" t="s">
        <v>276</v>
      </c>
      <c r="C43" s="275">
        <v>2820678000</v>
      </c>
      <c r="D43" s="275">
        <v>2128678000</v>
      </c>
      <c r="E43" s="275">
        <v>2004721944</v>
      </c>
      <c r="F43" s="339">
        <v>1425344255</v>
      </c>
      <c r="G43" s="339">
        <v>1425344255</v>
      </c>
      <c r="H43" s="255">
        <v>0.71099349177373994</v>
      </c>
    </row>
    <row r="44" spans="1:8" ht="16.5" customHeight="1" x14ac:dyDescent="0.25">
      <c r="A44" s="563" t="s">
        <v>132</v>
      </c>
      <c r="B44" s="174" t="s">
        <v>276</v>
      </c>
      <c r="C44" s="564">
        <v>2820678000</v>
      </c>
      <c r="D44" s="564">
        <f>+INVERSIÓN!CH52</f>
        <v>2128678000</v>
      </c>
      <c r="E44" s="564">
        <f>+INVERSIÓN!CI52</f>
        <v>2042010751</v>
      </c>
      <c r="F44" s="565">
        <f>+INVERSIÓN!CI12+INVERSIÓN!CI19+INVERSIÓN!CI26+INVERSIÓN!CI33+INVERSIÓN!CI40+INVERSIÓN!CI47</f>
        <v>1838841708</v>
      </c>
      <c r="G44" s="565">
        <f>+F44</f>
        <v>1838841708</v>
      </c>
      <c r="H44" s="255">
        <f>+G44/E44</f>
        <v>0.90050539993459611</v>
      </c>
    </row>
    <row r="45" spans="1:8" ht="16.5" customHeight="1" x14ac:dyDescent="0.25">
      <c r="E45" s="376"/>
    </row>
    <row r="46" spans="1:8" ht="27.75" hidden="1" customHeight="1" x14ac:dyDescent="0.25">
      <c r="A46" s="957" t="s">
        <v>141</v>
      </c>
      <c r="B46" s="958"/>
      <c r="C46" s="958"/>
      <c r="D46" s="958"/>
      <c r="E46" s="958"/>
      <c r="F46" s="958"/>
      <c r="G46" s="958"/>
      <c r="H46" s="959"/>
    </row>
    <row r="47" spans="1:8" ht="25.5" hidden="1" customHeight="1" x14ac:dyDescent="0.25">
      <c r="A47" s="72" t="s">
        <v>63</v>
      </c>
      <c r="B47" s="73" t="s">
        <v>120</v>
      </c>
      <c r="C47" s="73" t="s">
        <v>121</v>
      </c>
      <c r="D47" s="73" t="s">
        <v>122</v>
      </c>
      <c r="E47" s="73" t="s">
        <v>123</v>
      </c>
      <c r="F47" s="73" t="s">
        <v>124</v>
      </c>
      <c r="G47" s="73" t="s">
        <v>125</v>
      </c>
      <c r="H47" s="74" t="s">
        <v>126</v>
      </c>
    </row>
    <row r="48" spans="1:8" ht="16.5" hidden="1" customHeight="1" x14ac:dyDescent="0.25">
      <c r="A48" s="75" t="s">
        <v>134</v>
      </c>
      <c r="B48" s="76"/>
      <c r="C48" s="76"/>
      <c r="D48" s="76"/>
      <c r="E48" s="76"/>
      <c r="F48" s="76"/>
      <c r="G48" s="76"/>
      <c r="H48" s="77" t="e">
        <f>G48/E48</f>
        <v>#DIV/0!</v>
      </c>
    </row>
    <row r="49" spans="1:8" ht="16.5" hidden="1" customHeight="1" x14ac:dyDescent="0.25">
      <c r="A49" s="75" t="s">
        <v>135</v>
      </c>
      <c r="B49" s="76"/>
      <c r="C49" s="76"/>
      <c r="D49" s="76"/>
      <c r="E49" s="76"/>
      <c r="F49" s="76"/>
      <c r="G49" s="76"/>
      <c r="H49" s="77" t="e">
        <f t="shared" ref="H49:H59" si="0">G49/E49</f>
        <v>#DIV/0!</v>
      </c>
    </row>
    <row r="50" spans="1:8" ht="16.5" hidden="1" customHeight="1" x14ac:dyDescent="0.25">
      <c r="A50" s="75" t="s">
        <v>136</v>
      </c>
      <c r="B50" s="76"/>
      <c r="C50" s="76"/>
      <c r="D50" s="76"/>
      <c r="E50" s="76"/>
      <c r="F50" s="76"/>
      <c r="G50" s="76"/>
      <c r="H50" s="77" t="e">
        <f t="shared" si="0"/>
        <v>#DIV/0!</v>
      </c>
    </row>
    <row r="51" spans="1:8" ht="16.5" hidden="1" customHeight="1" x14ac:dyDescent="0.25">
      <c r="A51" s="75" t="s">
        <v>137</v>
      </c>
      <c r="B51" s="76"/>
      <c r="C51" s="76"/>
      <c r="D51" s="76"/>
      <c r="E51" s="76"/>
      <c r="F51" s="76"/>
      <c r="G51" s="76"/>
      <c r="H51" s="77" t="e">
        <f t="shared" si="0"/>
        <v>#DIV/0!</v>
      </c>
    </row>
    <row r="52" spans="1:8" ht="16.5" hidden="1" customHeight="1" x14ac:dyDescent="0.25">
      <c r="A52" s="75" t="s">
        <v>138</v>
      </c>
      <c r="B52" s="76"/>
      <c r="C52" s="76"/>
      <c r="D52" s="76"/>
      <c r="E52" s="76"/>
      <c r="F52" s="76"/>
      <c r="G52" s="76"/>
      <c r="H52" s="77" t="e">
        <f t="shared" si="0"/>
        <v>#DIV/0!</v>
      </c>
    </row>
    <row r="53" spans="1:8" ht="16.5" hidden="1" customHeight="1" x14ac:dyDescent="0.25">
      <c r="A53" s="75" t="s">
        <v>139</v>
      </c>
      <c r="B53" s="76"/>
      <c r="C53" s="76"/>
      <c r="D53" s="76"/>
      <c r="E53" s="76"/>
      <c r="F53" s="76"/>
      <c r="G53" s="76"/>
      <c r="H53" s="77" t="e">
        <f t="shared" si="0"/>
        <v>#DIV/0!</v>
      </c>
    </row>
    <row r="54" spans="1:8" ht="16.5" hidden="1" customHeight="1" x14ac:dyDescent="0.25">
      <c r="A54" s="75" t="s">
        <v>127</v>
      </c>
      <c r="B54" s="76"/>
      <c r="C54" s="76"/>
      <c r="D54" s="76"/>
      <c r="E54" s="76"/>
      <c r="F54" s="76"/>
      <c r="G54" s="76"/>
      <c r="H54" s="77" t="e">
        <f t="shared" si="0"/>
        <v>#DIV/0!</v>
      </c>
    </row>
    <row r="55" spans="1:8" ht="16.5" hidden="1" customHeight="1" x14ac:dyDescent="0.25">
      <c r="A55" s="75" t="s">
        <v>128</v>
      </c>
      <c r="B55" s="76"/>
      <c r="C55" s="76"/>
      <c r="D55" s="76"/>
      <c r="E55" s="76"/>
      <c r="F55" s="76"/>
      <c r="G55" s="76"/>
      <c r="H55" s="77" t="e">
        <f t="shared" si="0"/>
        <v>#DIV/0!</v>
      </c>
    </row>
    <row r="56" spans="1:8" ht="16.5" hidden="1" customHeight="1" x14ac:dyDescent="0.25">
      <c r="A56" s="75" t="s">
        <v>129</v>
      </c>
      <c r="B56" s="76"/>
      <c r="C56" s="76"/>
      <c r="D56" s="76"/>
      <c r="E56" s="76"/>
      <c r="F56" s="76"/>
      <c r="G56" s="76"/>
      <c r="H56" s="77" t="e">
        <f t="shared" si="0"/>
        <v>#DIV/0!</v>
      </c>
    </row>
    <row r="57" spans="1:8" ht="16.5" hidden="1" customHeight="1" x14ac:dyDescent="0.25">
      <c r="A57" s="75" t="s">
        <v>130</v>
      </c>
      <c r="B57" s="76"/>
      <c r="C57" s="76"/>
      <c r="D57" s="76"/>
      <c r="E57" s="76"/>
      <c r="F57" s="76"/>
      <c r="G57" s="76"/>
      <c r="H57" s="77" t="e">
        <f t="shared" si="0"/>
        <v>#DIV/0!</v>
      </c>
    </row>
    <row r="58" spans="1:8" ht="16.5" hidden="1" customHeight="1" x14ac:dyDescent="0.25">
      <c r="A58" s="75" t="s">
        <v>131</v>
      </c>
      <c r="B58" s="76"/>
      <c r="C58" s="76"/>
      <c r="D58" s="76"/>
      <c r="E58" s="76"/>
      <c r="F58" s="76"/>
      <c r="G58" s="76"/>
      <c r="H58" s="77" t="e">
        <f t="shared" si="0"/>
        <v>#DIV/0!</v>
      </c>
    </row>
    <row r="59" spans="1:8" ht="16.5" hidden="1" customHeight="1" thickBot="1" x14ac:dyDescent="0.3">
      <c r="A59" s="78" t="s">
        <v>132</v>
      </c>
      <c r="B59" s="79"/>
      <c r="C59" s="79"/>
      <c r="D59" s="79"/>
      <c r="E59" s="79"/>
      <c r="F59" s="79"/>
      <c r="G59" s="79"/>
      <c r="H59" s="77" t="e">
        <f t="shared" si="0"/>
        <v>#DIV/0!</v>
      </c>
    </row>
    <row r="60" spans="1:8" ht="16.5" hidden="1" customHeight="1" thickBot="1" x14ac:dyDescent="0.3"/>
    <row r="61" spans="1:8" ht="23.25" hidden="1" customHeight="1" x14ac:dyDescent="0.25">
      <c r="A61" s="957" t="s">
        <v>142</v>
      </c>
      <c r="B61" s="958"/>
      <c r="C61" s="958"/>
      <c r="D61" s="958"/>
      <c r="E61" s="958"/>
      <c r="F61" s="958"/>
      <c r="G61" s="958"/>
      <c r="H61" s="959"/>
    </row>
    <row r="62" spans="1:8" ht="25.5" hidden="1" customHeight="1" x14ac:dyDescent="0.25">
      <c r="A62" s="72" t="s">
        <v>64</v>
      </c>
      <c r="B62" s="73" t="s">
        <v>120</v>
      </c>
      <c r="C62" s="73" t="s">
        <v>121</v>
      </c>
      <c r="D62" s="73" t="s">
        <v>122</v>
      </c>
      <c r="E62" s="73" t="s">
        <v>123</v>
      </c>
      <c r="F62" s="73" t="s">
        <v>124</v>
      </c>
      <c r="G62" s="73" t="s">
        <v>125</v>
      </c>
      <c r="H62" s="74" t="s">
        <v>126</v>
      </c>
    </row>
    <row r="63" spans="1:8" ht="16.5" hidden="1" customHeight="1" x14ac:dyDescent="0.25">
      <c r="A63" s="75" t="s">
        <v>134</v>
      </c>
      <c r="B63" s="76"/>
      <c r="C63" s="76"/>
      <c r="D63" s="76"/>
      <c r="E63" s="76"/>
      <c r="F63" s="76"/>
      <c r="G63" s="76"/>
      <c r="H63" s="77" t="e">
        <f>G63/E63</f>
        <v>#DIV/0!</v>
      </c>
    </row>
    <row r="64" spans="1:8" ht="16.5" hidden="1" customHeight="1" x14ac:dyDescent="0.25">
      <c r="A64" s="75" t="s">
        <v>135</v>
      </c>
      <c r="B64" s="76"/>
      <c r="C64" s="76"/>
      <c r="D64" s="76"/>
      <c r="E64" s="76"/>
      <c r="F64" s="76"/>
      <c r="G64" s="76"/>
      <c r="H64" s="77" t="e">
        <f t="shared" ref="H64:H74" si="1">G64/E64</f>
        <v>#DIV/0!</v>
      </c>
    </row>
    <row r="65" spans="1:15" ht="16.5" hidden="1" customHeight="1" x14ac:dyDescent="0.25">
      <c r="A65" s="75" t="s">
        <v>136</v>
      </c>
      <c r="B65" s="76"/>
      <c r="C65" s="76"/>
      <c r="D65" s="76"/>
      <c r="E65" s="76"/>
      <c r="F65" s="76"/>
      <c r="G65" s="76"/>
      <c r="H65" s="77" t="e">
        <f t="shared" si="1"/>
        <v>#DIV/0!</v>
      </c>
    </row>
    <row r="66" spans="1:15" ht="16.5" hidden="1" customHeight="1" x14ac:dyDescent="0.25">
      <c r="A66" s="75" t="s">
        <v>137</v>
      </c>
      <c r="B66" s="76"/>
      <c r="C66" s="76"/>
      <c r="D66" s="76"/>
      <c r="E66" s="76"/>
      <c r="F66" s="76"/>
      <c r="G66" s="76"/>
      <c r="H66" s="77" t="e">
        <f t="shared" si="1"/>
        <v>#DIV/0!</v>
      </c>
    </row>
    <row r="67" spans="1:15" ht="16.5" hidden="1" customHeight="1" x14ac:dyDescent="0.25">
      <c r="A67" s="75" t="s">
        <v>138</v>
      </c>
      <c r="B67" s="76"/>
      <c r="C67" s="76"/>
      <c r="D67" s="76"/>
      <c r="E67" s="76"/>
      <c r="F67" s="76"/>
      <c r="G67" s="76"/>
      <c r="H67" s="77" t="e">
        <f t="shared" si="1"/>
        <v>#DIV/0!</v>
      </c>
    </row>
    <row r="68" spans="1:15" ht="16.5" hidden="1" customHeight="1" x14ac:dyDescent="0.25">
      <c r="A68" s="75" t="s">
        <v>139</v>
      </c>
      <c r="B68" s="76"/>
      <c r="C68" s="76"/>
      <c r="D68" s="76"/>
      <c r="E68" s="76"/>
      <c r="F68" s="76"/>
      <c r="G68" s="76"/>
      <c r="H68" s="77" t="e">
        <f t="shared" si="1"/>
        <v>#DIV/0!</v>
      </c>
    </row>
    <row r="69" spans="1:15" ht="16.5" hidden="1" customHeight="1" x14ac:dyDescent="0.25">
      <c r="A69" s="75" t="s">
        <v>127</v>
      </c>
      <c r="B69" s="76"/>
      <c r="C69" s="76"/>
      <c r="D69" s="76"/>
      <c r="E69" s="76"/>
      <c r="F69" s="76"/>
      <c r="G69" s="76"/>
      <c r="H69" s="77" t="e">
        <f t="shared" si="1"/>
        <v>#DIV/0!</v>
      </c>
    </row>
    <row r="70" spans="1:15" ht="16.5" hidden="1" customHeight="1" x14ac:dyDescent="0.25">
      <c r="A70" s="75" t="s">
        <v>128</v>
      </c>
      <c r="B70" s="76"/>
      <c r="C70" s="76"/>
      <c r="D70" s="76"/>
      <c r="E70" s="76"/>
      <c r="F70" s="76"/>
      <c r="G70" s="76"/>
      <c r="H70" s="77" t="e">
        <f t="shared" si="1"/>
        <v>#DIV/0!</v>
      </c>
    </row>
    <row r="71" spans="1:15" ht="16.5" hidden="1" customHeight="1" x14ac:dyDescent="0.25">
      <c r="A71" s="75" t="s">
        <v>129</v>
      </c>
      <c r="B71" s="76"/>
      <c r="C71" s="76"/>
      <c r="D71" s="76"/>
      <c r="E71" s="76"/>
      <c r="F71" s="76"/>
      <c r="G71" s="76"/>
      <c r="H71" s="77" t="e">
        <f t="shared" si="1"/>
        <v>#DIV/0!</v>
      </c>
    </row>
    <row r="72" spans="1:15" ht="16.5" hidden="1" customHeight="1" x14ac:dyDescent="0.25">
      <c r="A72" s="75" t="s">
        <v>130</v>
      </c>
      <c r="B72" s="76"/>
      <c r="C72" s="76"/>
      <c r="D72" s="76"/>
      <c r="E72" s="76"/>
      <c r="F72" s="76"/>
      <c r="G72" s="76"/>
      <c r="H72" s="77" t="e">
        <f t="shared" si="1"/>
        <v>#DIV/0!</v>
      </c>
    </row>
    <row r="73" spans="1:15" ht="16.5" hidden="1" customHeight="1" x14ac:dyDescent="0.25">
      <c r="A73" s="75" t="s">
        <v>131</v>
      </c>
      <c r="B73" s="76"/>
      <c r="C73" s="76"/>
      <c r="D73" s="76"/>
      <c r="E73" s="76"/>
      <c r="F73" s="76"/>
      <c r="G73" s="76"/>
      <c r="H73" s="77" t="e">
        <f t="shared" si="1"/>
        <v>#DIV/0!</v>
      </c>
    </row>
    <row r="74" spans="1:15" ht="16.5" hidden="1" customHeight="1" thickBot="1" x14ac:dyDescent="0.3">
      <c r="A74" s="78" t="s">
        <v>132</v>
      </c>
      <c r="B74" s="79"/>
      <c r="C74" s="79"/>
      <c r="D74" s="79"/>
      <c r="E74" s="79"/>
      <c r="F74" s="79"/>
      <c r="G74" s="79"/>
      <c r="H74" s="77" t="e">
        <f t="shared" si="1"/>
        <v>#DIV/0!</v>
      </c>
    </row>
    <row r="75" spans="1:15" customFormat="1" ht="18" hidden="1" customHeight="1" x14ac:dyDescent="0.25">
      <c r="A75" s="924" t="s">
        <v>369</v>
      </c>
      <c r="B75" s="925"/>
      <c r="C75" s="925"/>
      <c r="D75" s="925"/>
      <c r="E75" s="925"/>
      <c r="F75" s="925"/>
      <c r="G75" s="925"/>
      <c r="H75" s="925"/>
      <c r="I75" s="925"/>
      <c r="J75" s="925"/>
      <c r="K75" s="925"/>
      <c r="L75" s="925"/>
      <c r="M75" s="925"/>
      <c r="N75" s="926"/>
    </row>
    <row r="76" spans="1:15" customFormat="1" ht="18" hidden="1" customHeight="1" x14ac:dyDescent="0.25">
      <c r="A76" s="162" t="s">
        <v>49</v>
      </c>
      <c r="B76" s="160" t="s">
        <v>143</v>
      </c>
      <c r="C76" s="160" t="s">
        <v>144</v>
      </c>
      <c r="D76" s="160" t="s">
        <v>145</v>
      </c>
      <c r="E76" s="160" t="s">
        <v>146</v>
      </c>
      <c r="F76" s="160" t="s">
        <v>147</v>
      </c>
      <c r="G76" s="160" t="s">
        <v>148</v>
      </c>
      <c r="H76" s="160" t="s">
        <v>370</v>
      </c>
      <c r="I76" s="160" t="s">
        <v>371</v>
      </c>
      <c r="J76" s="177" t="s">
        <v>372</v>
      </c>
      <c r="K76" s="160" t="s">
        <v>149</v>
      </c>
      <c r="L76" s="160" t="s">
        <v>150</v>
      </c>
      <c r="M76" s="160" t="s">
        <v>151</v>
      </c>
      <c r="N76" s="161" t="s">
        <v>152</v>
      </c>
    </row>
    <row r="77" spans="1:15" customFormat="1" ht="18" hidden="1" customHeight="1" x14ac:dyDescent="0.25">
      <c r="A77" s="163" t="s">
        <v>127</v>
      </c>
      <c r="B77" s="159"/>
      <c r="C77" s="159"/>
      <c r="D77" s="159"/>
      <c r="E77" s="159"/>
      <c r="F77" s="159"/>
      <c r="G77" s="159"/>
      <c r="H77" s="159"/>
      <c r="I77" s="159"/>
      <c r="J77" s="159" t="e">
        <f>I77/H77</f>
        <v>#DIV/0!</v>
      </c>
      <c r="K77" s="159"/>
      <c r="L77" s="159"/>
      <c r="M77" s="159" t="e">
        <f>L77/K77</f>
        <v>#DIV/0!</v>
      </c>
      <c r="N77" s="256"/>
    </row>
    <row r="78" spans="1:15" customFormat="1" ht="18" hidden="1" customHeight="1" x14ac:dyDescent="0.25">
      <c r="A78" s="163" t="s">
        <v>128</v>
      </c>
      <c r="B78" s="159"/>
      <c r="C78" s="159"/>
      <c r="D78" s="159"/>
      <c r="E78" s="159"/>
      <c r="F78" s="159"/>
      <c r="G78" s="159"/>
      <c r="H78" s="159"/>
      <c r="I78" s="159"/>
      <c r="J78" s="159" t="e">
        <f>I78/H78</f>
        <v>#DIV/0!</v>
      </c>
      <c r="K78" s="159"/>
      <c r="L78" s="159"/>
      <c r="M78" s="159" t="e">
        <f>L78/K78</f>
        <v>#DIV/0!</v>
      </c>
      <c r="N78" s="256"/>
    </row>
    <row r="79" spans="1:15" customFormat="1" ht="18" hidden="1" customHeight="1" x14ac:dyDescent="0.25">
      <c r="A79" s="163" t="s">
        <v>129</v>
      </c>
      <c r="B79" s="159"/>
      <c r="C79" s="159"/>
      <c r="D79" s="159"/>
      <c r="E79" s="159"/>
      <c r="F79" s="159"/>
      <c r="G79" s="159"/>
      <c r="H79" s="159"/>
      <c r="I79" s="159"/>
      <c r="J79" s="159" t="e">
        <f>I79/H79</f>
        <v>#DIV/0!</v>
      </c>
      <c r="K79" s="159"/>
      <c r="L79" s="159"/>
      <c r="M79" s="159" t="e">
        <f>L79/K79</f>
        <v>#DIV/0!</v>
      </c>
      <c r="N79" s="256"/>
    </row>
    <row r="80" spans="1:15" s="82" customFormat="1" ht="24" hidden="1" customHeight="1" x14ac:dyDescent="0.25">
      <c r="A80" s="884" t="s">
        <v>130</v>
      </c>
      <c r="B80" s="159" t="s">
        <v>346</v>
      </c>
      <c r="C80" s="159" t="s">
        <v>339</v>
      </c>
      <c r="D80" s="159" t="s">
        <v>339</v>
      </c>
      <c r="E80" s="159" t="s">
        <v>288</v>
      </c>
      <c r="F80" s="178">
        <v>30</v>
      </c>
      <c r="G80" s="170">
        <v>350000000</v>
      </c>
      <c r="H80" s="170">
        <v>100</v>
      </c>
      <c r="I80" s="159">
        <v>12.5</v>
      </c>
      <c r="J80" s="179">
        <f>I80/H80</f>
        <v>0.125</v>
      </c>
      <c r="K80" s="170"/>
      <c r="L80" s="170"/>
      <c r="M80" s="172"/>
      <c r="N80" s="927"/>
      <c r="O80" s="81"/>
    </row>
    <row r="81" spans="1:15" s="82" customFormat="1" ht="24" hidden="1" customHeight="1" x14ac:dyDescent="0.25">
      <c r="A81" s="886"/>
      <c r="B81" s="159" t="s">
        <v>347</v>
      </c>
      <c r="C81" s="159" t="s">
        <v>348</v>
      </c>
      <c r="D81" s="159" t="s">
        <v>348</v>
      </c>
      <c r="E81" s="159" t="s">
        <v>358</v>
      </c>
      <c r="F81" s="178">
        <v>70</v>
      </c>
      <c r="G81" s="170">
        <v>725000000</v>
      </c>
      <c r="H81" s="170">
        <v>100</v>
      </c>
      <c r="I81" s="159">
        <v>8.3000000000000007</v>
      </c>
      <c r="J81" s="179">
        <f>I81/H81</f>
        <v>8.3000000000000004E-2</v>
      </c>
      <c r="K81" s="170"/>
      <c r="L81" s="170"/>
      <c r="M81" s="172" t="e">
        <f>L81/K81</f>
        <v>#DIV/0!</v>
      </c>
      <c r="N81" s="928"/>
      <c r="O81" s="81"/>
    </row>
    <row r="82" spans="1:15" s="82" customFormat="1" ht="24" hidden="1" customHeight="1" x14ac:dyDescent="0.25">
      <c r="A82" s="884" t="s">
        <v>131</v>
      </c>
      <c r="B82" s="159" t="s">
        <v>346</v>
      </c>
      <c r="C82" s="159" t="s">
        <v>339</v>
      </c>
      <c r="D82" s="159" t="s">
        <v>339</v>
      </c>
      <c r="E82" s="159" t="s">
        <v>288</v>
      </c>
      <c r="F82" s="178">
        <v>30</v>
      </c>
      <c r="G82" s="170">
        <v>350000000</v>
      </c>
      <c r="H82" s="170">
        <v>100</v>
      </c>
      <c r="I82" s="159">
        <v>12.5</v>
      </c>
      <c r="J82" s="179">
        <v>0.125</v>
      </c>
      <c r="K82" s="170"/>
      <c r="L82" s="170"/>
      <c r="M82" s="172"/>
      <c r="N82" s="927"/>
      <c r="O82" s="81"/>
    </row>
    <row r="83" spans="1:15" s="82" customFormat="1" ht="24" hidden="1" customHeight="1" x14ac:dyDescent="0.25">
      <c r="A83" s="886"/>
      <c r="B83" s="159" t="s">
        <v>347</v>
      </c>
      <c r="C83" s="159" t="s">
        <v>348</v>
      </c>
      <c r="D83" s="159" t="s">
        <v>348</v>
      </c>
      <c r="E83" s="159" t="s">
        <v>358</v>
      </c>
      <c r="F83" s="178">
        <v>70</v>
      </c>
      <c r="G83" s="170">
        <v>725000000</v>
      </c>
      <c r="H83" s="170">
        <v>100</v>
      </c>
      <c r="I83" s="159">
        <v>8.3000000000000007</v>
      </c>
      <c r="J83" s="179">
        <v>8.3000000000000004E-2</v>
      </c>
      <c r="K83" s="170"/>
      <c r="L83" s="170"/>
      <c r="M83" s="172" t="e">
        <v>#DIV/0!</v>
      </c>
      <c r="N83" s="928"/>
      <c r="O83" s="81"/>
    </row>
    <row r="84" spans="1:15" s="82" customFormat="1" ht="24" hidden="1" customHeight="1" x14ac:dyDescent="0.25">
      <c r="A84" s="884" t="s">
        <v>132</v>
      </c>
      <c r="B84" s="159" t="s">
        <v>346</v>
      </c>
      <c r="C84" s="159" t="s">
        <v>339</v>
      </c>
      <c r="D84" s="159" t="s">
        <v>339</v>
      </c>
      <c r="E84" s="159" t="s">
        <v>288</v>
      </c>
      <c r="F84" s="178">
        <v>30</v>
      </c>
      <c r="G84" s="170">
        <v>350000000</v>
      </c>
      <c r="H84" s="170">
        <v>100</v>
      </c>
      <c r="I84" s="159" t="e">
        <f>(#REF!/G84)</f>
        <v>#REF!</v>
      </c>
      <c r="J84" s="179" t="e">
        <f>(#REF!/G84)</f>
        <v>#REF!</v>
      </c>
      <c r="K84" s="170"/>
      <c r="L84" s="170"/>
      <c r="M84" s="172"/>
      <c r="N84" s="927"/>
      <c r="O84" s="81"/>
    </row>
    <row r="85" spans="1:15" s="82" customFormat="1" ht="24" hidden="1" customHeight="1" x14ac:dyDescent="0.25">
      <c r="A85" s="886"/>
      <c r="B85" s="159" t="s">
        <v>347</v>
      </c>
      <c r="C85" s="159" t="s">
        <v>348</v>
      </c>
      <c r="D85" s="159" t="s">
        <v>348</v>
      </c>
      <c r="E85" s="159" t="s">
        <v>358</v>
      </c>
      <c r="F85" s="178">
        <v>70</v>
      </c>
      <c r="G85" s="170">
        <v>725000000</v>
      </c>
      <c r="H85" s="170">
        <v>100</v>
      </c>
      <c r="I85" s="159" t="e">
        <f>(#REF!/G85)</f>
        <v>#REF!</v>
      </c>
      <c r="J85" s="179" t="e">
        <f>(#REF!/G85)</f>
        <v>#REF!</v>
      </c>
      <c r="K85" s="170"/>
      <c r="L85" s="170"/>
      <c r="M85" s="172" t="e">
        <v>#DIV/0!</v>
      </c>
      <c r="N85" s="928"/>
      <c r="O85" s="81"/>
    </row>
    <row r="86" spans="1:15" ht="16.5" customHeight="1" x14ac:dyDescent="0.25"/>
    <row r="87" spans="1:15" ht="23.25" hidden="1" customHeight="1" x14ac:dyDescent="0.25">
      <c r="A87" s="924" t="s">
        <v>204</v>
      </c>
      <c r="B87" s="925"/>
      <c r="C87" s="925"/>
      <c r="D87" s="925"/>
      <c r="E87" s="925"/>
      <c r="F87" s="925"/>
      <c r="G87" s="925"/>
      <c r="H87" s="925"/>
      <c r="I87" s="925"/>
      <c r="J87" s="925"/>
      <c r="K87" s="925"/>
      <c r="L87" s="925"/>
      <c r="M87" s="925"/>
      <c r="N87" s="926"/>
    </row>
    <row r="88" spans="1:15" s="82" customFormat="1" ht="44.25" hidden="1" customHeight="1" x14ac:dyDescent="0.25">
      <c r="A88" s="162" t="s">
        <v>50</v>
      </c>
      <c r="B88" s="160" t="s">
        <v>143</v>
      </c>
      <c r="C88" s="160" t="s">
        <v>144</v>
      </c>
      <c r="D88" s="160" t="s">
        <v>145</v>
      </c>
      <c r="E88" s="160" t="s">
        <v>146</v>
      </c>
      <c r="F88" s="160" t="s">
        <v>153</v>
      </c>
      <c r="G88" s="160" t="s">
        <v>148</v>
      </c>
      <c r="H88" s="160" t="s">
        <v>154</v>
      </c>
      <c r="I88" s="160" t="s">
        <v>155</v>
      </c>
      <c r="J88" s="177" t="s">
        <v>156</v>
      </c>
      <c r="K88" s="160" t="s">
        <v>149</v>
      </c>
      <c r="L88" s="160" t="s">
        <v>150</v>
      </c>
      <c r="M88" s="160" t="s">
        <v>151</v>
      </c>
      <c r="N88" s="161" t="s">
        <v>152</v>
      </c>
      <c r="O88" s="81"/>
    </row>
    <row r="89" spans="1:15" s="82" customFormat="1" ht="24" hidden="1" customHeight="1" x14ac:dyDescent="0.25">
      <c r="A89" s="884" t="s">
        <v>134</v>
      </c>
      <c r="B89" s="200" t="s">
        <v>338</v>
      </c>
      <c r="C89" s="200" t="s">
        <v>339</v>
      </c>
      <c r="D89" s="200" t="s">
        <v>340</v>
      </c>
      <c r="E89" s="200" t="s">
        <v>280</v>
      </c>
      <c r="F89" s="11">
        <v>100</v>
      </c>
      <c r="G89" s="253">
        <v>4000000000</v>
      </c>
      <c r="H89" s="253">
        <v>1100000000</v>
      </c>
      <c r="I89" s="200">
        <v>0</v>
      </c>
      <c r="J89" s="335">
        <v>0</v>
      </c>
      <c r="K89" s="253">
        <v>192978229</v>
      </c>
      <c r="L89" s="253">
        <v>12901000</v>
      </c>
      <c r="M89" s="336">
        <v>6.6852100710282719E-2</v>
      </c>
      <c r="N89" s="927" t="s">
        <v>341</v>
      </c>
      <c r="O89" s="81" t="s">
        <v>281</v>
      </c>
    </row>
    <row r="90" spans="1:15" s="82" customFormat="1" ht="24" hidden="1" customHeight="1" x14ac:dyDescent="0.25">
      <c r="A90" s="886"/>
      <c r="B90" s="337" t="s">
        <v>342</v>
      </c>
      <c r="C90" s="337" t="s">
        <v>343</v>
      </c>
      <c r="D90" s="337" t="s">
        <v>344</v>
      </c>
      <c r="E90" s="337" t="s">
        <v>280</v>
      </c>
      <c r="F90" s="330">
        <v>100</v>
      </c>
      <c r="G90" s="331">
        <v>6500000000</v>
      </c>
      <c r="H90" s="331">
        <v>3150000000</v>
      </c>
      <c r="I90" s="337">
        <v>0</v>
      </c>
      <c r="J90" s="333">
        <v>0</v>
      </c>
      <c r="K90" s="331">
        <v>639267036</v>
      </c>
      <c r="L90" s="331">
        <v>4934000</v>
      </c>
      <c r="M90" s="334">
        <v>7.7182143332039412E-3</v>
      </c>
      <c r="N90" s="928"/>
      <c r="O90" s="81"/>
    </row>
    <row r="91" spans="1:15" s="82" customFormat="1" ht="24" hidden="1" customHeight="1" x14ac:dyDescent="0.25">
      <c r="A91" s="884" t="s">
        <v>135</v>
      </c>
      <c r="B91" s="200" t="s">
        <v>338</v>
      </c>
      <c r="C91" s="200" t="s">
        <v>339</v>
      </c>
      <c r="D91" s="200" t="s">
        <v>340</v>
      </c>
      <c r="E91" s="200" t="s">
        <v>280</v>
      </c>
      <c r="F91" s="11">
        <v>100</v>
      </c>
      <c r="G91" s="253">
        <v>4000000000</v>
      </c>
      <c r="H91" s="253">
        <v>1100000000</v>
      </c>
      <c r="I91" s="200">
        <v>0</v>
      </c>
      <c r="J91" s="328">
        <v>0</v>
      </c>
      <c r="K91" s="253">
        <v>192978229</v>
      </c>
      <c r="L91" s="253">
        <v>47193819</v>
      </c>
      <c r="M91" s="329">
        <v>0.24455514616625484</v>
      </c>
      <c r="N91" s="927" t="s">
        <v>341</v>
      </c>
      <c r="O91" s="81" t="s">
        <v>281</v>
      </c>
    </row>
    <row r="92" spans="1:15" s="82" customFormat="1" ht="24" hidden="1" customHeight="1" x14ac:dyDescent="0.25">
      <c r="A92" s="886"/>
      <c r="B92" s="337" t="s">
        <v>342</v>
      </c>
      <c r="C92" s="337" t="s">
        <v>343</v>
      </c>
      <c r="D92" s="337" t="s">
        <v>344</v>
      </c>
      <c r="E92" s="337" t="s">
        <v>280</v>
      </c>
      <c r="F92" s="330">
        <v>100</v>
      </c>
      <c r="G92" s="331">
        <v>6500000000</v>
      </c>
      <c r="H92" s="331">
        <v>3150000000</v>
      </c>
      <c r="I92" s="337">
        <v>0</v>
      </c>
      <c r="J92" s="333">
        <v>0</v>
      </c>
      <c r="K92" s="331">
        <v>639267036</v>
      </c>
      <c r="L92" s="331">
        <v>62663835</v>
      </c>
      <c r="M92" s="334">
        <v>9.802450536492234E-2</v>
      </c>
      <c r="N92" s="928"/>
      <c r="O92" s="81"/>
    </row>
    <row r="93" spans="1:15" s="82" customFormat="1" ht="24" hidden="1" customHeight="1" x14ac:dyDescent="0.25">
      <c r="A93" s="884" t="s">
        <v>136</v>
      </c>
      <c r="B93" s="200" t="s">
        <v>338</v>
      </c>
      <c r="C93" s="200" t="s">
        <v>339</v>
      </c>
      <c r="D93" s="200" t="s">
        <v>340</v>
      </c>
      <c r="E93" s="200" t="s">
        <v>280</v>
      </c>
      <c r="F93" s="11">
        <v>100</v>
      </c>
      <c r="G93" s="253">
        <v>4000000000</v>
      </c>
      <c r="H93" s="253">
        <v>1100000000</v>
      </c>
      <c r="I93" s="327">
        <v>22734000</v>
      </c>
      <c r="J93" s="328">
        <v>2.0667272727272729E-2</v>
      </c>
      <c r="K93" s="253">
        <v>192978229</v>
      </c>
      <c r="L93" s="253">
        <v>133112623</v>
      </c>
      <c r="M93" s="329">
        <v>0.68978051923152428</v>
      </c>
      <c r="N93" s="927" t="s">
        <v>341</v>
      </c>
      <c r="O93" s="81" t="s">
        <v>281</v>
      </c>
    </row>
    <row r="94" spans="1:15" s="82" customFormat="1" ht="24" hidden="1" customHeight="1" x14ac:dyDescent="0.25">
      <c r="A94" s="886"/>
      <c r="B94" s="337" t="s">
        <v>342</v>
      </c>
      <c r="C94" s="337" t="s">
        <v>343</v>
      </c>
      <c r="D94" s="337" t="s">
        <v>344</v>
      </c>
      <c r="E94" s="337" t="s">
        <v>280</v>
      </c>
      <c r="F94" s="330">
        <v>100</v>
      </c>
      <c r="G94" s="331">
        <v>6500000000</v>
      </c>
      <c r="H94" s="331">
        <v>3150000000</v>
      </c>
      <c r="I94" s="337">
        <v>0</v>
      </c>
      <c r="J94" s="333">
        <v>0</v>
      </c>
      <c r="K94" s="331">
        <v>639267036</v>
      </c>
      <c r="L94" s="331">
        <v>292912575</v>
      </c>
      <c r="M94" s="334">
        <v>0.4582006556020824</v>
      </c>
      <c r="N94" s="928"/>
      <c r="O94" s="81"/>
    </row>
    <row r="95" spans="1:15" s="82" customFormat="1" ht="24" hidden="1" customHeight="1" x14ac:dyDescent="0.25">
      <c r="A95" s="884" t="s">
        <v>137</v>
      </c>
      <c r="B95" s="200" t="s">
        <v>338</v>
      </c>
      <c r="C95" s="200" t="s">
        <v>339</v>
      </c>
      <c r="D95" s="200" t="s">
        <v>340</v>
      </c>
      <c r="E95" s="200" t="s">
        <v>280</v>
      </c>
      <c r="F95" s="11">
        <v>100</v>
      </c>
      <c r="G95" s="253">
        <v>4000000000</v>
      </c>
      <c r="H95" s="253">
        <v>1100000000</v>
      </c>
      <c r="I95" s="327">
        <v>364069000</v>
      </c>
      <c r="J95" s="328">
        <v>0.3309718181818182</v>
      </c>
      <c r="K95" s="253">
        <v>192978229</v>
      </c>
      <c r="L95" s="253">
        <v>134732623</v>
      </c>
      <c r="M95" s="329">
        <v>0.69817524856651059</v>
      </c>
      <c r="N95" s="927" t="s">
        <v>341</v>
      </c>
      <c r="O95" s="81"/>
    </row>
    <row r="96" spans="1:15" s="82" customFormat="1" ht="24" hidden="1" customHeight="1" x14ac:dyDescent="0.25">
      <c r="A96" s="886"/>
      <c r="B96" s="337" t="s">
        <v>342</v>
      </c>
      <c r="C96" s="337" t="s">
        <v>343</v>
      </c>
      <c r="D96" s="337" t="s">
        <v>344</v>
      </c>
      <c r="E96" s="337" t="s">
        <v>280</v>
      </c>
      <c r="F96" s="330">
        <v>100</v>
      </c>
      <c r="G96" s="331">
        <v>6500000000</v>
      </c>
      <c r="H96" s="331">
        <v>3150000000</v>
      </c>
      <c r="I96" s="332">
        <v>20208000</v>
      </c>
      <c r="J96" s="333">
        <v>6.4152380952380954E-3</v>
      </c>
      <c r="K96" s="331">
        <v>639267036</v>
      </c>
      <c r="L96" s="331">
        <v>296942008</v>
      </c>
      <c r="M96" s="334">
        <v>0.46450386345276845</v>
      </c>
      <c r="N96" s="928"/>
      <c r="O96" s="81"/>
    </row>
    <row r="97" spans="1:15" s="82" customFormat="1" ht="24" hidden="1" customHeight="1" x14ac:dyDescent="0.25">
      <c r="A97" s="884" t="s">
        <v>138</v>
      </c>
      <c r="B97" s="200" t="s">
        <v>338</v>
      </c>
      <c r="C97" s="200" t="s">
        <v>339</v>
      </c>
      <c r="D97" s="200" t="s">
        <v>340</v>
      </c>
      <c r="E97" s="200" t="s">
        <v>280</v>
      </c>
      <c r="F97" s="11">
        <v>100</v>
      </c>
      <c r="G97" s="253">
        <v>4000000000</v>
      </c>
      <c r="H97" s="253">
        <v>1100000000</v>
      </c>
      <c r="I97" s="327">
        <v>364069000</v>
      </c>
      <c r="J97" s="328">
        <v>0.3309718181818182</v>
      </c>
      <c r="K97" s="253">
        <v>192978229</v>
      </c>
      <c r="L97" s="253">
        <v>134732623</v>
      </c>
      <c r="M97" s="329">
        <v>0.69817524856651059</v>
      </c>
      <c r="N97" s="927" t="s">
        <v>341</v>
      </c>
      <c r="O97" s="81" t="s">
        <v>281</v>
      </c>
    </row>
    <row r="98" spans="1:15" s="82" customFormat="1" ht="24" hidden="1" customHeight="1" x14ac:dyDescent="0.25">
      <c r="A98" s="886"/>
      <c r="B98" s="337" t="s">
        <v>342</v>
      </c>
      <c r="C98" s="337" t="s">
        <v>343</v>
      </c>
      <c r="D98" s="337" t="s">
        <v>344</v>
      </c>
      <c r="E98" s="337" t="s">
        <v>280</v>
      </c>
      <c r="F98" s="330">
        <v>100</v>
      </c>
      <c r="G98" s="331">
        <v>6500000000</v>
      </c>
      <c r="H98" s="331">
        <v>3150000000</v>
      </c>
      <c r="I98" s="332">
        <v>54792000</v>
      </c>
      <c r="J98" s="333">
        <v>1.7394285714285713E-2</v>
      </c>
      <c r="K98" s="331">
        <v>639267036</v>
      </c>
      <c r="L98" s="331">
        <v>409829507</v>
      </c>
      <c r="M98" s="334">
        <v>0.64109282024671765</v>
      </c>
      <c r="N98" s="928"/>
      <c r="O98" s="81"/>
    </row>
    <row r="99" spans="1:15" s="82" customFormat="1" ht="24" hidden="1" customHeight="1" x14ac:dyDescent="0.25">
      <c r="A99" s="884" t="s">
        <v>139</v>
      </c>
      <c r="B99" s="200" t="s">
        <v>338</v>
      </c>
      <c r="C99" s="200" t="s">
        <v>339</v>
      </c>
      <c r="D99" s="200" t="s">
        <v>340</v>
      </c>
      <c r="E99" s="200" t="s">
        <v>280</v>
      </c>
      <c r="F99" s="11">
        <v>100</v>
      </c>
      <c r="G99" s="253">
        <v>4000000000</v>
      </c>
      <c r="H99" s="253">
        <v>1100000000</v>
      </c>
      <c r="I99" s="327">
        <v>364069000</v>
      </c>
      <c r="J99" s="328">
        <v>0.3309718181818182</v>
      </c>
      <c r="K99" s="253">
        <v>192978229</v>
      </c>
      <c r="L99" s="253">
        <v>134732623</v>
      </c>
      <c r="M99" s="329">
        <v>0.69817524856651059</v>
      </c>
      <c r="N99" s="927" t="s">
        <v>341</v>
      </c>
      <c r="O99" s="81" t="s">
        <v>281</v>
      </c>
    </row>
    <row r="100" spans="1:15" s="82" customFormat="1" ht="24" hidden="1" customHeight="1" x14ac:dyDescent="0.25">
      <c r="A100" s="886"/>
      <c r="B100" s="337" t="s">
        <v>342</v>
      </c>
      <c r="C100" s="337" t="s">
        <v>343</v>
      </c>
      <c r="D100" s="337" t="s">
        <v>344</v>
      </c>
      <c r="E100" s="337" t="s">
        <v>280</v>
      </c>
      <c r="F100" s="330">
        <v>100</v>
      </c>
      <c r="G100" s="331">
        <v>6500000000</v>
      </c>
      <c r="H100" s="331">
        <v>3150000000</v>
      </c>
      <c r="I100" s="332">
        <v>54792000</v>
      </c>
      <c r="J100" s="333">
        <v>1.7394285714285713E-2</v>
      </c>
      <c r="K100" s="331">
        <v>639267036</v>
      </c>
      <c r="L100" s="331">
        <v>412296507</v>
      </c>
      <c r="M100" s="334">
        <v>0.64495192741331964</v>
      </c>
      <c r="N100" s="928"/>
      <c r="O100" s="81" t="s">
        <v>281</v>
      </c>
    </row>
    <row r="101" spans="1:15" s="82" customFormat="1" ht="24" hidden="1" customHeight="1" x14ac:dyDescent="0.25">
      <c r="A101" s="887" t="s">
        <v>127</v>
      </c>
      <c r="B101" s="83" t="s">
        <v>277</v>
      </c>
      <c r="C101" s="83" t="s">
        <v>278</v>
      </c>
      <c r="D101" s="83" t="s">
        <v>279</v>
      </c>
      <c r="E101" s="83" t="s">
        <v>280</v>
      </c>
      <c r="F101" s="11">
        <v>100</v>
      </c>
      <c r="G101" s="253">
        <v>4000000000</v>
      </c>
      <c r="H101" s="253">
        <v>1100000000</v>
      </c>
      <c r="I101" s="327">
        <v>374024000</v>
      </c>
      <c r="J101" s="328">
        <v>0.3400218181818182</v>
      </c>
      <c r="K101" s="253">
        <v>192978229</v>
      </c>
      <c r="L101" s="253">
        <v>134732623</v>
      </c>
      <c r="M101" s="329">
        <v>0.69817524856651059</v>
      </c>
      <c r="N101" s="927" t="s">
        <v>341</v>
      </c>
      <c r="O101" s="81" t="s">
        <v>281</v>
      </c>
    </row>
    <row r="102" spans="1:15" s="82" customFormat="1" ht="24" hidden="1" customHeight="1" x14ac:dyDescent="0.25">
      <c r="A102" s="888"/>
      <c r="B102" s="84" t="s">
        <v>282</v>
      </c>
      <c r="C102" s="84" t="s">
        <v>283</v>
      </c>
      <c r="D102" s="84" t="s">
        <v>202</v>
      </c>
      <c r="E102" s="84" t="s">
        <v>280</v>
      </c>
      <c r="F102" s="330">
        <v>100</v>
      </c>
      <c r="G102" s="331">
        <v>6500000000</v>
      </c>
      <c r="H102" s="331">
        <v>3150000000</v>
      </c>
      <c r="I102" s="332">
        <v>54792000</v>
      </c>
      <c r="J102" s="333">
        <v>1.7394285714285713E-2</v>
      </c>
      <c r="K102" s="331">
        <v>639267036</v>
      </c>
      <c r="L102" s="331">
        <v>514254094</v>
      </c>
      <c r="M102" s="334">
        <v>0.80444331560997306</v>
      </c>
      <c r="N102" s="928"/>
      <c r="O102" s="81" t="s">
        <v>281</v>
      </c>
    </row>
    <row r="103" spans="1:15" s="82" customFormat="1" ht="24" hidden="1" customHeight="1" x14ac:dyDescent="0.25">
      <c r="A103" s="887" t="s">
        <v>128</v>
      </c>
      <c r="B103" s="83" t="s">
        <v>338</v>
      </c>
      <c r="C103" s="83" t="s">
        <v>339</v>
      </c>
      <c r="D103" s="83" t="s">
        <v>340</v>
      </c>
      <c r="E103" s="83" t="s">
        <v>280</v>
      </c>
      <c r="F103" s="11">
        <v>100</v>
      </c>
      <c r="G103" s="253">
        <v>4000000000</v>
      </c>
      <c r="H103" s="253">
        <v>1100000000</v>
      </c>
      <c r="I103" s="327">
        <v>406324000</v>
      </c>
      <c r="J103" s="328">
        <f>+I103/H103</f>
        <v>0.36938545454545457</v>
      </c>
      <c r="K103" s="253">
        <v>192978229</v>
      </c>
      <c r="L103" s="253">
        <v>169740262</v>
      </c>
      <c r="M103" s="329">
        <v>0.87958244243188699</v>
      </c>
      <c r="N103" s="927" t="s">
        <v>341</v>
      </c>
      <c r="O103" s="81"/>
    </row>
    <row r="104" spans="1:15" s="82" customFormat="1" ht="24" hidden="1" customHeight="1" x14ac:dyDescent="0.25">
      <c r="A104" s="888"/>
      <c r="B104" s="84" t="s">
        <v>342</v>
      </c>
      <c r="C104" s="84" t="s">
        <v>343</v>
      </c>
      <c r="D104" s="84" t="s">
        <v>344</v>
      </c>
      <c r="E104" s="84" t="s">
        <v>280</v>
      </c>
      <c r="F104" s="330">
        <v>100</v>
      </c>
      <c r="G104" s="331">
        <v>6500000000</v>
      </c>
      <c r="H104" s="331">
        <v>3150000000</v>
      </c>
      <c r="I104" s="332">
        <v>54792000</v>
      </c>
      <c r="J104" s="333">
        <f>+I104/H104</f>
        <v>1.7394285714285713E-2</v>
      </c>
      <c r="K104" s="331">
        <v>639267036</v>
      </c>
      <c r="L104" s="331">
        <v>589254094</v>
      </c>
      <c r="M104" s="334">
        <v>0.92176517920751977</v>
      </c>
      <c r="N104" s="928"/>
      <c r="O104" s="81"/>
    </row>
    <row r="105" spans="1:15" s="82" customFormat="1" ht="24" hidden="1" customHeight="1" x14ac:dyDescent="0.25">
      <c r="A105" s="887" t="s">
        <v>129</v>
      </c>
      <c r="B105" s="83" t="s">
        <v>338</v>
      </c>
      <c r="C105" s="83" t="s">
        <v>339</v>
      </c>
      <c r="D105" s="83" t="s">
        <v>340</v>
      </c>
      <c r="E105" s="83" t="s">
        <v>280</v>
      </c>
      <c r="F105" s="11">
        <v>100</v>
      </c>
      <c r="G105" s="253">
        <v>4000000000</v>
      </c>
      <c r="H105" s="253">
        <v>1100000000</v>
      </c>
      <c r="I105" s="327">
        <v>406324000</v>
      </c>
      <c r="J105" s="328">
        <v>0.36938545454545457</v>
      </c>
      <c r="K105" s="253">
        <v>192978229</v>
      </c>
      <c r="L105" s="253">
        <v>169740262</v>
      </c>
      <c r="M105" s="329">
        <v>0.87958244243188699</v>
      </c>
      <c r="N105" s="927" t="s">
        <v>341</v>
      </c>
      <c r="O105" s="81"/>
    </row>
    <row r="106" spans="1:15" s="82" customFormat="1" ht="24" hidden="1" customHeight="1" x14ac:dyDescent="0.25">
      <c r="A106" s="888"/>
      <c r="B106" s="84" t="s">
        <v>342</v>
      </c>
      <c r="C106" s="84" t="s">
        <v>343</v>
      </c>
      <c r="D106" s="84" t="s">
        <v>344</v>
      </c>
      <c r="E106" s="84" t="s">
        <v>280</v>
      </c>
      <c r="F106" s="330">
        <v>100</v>
      </c>
      <c r="G106" s="331">
        <v>6500000000</v>
      </c>
      <c r="H106" s="331">
        <v>3150000000</v>
      </c>
      <c r="I106" s="332">
        <v>80964000</v>
      </c>
      <c r="J106" s="333">
        <v>2.5702857142857142E-2</v>
      </c>
      <c r="K106" s="331">
        <v>639267036</v>
      </c>
      <c r="L106" s="331">
        <v>639154094</v>
      </c>
      <c r="M106" s="334">
        <v>0.99982332578775424</v>
      </c>
      <c r="N106" s="928"/>
      <c r="O106" s="81"/>
    </row>
    <row r="107" spans="1:15" s="82" customFormat="1" ht="24" hidden="1" customHeight="1" x14ac:dyDescent="0.25">
      <c r="A107" s="887" t="s">
        <v>130</v>
      </c>
      <c r="B107" s="83" t="s">
        <v>338</v>
      </c>
      <c r="C107" s="83" t="s">
        <v>339</v>
      </c>
      <c r="D107" s="83" t="s">
        <v>340</v>
      </c>
      <c r="E107" s="83" t="s">
        <v>280</v>
      </c>
      <c r="F107" s="11">
        <v>100</v>
      </c>
      <c r="G107" s="253">
        <v>4000000000</v>
      </c>
      <c r="H107" s="253">
        <v>1100000000</v>
      </c>
      <c r="I107" s="327">
        <v>413902000</v>
      </c>
      <c r="J107" s="328">
        <v>0.37627454545454547</v>
      </c>
      <c r="K107" s="253">
        <v>192978229</v>
      </c>
      <c r="L107" s="253">
        <v>169740262</v>
      </c>
      <c r="M107" s="329">
        <v>0.87958244243188699</v>
      </c>
      <c r="N107" s="927" t="s">
        <v>341</v>
      </c>
      <c r="O107" s="81"/>
    </row>
    <row r="108" spans="1:15" s="82" customFormat="1" ht="24" hidden="1" customHeight="1" x14ac:dyDescent="0.25">
      <c r="A108" s="888"/>
      <c r="B108" s="84" t="s">
        <v>342</v>
      </c>
      <c r="C108" s="84" t="s">
        <v>343</v>
      </c>
      <c r="D108" s="84" t="s">
        <v>344</v>
      </c>
      <c r="E108" s="84" t="s">
        <v>280</v>
      </c>
      <c r="F108" s="330">
        <v>100</v>
      </c>
      <c r="G108" s="331">
        <v>6500000000</v>
      </c>
      <c r="H108" s="331">
        <v>3150000000</v>
      </c>
      <c r="I108" s="332">
        <v>267794000</v>
      </c>
      <c r="J108" s="333">
        <v>8.5013968253968258E-2</v>
      </c>
      <c r="K108" s="331">
        <v>639267036</v>
      </c>
      <c r="L108" s="331">
        <v>639154094</v>
      </c>
      <c r="M108" s="334">
        <v>0.99982332578775424</v>
      </c>
      <c r="N108" s="928"/>
      <c r="O108" s="81"/>
    </row>
    <row r="109" spans="1:15" s="82" customFormat="1" ht="24" hidden="1" customHeight="1" x14ac:dyDescent="0.25">
      <c r="A109" s="887" t="s">
        <v>284</v>
      </c>
      <c r="B109" s="83" t="s">
        <v>338</v>
      </c>
      <c r="C109" s="83" t="s">
        <v>339</v>
      </c>
      <c r="D109" s="83" t="s">
        <v>340</v>
      </c>
      <c r="E109" s="83" t="s">
        <v>280</v>
      </c>
      <c r="F109" s="11">
        <v>100</v>
      </c>
      <c r="G109" s="253">
        <v>4000000000</v>
      </c>
      <c r="H109" s="253">
        <v>1100000000</v>
      </c>
      <c r="I109" s="327">
        <f>+[3]INVERSIÓN!BE11+[3]INVERSIÓN!BE18</f>
        <v>413902000</v>
      </c>
      <c r="J109" s="328">
        <f>+I109/H109</f>
        <v>0.37627454545454547</v>
      </c>
      <c r="K109" s="253">
        <v>192978229</v>
      </c>
      <c r="L109" s="253">
        <f>+[3]INVERSIÓN!BE14+[3]INVERSIÓN!BE21</f>
        <v>169740262</v>
      </c>
      <c r="M109" s="329">
        <f>+L109/K109</f>
        <v>0.87958244243188699</v>
      </c>
      <c r="N109" s="927" t="s">
        <v>341</v>
      </c>
      <c r="O109" s="81"/>
    </row>
    <row r="110" spans="1:15" s="82" customFormat="1" ht="24" hidden="1" customHeight="1" x14ac:dyDescent="0.25">
      <c r="A110" s="888"/>
      <c r="B110" s="84" t="s">
        <v>342</v>
      </c>
      <c r="C110" s="84" t="s">
        <v>343</v>
      </c>
      <c r="D110" s="84" t="s">
        <v>344</v>
      </c>
      <c r="E110" s="84" t="s">
        <v>280</v>
      </c>
      <c r="F110" s="330">
        <v>100</v>
      </c>
      <c r="G110" s="331">
        <v>6500000000</v>
      </c>
      <c r="H110" s="331">
        <v>3150000000</v>
      </c>
      <c r="I110" s="332">
        <f>+[3]INVERSIÓN!BE25+[3]INVERSIÓN!BE32+[3]INVERSIÓN!BE39+[3]INVERSIÓN!BE46</f>
        <v>1624551663</v>
      </c>
      <c r="J110" s="333">
        <f>+I110/H110</f>
        <v>0.51573068666666666</v>
      </c>
      <c r="K110" s="331">
        <v>639267036</v>
      </c>
      <c r="L110" s="331">
        <f>+[3]INVERSIÓN!BE28+[3]INVERSIÓN!BE35+[3]INVERSIÓN!BE42+[3]INVERSIÓN!BE49</f>
        <v>639154094</v>
      </c>
      <c r="M110" s="334">
        <f>+L110/K110</f>
        <v>0.99982332578775424</v>
      </c>
      <c r="N110" s="928"/>
      <c r="O110" s="81"/>
    </row>
    <row r="111" spans="1:15" s="82" customFormat="1" ht="24" hidden="1" customHeight="1" x14ac:dyDescent="0.25">
      <c r="A111" s="884" t="s">
        <v>132</v>
      </c>
      <c r="B111" s="200" t="s">
        <v>338</v>
      </c>
      <c r="C111" s="200" t="s">
        <v>339</v>
      </c>
      <c r="D111" s="200" t="s">
        <v>340</v>
      </c>
      <c r="E111" s="200" t="s">
        <v>280</v>
      </c>
      <c r="F111" s="11">
        <v>100</v>
      </c>
      <c r="G111" s="253">
        <v>4000000000</v>
      </c>
      <c r="H111" s="253">
        <v>1100000000</v>
      </c>
      <c r="I111" s="327">
        <v>440693000</v>
      </c>
      <c r="J111" s="328">
        <v>0.40062999999999999</v>
      </c>
      <c r="K111" s="253">
        <v>192978229</v>
      </c>
      <c r="L111" s="253">
        <v>192895995</v>
      </c>
      <c r="M111" s="329">
        <v>0.99957386902954737</v>
      </c>
      <c r="N111" s="927" t="s">
        <v>341</v>
      </c>
      <c r="O111" s="81" t="s">
        <v>281</v>
      </c>
    </row>
    <row r="112" spans="1:15" s="82" customFormat="1" ht="24" hidden="1" customHeight="1" x14ac:dyDescent="0.25">
      <c r="A112" s="886"/>
      <c r="B112" s="200" t="s">
        <v>342</v>
      </c>
      <c r="C112" s="200" t="s">
        <v>343</v>
      </c>
      <c r="D112" s="200" t="s">
        <v>344</v>
      </c>
      <c r="E112" s="200" t="s">
        <v>280</v>
      </c>
      <c r="F112" s="11">
        <v>100</v>
      </c>
      <c r="G112" s="253">
        <v>6500000000</v>
      </c>
      <c r="H112" s="253">
        <v>3150000000</v>
      </c>
      <c r="I112" s="327">
        <v>1783314825</v>
      </c>
      <c r="J112" s="328">
        <v>0.5661316904761905</v>
      </c>
      <c r="K112" s="253">
        <v>639267036</v>
      </c>
      <c r="L112" s="253">
        <v>639154094</v>
      </c>
      <c r="M112" s="329">
        <v>0.99982332578775424</v>
      </c>
      <c r="N112" s="928"/>
      <c r="O112" s="81" t="s">
        <v>281</v>
      </c>
    </row>
    <row r="113" spans="1:31" ht="15.75" thickBot="1" x14ac:dyDescent="0.3"/>
    <row r="114" spans="1:31" ht="20.25" x14ac:dyDescent="0.25">
      <c r="A114" s="964" t="s">
        <v>157</v>
      </c>
      <c r="B114" s="965"/>
      <c r="C114" s="965"/>
      <c r="D114" s="965"/>
      <c r="E114" s="965"/>
      <c r="F114" s="965"/>
      <c r="G114" s="965"/>
      <c r="H114" s="965"/>
      <c r="I114" s="965"/>
      <c r="J114" s="965"/>
      <c r="K114" s="965"/>
      <c r="L114" s="965"/>
      <c r="M114" s="965"/>
      <c r="N114" s="966"/>
    </row>
    <row r="115" spans="1:31" ht="44.25" customHeight="1" x14ac:dyDescent="0.25">
      <c r="A115" s="72" t="s">
        <v>62</v>
      </c>
      <c r="B115" s="73" t="s">
        <v>143</v>
      </c>
      <c r="C115" s="73" t="s">
        <v>144</v>
      </c>
      <c r="D115" s="73" t="s">
        <v>145</v>
      </c>
      <c r="E115" s="73" t="s">
        <v>146</v>
      </c>
      <c r="F115" s="73" t="s">
        <v>158</v>
      </c>
      <c r="G115" s="73" t="s">
        <v>148</v>
      </c>
      <c r="H115" s="73" t="s">
        <v>159</v>
      </c>
      <c r="I115" s="73" t="s">
        <v>160</v>
      </c>
      <c r="J115" s="85" t="s">
        <v>161</v>
      </c>
      <c r="K115" s="73" t="s">
        <v>149</v>
      </c>
      <c r="L115" s="73" t="s">
        <v>150</v>
      </c>
      <c r="M115" s="73" t="s">
        <v>151</v>
      </c>
      <c r="N115" s="74" t="s">
        <v>152</v>
      </c>
    </row>
    <row r="116" spans="1:31" s="82" customFormat="1" ht="24.75" customHeight="1" x14ac:dyDescent="0.25">
      <c r="A116" s="887" t="s">
        <v>134</v>
      </c>
      <c r="B116" s="83" t="s">
        <v>338</v>
      </c>
      <c r="C116" s="83" t="s">
        <v>339</v>
      </c>
      <c r="D116" s="83" t="s">
        <v>340</v>
      </c>
      <c r="E116" s="83" t="s">
        <v>280</v>
      </c>
      <c r="F116" s="11">
        <v>100</v>
      </c>
      <c r="G116" s="253">
        <v>4000000000</v>
      </c>
      <c r="H116" s="253">
        <v>1100000000</v>
      </c>
      <c r="I116" s="327">
        <f>+INVERSIÓN!CG11+INVERSIÓN!CG18</f>
        <v>1167216373</v>
      </c>
      <c r="J116" s="328">
        <f>+I116/H116</f>
        <v>1.0611057936363637</v>
      </c>
      <c r="K116" s="253">
        <v>59359033</v>
      </c>
      <c r="L116" s="253" t="e">
        <f>+#REF!+#REF!</f>
        <v>#REF!</v>
      </c>
      <c r="M116" s="329">
        <v>6.6852100710282719E-2</v>
      </c>
      <c r="N116" s="889" t="s">
        <v>341</v>
      </c>
      <c r="O116" s="81"/>
    </row>
    <row r="117" spans="1:31" s="82" customFormat="1" ht="24.75" customHeight="1" x14ac:dyDescent="0.25">
      <c r="A117" s="888"/>
      <c r="B117" s="84" t="s">
        <v>342</v>
      </c>
      <c r="C117" s="84" t="s">
        <v>343</v>
      </c>
      <c r="D117" s="84" t="s">
        <v>344</v>
      </c>
      <c r="E117" s="84" t="s">
        <v>280</v>
      </c>
      <c r="F117" s="330">
        <v>100</v>
      </c>
      <c r="G117" s="331">
        <v>6500000000</v>
      </c>
      <c r="H117" s="331">
        <v>2750000000</v>
      </c>
      <c r="I117" s="332">
        <f>+INVERSIÓN!CG25+INVERSIÓN!CG32+INVERSIÓN!CG39+INVERSIÓN!CG46</f>
        <v>874794378</v>
      </c>
      <c r="J117" s="333">
        <f>+I117/H117</f>
        <v>0.31810704654545452</v>
      </c>
      <c r="K117" s="331" t="e">
        <f>+#REF!-K116</f>
        <v>#REF!</v>
      </c>
      <c r="L117" s="331" t="e">
        <f>+#REF!+#REF!+#REF!+#REF!</f>
        <v>#REF!</v>
      </c>
      <c r="M117" s="334">
        <v>7.7182143332039412E-3</v>
      </c>
      <c r="N117" s="890"/>
      <c r="O117" s="81"/>
    </row>
    <row r="118" spans="1:31" s="82" customFormat="1" ht="24.75" customHeight="1" x14ac:dyDescent="0.25">
      <c r="A118" s="887" t="s">
        <v>135</v>
      </c>
      <c r="B118" s="83" t="s">
        <v>338</v>
      </c>
      <c r="C118" s="83" t="s">
        <v>339</v>
      </c>
      <c r="D118" s="83" t="s">
        <v>340</v>
      </c>
      <c r="E118" s="83" t="s">
        <v>280</v>
      </c>
      <c r="F118" s="11">
        <v>100</v>
      </c>
      <c r="G118" s="253">
        <v>4000000000</v>
      </c>
      <c r="H118" s="253">
        <v>1100000000</v>
      </c>
      <c r="I118" s="327">
        <v>988764500</v>
      </c>
      <c r="J118" s="328">
        <v>0.89887681818181819</v>
      </c>
      <c r="K118" s="253">
        <v>59026800</v>
      </c>
      <c r="L118" s="253">
        <v>52206367</v>
      </c>
      <c r="M118" s="329">
        <v>0.88445192692133068</v>
      </c>
      <c r="N118" s="889" t="s">
        <v>341</v>
      </c>
      <c r="O118" s="81"/>
    </row>
    <row r="119" spans="1:31" s="82" customFormat="1" ht="24.75" customHeight="1" x14ac:dyDescent="0.25">
      <c r="A119" s="888"/>
      <c r="B119" s="84" t="s">
        <v>342</v>
      </c>
      <c r="C119" s="84" t="s">
        <v>343</v>
      </c>
      <c r="D119" s="84" t="s">
        <v>344</v>
      </c>
      <c r="E119" s="84" t="s">
        <v>280</v>
      </c>
      <c r="F119" s="330">
        <v>100</v>
      </c>
      <c r="G119" s="331">
        <v>6500000000</v>
      </c>
      <c r="H119" s="331">
        <v>2750000000</v>
      </c>
      <c r="I119" s="332">
        <v>379179000</v>
      </c>
      <c r="J119" s="333">
        <v>0.12037428571428571</v>
      </c>
      <c r="K119" s="331">
        <v>1571015575</v>
      </c>
      <c r="L119" s="331">
        <v>1366310225</v>
      </c>
      <c r="M119" s="334">
        <v>0.86969871383993125</v>
      </c>
      <c r="N119" s="890"/>
      <c r="O119" s="81"/>
    </row>
    <row r="120" spans="1:31" s="82" customFormat="1" ht="24.75" customHeight="1" x14ac:dyDescent="0.25">
      <c r="A120" s="887" t="s">
        <v>136</v>
      </c>
      <c r="B120" s="83" t="s">
        <v>338</v>
      </c>
      <c r="C120" s="83" t="s">
        <v>339</v>
      </c>
      <c r="D120" s="83" t="s">
        <v>340</v>
      </c>
      <c r="E120" s="83" t="s">
        <v>280</v>
      </c>
      <c r="F120" s="11">
        <v>100</v>
      </c>
      <c r="G120" s="253">
        <v>4000000000</v>
      </c>
      <c r="H120" s="253">
        <v>1100000000</v>
      </c>
      <c r="I120" s="327">
        <v>988764500</v>
      </c>
      <c r="J120" s="328">
        <v>0.89887681818181819</v>
      </c>
      <c r="K120" s="253">
        <v>58795467</v>
      </c>
      <c r="L120" s="253">
        <v>57616667</v>
      </c>
      <c r="M120" s="329">
        <v>0.97995083532545124</v>
      </c>
      <c r="N120" s="889" t="s">
        <v>341</v>
      </c>
      <c r="O120" s="81"/>
    </row>
    <row r="121" spans="1:31" s="82" customFormat="1" ht="24.75" customHeight="1" x14ac:dyDescent="0.25">
      <c r="A121" s="888"/>
      <c r="B121" s="84" t="s">
        <v>342</v>
      </c>
      <c r="C121" s="84" t="s">
        <v>343</v>
      </c>
      <c r="D121" s="84" t="s">
        <v>344</v>
      </c>
      <c r="E121" s="84" t="s">
        <v>280</v>
      </c>
      <c r="F121" s="330">
        <v>100</v>
      </c>
      <c r="G121" s="331">
        <v>6500000000</v>
      </c>
      <c r="H121" s="331">
        <v>2750000000</v>
      </c>
      <c r="I121" s="332">
        <v>379179000</v>
      </c>
      <c r="J121" s="333">
        <v>0.12037428571428571</v>
      </c>
      <c r="K121" s="331">
        <v>1567887898</v>
      </c>
      <c r="L121" s="331">
        <v>1366310225</v>
      </c>
      <c r="M121" s="334">
        <v>0.87143361891042548</v>
      </c>
      <c r="N121" s="890"/>
      <c r="O121" s="81"/>
    </row>
    <row r="122" spans="1:31" s="82" customFormat="1" ht="24.75" customHeight="1" x14ac:dyDescent="0.25">
      <c r="A122" s="887" t="s">
        <v>137</v>
      </c>
      <c r="B122" s="83" t="s">
        <v>338</v>
      </c>
      <c r="C122" s="83" t="s">
        <v>339</v>
      </c>
      <c r="D122" s="83" t="s">
        <v>340</v>
      </c>
      <c r="E122" s="83" t="s">
        <v>280</v>
      </c>
      <c r="F122" s="11">
        <v>100</v>
      </c>
      <c r="G122" s="253">
        <v>4000000000</v>
      </c>
      <c r="H122" s="253">
        <v>1100000000</v>
      </c>
      <c r="I122" s="327">
        <v>988764500</v>
      </c>
      <c r="J122" s="328">
        <v>0.89887681818181819</v>
      </c>
      <c r="K122" s="253">
        <v>58795467</v>
      </c>
      <c r="L122" s="253">
        <v>57616667</v>
      </c>
      <c r="M122" s="329">
        <v>0.97995083532545124</v>
      </c>
      <c r="N122" s="889" t="s">
        <v>341</v>
      </c>
      <c r="O122" s="81"/>
    </row>
    <row r="123" spans="1:31" s="82" customFormat="1" ht="24.75" customHeight="1" x14ac:dyDescent="0.25">
      <c r="A123" s="888"/>
      <c r="B123" s="84" t="s">
        <v>342</v>
      </c>
      <c r="C123" s="84" t="s">
        <v>343</v>
      </c>
      <c r="D123" s="84" t="s">
        <v>344</v>
      </c>
      <c r="E123" s="84" t="s">
        <v>280</v>
      </c>
      <c r="F123" s="330">
        <v>100</v>
      </c>
      <c r="G123" s="331">
        <v>6500000000</v>
      </c>
      <c r="H123" s="331">
        <v>2750000000</v>
      </c>
      <c r="I123" s="332">
        <v>379179000</v>
      </c>
      <c r="J123" s="333">
        <v>0.12037428571428571</v>
      </c>
      <c r="K123" s="331">
        <v>1567887898</v>
      </c>
      <c r="L123" s="331">
        <v>1421482625</v>
      </c>
      <c r="M123" s="334">
        <v>0.90662261429101232</v>
      </c>
      <c r="N123" s="890"/>
      <c r="O123" s="81"/>
    </row>
    <row r="124" spans="1:31" customFormat="1" ht="24.75" customHeight="1" x14ac:dyDescent="0.25">
      <c r="A124" s="887" t="s">
        <v>138</v>
      </c>
      <c r="B124" s="83" t="s">
        <v>338</v>
      </c>
      <c r="C124" s="83" t="s">
        <v>339</v>
      </c>
      <c r="D124" s="83" t="s">
        <v>340</v>
      </c>
      <c r="E124" s="83" t="s">
        <v>280</v>
      </c>
      <c r="F124" s="11">
        <v>100</v>
      </c>
      <c r="G124" s="253">
        <v>4000000000</v>
      </c>
      <c r="H124" s="253">
        <v>1100000000</v>
      </c>
      <c r="I124" s="327">
        <f>+[4]INVERSIÓN!CI11+[4]INVERSIÓN!CI18</f>
        <v>988764500</v>
      </c>
      <c r="J124" s="328">
        <f>+I124/H124</f>
        <v>0.89887681818181819</v>
      </c>
      <c r="K124" s="253">
        <f>+[4]INVERSIÓN!CH14+[4]INVERSIÓN!CH21</f>
        <v>58795467</v>
      </c>
      <c r="L124" s="253">
        <f>+[4]INVERSIÓN!CI14+[4]INVERSIÓN!CI21</f>
        <v>58711267</v>
      </c>
      <c r="M124" s="329">
        <f>+L124/K124</f>
        <v>0.99856791680896084</v>
      </c>
      <c r="N124" s="889" t="s">
        <v>341</v>
      </c>
      <c r="O124" s="361"/>
      <c r="P124" s="360"/>
      <c r="Q124" s="360"/>
      <c r="R124" s="360"/>
      <c r="S124" s="360"/>
      <c r="T124" s="360"/>
      <c r="U124" s="360"/>
      <c r="V124" s="360"/>
      <c r="W124" s="360"/>
      <c r="X124" s="360"/>
      <c r="Y124" s="360"/>
      <c r="Z124" s="360"/>
      <c r="AA124" s="360"/>
      <c r="AB124" s="360"/>
      <c r="AC124" s="360"/>
      <c r="AD124" s="360"/>
      <c r="AE124" s="360"/>
    </row>
    <row r="125" spans="1:31" customFormat="1" ht="24.75" customHeight="1" x14ac:dyDescent="0.25">
      <c r="A125" s="888"/>
      <c r="B125" s="84" t="s">
        <v>342</v>
      </c>
      <c r="C125" s="84" t="s">
        <v>343</v>
      </c>
      <c r="D125" s="84" t="s">
        <v>344</v>
      </c>
      <c r="E125" s="84" t="s">
        <v>280</v>
      </c>
      <c r="F125" s="330">
        <v>100</v>
      </c>
      <c r="G125" s="331">
        <v>6500000000</v>
      </c>
      <c r="H125" s="331">
        <v>2750000000</v>
      </c>
      <c r="I125" s="332">
        <f>+[4]INVERSIÓN!CI25+[4]INVERSIÓN!CI32+[4]INVERSIÓN!CI39+[4]INVERSIÓN!CI46</f>
        <v>379179000</v>
      </c>
      <c r="J125" s="333">
        <f>+I125/H125</f>
        <v>0.13788327272727272</v>
      </c>
      <c r="K125" s="331">
        <f>+[4]INVERSIÓN!CH28+[4]INVERSIÓN!CH35+[4]INVERSIÓN!CH42+[4]INVERSIÓN!CH49</f>
        <v>1567887898</v>
      </c>
      <c r="L125" s="331">
        <f>+[4]INVERSIÓN!CI28+[4]INVERSIÓN!CI35+[4]INVERSIÓN!CI42+[4]INVERSIÓN!CI49</f>
        <v>1421482625</v>
      </c>
      <c r="M125" s="334">
        <f>+L125/K125</f>
        <v>0.90662261429101232</v>
      </c>
      <c r="N125" s="890"/>
      <c r="O125" s="361"/>
      <c r="P125" s="360"/>
      <c r="Q125" s="360"/>
      <c r="R125" s="360"/>
      <c r="S125" s="360"/>
      <c r="T125" s="360"/>
      <c r="U125" s="360"/>
      <c r="V125" s="360"/>
      <c r="W125" s="360"/>
      <c r="X125" s="360"/>
      <c r="Y125" s="360"/>
      <c r="Z125" s="360"/>
      <c r="AA125" s="360"/>
      <c r="AB125" s="360"/>
      <c r="AC125" s="360"/>
      <c r="AD125" s="360"/>
      <c r="AE125" s="360"/>
    </row>
    <row r="126" spans="1:31" s="82" customFormat="1" ht="24.75" customHeight="1" x14ac:dyDescent="0.25">
      <c r="A126" s="887" t="s">
        <v>139</v>
      </c>
      <c r="B126" s="83" t="s">
        <v>338</v>
      </c>
      <c r="C126" s="83" t="s">
        <v>339</v>
      </c>
      <c r="D126" s="83" t="s">
        <v>340</v>
      </c>
      <c r="E126" s="83" t="s">
        <v>280</v>
      </c>
      <c r="F126" s="11">
        <v>100</v>
      </c>
      <c r="G126" s="253">
        <v>4000000000</v>
      </c>
      <c r="H126" s="253">
        <v>1100000000</v>
      </c>
      <c r="I126" s="327">
        <v>988764500</v>
      </c>
      <c r="J126" s="328">
        <v>0.89887681818181819</v>
      </c>
      <c r="K126" s="253">
        <v>58795467</v>
      </c>
      <c r="L126" s="253">
        <v>58711267</v>
      </c>
      <c r="M126" s="329">
        <v>0.99856791680896084</v>
      </c>
      <c r="N126" s="889" t="s">
        <v>341</v>
      </c>
      <c r="O126" s="81"/>
    </row>
    <row r="127" spans="1:31" s="82" customFormat="1" ht="24.75" customHeight="1" x14ac:dyDescent="0.25">
      <c r="A127" s="888"/>
      <c r="B127" s="84" t="s">
        <v>342</v>
      </c>
      <c r="C127" s="84" t="s">
        <v>343</v>
      </c>
      <c r="D127" s="84" t="s">
        <v>344</v>
      </c>
      <c r="E127" s="84" t="s">
        <v>280</v>
      </c>
      <c r="F127" s="330">
        <v>100</v>
      </c>
      <c r="G127" s="331">
        <v>6500000000</v>
      </c>
      <c r="H127" s="331">
        <v>2750000000</v>
      </c>
      <c r="I127" s="332">
        <v>724566777</v>
      </c>
      <c r="J127" s="333">
        <v>0.23002119904761906</v>
      </c>
      <c r="K127" s="331">
        <v>1567887898</v>
      </c>
      <c r="L127" s="331">
        <v>1421482625</v>
      </c>
      <c r="M127" s="334">
        <v>0.90662261429101232</v>
      </c>
      <c r="N127" s="890"/>
      <c r="O127" s="81"/>
    </row>
    <row r="128" spans="1:31" s="82" customFormat="1" ht="24.75" customHeight="1" x14ac:dyDescent="0.25">
      <c r="A128" s="887" t="s">
        <v>127</v>
      </c>
      <c r="B128" s="83" t="s">
        <v>338</v>
      </c>
      <c r="C128" s="83" t="s">
        <v>339</v>
      </c>
      <c r="D128" s="83" t="s">
        <v>340</v>
      </c>
      <c r="E128" s="83" t="s">
        <v>280</v>
      </c>
      <c r="F128" s="11">
        <v>100</v>
      </c>
      <c r="G128" s="253">
        <v>4000000000</v>
      </c>
      <c r="H128" s="253">
        <v>1100000000</v>
      </c>
      <c r="I128" s="327">
        <v>988764500</v>
      </c>
      <c r="J128" s="328">
        <v>0.89887681818181819</v>
      </c>
      <c r="K128" s="253">
        <v>58795467</v>
      </c>
      <c r="L128" s="253">
        <v>58711267</v>
      </c>
      <c r="M128" s="329">
        <v>0.99856791680896084</v>
      </c>
      <c r="N128" s="889" t="s">
        <v>341</v>
      </c>
      <c r="O128" s="81"/>
    </row>
    <row r="129" spans="1:15" s="82" customFormat="1" ht="24.75" customHeight="1" x14ac:dyDescent="0.25">
      <c r="A129" s="888"/>
      <c r="B129" s="84" t="s">
        <v>342</v>
      </c>
      <c r="C129" s="84" t="s">
        <v>343</v>
      </c>
      <c r="D129" s="84" t="s">
        <v>344</v>
      </c>
      <c r="E129" s="84" t="s">
        <v>280</v>
      </c>
      <c r="F129" s="330">
        <v>100</v>
      </c>
      <c r="G129" s="331">
        <v>6500000000</v>
      </c>
      <c r="H129" s="331">
        <v>2750000000</v>
      </c>
      <c r="I129" s="332">
        <v>739746777</v>
      </c>
      <c r="J129" s="333">
        <v>0.26899882800000002</v>
      </c>
      <c r="K129" s="331">
        <v>1567887898</v>
      </c>
      <c r="L129" s="331">
        <v>1421482625</v>
      </c>
      <c r="M129" s="334">
        <v>0.90662261429101232</v>
      </c>
      <c r="N129" s="890"/>
      <c r="O129" s="81"/>
    </row>
    <row r="130" spans="1:15" s="82" customFormat="1" ht="24.75" customHeight="1" x14ac:dyDescent="0.25">
      <c r="A130" s="887" t="s">
        <v>128</v>
      </c>
      <c r="B130" s="83" t="s">
        <v>338</v>
      </c>
      <c r="C130" s="83" t="s">
        <v>339</v>
      </c>
      <c r="D130" s="83" t="s">
        <v>340</v>
      </c>
      <c r="E130" s="83" t="s">
        <v>280</v>
      </c>
      <c r="F130" s="11">
        <v>100</v>
      </c>
      <c r="G130" s="253">
        <v>4000000000</v>
      </c>
      <c r="H130" s="253">
        <v>1100000000</v>
      </c>
      <c r="I130" s="327">
        <v>988764500</v>
      </c>
      <c r="J130" s="328">
        <v>0.89887681818181819</v>
      </c>
      <c r="K130" s="253">
        <v>58795467</v>
      </c>
      <c r="L130" s="253">
        <v>58711267</v>
      </c>
      <c r="M130" s="329">
        <v>0.99856791680896084</v>
      </c>
      <c r="N130" s="889" t="s">
        <v>341</v>
      </c>
      <c r="O130" s="81"/>
    </row>
    <row r="131" spans="1:15" s="82" customFormat="1" ht="24.75" customHeight="1" x14ac:dyDescent="0.25">
      <c r="A131" s="888"/>
      <c r="B131" s="84" t="s">
        <v>342</v>
      </c>
      <c r="C131" s="84" t="s">
        <v>343</v>
      </c>
      <c r="D131" s="84" t="s">
        <v>344</v>
      </c>
      <c r="E131" s="84" t="s">
        <v>280</v>
      </c>
      <c r="F131" s="330">
        <v>100</v>
      </c>
      <c r="G131" s="331">
        <v>6500000000</v>
      </c>
      <c r="H131" s="331">
        <v>2750000000</v>
      </c>
      <c r="I131" s="332">
        <v>768471777</v>
      </c>
      <c r="J131" s="333">
        <v>0.27944428254545456</v>
      </c>
      <c r="K131" s="331">
        <v>1567887898</v>
      </c>
      <c r="L131" s="331">
        <v>1510695710</v>
      </c>
      <c r="M131" s="334">
        <v>0.96352278241770062</v>
      </c>
      <c r="N131" s="890"/>
      <c r="O131" s="81"/>
    </row>
    <row r="132" spans="1:15" s="82" customFormat="1" ht="24.75" customHeight="1" x14ac:dyDescent="0.25">
      <c r="A132" s="887" t="s">
        <v>129</v>
      </c>
      <c r="B132" s="83" t="s">
        <v>338</v>
      </c>
      <c r="C132" s="83" t="s">
        <v>339</v>
      </c>
      <c r="D132" s="83" t="s">
        <v>340</v>
      </c>
      <c r="E132" s="83" t="s">
        <v>280</v>
      </c>
      <c r="F132" s="11">
        <v>100</v>
      </c>
      <c r="G132" s="253">
        <v>4000000000</v>
      </c>
      <c r="H132" s="253">
        <v>1100000000</v>
      </c>
      <c r="I132" s="327">
        <v>1025961500</v>
      </c>
      <c r="J132" s="328">
        <v>0.93269227272727273</v>
      </c>
      <c r="K132" s="253">
        <v>58795467</v>
      </c>
      <c r="L132" s="253">
        <v>58711267</v>
      </c>
      <c r="M132" s="329">
        <v>0.99856791680896084</v>
      </c>
      <c r="N132" s="889" t="s">
        <v>341</v>
      </c>
      <c r="O132" s="81"/>
    </row>
    <row r="133" spans="1:15" s="82" customFormat="1" ht="24.75" customHeight="1" x14ac:dyDescent="0.25">
      <c r="A133" s="888"/>
      <c r="B133" s="84" t="s">
        <v>342</v>
      </c>
      <c r="C133" s="84" t="s">
        <v>343</v>
      </c>
      <c r="D133" s="84" t="s">
        <v>344</v>
      </c>
      <c r="E133" s="84" t="s">
        <v>280</v>
      </c>
      <c r="F133" s="330">
        <v>100</v>
      </c>
      <c r="G133" s="331">
        <v>6500000000</v>
      </c>
      <c r="H133" s="331">
        <v>2750000000</v>
      </c>
      <c r="I133" s="332">
        <v>791241777</v>
      </c>
      <c r="J133" s="333">
        <v>0.28772428254545457</v>
      </c>
      <c r="K133" s="331">
        <v>1567887898</v>
      </c>
      <c r="L133" s="331">
        <v>1567811960</v>
      </c>
      <c r="M133" s="334">
        <v>0.99995156669038843</v>
      </c>
      <c r="N133" s="890"/>
      <c r="O133" s="81"/>
    </row>
    <row r="134" spans="1:15" s="82" customFormat="1" ht="24.75" customHeight="1" x14ac:dyDescent="0.25">
      <c r="A134" s="887" t="s">
        <v>130</v>
      </c>
      <c r="B134" s="83" t="s">
        <v>338</v>
      </c>
      <c r="C134" s="83" t="s">
        <v>339</v>
      </c>
      <c r="D134" s="83" t="s">
        <v>340</v>
      </c>
      <c r="E134" s="83" t="s">
        <v>280</v>
      </c>
      <c r="F134" s="11">
        <v>100</v>
      </c>
      <c r="G134" s="253">
        <v>4000000000</v>
      </c>
      <c r="H134" s="253">
        <v>1100000000</v>
      </c>
      <c r="I134" s="327">
        <v>1040331500</v>
      </c>
      <c r="J134" s="328">
        <v>0.94575590909090912</v>
      </c>
      <c r="K134" s="253">
        <v>58795467</v>
      </c>
      <c r="L134" s="253">
        <v>58711267</v>
      </c>
      <c r="M134" s="329">
        <v>0.99856791680896084</v>
      </c>
      <c r="N134" s="889" t="s">
        <v>341</v>
      </c>
      <c r="O134" s="81"/>
    </row>
    <row r="135" spans="1:15" s="82" customFormat="1" ht="24.75" customHeight="1" x14ac:dyDescent="0.25">
      <c r="A135" s="888"/>
      <c r="B135" s="84" t="s">
        <v>342</v>
      </c>
      <c r="C135" s="84" t="s">
        <v>343</v>
      </c>
      <c r="D135" s="84" t="s">
        <v>344</v>
      </c>
      <c r="E135" s="84" t="s">
        <v>280</v>
      </c>
      <c r="F135" s="330">
        <v>100</v>
      </c>
      <c r="G135" s="331">
        <v>6500000000</v>
      </c>
      <c r="H135" s="331">
        <v>2750000000</v>
      </c>
      <c r="I135" s="332">
        <v>855996444</v>
      </c>
      <c r="J135" s="333">
        <v>0.31127143418181819</v>
      </c>
      <c r="K135" s="331">
        <v>1567887898</v>
      </c>
      <c r="L135" s="331">
        <v>1567811960</v>
      </c>
      <c r="M135" s="334">
        <v>0.99995156669038843</v>
      </c>
      <c r="N135" s="890"/>
      <c r="O135" s="81"/>
    </row>
    <row r="136" spans="1:15" s="82" customFormat="1" ht="24.75" customHeight="1" x14ac:dyDescent="0.25">
      <c r="A136" s="887" t="s">
        <v>131</v>
      </c>
      <c r="B136" s="83" t="s">
        <v>338</v>
      </c>
      <c r="C136" s="83" t="s">
        <v>339</v>
      </c>
      <c r="D136" s="83" t="s">
        <v>340</v>
      </c>
      <c r="E136" s="83" t="s">
        <v>280</v>
      </c>
      <c r="F136" s="11">
        <v>100</v>
      </c>
      <c r="G136" s="253">
        <v>4000000000</v>
      </c>
      <c r="H136" s="253">
        <v>1100000000</v>
      </c>
      <c r="I136" s="327">
        <v>1143465000</v>
      </c>
      <c r="J136" s="328">
        <v>1.0395136363636364</v>
      </c>
      <c r="K136" s="253">
        <v>58795467</v>
      </c>
      <c r="L136" s="253">
        <v>58711267</v>
      </c>
      <c r="M136" s="329">
        <v>0.99856791680896084</v>
      </c>
      <c r="N136" s="889" t="s">
        <v>341</v>
      </c>
      <c r="O136" s="81"/>
    </row>
    <row r="137" spans="1:15" s="82" customFormat="1" ht="24.75" customHeight="1" x14ac:dyDescent="0.25">
      <c r="A137" s="888"/>
      <c r="B137" s="84" t="s">
        <v>342</v>
      </c>
      <c r="C137" s="84" t="s">
        <v>343</v>
      </c>
      <c r="D137" s="84" t="s">
        <v>344</v>
      </c>
      <c r="E137" s="84" t="s">
        <v>280</v>
      </c>
      <c r="F137" s="330">
        <v>100</v>
      </c>
      <c r="G137" s="331">
        <v>6500000000</v>
      </c>
      <c r="H137" s="331">
        <v>2750000000</v>
      </c>
      <c r="I137" s="332">
        <v>861256944</v>
      </c>
      <c r="J137" s="333">
        <v>0.31318434327272726</v>
      </c>
      <c r="K137" s="331">
        <v>1567887898</v>
      </c>
      <c r="L137" s="331">
        <v>1567811960</v>
      </c>
      <c r="M137" s="334">
        <v>0.99995156669038843</v>
      </c>
      <c r="N137" s="890"/>
      <c r="O137" s="81"/>
    </row>
    <row r="138" spans="1:15" s="82" customFormat="1" ht="24.75" customHeight="1" x14ac:dyDescent="0.25">
      <c r="A138" s="953" t="s">
        <v>132</v>
      </c>
      <c r="B138" s="566" t="s">
        <v>338</v>
      </c>
      <c r="C138" s="566" t="s">
        <v>339</v>
      </c>
      <c r="D138" s="566" t="s">
        <v>340</v>
      </c>
      <c r="E138" s="566" t="s">
        <v>280</v>
      </c>
      <c r="F138" s="567">
        <v>100</v>
      </c>
      <c r="G138" s="568">
        <v>4000000000</v>
      </c>
      <c r="H138" s="568">
        <v>1100000000</v>
      </c>
      <c r="I138" s="569">
        <f>+INVERSIÓN!CI11+INVERSIÓN!CI18</f>
        <v>1167216373</v>
      </c>
      <c r="J138" s="328">
        <f>+I138/H138</f>
        <v>1.0611057936363637</v>
      </c>
      <c r="K138" s="568">
        <f>+INVERSIÓN!CH14+INVERSIÓN!CH21</f>
        <v>58711267</v>
      </c>
      <c r="L138" s="568">
        <f>+INVERSIÓN!CI14+INVERSIÓN!CI21</f>
        <v>58711267</v>
      </c>
      <c r="M138" s="329">
        <f>+L138/K138</f>
        <v>1</v>
      </c>
      <c r="N138" s="955" t="s">
        <v>341</v>
      </c>
      <c r="O138" s="81"/>
    </row>
    <row r="139" spans="1:15" s="82" customFormat="1" ht="24.75" customHeight="1" x14ac:dyDescent="0.25">
      <c r="A139" s="954"/>
      <c r="B139" s="566" t="s">
        <v>342</v>
      </c>
      <c r="C139" s="566" t="s">
        <v>343</v>
      </c>
      <c r="D139" s="566" t="s">
        <v>344</v>
      </c>
      <c r="E139" s="566" t="s">
        <v>280</v>
      </c>
      <c r="F139" s="567">
        <v>100</v>
      </c>
      <c r="G139" s="568">
        <v>6500000000</v>
      </c>
      <c r="H139" s="568">
        <v>2750000000</v>
      </c>
      <c r="I139" s="569">
        <f>+INVERSIÓN!CI25+INVERSIÓN!CI32+INVERSIÓN!CI39+INVERSIÓN!CI46</f>
        <v>874794378</v>
      </c>
      <c r="J139" s="328">
        <f>+I139/H139</f>
        <v>0.31810704654545452</v>
      </c>
      <c r="K139" s="568">
        <f>+INVERSIÓN!CH28+INVERSIÓN!CH35+INVERSIÓN!CH42+INVERSIÓN!CH49</f>
        <v>1567811960</v>
      </c>
      <c r="L139" s="568">
        <f>+INVERSIÓN!CI28+INVERSIÓN!CI35+INVERSIÓN!CI42+INVERSIÓN!CI49</f>
        <v>1567811960</v>
      </c>
      <c r="M139" s="329">
        <f>+L139/K139</f>
        <v>1</v>
      </c>
      <c r="N139" s="956"/>
      <c r="O139" s="81"/>
    </row>
    <row r="141" spans="1:15" ht="20.25" hidden="1" x14ac:dyDescent="0.25">
      <c r="A141" s="964" t="s">
        <v>162</v>
      </c>
      <c r="B141" s="965"/>
      <c r="C141" s="965"/>
      <c r="D141" s="965"/>
      <c r="E141" s="965"/>
      <c r="F141" s="965"/>
      <c r="G141" s="965"/>
      <c r="H141" s="965"/>
      <c r="I141" s="965"/>
      <c r="J141" s="965"/>
      <c r="K141" s="965"/>
      <c r="L141" s="965"/>
      <c r="M141" s="965"/>
      <c r="N141" s="966"/>
    </row>
    <row r="142" spans="1:15" ht="44.25" hidden="1" customHeight="1" x14ac:dyDescent="0.25">
      <c r="A142" s="72" t="s">
        <v>63</v>
      </c>
      <c r="B142" s="73" t="s">
        <v>143</v>
      </c>
      <c r="C142" s="73" t="s">
        <v>144</v>
      </c>
      <c r="D142" s="73" t="s">
        <v>145</v>
      </c>
      <c r="E142" s="73" t="s">
        <v>146</v>
      </c>
      <c r="F142" s="73" t="s">
        <v>163</v>
      </c>
      <c r="G142" s="73" t="s">
        <v>148</v>
      </c>
      <c r="H142" s="73" t="s">
        <v>164</v>
      </c>
      <c r="I142" s="73" t="s">
        <v>165</v>
      </c>
      <c r="J142" s="85" t="s">
        <v>166</v>
      </c>
      <c r="K142" s="73" t="s">
        <v>149</v>
      </c>
      <c r="L142" s="73" t="s">
        <v>150</v>
      </c>
      <c r="M142" s="73" t="s">
        <v>151</v>
      </c>
      <c r="N142" s="74" t="s">
        <v>152</v>
      </c>
    </row>
    <row r="143" spans="1:15" ht="16.5" hidden="1" customHeight="1" x14ac:dyDescent="0.25">
      <c r="A143" s="75" t="s">
        <v>134</v>
      </c>
      <c r="B143" s="76"/>
      <c r="C143" s="76"/>
      <c r="D143" s="76"/>
      <c r="E143" s="76"/>
      <c r="F143" s="76"/>
      <c r="G143" s="76"/>
      <c r="H143" s="76"/>
      <c r="I143" s="76"/>
      <c r="J143" s="76" t="e">
        <f>I143/H143</f>
        <v>#DIV/0!</v>
      </c>
      <c r="K143" s="76"/>
      <c r="L143" s="76"/>
      <c r="M143" s="76" t="e">
        <f>L143/K143</f>
        <v>#DIV/0!</v>
      </c>
      <c r="N143" s="77"/>
    </row>
    <row r="144" spans="1:15" ht="16.5" hidden="1" customHeight="1" x14ac:dyDescent="0.25">
      <c r="A144" s="75" t="s">
        <v>135</v>
      </c>
      <c r="B144" s="76"/>
      <c r="C144" s="76"/>
      <c r="D144" s="76"/>
      <c r="E144" s="76"/>
      <c r="F144" s="76"/>
      <c r="G144" s="76"/>
      <c r="H144" s="76"/>
      <c r="I144" s="76"/>
      <c r="J144" s="76" t="e">
        <f t="shared" ref="J144:J148" si="2">I144/H144</f>
        <v>#DIV/0!</v>
      </c>
      <c r="K144" s="76"/>
      <c r="L144" s="76"/>
      <c r="M144" s="76" t="e">
        <f t="shared" ref="M144:M148" si="3">L144/K144</f>
        <v>#DIV/0!</v>
      </c>
      <c r="N144" s="77"/>
    </row>
    <row r="145" spans="1:14" ht="16.5" hidden="1" customHeight="1" x14ac:dyDescent="0.25">
      <c r="A145" s="75" t="s">
        <v>136</v>
      </c>
      <c r="B145" s="76"/>
      <c r="C145" s="76"/>
      <c r="D145" s="76"/>
      <c r="E145" s="76"/>
      <c r="F145" s="76"/>
      <c r="G145" s="76"/>
      <c r="H145" s="76"/>
      <c r="I145" s="76"/>
      <c r="J145" s="76" t="e">
        <f t="shared" si="2"/>
        <v>#DIV/0!</v>
      </c>
      <c r="K145" s="76"/>
      <c r="L145" s="76"/>
      <c r="M145" s="76" t="e">
        <f t="shared" si="3"/>
        <v>#DIV/0!</v>
      </c>
      <c r="N145" s="77"/>
    </row>
    <row r="146" spans="1:14" ht="16.5" hidden="1" customHeight="1" x14ac:dyDescent="0.25">
      <c r="A146" s="75" t="s">
        <v>137</v>
      </c>
      <c r="B146" s="76"/>
      <c r="C146" s="76"/>
      <c r="D146" s="76"/>
      <c r="E146" s="76"/>
      <c r="F146" s="76"/>
      <c r="G146" s="76"/>
      <c r="H146" s="76"/>
      <c r="I146" s="76"/>
      <c r="J146" s="76" t="e">
        <f t="shared" si="2"/>
        <v>#DIV/0!</v>
      </c>
      <c r="K146" s="76"/>
      <c r="L146" s="76"/>
      <c r="M146" s="76" t="e">
        <f t="shared" si="3"/>
        <v>#DIV/0!</v>
      </c>
      <c r="N146" s="77"/>
    </row>
    <row r="147" spans="1:14" ht="16.5" hidden="1" customHeight="1" x14ac:dyDescent="0.25">
      <c r="A147" s="75" t="s">
        <v>138</v>
      </c>
      <c r="B147" s="76"/>
      <c r="C147" s="76"/>
      <c r="D147" s="76"/>
      <c r="E147" s="76"/>
      <c r="F147" s="76"/>
      <c r="G147" s="76"/>
      <c r="H147" s="76"/>
      <c r="I147" s="76"/>
      <c r="J147" s="76" t="e">
        <f t="shared" si="2"/>
        <v>#DIV/0!</v>
      </c>
      <c r="K147" s="76"/>
      <c r="L147" s="76"/>
      <c r="M147" s="76" t="e">
        <f t="shared" si="3"/>
        <v>#DIV/0!</v>
      </c>
      <c r="N147" s="77"/>
    </row>
    <row r="148" spans="1:14" ht="16.5" hidden="1" customHeight="1" x14ac:dyDescent="0.25">
      <c r="A148" s="75" t="s">
        <v>139</v>
      </c>
      <c r="B148" s="76"/>
      <c r="C148" s="76"/>
      <c r="D148" s="76"/>
      <c r="E148" s="76"/>
      <c r="F148" s="76"/>
      <c r="G148" s="76"/>
      <c r="H148" s="76"/>
      <c r="I148" s="76"/>
      <c r="J148" s="76" t="e">
        <f t="shared" si="2"/>
        <v>#DIV/0!</v>
      </c>
      <c r="K148" s="76"/>
      <c r="L148" s="76"/>
      <c r="M148" s="76" t="e">
        <f t="shared" si="3"/>
        <v>#DIV/0!</v>
      </c>
      <c r="N148" s="77"/>
    </row>
    <row r="149" spans="1:14" hidden="1" x14ac:dyDescent="0.25">
      <c r="A149" s="75" t="s">
        <v>127</v>
      </c>
      <c r="B149" s="76"/>
      <c r="C149" s="76"/>
      <c r="D149" s="76"/>
      <c r="E149" s="76"/>
      <c r="F149" s="76"/>
      <c r="G149" s="76"/>
      <c r="H149" s="76"/>
      <c r="I149" s="76"/>
      <c r="J149" s="76" t="e">
        <f>I149/H149</f>
        <v>#DIV/0!</v>
      </c>
      <c r="K149" s="76"/>
      <c r="L149" s="76"/>
      <c r="M149" s="76" t="e">
        <f>L149/K149</f>
        <v>#DIV/0!</v>
      </c>
      <c r="N149" s="77"/>
    </row>
    <row r="150" spans="1:14" hidden="1" x14ac:dyDescent="0.25">
      <c r="A150" s="75" t="s">
        <v>128</v>
      </c>
      <c r="B150" s="76"/>
      <c r="C150" s="76"/>
      <c r="D150" s="76"/>
      <c r="E150" s="76"/>
      <c r="F150" s="76"/>
      <c r="G150" s="76"/>
      <c r="H150" s="76"/>
      <c r="I150" s="76"/>
      <c r="J150" s="76" t="e">
        <f t="shared" ref="J150:J154" si="4">I150/H150</f>
        <v>#DIV/0!</v>
      </c>
      <c r="K150" s="76"/>
      <c r="L150" s="76"/>
      <c r="M150" s="76" t="e">
        <f t="shared" ref="M150:M154" si="5">L150/K150</f>
        <v>#DIV/0!</v>
      </c>
      <c r="N150" s="77"/>
    </row>
    <row r="151" spans="1:14" hidden="1" x14ac:dyDescent="0.25">
      <c r="A151" s="75" t="s">
        <v>129</v>
      </c>
      <c r="B151" s="76"/>
      <c r="C151" s="76"/>
      <c r="D151" s="76"/>
      <c r="E151" s="76"/>
      <c r="F151" s="76"/>
      <c r="G151" s="76"/>
      <c r="H151" s="76"/>
      <c r="I151" s="76"/>
      <c r="J151" s="76" t="e">
        <f t="shared" si="4"/>
        <v>#DIV/0!</v>
      </c>
      <c r="K151" s="76"/>
      <c r="L151" s="76"/>
      <c r="M151" s="76" t="e">
        <f t="shared" si="5"/>
        <v>#DIV/0!</v>
      </c>
      <c r="N151" s="77"/>
    </row>
    <row r="152" spans="1:14" hidden="1" x14ac:dyDescent="0.25">
      <c r="A152" s="75" t="s">
        <v>130</v>
      </c>
      <c r="B152" s="76"/>
      <c r="C152" s="76"/>
      <c r="D152" s="76"/>
      <c r="E152" s="76"/>
      <c r="F152" s="76"/>
      <c r="G152" s="76"/>
      <c r="H152" s="76"/>
      <c r="I152" s="76"/>
      <c r="J152" s="76" t="e">
        <f t="shared" si="4"/>
        <v>#DIV/0!</v>
      </c>
      <c r="K152" s="76"/>
      <c r="L152" s="76"/>
      <c r="M152" s="76" t="e">
        <f t="shared" si="5"/>
        <v>#DIV/0!</v>
      </c>
      <c r="N152" s="77"/>
    </row>
    <row r="153" spans="1:14" hidden="1" x14ac:dyDescent="0.25">
      <c r="A153" s="75" t="s">
        <v>131</v>
      </c>
      <c r="B153" s="76"/>
      <c r="C153" s="76"/>
      <c r="D153" s="76"/>
      <c r="E153" s="76"/>
      <c r="F153" s="76"/>
      <c r="G153" s="76"/>
      <c r="H153" s="76"/>
      <c r="I153" s="76"/>
      <c r="J153" s="76" t="e">
        <f t="shared" si="4"/>
        <v>#DIV/0!</v>
      </c>
      <c r="K153" s="76"/>
      <c r="L153" s="76"/>
      <c r="M153" s="76" t="e">
        <f t="shared" si="5"/>
        <v>#DIV/0!</v>
      </c>
      <c r="N153" s="77"/>
    </row>
    <row r="154" spans="1:14" ht="15.75" hidden="1" thickBot="1" x14ac:dyDescent="0.3">
      <c r="A154" s="78" t="s">
        <v>132</v>
      </c>
      <c r="B154" s="79"/>
      <c r="C154" s="79"/>
      <c r="D154" s="79"/>
      <c r="E154" s="79"/>
      <c r="F154" s="79"/>
      <c r="G154" s="79"/>
      <c r="H154" s="79"/>
      <c r="I154" s="79"/>
      <c r="J154" s="79" t="e">
        <f t="shared" si="4"/>
        <v>#DIV/0!</v>
      </c>
      <c r="K154" s="79"/>
      <c r="L154" s="79"/>
      <c r="M154" s="79" t="e">
        <f t="shared" si="5"/>
        <v>#DIV/0!</v>
      </c>
      <c r="N154" s="80"/>
    </row>
    <row r="155" spans="1:14" ht="15.75" hidden="1" thickBot="1" x14ac:dyDescent="0.3"/>
    <row r="156" spans="1:14" ht="20.25" hidden="1" x14ac:dyDescent="0.25">
      <c r="A156" s="964" t="s">
        <v>167</v>
      </c>
      <c r="B156" s="965"/>
      <c r="C156" s="965"/>
      <c r="D156" s="965"/>
      <c r="E156" s="965"/>
      <c r="F156" s="965"/>
      <c r="G156" s="965"/>
      <c r="H156" s="965"/>
      <c r="I156" s="965"/>
      <c r="J156" s="965"/>
      <c r="K156" s="965"/>
      <c r="L156" s="965"/>
      <c r="M156" s="965"/>
      <c r="N156" s="966"/>
    </row>
    <row r="157" spans="1:14" ht="44.25" hidden="1" customHeight="1" x14ac:dyDescent="0.25">
      <c r="A157" s="72" t="s">
        <v>64</v>
      </c>
      <c r="B157" s="73" t="s">
        <v>143</v>
      </c>
      <c r="C157" s="73" t="s">
        <v>144</v>
      </c>
      <c r="D157" s="73" t="s">
        <v>145</v>
      </c>
      <c r="E157" s="73" t="s">
        <v>146</v>
      </c>
      <c r="F157" s="73" t="s">
        <v>168</v>
      </c>
      <c r="G157" s="73" t="s">
        <v>148</v>
      </c>
      <c r="H157" s="73" t="s">
        <v>169</v>
      </c>
      <c r="I157" s="73" t="s">
        <v>170</v>
      </c>
      <c r="J157" s="85" t="s">
        <v>171</v>
      </c>
      <c r="K157" s="73" t="s">
        <v>149</v>
      </c>
      <c r="L157" s="73" t="s">
        <v>150</v>
      </c>
      <c r="M157" s="73" t="s">
        <v>151</v>
      </c>
      <c r="N157" s="74" t="s">
        <v>152</v>
      </c>
    </row>
    <row r="158" spans="1:14" ht="16.5" hidden="1" customHeight="1" x14ac:dyDescent="0.25">
      <c r="A158" s="75" t="s">
        <v>134</v>
      </c>
      <c r="B158" s="76"/>
      <c r="C158" s="76"/>
      <c r="D158" s="76"/>
      <c r="E158" s="76"/>
      <c r="F158" s="76"/>
      <c r="G158" s="76"/>
      <c r="H158" s="76"/>
      <c r="I158" s="76"/>
      <c r="J158" s="76" t="e">
        <f>I158/H158</f>
        <v>#DIV/0!</v>
      </c>
      <c r="K158" s="76"/>
      <c r="L158" s="76"/>
      <c r="M158" s="76" t="e">
        <f>L158/K158</f>
        <v>#DIV/0!</v>
      </c>
      <c r="N158" s="77"/>
    </row>
    <row r="159" spans="1:14" ht="16.5" hidden="1" customHeight="1" x14ac:dyDescent="0.25">
      <c r="A159" s="75" t="s">
        <v>135</v>
      </c>
      <c r="B159" s="76"/>
      <c r="C159" s="76"/>
      <c r="D159" s="76"/>
      <c r="E159" s="76"/>
      <c r="F159" s="76"/>
      <c r="G159" s="76"/>
      <c r="H159" s="76"/>
      <c r="I159" s="76"/>
      <c r="J159" s="76" t="e">
        <f t="shared" ref="J159:J163" si="6">I159/H159</f>
        <v>#DIV/0!</v>
      </c>
      <c r="K159" s="76"/>
      <c r="L159" s="76"/>
      <c r="M159" s="76" t="e">
        <f t="shared" ref="M159:M163" si="7">L159/K159</f>
        <v>#DIV/0!</v>
      </c>
      <c r="N159" s="77"/>
    </row>
    <row r="160" spans="1:14" ht="16.5" hidden="1" customHeight="1" x14ac:dyDescent="0.25">
      <c r="A160" s="75" t="s">
        <v>136</v>
      </c>
      <c r="B160" s="76"/>
      <c r="C160" s="76"/>
      <c r="D160" s="76"/>
      <c r="E160" s="76"/>
      <c r="F160" s="76"/>
      <c r="G160" s="76"/>
      <c r="H160" s="76"/>
      <c r="I160" s="76"/>
      <c r="J160" s="76" t="e">
        <f t="shared" si="6"/>
        <v>#DIV/0!</v>
      </c>
      <c r="K160" s="76"/>
      <c r="L160" s="76"/>
      <c r="M160" s="76" t="e">
        <f t="shared" si="7"/>
        <v>#DIV/0!</v>
      </c>
      <c r="N160" s="77"/>
    </row>
    <row r="161" spans="1:15" ht="16.5" hidden="1" customHeight="1" x14ac:dyDescent="0.25">
      <c r="A161" s="75" t="s">
        <v>137</v>
      </c>
      <c r="B161" s="76"/>
      <c r="C161" s="76"/>
      <c r="D161" s="76"/>
      <c r="E161" s="76"/>
      <c r="F161" s="76"/>
      <c r="G161" s="76"/>
      <c r="H161" s="76"/>
      <c r="I161" s="76"/>
      <c r="J161" s="76" t="e">
        <f t="shared" si="6"/>
        <v>#DIV/0!</v>
      </c>
      <c r="K161" s="76"/>
      <c r="L161" s="76"/>
      <c r="M161" s="76" t="e">
        <f t="shared" si="7"/>
        <v>#DIV/0!</v>
      </c>
      <c r="N161" s="77"/>
    </row>
    <row r="162" spans="1:15" ht="16.5" hidden="1" customHeight="1" x14ac:dyDescent="0.25">
      <c r="A162" s="75" t="s">
        <v>138</v>
      </c>
      <c r="B162" s="76"/>
      <c r="C162" s="76"/>
      <c r="D162" s="76"/>
      <c r="E162" s="76"/>
      <c r="F162" s="76"/>
      <c r="G162" s="76"/>
      <c r="H162" s="76"/>
      <c r="I162" s="76"/>
      <c r="J162" s="76" t="e">
        <f t="shared" si="6"/>
        <v>#DIV/0!</v>
      </c>
      <c r="K162" s="76"/>
      <c r="L162" s="76"/>
      <c r="M162" s="76" t="e">
        <f t="shared" si="7"/>
        <v>#DIV/0!</v>
      </c>
      <c r="N162" s="77"/>
    </row>
    <row r="163" spans="1:15" ht="16.5" hidden="1" customHeight="1" x14ac:dyDescent="0.25">
      <c r="A163" s="75" t="s">
        <v>139</v>
      </c>
      <c r="B163" s="76"/>
      <c r="C163" s="76"/>
      <c r="D163" s="76"/>
      <c r="E163" s="76"/>
      <c r="F163" s="76"/>
      <c r="G163" s="76"/>
      <c r="H163" s="76"/>
      <c r="I163" s="76"/>
      <c r="J163" s="76" t="e">
        <f t="shared" si="6"/>
        <v>#DIV/0!</v>
      </c>
      <c r="K163" s="76"/>
      <c r="L163" s="76"/>
      <c r="M163" s="76" t="e">
        <f t="shared" si="7"/>
        <v>#DIV/0!</v>
      </c>
      <c r="N163" s="77"/>
    </row>
    <row r="164" spans="1:15" hidden="1" x14ac:dyDescent="0.25">
      <c r="A164" s="75" t="s">
        <v>127</v>
      </c>
      <c r="B164" s="76"/>
      <c r="C164" s="76"/>
      <c r="D164" s="76"/>
      <c r="E164" s="76"/>
      <c r="F164" s="76"/>
      <c r="G164" s="76"/>
      <c r="H164" s="76"/>
      <c r="I164" s="76"/>
      <c r="J164" s="76" t="e">
        <f>I164/H164</f>
        <v>#DIV/0!</v>
      </c>
      <c r="K164" s="76"/>
      <c r="L164" s="76"/>
      <c r="M164" s="76" t="e">
        <f>L164/K164</f>
        <v>#DIV/0!</v>
      </c>
      <c r="N164" s="77"/>
    </row>
    <row r="165" spans="1:15" hidden="1" x14ac:dyDescent="0.25">
      <c r="A165" s="75" t="s">
        <v>128</v>
      </c>
      <c r="B165" s="76"/>
      <c r="C165" s="76"/>
      <c r="D165" s="76"/>
      <c r="E165" s="76"/>
      <c r="F165" s="76"/>
      <c r="G165" s="76"/>
      <c r="H165" s="76"/>
      <c r="I165" s="76"/>
      <c r="J165" s="76" t="e">
        <f t="shared" ref="J165:J169" si="8">I165/H165</f>
        <v>#DIV/0!</v>
      </c>
      <c r="K165" s="76"/>
      <c r="L165" s="76"/>
      <c r="M165" s="76" t="e">
        <f t="shared" ref="M165:M169" si="9">L165/K165</f>
        <v>#DIV/0!</v>
      </c>
      <c r="N165" s="77"/>
    </row>
    <row r="166" spans="1:15" hidden="1" x14ac:dyDescent="0.25">
      <c r="A166" s="75" t="s">
        <v>129</v>
      </c>
      <c r="B166" s="76"/>
      <c r="C166" s="76"/>
      <c r="D166" s="76"/>
      <c r="E166" s="76"/>
      <c r="F166" s="76"/>
      <c r="G166" s="76"/>
      <c r="H166" s="76"/>
      <c r="I166" s="76"/>
      <c r="J166" s="76" t="e">
        <f t="shared" si="8"/>
        <v>#DIV/0!</v>
      </c>
      <c r="K166" s="76"/>
      <c r="L166" s="76"/>
      <c r="M166" s="76" t="e">
        <f t="shared" si="9"/>
        <v>#DIV/0!</v>
      </c>
      <c r="N166" s="77"/>
    </row>
    <row r="167" spans="1:15" hidden="1" x14ac:dyDescent="0.25">
      <c r="A167" s="75" t="s">
        <v>130</v>
      </c>
      <c r="B167" s="76"/>
      <c r="C167" s="76"/>
      <c r="D167" s="76"/>
      <c r="E167" s="76"/>
      <c r="F167" s="76"/>
      <c r="G167" s="76"/>
      <c r="H167" s="76"/>
      <c r="I167" s="76"/>
      <c r="J167" s="76" t="e">
        <f t="shared" si="8"/>
        <v>#DIV/0!</v>
      </c>
      <c r="K167" s="76"/>
      <c r="L167" s="76"/>
      <c r="M167" s="76" t="e">
        <f t="shared" si="9"/>
        <v>#DIV/0!</v>
      </c>
      <c r="N167" s="77"/>
    </row>
    <row r="168" spans="1:15" hidden="1" x14ac:dyDescent="0.25">
      <c r="A168" s="75" t="s">
        <v>131</v>
      </c>
      <c r="B168" s="76"/>
      <c r="C168" s="76"/>
      <c r="D168" s="76"/>
      <c r="E168" s="76"/>
      <c r="F168" s="76"/>
      <c r="G168" s="76"/>
      <c r="H168" s="76"/>
      <c r="I168" s="76"/>
      <c r="J168" s="76" t="e">
        <f t="shared" si="8"/>
        <v>#DIV/0!</v>
      </c>
      <c r="K168" s="76"/>
      <c r="L168" s="76"/>
      <c r="M168" s="76" t="e">
        <f t="shared" si="9"/>
        <v>#DIV/0!</v>
      </c>
      <c r="N168" s="77"/>
    </row>
    <row r="169" spans="1:15" ht="15.75" hidden="1" thickBot="1" x14ac:dyDescent="0.3">
      <c r="A169" s="78" t="s">
        <v>132</v>
      </c>
      <c r="B169" s="79"/>
      <c r="C169" s="79"/>
      <c r="D169" s="79"/>
      <c r="E169" s="79"/>
      <c r="F169" s="79"/>
      <c r="G169" s="79"/>
      <c r="H169" s="79"/>
      <c r="I169" s="79"/>
      <c r="J169" s="79" t="e">
        <f t="shared" si="8"/>
        <v>#DIV/0!</v>
      </c>
      <c r="K169" s="79"/>
      <c r="L169" s="79"/>
      <c r="M169" s="79" t="e">
        <f t="shared" si="9"/>
        <v>#DIV/0!</v>
      </c>
      <c r="N169" s="80"/>
    </row>
    <row r="170" spans="1:15" x14ac:dyDescent="0.25">
      <c r="J170" s="345"/>
      <c r="K170" s="82"/>
      <c r="L170" s="82"/>
    </row>
    <row r="171" spans="1:15" hidden="1" x14ac:dyDescent="0.25">
      <c r="K171" s="82"/>
      <c r="L171" s="82"/>
    </row>
    <row r="172" spans="1:15" ht="26.25" hidden="1" customHeight="1" x14ac:dyDescent="0.3">
      <c r="A172" s="908" t="s">
        <v>172</v>
      </c>
      <c r="B172" s="909"/>
      <c r="C172" s="909"/>
      <c r="D172" s="909"/>
      <c r="E172" s="909"/>
      <c r="F172" s="909"/>
      <c r="G172" s="910"/>
      <c r="K172" s="82"/>
      <c r="L172" s="82"/>
    </row>
    <row r="173" spans="1:15" ht="39" hidden="1" thickBot="1" x14ac:dyDescent="0.3">
      <c r="A173" s="162" t="s">
        <v>49</v>
      </c>
      <c r="B173" s="180" t="s">
        <v>143</v>
      </c>
      <c r="C173" s="180" t="s">
        <v>144</v>
      </c>
      <c r="D173" s="180" t="s">
        <v>173</v>
      </c>
      <c r="E173" s="180" t="s">
        <v>174</v>
      </c>
      <c r="F173" s="180" t="s">
        <v>345</v>
      </c>
      <c r="G173" s="181" t="s">
        <v>175</v>
      </c>
      <c r="K173" s="82"/>
      <c r="L173" s="82"/>
    </row>
    <row r="174" spans="1:15" s="82" customFormat="1" ht="19.5" hidden="1" customHeight="1" x14ac:dyDescent="0.2">
      <c r="A174" s="182" t="s">
        <v>127</v>
      </c>
      <c r="B174" s="183"/>
      <c r="C174" s="183"/>
      <c r="D174" s="183"/>
      <c r="E174" s="183"/>
      <c r="F174" s="183"/>
      <c r="G174" s="184"/>
      <c r="H174" s="81" t="s">
        <v>281</v>
      </c>
      <c r="O174" s="81"/>
    </row>
    <row r="175" spans="1:15" s="82" customFormat="1" ht="19.5" hidden="1" customHeight="1" x14ac:dyDescent="0.2">
      <c r="A175" s="163" t="s">
        <v>128</v>
      </c>
      <c r="B175" s="164"/>
      <c r="C175" s="164"/>
      <c r="D175" s="164"/>
      <c r="E175" s="164"/>
      <c r="F175" s="164"/>
      <c r="G175" s="185"/>
      <c r="H175" s="81" t="s">
        <v>281</v>
      </c>
      <c r="O175" s="81"/>
    </row>
    <row r="176" spans="1:15" s="82" customFormat="1" ht="24.75" hidden="1" customHeight="1" x14ac:dyDescent="0.2">
      <c r="A176" s="163" t="s">
        <v>129</v>
      </c>
      <c r="B176" s="164"/>
      <c r="C176" s="164"/>
      <c r="D176" s="164"/>
      <c r="E176" s="164"/>
      <c r="F176" s="164"/>
      <c r="G176" s="185"/>
      <c r="H176" s="81" t="s">
        <v>281</v>
      </c>
      <c r="O176" s="81"/>
    </row>
    <row r="177" spans="1:15" s="82" customFormat="1" ht="19.5" hidden="1" customHeight="1" x14ac:dyDescent="0.25">
      <c r="A177" s="967" t="s">
        <v>130</v>
      </c>
      <c r="B177" s="186" t="s">
        <v>346</v>
      </c>
      <c r="C177" s="187" t="s">
        <v>339</v>
      </c>
      <c r="D177" s="187" t="s">
        <v>339</v>
      </c>
      <c r="E177" s="190">
        <v>350000000</v>
      </c>
      <c r="F177" s="196">
        <v>134647000</v>
      </c>
      <c r="G177" s="192"/>
      <c r="H177" s="81" t="s">
        <v>281</v>
      </c>
      <c r="O177" s="81"/>
    </row>
    <row r="178" spans="1:15" s="82" customFormat="1" ht="19.5" hidden="1" customHeight="1" x14ac:dyDescent="0.25">
      <c r="A178" s="968"/>
      <c r="B178" s="187" t="s">
        <v>347</v>
      </c>
      <c r="C178" s="188" t="s">
        <v>348</v>
      </c>
      <c r="D178" s="189" t="s">
        <v>348</v>
      </c>
      <c r="E178" s="191">
        <v>725000000</v>
      </c>
      <c r="F178" s="198">
        <v>89671104</v>
      </c>
      <c r="G178" s="192"/>
      <c r="H178" s="81" t="s">
        <v>281</v>
      </c>
      <c r="O178" s="81"/>
    </row>
    <row r="179" spans="1:15" s="82" customFormat="1" ht="24.75" hidden="1" customHeight="1" x14ac:dyDescent="0.25">
      <c r="A179" s="969" t="s">
        <v>349</v>
      </c>
      <c r="B179" s="186" t="s">
        <v>346</v>
      </c>
      <c r="C179" s="187" t="s">
        <v>339</v>
      </c>
      <c r="D179" s="193" t="s">
        <v>339</v>
      </c>
      <c r="E179" s="194">
        <v>350000000</v>
      </c>
      <c r="F179" s="196">
        <v>161959000</v>
      </c>
      <c r="G179" s="197"/>
      <c r="H179" s="81" t="s">
        <v>281</v>
      </c>
      <c r="O179" s="81"/>
    </row>
    <row r="180" spans="1:15" s="82" customFormat="1" ht="19.5" hidden="1" customHeight="1" x14ac:dyDescent="0.25">
      <c r="A180" s="970"/>
      <c r="B180" s="193" t="s">
        <v>347</v>
      </c>
      <c r="C180" s="188" t="s">
        <v>348</v>
      </c>
      <c r="D180" s="188" t="s">
        <v>348</v>
      </c>
      <c r="E180" s="195">
        <v>725000000</v>
      </c>
      <c r="F180" s="198">
        <v>89671104</v>
      </c>
      <c r="G180" s="199"/>
      <c r="H180" s="81" t="s">
        <v>281</v>
      </c>
      <c r="O180" s="81"/>
    </row>
    <row r="181" spans="1:15" s="82" customFormat="1" ht="19.5" hidden="1" customHeight="1" x14ac:dyDescent="0.25">
      <c r="A181" s="967" t="s">
        <v>132</v>
      </c>
      <c r="B181" s="186" t="s">
        <v>346</v>
      </c>
      <c r="C181" s="187" t="s">
        <v>339</v>
      </c>
      <c r="D181" s="193" t="s">
        <v>339</v>
      </c>
      <c r="E181" s="194">
        <v>350000000</v>
      </c>
      <c r="F181" s="194">
        <v>262840095</v>
      </c>
      <c r="G181" s="197"/>
      <c r="H181" s="81" t="s">
        <v>281</v>
      </c>
      <c r="O181" s="81"/>
    </row>
    <row r="182" spans="1:15" s="82" customFormat="1" ht="24.75" hidden="1" customHeight="1" thickBot="1" x14ac:dyDescent="0.3">
      <c r="A182" s="971"/>
      <c r="B182" s="193" t="s">
        <v>347</v>
      </c>
      <c r="C182" s="188" t="s">
        <v>348</v>
      </c>
      <c r="D182" s="188" t="s">
        <v>348</v>
      </c>
      <c r="E182" s="195">
        <v>725000000</v>
      </c>
      <c r="F182" s="195">
        <v>666075104</v>
      </c>
      <c r="G182" s="199"/>
      <c r="H182" s="81" t="s">
        <v>281</v>
      </c>
      <c r="O182" s="81"/>
    </row>
    <row r="183" spans="1:15" ht="15.75" hidden="1" thickBot="1" x14ac:dyDescent="0.3">
      <c r="K183" s="82"/>
      <c r="L183" s="82"/>
    </row>
    <row r="184" spans="1:15" ht="20.25" hidden="1" x14ac:dyDescent="0.3">
      <c r="A184" s="908" t="s">
        <v>176</v>
      </c>
      <c r="B184" s="909"/>
      <c r="C184" s="909"/>
      <c r="D184" s="909"/>
      <c r="E184" s="909"/>
      <c r="F184" s="909"/>
      <c r="G184" s="910"/>
      <c r="K184" s="82"/>
      <c r="L184" s="82"/>
    </row>
    <row r="185" spans="1:15" ht="38.25" hidden="1" x14ac:dyDescent="0.25">
      <c r="A185" s="203" t="s">
        <v>50</v>
      </c>
      <c r="B185" s="204" t="s">
        <v>143</v>
      </c>
      <c r="C185" s="204" t="s">
        <v>144</v>
      </c>
      <c r="D185" s="204" t="s">
        <v>173</v>
      </c>
      <c r="E185" s="204" t="s">
        <v>177</v>
      </c>
      <c r="F185" s="204" t="s">
        <v>178</v>
      </c>
      <c r="G185" s="205" t="s">
        <v>175</v>
      </c>
      <c r="K185" s="82"/>
      <c r="L185" s="82"/>
    </row>
    <row r="186" spans="1:15" s="82" customFormat="1" ht="19.5" hidden="1" customHeight="1" x14ac:dyDescent="0.25">
      <c r="A186" s="622" t="s">
        <v>134</v>
      </c>
      <c r="B186" s="621" t="s">
        <v>338</v>
      </c>
      <c r="C186" s="621" t="s">
        <v>339</v>
      </c>
      <c r="D186" s="200" t="s">
        <v>350</v>
      </c>
      <c r="E186" s="201">
        <v>800000000</v>
      </c>
      <c r="F186" s="202">
        <v>0</v>
      </c>
      <c r="G186" s="200"/>
      <c r="H186" s="81" t="s">
        <v>281</v>
      </c>
      <c r="O186" s="81"/>
    </row>
    <row r="187" spans="1:15" s="82" customFormat="1" ht="19.5" hidden="1" customHeight="1" x14ac:dyDescent="0.25">
      <c r="A187" s="622"/>
      <c r="B187" s="621"/>
      <c r="C187" s="621"/>
      <c r="D187" s="200" t="s">
        <v>351</v>
      </c>
      <c r="E187" s="201">
        <v>200000000</v>
      </c>
      <c r="F187" s="202">
        <v>0</v>
      </c>
      <c r="G187" s="200"/>
      <c r="H187" s="81" t="s">
        <v>281</v>
      </c>
      <c r="O187" s="81"/>
    </row>
    <row r="188" spans="1:15" s="82" customFormat="1" ht="24.75" hidden="1" customHeight="1" x14ac:dyDescent="0.25">
      <c r="A188" s="622"/>
      <c r="B188" s="621" t="s">
        <v>342</v>
      </c>
      <c r="C188" s="621" t="s">
        <v>343</v>
      </c>
      <c r="D188" s="200" t="s">
        <v>352</v>
      </c>
      <c r="E188" s="201">
        <v>795000000</v>
      </c>
      <c r="F188" s="202">
        <v>0</v>
      </c>
      <c r="G188" s="200"/>
      <c r="H188" s="81" t="s">
        <v>281</v>
      </c>
      <c r="O188" s="81"/>
    </row>
    <row r="189" spans="1:15" s="82" customFormat="1" ht="19.5" hidden="1" customHeight="1" x14ac:dyDescent="0.25">
      <c r="A189" s="622"/>
      <c r="B189" s="621"/>
      <c r="C189" s="621"/>
      <c r="D189" s="200" t="s">
        <v>353</v>
      </c>
      <c r="E189" s="201">
        <v>200000000</v>
      </c>
      <c r="F189" s="202">
        <v>0</v>
      </c>
      <c r="G189" s="200"/>
      <c r="H189" s="81" t="s">
        <v>281</v>
      </c>
      <c r="O189" s="81"/>
    </row>
    <row r="190" spans="1:15" s="82" customFormat="1" ht="19.5" hidden="1" customHeight="1" x14ac:dyDescent="0.25">
      <c r="A190" s="622"/>
      <c r="B190" s="621"/>
      <c r="C190" s="621"/>
      <c r="D190" s="200" t="s">
        <v>354</v>
      </c>
      <c r="E190" s="201">
        <v>200000000</v>
      </c>
      <c r="F190" s="202">
        <v>0</v>
      </c>
      <c r="G190" s="200"/>
      <c r="H190" s="81" t="s">
        <v>281</v>
      </c>
      <c r="O190" s="81"/>
    </row>
    <row r="191" spans="1:15" s="82" customFormat="1" ht="24.75" hidden="1" customHeight="1" x14ac:dyDescent="0.25">
      <c r="A191" s="622"/>
      <c r="B191" s="621"/>
      <c r="C191" s="621"/>
      <c r="D191" s="200" t="s">
        <v>355</v>
      </c>
      <c r="E191" s="201">
        <v>300000000</v>
      </c>
      <c r="F191" s="202">
        <v>0</v>
      </c>
      <c r="G191" s="200"/>
      <c r="H191" s="81" t="s">
        <v>281</v>
      </c>
      <c r="O191" s="81"/>
    </row>
    <row r="192" spans="1:15" s="82" customFormat="1" ht="19.5" hidden="1" customHeight="1" x14ac:dyDescent="0.25">
      <c r="A192" s="622" t="s">
        <v>135</v>
      </c>
      <c r="B192" s="621" t="s">
        <v>338</v>
      </c>
      <c r="C192" s="621" t="s">
        <v>339</v>
      </c>
      <c r="D192" s="200" t="s">
        <v>350</v>
      </c>
      <c r="E192" s="201">
        <v>800000000</v>
      </c>
      <c r="F192" s="206">
        <v>0</v>
      </c>
      <c r="G192" s="200"/>
      <c r="H192" s="81" t="s">
        <v>281</v>
      </c>
      <c r="O192" s="81"/>
    </row>
    <row r="193" spans="1:15" s="82" customFormat="1" ht="19.5" hidden="1" customHeight="1" x14ac:dyDescent="0.25">
      <c r="A193" s="622"/>
      <c r="B193" s="621"/>
      <c r="C193" s="621"/>
      <c r="D193" s="200" t="s">
        <v>351</v>
      </c>
      <c r="E193" s="201">
        <v>200000000</v>
      </c>
      <c r="F193" s="206">
        <v>0</v>
      </c>
      <c r="G193" s="200"/>
      <c r="H193" s="81" t="s">
        <v>281</v>
      </c>
      <c r="O193" s="81"/>
    </row>
    <row r="194" spans="1:15" s="82" customFormat="1" ht="24.75" hidden="1" customHeight="1" x14ac:dyDescent="0.25">
      <c r="A194" s="622"/>
      <c r="B194" s="621" t="s">
        <v>342</v>
      </c>
      <c r="C194" s="621" t="s">
        <v>343</v>
      </c>
      <c r="D194" s="200" t="s">
        <v>352</v>
      </c>
      <c r="E194" s="201">
        <v>795000000</v>
      </c>
      <c r="F194" s="206">
        <v>0</v>
      </c>
      <c r="G194" s="200"/>
      <c r="H194" s="81" t="s">
        <v>281</v>
      </c>
      <c r="O194" s="81"/>
    </row>
    <row r="195" spans="1:15" s="82" customFormat="1" ht="19.5" hidden="1" customHeight="1" x14ac:dyDescent="0.25">
      <c r="A195" s="622"/>
      <c r="B195" s="621"/>
      <c r="C195" s="621"/>
      <c r="D195" s="200" t="s">
        <v>353</v>
      </c>
      <c r="E195" s="201">
        <v>200000000</v>
      </c>
      <c r="F195" s="206">
        <v>0</v>
      </c>
      <c r="G195" s="200"/>
      <c r="H195" s="81" t="s">
        <v>281</v>
      </c>
      <c r="O195" s="81"/>
    </row>
    <row r="196" spans="1:15" s="82" customFormat="1" ht="19.5" hidden="1" customHeight="1" x14ac:dyDescent="0.25">
      <c r="A196" s="622"/>
      <c r="B196" s="621"/>
      <c r="C196" s="621"/>
      <c r="D196" s="200" t="s">
        <v>354</v>
      </c>
      <c r="E196" s="201">
        <v>200000000</v>
      </c>
      <c r="F196" s="206">
        <v>0</v>
      </c>
      <c r="G196" s="200"/>
      <c r="H196" s="81" t="s">
        <v>281</v>
      </c>
      <c r="O196" s="81"/>
    </row>
    <row r="197" spans="1:15" s="82" customFormat="1" ht="24.75" hidden="1" customHeight="1" x14ac:dyDescent="0.25">
      <c r="A197" s="622"/>
      <c r="B197" s="621"/>
      <c r="C197" s="621"/>
      <c r="D197" s="200" t="s">
        <v>355</v>
      </c>
      <c r="E197" s="201">
        <v>300000000</v>
      </c>
      <c r="F197" s="206">
        <v>0</v>
      </c>
      <c r="G197" s="200"/>
      <c r="H197" s="81" t="s">
        <v>281</v>
      </c>
      <c r="O197" s="81"/>
    </row>
    <row r="198" spans="1:15" s="82" customFormat="1" ht="19.5" hidden="1" customHeight="1" x14ac:dyDescent="0.25">
      <c r="A198" s="622" t="s">
        <v>136</v>
      </c>
      <c r="B198" s="621" t="s">
        <v>338</v>
      </c>
      <c r="C198" s="621" t="s">
        <v>339</v>
      </c>
      <c r="D198" s="200" t="s">
        <v>350</v>
      </c>
      <c r="E198" s="201">
        <v>800000000</v>
      </c>
      <c r="F198" s="206">
        <v>0</v>
      </c>
      <c r="G198" s="200"/>
      <c r="H198" s="81" t="s">
        <v>281</v>
      </c>
      <c r="O198" s="81"/>
    </row>
    <row r="199" spans="1:15" s="82" customFormat="1" ht="19.5" hidden="1" customHeight="1" x14ac:dyDescent="0.25">
      <c r="A199" s="622"/>
      <c r="B199" s="621"/>
      <c r="C199" s="621"/>
      <c r="D199" s="200" t="s">
        <v>351</v>
      </c>
      <c r="E199" s="201">
        <v>200000000</v>
      </c>
      <c r="F199" s="206">
        <v>0</v>
      </c>
      <c r="G199" s="200"/>
      <c r="H199" s="81" t="s">
        <v>281</v>
      </c>
      <c r="O199" s="81"/>
    </row>
    <row r="200" spans="1:15" s="82" customFormat="1" ht="24.75" hidden="1" customHeight="1" x14ac:dyDescent="0.25">
      <c r="A200" s="622"/>
      <c r="B200" s="621" t="s">
        <v>342</v>
      </c>
      <c r="C200" s="621" t="s">
        <v>343</v>
      </c>
      <c r="D200" s="200" t="s">
        <v>352</v>
      </c>
      <c r="E200" s="201">
        <v>795000000</v>
      </c>
      <c r="F200" s="206">
        <v>0</v>
      </c>
      <c r="G200" s="200"/>
      <c r="H200" s="81" t="s">
        <v>281</v>
      </c>
      <c r="O200" s="81"/>
    </row>
    <row r="201" spans="1:15" s="82" customFormat="1" ht="19.5" hidden="1" customHeight="1" x14ac:dyDescent="0.25">
      <c r="A201" s="622"/>
      <c r="B201" s="621"/>
      <c r="C201" s="621"/>
      <c r="D201" s="200" t="s">
        <v>353</v>
      </c>
      <c r="E201" s="201">
        <v>200000000</v>
      </c>
      <c r="F201" s="206">
        <v>0</v>
      </c>
      <c r="G201" s="200"/>
      <c r="H201" s="81" t="s">
        <v>281</v>
      </c>
      <c r="O201" s="81"/>
    </row>
    <row r="202" spans="1:15" s="82" customFormat="1" ht="19.5" hidden="1" customHeight="1" x14ac:dyDescent="0.25">
      <c r="A202" s="622"/>
      <c r="B202" s="621"/>
      <c r="C202" s="621"/>
      <c r="D202" s="200" t="s">
        <v>354</v>
      </c>
      <c r="E202" s="201">
        <v>200000000</v>
      </c>
      <c r="F202" s="206">
        <v>0</v>
      </c>
      <c r="G202" s="200"/>
      <c r="H202" s="81" t="s">
        <v>281</v>
      </c>
      <c r="O202" s="81"/>
    </row>
    <row r="203" spans="1:15" s="82" customFormat="1" ht="24.75" hidden="1" customHeight="1" x14ac:dyDescent="0.25">
      <c r="A203" s="622"/>
      <c r="B203" s="621"/>
      <c r="C203" s="621"/>
      <c r="D203" s="200" t="s">
        <v>355</v>
      </c>
      <c r="E203" s="201">
        <v>300000000</v>
      </c>
      <c r="F203" s="206">
        <v>0</v>
      </c>
      <c r="G203" s="200"/>
      <c r="H203" s="81" t="s">
        <v>281</v>
      </c>
      <c r="O203" s="81"/>
    </row>
    <row r="204" spans="1:15" s="82" customFormat="1" ht="19.5" hidden="1" customHeight="1" x14ac:dyDescent="0.25">
      <c r="A204" s="622" t="s">
        <v>137</v>
      </c>
      <c r="B204" s="621" t="s">
        <v>338</v>
      </c>
      <c r="C204" s="621" t="s">
        <v>339</v>
      </c>
      <c r="D204" s="200" t="s">
        <v>350</v>
      </c>
      <c r="E204" s="201">
        <v>692115000</v>
      </c>
      <c r="F204" s="206">
        <v>0</v>
      </c>
      <c r="G204" s="200"/>
      <c r="H204" s="81" t="s">
        <v>281</v>
      </c>
      <c r="O204" s="81"/>
    </row>
    <row r="205" spans="1:15" s="82" customFormat="1" ht="19.5" hidden="1" customHeight="1" x14ac:dyDescent="0.25">
      <c r="A205" s="622"/>
      <c r="B205" s="621"/>
      <c r="C205" s="621"/>
      <c r="D205" s="200" t="s">
        <v>351</v>
      </c>
      <c r="E205" s="201">
        <v>200000000</v>
      </c>
      <c r="F205" s="206">
        <v>0</v>
      </c>
      <c r="G205" s="200"/>
      <c r="H205" s="81" t="s">
        <v>281</v>
      </c>
      <c r="O205" s="81"/>
    </row>
    <row r="206" spans="1:15" s="82" customFormat="1" ht="24.75" hidden="1" customHeight="1" x14ac:dyDescent="0.25">
      <c r="A206" s="622"/>
      <c r="B206" s="621" t="s">
        <v>342</v>
      </c>
      <c r="C206" s="621" t="s">
        <v>343</v>
      </c>
      <c r="D206" s="200" t="s">
        <v>352</v>
      </c>
      <c r="E206" s="201">
        <v>0</v>
      </c>
      <c r="F206" s="206">
        <v>0</v>
      </c>
      <c r="G206" s="200"/>
      <c r="H206" s="81" t="s">
        <v>281</v>
      </c>
      <c r="O206" s="81"/>
    </row>
    <row r="207" spans="1:15" s="82" customFormat="1" ht="19.5" hidden="1" customHeight="1" x14ac:dyDescent="0.25">
      <c r="A207" s="622"/>
      <c r="B207" s="621"/>
      <c r="C207" s="621"/>
      <c r="D207" s="200" t="s">
        <v>353</v>
      </c>
      <c r="E207" s="201">
        <v>130766000</v>
      </c>
      <c r="F207" s="206">
        <v>0</v>
      </c>
      <c r="G207" s="200"/>
      <c r="H207" s="81" t="s">
        <v>281</v>
      </c>
      <c r="O207" s="81"/>
    </row>
    <row r="208" spans="1:15" s="82" customFormat="1" ht="19.5" hidden="1" customHeight="1" x14ac:dyDescent="0.25">
      <c r="A208" s="622"/>
      <c r="B208" s="621"/>
      <c r="C208" s="621"/>
      <c r="D208" s="200" t="s">
        <v>354</v>
      </c>
      <c r="E208" s="201">
        <v>0</v>
      </c>
      <c r="F208" s="206">
        <v>0</v>
      </c>
      <c r="G208" s="200"/>
      <c r="H208" s="81" t="s">
        <v>281</v>
      </c>
      <c r="O208" s="81"/>
    </row>
    <row r="209" spans="1:15" s="82" customFormat="1" ht="24.75" hidden="1" customHeight="1" x14ac:dyDescent="0.25">
      <c r="A209" s="622"/>
      <c r="B209" s="621"/>
      <c r="C209" s="621"/>
      <c r="D209" s="200" t="s">
        <v>355</v>
      </c>
      <c r="E209" s="201">
        <v>17919000</v>
      </c>
      <c r="F209" s="206">
        <v>0</v>
      </c>
      <c r="G209" s="200"/>
      <c r="H209" s="81" t="s">
        <v>281</v>
      </c>
      <c r="O209" s="81"/>
    </row>
    <row r="210" spans="1:15" s="82" customFormat="1" ht="24.75" hidden="1" customHeight="1" x14ac:dyDescent="0.25">
      <c r="A210" s="622" t="s">
        <v>138</v>
      </c>
      <c r="B210" s="621" t="s">
        <v>338</v>
      </c>
      <c r="C210" s="621" t="s">
        <v>339</v>
      </c>
      <c r="D210" s="200" t="s">
        <v>350</v>
      </c>
      <c r="E210" s="201">
        <v>692115000</v>
      </c>
      <c r="F210" s="206">
        <v>0</v>
      </c>
      <c r="G210" s="200"/>
      <c r="H210" s="81"/>
      <c r="O210" s="81"/>
    </row>
    <row r="211" spans="1:15" s="82" customFormat="1" ht="24.75" hidden="1" customHeight="1" x14ac:dyDescent="0.25">
      <c r="A211" s="622"/>
      <c r="B211" s="621"/>
      <c r="C211" s="621"/>
      <c r="D211" s="200" t="s">
        <v>351</v>
      </c>
      <c r="E211" s="201">
        <v>200000000</v>
      </c>
      <c r="F211" s="206">
        <v>0</v>
      </c>
      <c r="G211" s="200"/>
      <c r="H211" s="81"/>
      <c r="O211" s="81"/>
    </row>
    <row r="212" spans="1:15" s="82" customFormat="1" ht="24.75" hidden="1" customHeight="1" x14ac:dyDescent="0.25">
      <c r="A212" s="622"/>
      <c r="B212" s="621" t="s">
        <v>342</v>
      </c>
      <c r="C212" s="621" t="s">
        <v>343</v>
      </c>
      <c r="D212" s="200" t="s">
        <v>352</v>
      </c>
      <c r="E212" s="257">
        <v>0</v>
      </c>
      <c r="F212" s="206">
        <v>0</v>
      </c>
      <c r="G212" s="200"/>
      <c r="H212" s="81"/>
      <c r="O212" s="81"/>
    </row>
    <row r="213" spans="1:15" s="82" customFormat="1" ht="24.75" hidden="1" customHeight="1" x14ac:dyDescent="0.25">
      <c r="A213" s="622"/>
      <c r="B213" s="621"/>
      <c r="C213" s="621"/>
      <c r="D213" s="200" t="s">
        <v>353</v>
      </c>
      <c r="E213" s="257">
        <v>130766000</v>
      </c>
      <c r="F213" s="206">
        <v>0</v>
      </c>
      <c r="G213" s="200"/>
      <c r="O213" s="81"/>
    </row>
    <row r="214" spans="1:15" s="82" customFormat="1" ht="24.75" hidden="1" customHeight="1" x14ac:dyDescent="0.25">
      <c r="A214" s="622"/>
      <c r="B214" s="621"/>
      <c r="C214" s="621"/>
      <c r="D214" s="200" t="s">
        <v>354</v>
      </c>
      <c r="E214" s="257">
        <v>0</v>
      </c>
      <c r="F214" s="206">
        <v>0</v>
      </c>
      <c r="G214" s="200"/>
      <c r="O214" s="81"/>
    </row>
    <row r="215" spans="1:15" s="82" customFormat="1" ht="24.75" hidden="1" customHeight="1" x14ac:dyDescent="0.25">
      <c r="A215" s="622"/>
      <c r="B215" s="621"/>
      <c r="C215" s="621"/>
      <c r="D215" s="200" t="s">
        <v>355</v>
      </c>
      <c r="E215" s="257">
        <v>17919000</v>
      </c>
      <c r="F215" s="206">
        <v>0</v>
      </c>
      <c r="G215" s="200"/>
      <c r="O215" s="81"/>
    </row>
    <row r="216" spans="1:15" s="82" customFormat="1" ht="24.75" hidden="1" customHeight="1" x14ac:dyDescent="0.25">
      <c r="A216" s="622" t="s">
        <v>139</v>
      </c>
      <c r="B216" s="621" t="s">
        <v>338</v>
      </c>
      <c r="C216" s="621" t="s">
        <v>339</v>
      </c>
      <c r="D216" s="200" t="s">
        <v>350</v>
      </c>
      <c r="E216" s="201">
        <v>692115000</v>
      </c>
      <c r="F216" s="206">
        <v>34584367</v>
      </c>
      <c r="G216" s="200"/>
      <c r="O216" s="81"/>
    </row>
    <row r="217" spans="1:15" s="82" customFormat="1" ht="24.75" hidden="1" customHeight="1" x14ac:dyDescent="0.25">
      <c r="A217" s="622"/>
      <c r="B217" s="621"/>
      <c r="C217" s="621"/>
      <c r="D217" s="200" t="s">
        <v>351</v>
      </c>
      <c r="E217" s="201">
        <v>200000000</v>
      </c>
      <c r="F217" s="206">
        <v>19701667</v>
      </c>
      <c r="G217" s="200"/>
      <c r="O217" s="81"/>
    </row>
    <row r="218" spans="1:15" s="82" customFormat="1" ht="24.75" hidden="1" customHeight="1" x14ac:dyDescent="0.25">
      <c r="A218" s="622"/>
      <c r="B218" s="621" t="s">
        <v>342</v>
      </c>
      <c r="C218" s="621" t="s">
        <v>343</v>
      </c>
      <c r="D218" s="200" t="s">
        <v>352</v>
      </c>
      <c r="E218" s="257">
        <v>0</v>
      </c>
      <c r="F218" s="206">
        <v>0</v>
      </c>
      <c r="G218" s="200"/>
      <c r="O218" s="81"/>
    </row>
    <row r="219" spans="1:15" s="82" customFormat="1" ht="24.75" hidden="1" customHeight="1" x14ac:dyDescent="0.25">
      <c r="A219" s="622"/>
      <c r="B219" s="621"/>
      <c r="C219" s="621"/>
      <c r="D219" s="200" t="s">
        <v>353</v>
      </c>
      <c r="E219" s="257">
        <v>130766000</v>
      </c>
      <c r="F219" s="206">
        <v>8340300</v>
      </c>
      <c r="G219" s="200"/>
      <c r="O219" s="81"/>
    </row>
    <row r="220" spans="1:15" s="82" customFormat="1" ht="24.75" hidden="1" customHeight="1" x14ac:dyDescent="0.25">
      <c r="A220" s="622"/>
      <c r="B220" s="621"/>
      <c r="C220" s="621"/>
      <c r="D220" s="200" t="s">
        <v>354</v>
      </c>
      <c r="E220" s="257">
        <v>0</v>
      </c>
      <c r="F220" s="206">
        <v>0</v>
      </c>
      <c r="G220" s="200"/>
      <c r="O220" s="81"/>
    </row>
    <row r="221" spans="1:15" s="82" customFormat="1" ht="24.75" hidden="1" customHeight="1" x14ac:dyDescent="0.25">
      <c r="A221" s="622"/>
      <c r="B221" s="621"/>
      <c r="C221" s="621"/>
      <c r="D221" s="200" t="s">
        <v>355</v>
      </c>
      <c r="E221" s="257">
        <v>17919000</v>
      </c>
      <c r="F221" s="206">
        <v>0</v>
      </c>
      <c r="G221" s="200"/>
      <c r="O221" s="81"/>
    </row>
    <row r="222" spans="1:15" s="82" customFormat="1" ht="24.75" hidden="1" customHeight="1" x14ac:dyDescent="0.25">
      <c r="A222" s="622" t="s">
        <v>127</v>
      </c>
      <c r="B222" s="621" t="s">
        <v>338</v>
      </c>
      <c r="C222" s="621" t="s">
        <v>339</v>
      </c>
      <c r="D222" s="200" t="s">
        <v>350</v>
      </c>
      <c r="E222" s="201">
        <v>692115000</v>
      </c>
      <c r="F222" s="206">
        <v>72588367</v>
      </c>
      <c r="G222" s="200"/>
      <c r="O222" s="81"/>
    </row>
    <row r="223" spans="1:15" s="82" customFormat="1" ht="24.75" hidden="1" customHeight="1" x14ac:dyDescent="0.25">
      <c r="A223" s="622"/>
      <c r="B223" s="621"/>
      <c r="C223" s="621"/>
      <c r="D223" s="200" t="s">
        <v>351</v>
      </c>
      <c r="E223" s="201">
        <v>200000000</v>
      </c>
      <c r="F223" s="206">
        <v>34082667</v>
      </c>
      <c r="G223" s="200"/>
      <c r="O223" s="81"/>
    </row>
    <row r="224" spans="1:15" s="82" customFormat="1" ht="24.75" hidden="1" customHeight="1" x14ac:dyDescent="0.25">
      <c r="A224" s="622"/>
      <c r="B224" s="621" t="s">
        <v>342</v>
      </c>
      <c r="C224" s="621" t="s">
        <v>343</v>
      </c>
      <c r="D224" s="200" t="s">
        <v>352</v>
      </c>
      <c r="E224" s="257">
        <v>0</v>
      </c>
      <c r="F224" s="206">
        <v>0</v>
      </c>
      <c r="G224" s="200"/>
      <c r="O224" s="81"/>
    </row>
    <row r="225" spans="1:15" s="82" customFormat="1" ht="24.75" hidden="1" customHeight="1" x14ac:dyDescent="0.25">
      <c r="A225" s="622"/>
      <c r="B225" s="621"/>
      <c r="C225" s="621"/>
      <c r="D225" s="200" t="s">
        <v>353</v>
      </c>
      <c r="E225" s="257">
        <v>130766000</v>
      </c>
      <c r="F225" s="206">
        <v>15189300</v>
      </c>
      <c r="G225" s="200"/>
      <c r="O225" s="81"/>
    </row>
    <row r="226" spans="1:15" s="82" customFormat="1" ht="24.75" hidden="1" customHeight="1" x14ac:dyDescent="0.25">
      <c r="A226" s="622"/>
      <c r="B226" s="621"/>
      <c r="C226" s="621"/>
      <c r="D226" s="200" t="s">
        <v>354</v>
      </c>
      <c r="E226" s="257">
        <v>0</v>
      </c>
      <c r="F226" s="206">
        <v>0</v>
      </c>
      <c r="G226" s="200"/>
      <c r="O226" s="81"/>
    </row>
    <row r="227" spans="1:15" s="82" customFormat="1" ht="24.75" hidden="1" customHeight="1" x14ac:dyDescent="0.25">
      <c r="A227" s="622"/>
      <c r="B227" s="621"/>
      <c r="C227" s="621"/>
      <c r="D227" s="200" t="s">
        <v>355</v>
      </c>
      <c r="E227" s="257">
        <v>17919000</v>
      </c>
      <c r="F227" s="206">
        <v>0</v>
      </c>
      <c r="G227" s="200"/>
      <c r="O227" s="81"/>
    </row>
    <row r="228" spans="1:15" s="82" customFormat="1" ht="24.75" hidden="1" customHeight="1" x14ac:dyDescent="0.25">
      <c r="A228" s="622" t="s">
        <v>128</v>
      </c>
      <c r="B228" s="621" t="s">
        <v>338</v>
      </c>
      <c r="C228" s="621" t="s">
        <v>339</v>
      </c>
      <c r="D228" s="200" t="s">
        <v>350</v>
      </c>
      <c r="E228" s="201">
        <v>1048081000</v>
      </c>
      <c r="F228" s="206">
        <v>103151367</v>
      </c>
      <c r="G228" s="200"/>
      <c r="O228" s="81"/>
    </row>
    <row r="229" spans="1:15" s="82" customFormat="1" ht="24.75" hidden="1" customHeight="1" x14ac:dyDescent="0.25">
      <c r="A229" s="622"/>
      <c r="B229" s="621"/>
      <c r="C229" s="621"/>
      <c r="D229" s="200" t="s">
        <v>351</v>
      </c>
      <c r="E229" s="201">
        <v>200000000</v>
      </c>
      <c r="F229" s="206">
        <v>48463667</v>
      </c>
      <c r="G229" s="200"/>
      <c r="O229" s="81"/>
    </row>
    <row r="230" spans="1:15" s="82" customFormat="1" ht="24.75" hidden="1" customHeight="1" x14ac:dyDescent="0.25">
      <c r="A230" s="622"/>
      <c r="B230" s="621" t="s">
        <v>342</v>
      </c>
      <c r="C230" s="621" t="s">
        <v>343</v>
      </c>
      <c r="D230" s="200" t="s">
        <v>352</v>
      </c>
      <c r="E230" s="257">
        <v>200000000</v>
      </c>
      <c r="F230" s="206">
        <v>0</v>
      </c>
      <c r="G230" s="200"/>
      <c r="O230" s="81"/>
    </row>
    <row r="231" spans="1:15" s="82" customFormat="1" ht="24.75" hidden="1" customHeight="1" x14ac:dyDescent="0.25">
      <c r="A231" s="622"/>
      <c r="B231" s="621"/>
      <c r="C231" s="621"/>
      <c r="D231" s="200" t="s">
        <v>353</v>
      </c>
      <c r="E231" s="257">
        <v>245000000</v>
      </c>
      <c r="F231" s="206">
        <v>22038300</v>
      </c>
      <c r="G231" s="200"/>
      <c r="O231" s="81"/>
    </row>
    <row r="232" spans="1:15" s="82" customFormat="1" ht="24.75" hidden="1" customHeight="1" x14ac:dyDescent="0.25">
      <c r="A232" s="622"/>
      <c r="B232" s="621"/>
      <c r="C232" s="621"/>
      <c r="D232" s="200" t="s">
        <v>354</v>
      </c>
      <c r="E232" s="257">
        <v>350000000</v>
      </c>
      <c r="F232" s="206">
        <v>0</v>
      </c>
      <c r="G232" s="200"/>
      <c r="O232" s="81"/>
    </row>
    <row r="233" spans="1:15" s="82" customFormat="1" ht="24.75" hidden="1" customHeight="1" x14ac:dyDescent="0.25">
      <c r="A233" s="622"/>
      <c r="B233" s="621"/>
      <c r="C233" s="621"/>
      <c r="D233" s="200" t="s">
        <v>355</v>
      </c>
      <c r="E233" s="257">
        <v>451919000</v>
      </c>
      <c r="F233" s="206">
        <v>0</v>
      </c>
      <c r="G233" s="200"/>
      <c r="O233" s="81"/>
    </row>
    <row r="234" spans="1:15" s="82" customFormat="1" ht="24.75" hidden="1" customHeight="1" x14ac:dyDescent="0.25">
      <c r="A234" s="622" t="s">
        <v>129</v>
      </c>
      <c r="B234" s="621" t="s">
        <v>338</v>
      </c>
      <c r="C234" s="621" t="s">
        <v>339</v>
      </c>
      <c r="D234" s="200" t="s">
        <v>350</v>
      </c>
      <c r="E234" s="201">
        <v>1048081000</v>
      </c>
      <c r="F234" s="206">
        <v>168536300</v>
      </c>
      <c r="G234" s="200"/>
      <c r="O234" s="81"/>
    </row>
    <row r="235" spans="1:15" s="82" customFormat="1" ht="24.75" hidden="1" customHeight="1" x14ac:dyDescent="0.25">
      <c r="A235" s="622"/>
      <c r="B235" s="621"/>
      <c r="C235" s="621"/>
      <c r="D235" s="200" t="s">
        <v>351</v>
      </c>
      <c r="E235" s="201">
        <v>200000000</v>
      </c>
      <c r="F235" s="206">
        <v>62844667</v>
      </c>
      <c r="G235" s="200"/>
      <c r="O235" s="81"/>
    </row>
    <row r="236" spans="1:15" s="82" customFormat="1" ht="24.75" hidden="1" customHeight="1" x14ac:dyDescent="0.25">
      <c r="A236" s="622"/>
      <c r="B236" s="621" t="s">
        <v>342</v>
      </c>
      <c r="C236" s="621" t="s">
        <v>343</v>
      </c>
      <c r="D236" s="200" t="s">
        <v>352</v>
      </c>
      <c r="E236" s="257">
        <v>200000000</v>
      </c>
      <c r="F236" s="206">
        <v>0</v>
      </c>
      <c r="G236" s="200"/>
      <c r="O236" s="81"/>
    </row>
    <row r="237" spans="1:15" s="82" customFormat="1" ht="24.75" hidden="1" customHeight="1" x14ac:dyDescent="0.25">
      <c r="A237" s="622"/>
      <c r="B237" s="621"/>
      <c r="C237" s="621"/>
      <c r="D237" s="200" t="s">
        <v>353</v>
      </c>
      <c r="E237" s="257">
        <v>245000000</v>
      </c>
      <c r="F237" s="206">
        <v>28887300</v>
      </c>
      <c r="G237" s="200"/>
      <c r="O237" s="81"/>
    </row>
    <row r="238" spans="1:15" s="82" customFormat="1" ht="24.75" hidden="1" customHeight="1" x14ac:dyDescent="0.25">
      <c r="A238" s="622"/>
      <c r="B238" s="621"/>
      <c r="C238" s="621"/>
      <c r="D238" s="200" t="s">
        <v>354</v>
      </c>
      <c r="E238" s="257">
        <v>350000000</v>
      </c>
      <c r="F238" s="206">
        <v>0</v>
      </c>
      <c r="G238" s="200"/>
      <c r="O238" s="81"/>
    </row>
    <row r="239" spans="1:15" s="82" customFormat="1" ht="24.75" hidden="1" customHeight="1" x14ac:dyDescent="0.25">
      <c r="A239" s="622"/>
      <c r="B239" s="621"/>
      <c r="C239" s="621"/>
      <c r="D239" s="200" t="s">
        <v>355</v>
      </c>
      <c r="E239" s="257">
        <v>451919000</v>
      </c>
      <c r="F239" s="206">
        <v>0</v>
      </c>
      <c r="G239" s="200"/>
      <c r="O239" s="81"/>
    </row>
    <row r="240" spans="1:15" s="82" customFormat="1" ht="24.75" hidden="1" customHeight="1" x14ac:dyDescent="0.25">
      <c r="A240" s="622" t="s">
        <v>130</v>
      </c>
      <c r="B240" s="621" t="s">
        <v>338</v>
      </c>
      <c r="C240" s="621" t="s">
        <v>339</v>
      </c>
      <c r="D240" s="200" t="s">
        <v>350</v>
      </c>
      <c r="E240" s="201">
        <v>363635000</v>
      </c>
      <c r="F240" s="206">
        <v>201090300</v>
      </c>
      <c r="G240" s="200"/>
      <c r="H240" s="277"/>
      <c r="I240" s="277"/>
      <c r="O240" s="81"/>
    </row>
    <row r="241" spans="1:15" s="82" customFormat="1" ht="24.75" hidden="1" customHeight="1" x14ac:dyDescent="0.25">
      <c r="A241" s="622"/>
      <c r="B241" s="621"/>
      <c r="C241" s="621"/>
      <c r="D241" s="200" t="s">
        <v>351</v>
      </c>
      <c r="E241" s="201">
        <v>121988000</v>
      </c>
      <c r="F241" s="206">
        <v>77225667</v>
      </c>
      <c r="G241" s="200"/>
      <c r="H241" s="277"/>
      <c r="I241" s="277"/>
      <c r="O241" s="81"/>
    </row>
    <row r="242" spans="1:15" s="82" customFormat="1" ht="24.75" hidden="1" customHeight="1" x14ac:dyDescent="0.25">
      <c r="A242" s="622"/>
      <c r="B242" s="621" t="s">
        <v>342</v>
      </c>
      <c r="C242" s="621" t="s">
        <v>343</v>
      </c>
      <c r="D242" s="200" t="s">
        <v>352</v>
      </c>
      <c r="E242" s="257">
        <v>81468000</v>
      </c>
      <c r="F242" s="206">
        <v>6979200</v>
      </c>
      <c r="G242" s="200"/>
      <c r="H242" s="277"/>
      <c r="I242" s="277"/>
      <c r="O242" s="81"/>
    </row>
    <row r="243" spans="1:15" s="82" customFormat="1" ht="24.75" hidden="1" customHeight="1" x14ac:dyDescent="0.25">
      <c r="A243" s="622"/>
      <c r="B243" s="621"/>
      <c r="C243" s="621"/>
      <c r="D243" s="200" t="s">
        <v>353</v>
      </c>
      <c r="E243" s="257">
        <v>245000000</v>
      </c>
      <c r="F243" s="206">
        <v>35736300</v>
      </c>
      <c r="G243" s="200"/>
      <c r="H243" s="277"/>
      <c r="I243" s="277"/>
      <c r="O243" s="81"/>
    </row>
    <row r="244" spans="1:15" s="82" customFormat="1" ht="24.75" hidden="1" customHeight="1" x14ac:dyDescent="0.25">
      <c r="A244" s="622"/>
      <c r="B244" s="621"/>
      <c r="C244" s="621"/>
      <c r="D244" s="200" t="s">
        <v>354</v>
      </c>
      <c r="E244" s="257">
        <v>350000000</v>
      </c>
      <c r="F244" s="206">
        <v>0</v>
      </c>
      <c r="G244" s="200"/>
      <c r="H244" s="277"/>
      <c r="I244" s="277"/>
      <c r="O244" s="81"/>
    </row>
    <row r="245" spans="1:15" s="82" customFormat="1" ht="24.75" hidden="1" customHeight="1" x14ac:dyDescent="0.25">
      <c r="A245" s="622"/>
      <c r="B245" s="621"/>
      <c r="C245" s="621"/>
      <c r="D245" s="200" t="s">
        <v>355</v>
      </c>
      <c r="E245" s="257">
        <v>1332909000</v>
      </c>
      <c r="F245" s="206">
        <v>0</v>
      </c>
      <c r="G245" s="200"/>
      <c r="H245" s="277"/>
      <c r="I245" s="277"/>
      <c r="O245" s="81"/>
    </row>
    <row r="246" spans="1:15" s="82" customFormat="1" ht="24.75" hidden="1" customHeight="1" x14ac:dyDescent="0.25">
      <c r="A246" s="622" t="s">
        <v>131</v>
      </c>
      <c r="B246" s="621" t="s">
        <v>338</v>
      </c>
      <c r="C246" s="621" t="s">
        <v>339</v>
      </c>
      <c r="D246" s="200" t="s">
        <v>350</v>
      </c>
      <c r="E246" s="201">
        <v>363635000</v>
      </c>
      <c r="F246" s="206">
        <v>235749300</v>
      </c>
      <c r="G246" s="200"/>
      <c r="H246" s="277"/>
      <c r="I246" s="277"/>
      <c r="O246" s="81"/>
    </row>
    <row r="247" spans="1:15" s="82" customFormat="1" ht="24.75" hidden="1" customHeight="1" x14ac:dyDescent="0.25">
      <c r="A247" s="622"/>
      <c r="B247" s="621"/>
      <c r="C247" s="621"/>
      <c r="D247" s="200" t="s">
        <v>351</v>
      </c>
      <c r="E247" s="201">
        <v>121988000</v>
      </c>
      <c r="F247" s="206">
        <v>91606667</v>
      </c>
      <c r="G247" s="200"/>
      <c r="H247" s="277"/>
      <c r="I247" s="277"/>
      <c r="O247" s="81"/>
    </row>
    <row r="248" spans="1:15" s="82" customFormat="1" ht="24.75" hidden="1" customHeight="1" x14ac:dyDescent="0.25">
      <c r="A248" s="622"/>
      <c r="B248" s="621" t="s">
        <v>342</v>
      </c>
      <c r="C248" s="621" t="s">
        <v>343</v>
      </c>
      <c r="D248" s="200" t="s">
        <v>352</v>
      </c>
      <c r="E248" s="257">
        <v>81468000</v>
      </c>
      <c r="F248" s="206">
        <v>15703200</v>
      </c>
      <c r="G248" s="200"/>
      <c r="H248" s="277"/>
      <c r="I248" s="277"/>
      <c r="O248" s="81"/>
    </row>
    <row r="249" spans="1:15" s="82" customFormat="1" ht="24.75" hidden="1" customHeight="1" x14ac:dyDescent="0.25">
      <c r="A249" s="622"/>
      <c r="B249" s="621"/>
      <c r="C249" s="621"/>
      <c r="D249" s="200" t="s">
        <v>353</v>
      </c>
      <c r="E249" s="257">
        <v>245000000</v>
      </c>
      <c r="F249" s="206">
        <v>42585300</v>
      </c>
      <c r="G249" s="200"/>
      <c r="H249" s="277"/>
      <c r="I249" s="277"/>
      <c r="O249" s="81"/>
    </row>
    <row r="250" spans="1:15" s="82" customFormat="1" ht="24.75" hidden="1" customHeight="1" x14ac:dyDescent="0.25">
      <c r="A250" s="622"/>
      <c r="B250" s="621"/>
      <c r="C250" s="621"/>
      <c r="D250" s="200" t="s">
        <v>354</v>
      </c>
      <c r="E250" s="257">
        <v>350000000</v>
      </c>
      <c r="F250" s="206">
        <v>0</v>
      </c>
      <c r="G250" s="200"/>
      <c r="H250" s="277"/>
      <c r="I250" s="277"/>
      <c r="O250" s="81"/>
    </row>
    <row r="251" spans="1:15" s="82" customFormat="1" ht="24.75" hidden="1" customHeight="1" x14ac:dyDescent="0.25">
      <c r="A251" s="622"/>
      <c r="B251" s="621"/>
      <c r="C251" s="621"/>
      <c r="D251" s="200" t="s">
        <v>355</v>
      </c>
      <c r="E251" s="257">
        <v>1332909000</v>
      </c>
      <c r="F251" s="206">
        <v>0</v>
      </c>
      <c r="G251" s="200"/>
      <c r="H251" s="277"/>
      <c r="I251" s="277"/>
      <c r="O251" s="81"/>
    </row>
    <row r="252" spans="1:15" s="82" customFormat="1" ht="24.75" hidden="1" customHeight="1" x14ac:dyDescent="0.25">
      <c r="A252" s="622" t="s">
        <v>132</v>
      </c>
      <c r="B252" s="621" t="s">
        <v>338</v>
      </c>
      <c r="C252" s="621" t="s">
        <v>339</v>
      </c>
      <c r="D252" s="200" t="s">
        <v>350</v>
      </c>
      <c r="E252" s="201">
        <v>325726323</v>
      </c>
      <c r="F252" s="206">
        <v>275346300</v>
      </c>
      <c r="G252" s="200"/>
      <c r="H252" s="277"/>
      <c r="I252" s="277"/>
      <c r="O252" s="81"/>
    </row>
    <row r="253" spans="1:15" s="82" customFormat="1" ht="24.75" hidden="1" customHeight="1" x14ac:dyDescent="0.25">
      <c r="A253" s="622"/>
      <c r="B253" s="621"/>
      <c r="C253" s="621"/>
      <c r="D253" s="200" t="s">
        <v>351</v>
      </c>
      <c r="E253" s="201">
        <v>121988000</v>
      </c>
      <c r="F253" s="206">
        <v>105987667</v>
      </c>
      <c r="G253" s="200"/>
      <c r="H253" s="277"/>
      <c r="I253" s="277"/>
      <c r="O253" s="81"/>
    </row>
    <row r="254" spans="1:15" s="82" customFormat="1" ht="24.75" hidden="1" customHeight="1" x14ac:dyDescent="0.25">
      <c r="A254" s="622"/>
      <c r="B254" s="621" t="s">
        <v>342</v>
      </c>
      <c r="C254" s="621" t="s">
        <v>343</v>
      </c>
      <c r="D254" s="200" t="s">
        <v>352</v>
      </c>
      <c r="E254" s="257">
        <v>34896000</v>
      </c>
      <c r="F254" s="206">
        <v>33151200</v>
      </c>
      <c r="G254" s="200"/>
      <c r="H254" s="277"/>
      <c r="I254" s="277"/>
      <c r="O254" s="81"/>
    </row>
    <row r="255" spans="1:15" s="82" customFormat="1" ht="24.75" hidden="1" customHeight="1" x14ac:dyDescent="0.25">
      <c r="A255" s="622"/>
      <c r="B255" s="621"/>
      <c r="C255" s="621"/>
      <c r="D255" s="200" t="s">
        <v>353</v>
      </c>
      <c r="E255" s="257">
        <v>96353000</v>
      </c>
      <c r="F255" s="206">
        <v>49434300</v>
      </c>
      <c r="G255" s="200"/>
      <c r="H255" s="277"/>
      <c r="I255" s="277"/>
      <c r="O255" s="81"/>
    </row>
    <row r="256" spans="1:15" s="82" customFormat="1" ht="24.75" hidden="1" customHeight="1" x14ac:dyDescent="0.25">
      <c r="A256" s="622"/>
      <c r="B256" s="621"/>
      <c r="C256" s="621"/>
      <c r="D256" s="200" t="s">
        <v>354</v>
      </c>
      <c r="E256" s="257">
        <v>350000000</v>
      </c>
      <c r="F256" s="206">
        <v>129713750</v>
      </c>
      <c r="G256" s="200"/>
      <c r="H256" s="277"/>
      <c r="I256" s="277"/>
      <c r="O256" s="81"/>
    </row>
    <row r="257" spans="1:15" s="82" customFormat="1" ht="24.75" hidden="1" customHeight="1" x14ac:dyDescent="0.25">
      <c r="A257" s="622"/>
      <c r="B257" s="621"/>
      <c r="C257" s="621"/>
      <c r="D257" s="200" t="s">
        <v>355</v>
      </c>
      <c r="E257" s="257">
        <v>1336036677</v>
      </c>
      <c r="F257" s="206">
        <v>0</v>
      </c>
      <c r="G257" s="200"/>
      <c r="H257" s="277"/>
      <c r="I257" s="277"/>
      <c r="O257" s="81"/>
    </row>
    <row r="258" spans="1:15" ht="15.75" thickBot="1" x14ac:dyDescent="0.3">
      <c r="A258" s="88"/>
    </row>
    <row r="259" spans="1:15" ht="20.25" x14ac:dyDescent="0.3">
      <c r="A259" s="918" t="s">
        <v>285</v>
      </c>
      <c r="B259" s="919"/>
      <c r="C259" s="919"/>
      <c r="D259" s="919"/>
      <c r="E259" s="919"/>
      <c r="F259" s="919"/>
      <c r="G259" s="920"/>
    </row>
    <row r="260" spans="1:15" ht="38.25" x14ac:dyDescent="0.25">
      <c r="A260" s="72" t="s">
        <v>62</v>
      </c>
      <c r="B260" s="73" t="s">
        <v>143</v>
      </c>
      <c r="C260" s="73" t="s">
        <v>144</v>
      </c>
      <c r="D260" s="73" t="s">
        <v>173</v>
      </c>
      <c r="E260" s="73" t="s">
        <v>286</v>
      </c>
      <c r="F260" s="73" t="s">
        <v>287</v>
      </c>
      <c r="G260" s="74" t="s">
        <v>175</v>
      </c>
    </row>
    <row r="261" spans="1:15" ht="23.25" customHeight="1" x14ac:dyDescent="0.25">
      <c r="A261" s="902" t="s">
        <v>134</v>
      </c>
      <c r="B261" s="903" t="s">
        <v>338</v>
      </c>
      <c r="C261" s="621" t="s">
        <v>339</v>
      </c>
      <c r="D261" s="200" t="s">
        <v>350</v>
      </c>
      <c r="E261" s="201">
        <f>+INVERSIÓN!CE11</f>
        <v>1037846123</v>
      </c>
      <c r="F261" s="206">
        <v>0</v>
      </c>
      <c r="G261" s="338"/>
    </row>
    <row r="262" spans="1:15" ht="23.25" customHeight="1" x14ac:dyDescent="0.25">
      <c r="A262" s="902"/>
      <c r="B262" s="903"/>
      <c r="C262" s="621"/>
      <c r="D262" s="200" t="s">
        <v>351</v>
      </c>
      <c r="E262" s="201">
        <f>+INVERSIÓN!CE18</f>
        <v>170229100</v>
      </c>
      <c r="F262" s="206">
        <v>0</v>
      </c>
      <c r="G262" s="338"/>
    </row>
    <row r="263" spans="1:15" ht="16.5" customHeight="1" x14ac:dyDescent="0.25">
      <c r="A263" s="902"/>
      <c r="B263" s="621" t="s">
        <v>342</v>
      </c>
      <c r="C263" s="621" t="s">
        <v>343</v>
      </c>
      <c r="D263" s="200" t="s">
        <v>352</v>
      </c>
      <c r="E263" s="201">
        <f>+INVERSIÓN!CE25</f>
        <v>235432168</v>
      </c>
      <c r="F263" s="206">
        <v>0</v>
      </c>
      <c r="G263" s="338"/>
    </row>
    <row r="264" spans="1:15" ht="16.5" customHeight="1" x14ac:dyDescent="0.25">
      <c r="A264" s="902"/>
      <c r="B264" s="621"/>
      <c r="C264" s="621"/>
      <c r="D264" s="200" t="s">
        <v>353</v>
      </c>
      <c r="E264" s="201">
        <f>+INVERSIÓN!CE32</f>
        <v>607427932</v>
      </c>
      <c r="F264" s="206">
        <v>0</v>
      </c>
      <c r="G264" s="338"/>
    </row>
    <row r="265" spans="1:15" ht="16.5" customHeight="1" x14ac:dyDescent="0.25">
      <c r="A265" s="902"/>
      <c r="B265" s="621"/>
      <c r="C265" s="621"/>
      <c r="D265" s="200" t="s">
        <v>354</v>
      </c>
      <c r="E265" s="201">
        <f>+INVERSIÓN!CE39</f>
        <v>40000000</v>
      </c>
      <c r="F265" s="206">
        <v>0</v>
      </c>
      <c r="G265" s="338"/>
    </row>
    <row r="266" spans="1:15" ht="16.5" customHeight="1" x14ac:dyDescent="0.25">
      <c r="A266" s="902"/>
      <c r="B266" s="621"/>
      <c r="C266" s="621"/>
      <c r="D266" s="200" t="s">
        <v>355</v>
      </c>
      <c r="E266" s="201">
        <f>+INVERSIÓN!CE46</f>
        <v>37742677</v>
      </c>
      <c r="F266" s="206">
        <v>0</v>
      </c>
      <c r="G266" s="338"/>
    </row>
    <row r="267" spans="1:15" ht="16.5" customHeight="1" x14ac:dyDescent="0.25">
      <c r="A267" s="902" t="s">
        <v>135</v>
      </c>
      <c r="B267" s="903" t="s">
        <v>338</v>
      </c>
      <c r="C267" s="621" t="s">
        <v>339</v>
      </c>
      <c r="D267" s="200" t="s">
        <v>350</v>
      </c>
      <c r="E267" s="201">
        <v>2131785000</v>
      </c>
      <c r="F267" s="206">
        <v>15864034</v>
      </c>
      <c r="G267" s="338"/>
    </row>
    <row r="268" spans="1:15" ht="16.5" customHeight="1" x14ac:dyDescent="0.25">
      <c r="A268" s="902"/>
      <c r="B268" s="903"/>
      <c r="C268" s="621"/>
      <c r="D268" s="200" t="s">
        <v>351</v>
      </c>
      <c r="E268" s="201">
        <v>143810000</v>
      </c>
      <c r="F268" s="206">
        <v>7891600</v>
      </c>
      <c r="G268" s="338"/>
    </row>
    <row r="269" spans="1:15" ht="16.5" customHeight="1" x14ac:dyDescent="0.25">
      <c r="A269" s="902"/>
      <c r="B269" s="621" t="s">
        <v>342</v>
      </c>
      <c r="C269" s="621" t="s">
        <v>343</v>
      </c>
      <c r="D269" s="200" t="s">
        <v>352</v>
      </c>
      <c r="E269" s="201">
        <v>198390000</v>
      </c>
      <c r="F269" s="206">
        <v>5956800</v>
      </c>
      <c r="G269" s="338"/>
    </row>
    <row r="270" spans="1:15" ht="16.5" customHeight="1" x14ac:dyDescent="0.25">
      <c r="A270" s="902"/>
      <c r="B270" s="621"/>
      <c r="C270" s="621"/>
      <c r="D270" s="200" t="s">
        <v>353</v>
      </c>
      <c r="E270" s="201">
        <v>217183000</v>
      </c>
      <c r="F270" s="206">
        <v>2057533</v>
      </c>
      <c r="G270" s="338"/>
    </row>
    <row r="271" spans="1:15" ht="16.5" customHeight="1" x14ac:dyDescent="0.25">
      <c r="A271" s="902"/>
      <c r="B271" s="621"/>
      <c r="C271" s="621"/>
      <c r="D271" s="200" t="s">
        <v>354</v>
      </c>
      <c r="E271" s="201">
        <v>100000000</v>
      </c>
      <c r="F271" s="206">
        <v>0</v>
      </c>
      <c r="G271" s="338"/>
    </row>
    <row r="272" spans="1:15" ht="16.5" customHeight="1" x14ac:dyDescent="0.25">
      <c r="A272" s="902"/>
      <c r="B272" s="621"/>
      <c r="C272" s="621"/>
      <c r="D272" s="200" t="s">
        <v>355</v>
      </c>
      <c r="E272" s="201">
        <v>29510000</v>
      </c>
      <c r="F272" s="206">
        <v>1304333</v>
      </c>
      <c r="G272" s="338"/>
    </row>
    <row r="273" spans="1:31" ht="16.5" customHeight="1" x14ac:dyDescent="0.25">
      <c r="A273" s="902" t="s">
        <v>136</v>
      </c>
      <c r="B273" s="903" t="s">
        <v>338</v>
      </c>
      <c r="C273" s="621" t="s">
        <v>339</v>
      </c>
      <c r="D273" s="200" t="s">
        <v>350</v>
      </c>
      <c r="E273" s="201">
        <v>2131785000</v>
      </c>
      <c r="F273" s="206">
        <v>116545201</v>
      </c>
      <c r="G273" s="338"/>
    </row>
    <row r="274" spans="1:31" ht="16.5" customHeight="1" x14ac:dyDescent="0.25">
      <c r="A274" s="902"/>
      <c r="B274" s="903"/>
      <c r="C274" s="621"/>
      <c r="D274" s="200" t="s">
        <v>351</v>
      </c>
      <c r="E274" s="201">
        <v>143810000</v>
      </c>
      <c r="F274" s="206">
        <v>22560600</v>
      </c>
      <c r="G274" s="338"/>
    </row>
    <row r="275" spans="1:31" ht="16.5" customHeight="1" x14ac:dyDescent="0.25">
      <c r="A275" s="902"/>
      <c r="B275" s="621" t="s">
        <v>342</v>
      </c>
      <c r="C275" s="621" t="s">
        <v>343</v>
      </c>
      <c r="D275" s="200" t="s">
        <v>352</v>
      </c>
      <c r="E275" s="201">
        <v>198390000</v>
      </c>
      <c r="F275" s="206">
        <v>29214400</v>
      </c>
      <c r="G275" s="338"/>
    </row>
    <row r="276" spans="1:31" ht="16.5" customHeight="1" x14ac:dyDescent="0.25">
      <c r="A276" s="902"/>
      <c r="B276" s="621"/>
      <c r="C276" s="621"/>
      <c r="D276" s="200" t="s">
        <v>353</v>
      </c>
      <c r="E276" s="201">
        <v>217183000</v>
      </c>
      <c r="F276" s="206">
        <v>8062533</v>
      </c>
      <c r="G276" s="338"/>
    </row>
    <row r="277" spans="1:31" ht="16.5" customHeight="1" x14ac:dyDescent="0.25">
      <c r="A277" s="902"/>
      <c r="B277" s="621"/>
      <c r="C277" s="621"/>
      <c r="D277" s="200" t="s">
        <v>354</v>
      </c>
      <c r="E277" s="201">
        <v>100000000</v>
      </c>
      <c r="F277" s="206">
        <v>0</v>
      </c>
      <c r="G277" s="338"/>
    </row>
    <row r="278" spans="1:31" ht="16.5" customHeight="1" x14ac:dyDescent="0.25">
      <c r="A278" s="902"/>
      <c r="B278" s="621"/>
      <c r="C278" s="621"/>
      <c r="D278" s="200" t="s">
        <v>355</v>
      </c>
      <c r="E278" s="201">
        <v>29510000</v>
      </c>
      <c r="F278" s="206">
        <v>4314333</v>
      </c>
      <c r="G278" s="338"/>
    </row>
    <row r="279" spans="1:31" ht="16.5" customHeight="1" x14ac:dyDescent="0.25">
      <c r="A279" s="902" t="s">
        <v>137</v>
      </c>
      <c r="B279" s="972" t="s">
        <v>338</v>
      </c>
      <c r="C279" s="881" t="s">
        <v>339</v>
      </c>
      <c r="D279" s="200" t="s">
        <v>350</v>
      </c>
      <c r="E279" s="201">
        <v>2131785000</v>
      </c>
      <c r="F279" s="206">
        <v>209518368</v>
      </c>
      <c r="G279" s="338"/>
    </row>
    <row r="280" spans="1:31" ht="16.5" customHeight="1" x14ac:dyDescent="0.25">
      <c r="A280" s="885"/>
      <c r="B280" s="973"/>
      <c r="C280" s="883"/>
      <c r="D280" s="200" t="s">
        <v>351</v>
      </c>
      <c r="E280" s="201">
        <v>143810000</v>
      </c>
      <c r="F280" s="206">
        <v>30150600</v>
      </c>
      <c r="G280" s="338"/>
    </row>
    <row r="281" spans="1:31" ht="16.5" customHeight="1" x14ac:dyDescent="0.25">
      <c r="A281" s="885"/>
      <c r="B281" s="881" t="s">
        <v>342</v>
      </c>
      <c r="C281" s="881" t="s">
        <v>343</v>
      </c>
      <c r="D281" s="200" t="s">
        <v>352</v>
      </c>
      <c r="E281" s="201">
        <v>198390000</v>
      </c>
      <c r="F281" s="206">
        <v>40311400</v>
      </c>
      <c r="G281" s="338"/>
    </row>
    <row r="282" spans="1:31" ht="16.5" customHeight="1" x14ac:dyDescent="0.25">
      <c r="A282" s="885"/>
      <c r="B282" s="882"/>
      <c r="C282" s="882"/>
      <c r="D282" s="200" t="s">
        <v>353</v>
      </c>
      <c r="E282" s="201">
        <v>217183000</v>
      </c>
      <c r="F282" s="206">
        <v>14067533</v>
      </c>
      <c r="G282" s="338"/>
    </row>
    <row r="283" spans="1:31" ht="16.5" customHeight="1" x14ac:dyDescent="0.25">
      <c r="A283" s="885"/>
      <c r="B283" s="882"/>
      <c r="C283" s="882"/>
      <c r="D283" s="200" t="s">
        <v>354</v>
      </c>
      <c r="E283" s="201">
        <v>100000000</v>
      </c>
      <c r="F283" s="206">
        <v>0</v>
      </c>
      <c r="G283" s="338"/>
    </row>
    <row r="284" spans="1:31" ht="16.5" customHeight="1" x14ac:dyDescent="0.25">
      <c r="A284" s="886"/>
      <c r="B284" s="883"/>
      <c r="C284" s="883"/>
      <c r="D284" s="200" t="s">
        <v>355</v>
      </c>
      <c r="E284" s="201">
        <v>29510000</v>
      </c>
      <c r="F284" s="206">
        <v>7324333</v>
      </c>
      <c r="G284" s="338"/>
    </row>
    <row r="285" spans="1:31" customFormat="1" ht="22.5" customHeight="1" x14ac:dyDescent="0.25">
      <c r="A285" s="893" t="s">
        <v>138</v>
      </c>
      <c r="B285" s="899" t="s">
        <v>338</v>
      </c>
      <c r="C285" s="899" t="s">
        <v>339</v>
      </c>
      <c r="D285" s="364" t="s">
        <v>350</v>
      </c>
      <c r="E285" s="365">
        <v>2128657323</v>
      </c>
      <c r="F285" s="366">
        <v>301367368</v>
      </c>
      <c r="G285" s="367"/>
      <c r="H285" s="362"/>
      <c r="I285" s="362"/>
      <c r="J285" s="362"/>
      <c r="K285" s="362"/>
      <c r="L285" s="362"/>
      <c r="M285" s="362"/>
      <c r="N285" s="362"/>
      <c r="O285" s="363"/>
      <c r="P285" s="362"/>
      <c r="Q285" s="362"/>
      <c r="R285" s="362"/>
      <c r="S285" s="362"/>
      <c r="T285" s="362"/>
      <c r="U285" s="362"/>
      <c r="V285" s="362"/>
      <c r="W285" s="362"/>
      <c r="X285" s="362"/>
      <c r="Y285" s="362"/>
      <c r="Z285" s="362"/>
      <c r="AA285" s="362"/>
      <c r="AB285" s="362"/>
      <c r="AC285" s="362"/>
      <c r="AD285" s="362"/>
      <c r="AE285" s="362"/>
    </row>
    <row r="286" spans="1:31" customFormat="1" ht="22.5" customHeight="1" x14ac:dyDescent="0.25">
      <c r="A286" s="894"/>
      <c r="B286" s="900"/>
      <c r="C286" s="900"/>
      <c r="D286" s="364" t="s">
        <v>351</v>
      </c>
      <c r="E286" s="365">
        <v>143810000</v>
      </c>
      <c r="F286" s="366">
        <v>51898600</v>
      </c>
      <c r="G286" s="367"/>
      <c r="H286" s="362"/>
      <c r="I286" s="362"/>
      <c r="J286" s="362"/>
      <c r="K286" s="362"/>
      <c r="L286" s="362"/>
      <c r="M286" s="362"/>
      <c r="N286" s="362"/>
      <c r="O286" s="363"/>
      <c r="P286" s="362"/>
      <c r="Q286" s="362"/>
      <c r="R286" s="362"/>
      <c r="S286" s="362"/>
      <c r="T286" s="362"/>
      <c r="U286" s="362"/>
      <c r="V286" s="362"/>
      <c r="W286" s="362"/>
      <c r="X286" s="362"/>
      <c r="Y286" s="362"/>
      <c r="Z286" s="362"/>
      <c r="AA286" s="362"/>
      <c r="AB286" s="362"/>
      <c r="AC286" s="362"/>
      <c r="AD286" s="362"/>
      <c r="AE286" s="362"/>
    </row>
    <row r="287" spans="1:31" customFormat="1" ht="16.5" customHeight="1" x14ac:dyDescent="0.25">
      <c r="A287" s="894"/>
      <c r="B287" s="896" t="s">
        <v>342</v>
      </c>
      <c r="C287" s="896" t="s">
        <v>343</v>
      </c>
      <c r="D287" s="364" t="s">
        <v>352</v>
      </c>
      <c r="E287" s="365">
        <v>198390000</v>
      </c>
      <c r="F287" s="366">
        <v>69204400</v>
      </c>
      <c r="G287" s="367"/>
      <c r="H287" s="362"/>
      <c r="I287" s="362"/>
      <c r="J287" s="362"/>
      <c r="K287" s="362"/>
      <c r="L287" s="362"/>
      <c r="M287" s="362"/>
      <c r="N287" s="362"/>
      <c r="O287" s="363"/>
      <c r="P287" s="362"/>
      <c r="Q287" s="362"/>
      <c r="R287" s="362"/>
      <c r="S287" s="362"/>
      <c r="T287" s="362"/>
      <c r="U287" s="362"/>
      <c r="V287" s="362"/>
      <c r="W287" s="362"/>
      <c r="X287" s="362"/>
      <c r="Y287" s="362"/>
      <c r="Z287" s="362"/>
      <c r="AA287" s="362"/>
      <c r="AB287" s="362"/>
      <c r="AC287" s="362"/>
      <c r="AD287" s="362"/>
      <c r="AE287" s="362"/>
    </row>
    <row r="288" spans="1:31" customFormat="1" ht="16.5" customHeight="1" x14ac:dyDescent="0.25">
      <c r="A288" s="894"/>
      <c r="B288" s="897"/>
      <c r="C288" s="897"/>
      <c r="D288" s="364" t="s">
        <v>353</v>
      </c>
      <c r="E288" s="365">
        <v>217183000</v>
      </c>
      <c r="F288" s="366">
        <v>20072533</v>
      </c>
      <c r="G288" s="367"/>
      <c r="H288" s="362"/>
      <c r="I288" s="362"/>
      <c r="J288" s="362"/>
      <c r="K288" s="362"/>
      <c r="L288" s="362"/>
      <c r="M288" s="362"/>
      <c r="N288" s="362"/>
      <c r="O288" s="363"/>
      <c r="P288" s="362"/>
      <c r="Q288" s="362"/>
      <c r="R288" s="362"/>
      <c r="S288" s="362"/>
      <c r="T288" s="362"/>
      <c r="U288" s="362"/>
      <c r="V288" s="362"/>
      <c r="W288" s="362"/>
      <c r="X288" s="362"/>
      <c r="Y288" s="362"/>
      <c r="Z288" s="362"/>
      <c r="AA288" s="362"/>
      <c r="AB288" s="362"/>
      <c r="AC288" s="362"/>
      <c r="AD288" s="362"/>
      <c r="AE288" s="362"/>
    </row>
    <row r="289" spans="1:31" customFormat="1" ht="16.5" customHeight="1" x14ac:dyDescent="0.25">
      <c r="A289" s="894"/>
      <c r="B289" s="897"/>
      <c r="C289" s="897"/>
      <c r="D289" s="364" t="s">
        <v>354</v>
      </c>
      <c r="E289" s="365">
        <v>100000000</v>
      </c>
      <c r="F289" s="366">
        <v>0</v>
      </c>
      <c r="G289" s="367"/>
      <c r="H289" s="362"/>
      <c r="I289" s="362"/>
      <c r="J289" s="362"/>
      <c r="K289" s="362"/>
      <c r="L289" s="362"/>
      <c r="M289" s="362"/>
      <c r="N289" s="362"/>
      <c r="O289" s="363"/>
      <c r="P289" s="362"/>
      <c r="Q289" s="362"/>
      <c r="R289" s="362"/>
      <c r="S289" s="362"/>
      <c r="T289" s="362"/>
      <c r="U289" s="362"/>
      <c r="V289" s="362"/>
      <c r="W289" s="362"/>
      <c r="X289" s="362"/>
      <c r="Y289" s="362"/>
      <c r="Z289" s="362"/>
      <c r="AA289" s="362"/>
      <c r="AB289" s="362"/>
      <c r="AC289" s="362"/>
      <c r="AD289" s="362"/>
      <c r="AE289" s="362"/>
    </row>
    <row r="290" spans="1:31" customFormat="1" ht="16.5" customHeight="1" x14ac:dyDescent="0.25">
      <c r="A290" s="895"/>
      <c r="B290" s="898"/>
      <c r="C290" s="898"/>
      <c r="D290" s="364" t="s">
        <v>355</v>
      </c>
      <c r="E290" s="365">
        <v>32637677</v>
      </c>
      <c r="F290" s="366">
        <v>10334333</v>
      </c>
      <c r="G290" s="367"/>
      <c r="H290" s="362"/>
      <c r="I290" s="362"/>
      <c r="J290" s="362"/>
      <c r="K290" s="362"/>
      <c r="L290" s="362"/>
      <c r="M290" s="362"/>
      <c r="N290" s="362"/>
      <c r="O290" s="363"/>
      <c r="P290" s="362"/>
      <c r="Q290" s="362"/>
      <c r="R290" s="362"/>
      <c r="S290" s="362"/>
      <c r="T290" s="362"/>
      <c r="U290" s="362"/>
      <c r="V290" s="362"/>
      <c r="W290" s="362"/>
      <c r="X290" s="362"/>
      <c r="Y290" s="362"/>
      <c r="Z290" s="362"/>
      <c r="AA290" s="362"/>
      <c r="AB290" s="362"/>
      <c r="AC290" s="362"/>
      <c r="AD290" s="362"/>
      <c r="AE290" s="362"/>
    </row>
    <row r="291" spans="1:31" customFormat="1" ht="21.75" customHeight="1" x14ac:dyDescent="0.25">
      <c r="A291" s="893" t="s">
        <v>139</v>
      </c>
      <c r="B291" s="899" t="s">
        <v>338</v>
      </c>
      <c r="C291" s="899" t="s">
        <v>339</v>
      </c>
      <c r="D291" s="364" t="s">
        <v>350</v>
      </c>
      <c r="E291" s="365">
        <v>1669846123</v>
      </c>
      <c r="F291" s="366">
        <v>393216368</v>
      </c>
      <c r="G291" s="367"/>
      <c r="H291" s="362"/>
      <c r="I291" s="362"/>
      <c r="J291" s="362"/>
      <c r="K291" s="362"/>
      <c r="L291" s="362"/>
      <c r="M291" s="362"/>
      <c r="N291" s="362"/>
      <c r="O291" s="363"/>
      <c r="P291" s="362"/>
      <c r="Q291" s="362"/>
      <c r="R291" s="362"/>
      <c r="S291" s="362"/>
      <c r="T291" s="362"/>
      <c r="U291" s="362"/>
      <c r="V291" s="362"/>
      <c r="W291" s="362"/>
      <c r="X291" s="362"/>
      <c r="Y291" s="362"/>
      <c r="Z291" s="362"/>
      <c r="AA291" s="362"/>
      <c r="AB291" s="362"/>
      <c r="AC291" s="362"/>
      <c r="AD291" s="362"/>
      <c r="AE291" s="362"/>
    </row>
    <row r="292" spans="1:31" customFormat="1" ht="21.75" customHeight="1" x14ac:dyDescent="0.25">
      <c r="A292" s="894"/>
      <c r="B292" s="900"/>
      <c r="C292" s="900"/>
      <c r="D292" s="364" t="s">
        <v>351</v>
      </c>
      <c r="E292" s="365">
        <v>170229100</v>
      </c>
      <c r="F292" s="366">
        <v>66567600</v>
      </c>
      <c r="G292" s="367"/>
      <c r="H292" s="362"/>
      <c r="I292" s="362"/>
      <c r="J292" s="362"/>
      <c r="K292" s="362"/>
      <c r="L292" s="362"/>
      <c r="M292" s="362"/>
      <c r="N292" s="362"/>
      <c r="O292" s="363"/>
      <c r="P292" s="362"/>
      <c r="Q292" s="362"/>
      <c r="R292" s="362"/>
      <c r="S292" s="362"/>
      <c r="T292" s="362"/>
      <c r="U292" s="362"/>
      <c r="V292" s="362"/>
      <c r="W292" s="362"/>
      <c r="X292" s="362"/>
      <c r="Y292" s="362"/>
      <c r="Z292" s="362"/>
      <c r="AA292" s="362"/>
      <c r="AB292" s="362"/>
      <c r="AC292" s="362"/>
      <c r="AD292" s="362"/>
      <c r="AE292" s="362"/>
    </row>
    <row r="293" spans="1:31" customFormat="1" ht="16.5" customHeight="1" x14ac:dyDescent="0.25">
      <c r="A293" s="894"/>
      <c r="B293" s="896" t="s">
        <v>342</v>
      </c>
      <c r="C293" s="896" t="s">
        <v>343</v>
      </c>
      <c r="D293" s="364" t="s">
        <v>352</v>
      </c>
      <c r="E293" s="365">
        <v>230677100</v>
      </c>
      <c r="F293" s="366">
        <v>89199400</v>
      </c>
      <c r="G293" s="367"/>
      <c r="H293" s="362"/>
      <c r="I293" s="362"/>
      <c r="J293" s="362"/>
      <c r="K293" s="362"/>
      <c r="L293" s="362"/>
      <c r="M293" s="362"/>
      <c r="N293" s="362"/>
      <c r="O293" s="363"/>
      <c r="P293" s="362"/>
      <c r="Q293" s="362"/>
      <c r="R293" s="362"/>
      <c r="S293" s="362"/>
      <c r="T293" s="362"/>
      <c r="U293" s="362"/>
      <c r="V293" s="362"/>
      <c r="W293" s="362"/>
      <c r="X293" s="362"/>
      <c r="Y293" s="362"/>
      <c r="Z293" s="362"/>
      <c r="AA293" s="362"/>
      <c r="AB293" s="362"/>
      <c r="AC293" s="362"/>
      <c r="AD293" s="362"/>
      <c r="AE293" s="362"/>
    </row>
    <row r="294" spans="1:31" customFormat="1" ht="16.5" customHeight="1" x14ac:dyDescent="0.25">
      <c r="A294" s="894"/>
      <c r="B294" s="897"/>
      <c r="C294" s="897"/>
      <c r="D294" s="364" t="s">
        <v>353</v>
      </c>
      <c r="E294" s="365">
        <v>612183000</v>
      </c>
      <c r="F294" s="366">
        <v>40581676</v>
      </c>
      <c r="G294" s="367"/>
      <c r="H294" s="362"/>
      <c r="I294" s="362"/>
      <c r="J294" s="362"/>
      <c r="K294" s="362"/>
      <c r="L294" s="362"/>
      <c r="M294" s="362"/>
      <c r="N294" s="362"/>
      <c r="O294" s="363"/>
      <c r="P294" s="362"/>
      <c r="Q294" s="362"/>
      <c r="R294" s="362"/>
      <c r="S294" s="362"/>
      <c r="T294" s="362"/>
      <c r="U294" s="362"/>
      <c r="V294" s="362"/>
      <c r="W294" s="362"/>
      <c r="X294" s="362"/>
      <c r="Y294" s="362"/>
      <c r="Z294" s="362"/>
      <c r="AA294" s="362"/>
      <c r="AB294" s="362"/>
      <c r="AC294" s="362"/>
      <c r="AD294" s="362"/>
      <c r="AE294" s="362"/>
    </row>
    <row r="295" spans="1:31" customFormat="1" ht="16.5" customHeight="1" x14ac:dyDescent="0.25">
      <c r="A295" s="894"/>
      <c r="B295" s="897"/>
      <c r="C295" s="897"/>
      <c r="D295" s="364" t="s">
        <v>354</v>
      </c>
      <c r="E295" s="365">
        <v>100000000</v>
      </c>
      <c r="F295" s="366">
        <v>0</v>
      </c>
      <c r="G295" s="367"/>
      <c r="H295" s="362"/>
      <c r="I295" s="362"/>
      <c r="J295" s="362"/>
      <c r="K295" s="362"/>
      <c r="L295" s="362"/>
      <c r="M295" s="362"/>
      <c r="N295" s="362"/>
      <c r="O295" s="363"/>
      <c r="P295" s="362"/>
      <c r="Q295" s="362"/>
      <c r="R295" s="362"/>
      <c r="S295" s="362"/>
      <c r="T295" s="362"/>
      <c r="U295" s="362"/>
      <c r="V295" s="362"/>
      <c r="W295" s="362"/>
      <c r="X295" s="362"/>
      <c r="Y295" s="362"/>
      <c r="Z295" s="362"/>
      <c r="AA295" s="362"/>
      <c r="AB295" s="362"/>
      <c r="AC295" s="362"/>
      <c r="AD295" s="362"/>
      <c r="AE295" s="362"/>
    </row>
    <row r="296" spans="1:31" customFormat="1" ht="16.5" customHeight="1" x14ac:dyDescent="0.25">
      <c r="A296" s="895"/>
      <c r="B296" s="898"/>
      <c r="C296" s="898"/>
      <c r="D296" s="364" t="s">
        <v>355</v>
      </c>
      <c r="E296" s="365">
        <v>37742677</v>
      </c>
      <c r="F296" s="366">
        <v>16472010</v>
      </c>
      <c r="G296" s="367"/>
      <c r="H296" s="362"/>
      <c r="I296" s="362"/>
      <c r="J296" s="362"/>
      <c r="K296" s="362"/>
      <c r="L296" s="362"/>
      <c r="M296" s="362"/>
      <c r="N296" s="362"/>
      <c r="O296" s="363"/>
      <c r="P296" s="362"/>
      <c r="Q296" s="362"/>
      <c r="R296" s="362"/>
      <c r="S296" s="362"/>
      <c r="T296" s="362"/>
      <c r="U296" s="362"/>
      <c r="V296" s="362"/>
      <c r="W296" s="362"/>
      <c r="X296" s="362"/>
      <c r="Y296" s="362"/>
      <c r="Z296" s="362"/>
      <c r="AA296" s="362"/>
      <c r="AB296" s="362"/>
      <c r="AC296" s="362"/>
      <c r="AD296" s="362"/>
      <c r="AE296" s="362"/>
    </row>
    <row r="297" spans="1:31" ht="21.75" customHeight="1" x14ac:dyDescent="0.25">
      <c r="A297" s="893" t="s">
        <v>127</v>
      </c>
      <c r="B297" s="899" t="s">
        <v>338</v>
      </c>
      <c r="C297" s="899" t="s">
        <v>339</v>
      </c>
      <c r="D297" s="364" t="s">
        <v>350</v>
      </c>
      <c r="E297" s="365">
        <v>1259846123</v>
      </c>
      <c r="F297" s="366">
        <v>485065368</v>
      </c>
      <c r="G297" s="367"/>
    </row>
    <row r="298" spans="1:31" ht="21.75" customHeight="1" x14ac:dyDescent="0.25">
      <c r="A298" s="894"/>
      <c r="B298" s="900"/>
      <c r="C298" s="900"/>
      <c r="D298" s="364" t="s">
        <v>351</v>
      </c>
      <c r="E298" s="365">
        <v>170229100</v>
      </c>
      <c r="F298" s="366">
        <v>81236600</v>
      </c>
      <c r="G298" s="367"/>
    </row>
    <row r="299" spans="1:31" ht="16.5" customHeight="1" x14ac:dyDescent="0.25">
      <c r="A299" s="894"/>
      <c r="B299" s="896" t="s">
        <v>342</v>
      </c>
      <c r="C299" s="896" t="s">
        <v>343</v>
      </c>
      <c r="D299" s="364" t="s">
        <v>352</v>
      </c>
      <c r="E299" s="365">
        <v>230677100</v>
      </c>
      <c r="F299" s="366">
        <v>109194400</v>
      </c>
      <c r="G299" s="367"/>
    </row>
    <row r="300" spans="1:31" ht="16.5" customHeight="1" x14ac:dyDescent="0.25">
      <c r="A300" s="894"/>
      <c r="B300" s="897"/>
      <c r="C300" s="897"/>
      <c r="D300" s="364" t="s">
        <v>353</v>
      </c>
      <c r="E300" s="365">
        <v>612183000</v>
      </c>
      <c r="F300" s="366">
        <v>53344443</v>
      </c>
      <c r="G300" s="367"/>
    </row>
    <row r="301" spans="1:31" ht="16.5" customHeight="1" x14ac:dyDescent="0.25">
      <c r="A301" s="894"/>
      <c r="B301" s="897"/>
      <c r="C301" s="897"/>
      <c r="D301" s="364" t="s">
        <v>354</v>
      </c>
      <c r="E301" s="365">
        <v>100000000</v>
      </c>
      <c r="F301" s="366">
        <v>0</v>
      </c>
      <c r="G301" s="367"/>
    </row>
    <row r="302" spans="1:31" ht="16.5" customHeight="1" x14ac:dyDescent="0.25">
      <c r="A302" s="895"/>
      <c r="B302" s="898"/>
      <c r="C302" s="898"/>
      <c r="D302" s="364" t="s">
        <v>355</v>
      </c>
      <c r="E302" s="365">
        <v>37742677</v>
      </c>
      <c r="F302" s="366">
        <v>19482010</v>
      </c>
      <c r="G302" s="367"/>
    </row>
    <row r="303" spans="1:31" ht="24" customHeight="1" x14ac:dyDescent="0.25">
      <c r="A303" s="893" t="s">
        <v>128</v>
      </c>
      <c r="B303" s="899" t="s">
        <v>338</v>
      </c>
      <c r="C303" s="899" t="s">
        <v>339</v>
      </c>
      <c r="D303" s="364" t="s">
        <v>350</v>
      </c>
      <c r="E303" s="365">
        <v>1259846123</v>
      </c>
      <c r="F303" s="366">
        <v>576289501</v>
      </c>
      <c r="G303" s="367"/>
    </row>
    <row r="304" spans="1:31" ht="24" customHeight="1" x14ac:dyDescent="0.25">
      <c r="A304" s="894"/>
      <c r="B304" s="900"/>
      <c r="C304" s="900"/>
      <c r="D304" s="364" t="s">
        <v>351</v>
      </c>
      <c r="E304" s="365">
        <v>170229100</v>
      </c>
      <c r="F304" s="366">
        <v>88315600</v>
      </c>
      <c r="G304" s="367"/>
    </row>
    <row r="305" spans="1:7" ht="16.5" customHeight="1" x14ac:dyDescent="0.25">
      <c r="A305" s="894"/>
      <c r="B305" s="896" t="s">
        <v>342</v>
      </c>
      <c r="C305" s="896" t="s">
        <v>343</v>
      </c>
      <c r="D305" s="364" t="s">
        <v>352</v>
      </c>
      <c r="E305" s="365">
        <v>230677100</v>
      </c>
      <c r="F305" s="366">
        <v>129189400</v>
      </c>
      <c r="G305" s="367"/>
    </row>
    <row r="306" spans="1:7" ht="16.5" customHeight="1" x14ac:dyDescent="0.25">
      <c r="A306" s="894"/>
      <c r="B306" s="897"/>
      <c r="C306" s="897"/>
      <c r="D306" s="364" t="s">
        <v>353</v>
      </c>
      <c r="E306" s="365">
        <v>612183000</v>
      </c>
      <c r="F306" s="366">
        <v>111666677</v>
      </c>
      <c r="G306" s="367"/>
    </row>
    <row r="307" spans="1:7" ht="16.5" customHeight="1" x14ac:dyDescent="0.25">
      <c r="A307" s="894"/>
      <c r="B307" s="897"/>
      <c r="C307" s="897"/>
      <c r="D307" s="364" t="s">
        <v>354</v>
      </c>
      <c r="E307" s="365">
        <v>100000000</v>
      </c>
      <c r="F307" s="366">
        <v>0</v>
      </c>
      <c r="G307" s="367"/>
    </row>
    <row r="308" spans="1:7" ht="16.5" customHeight="1" x14ac:dyDescent="0.25">
      <c r="A308" s="895"/>
      <c r="B308" s="898"/>
      <c r="C308" s="898"/>
      <c r="D308" s="364" t="s">
        <v>355</v>
      </c>
      <c r="E308" s="365">
        <v>37742677</v>
      </c>
      <c r="F308" s="366">
        <v>22492010</v>
      </c>
      <c r="G308" s="367"/>
    </row>
    <row r="309" spans="1:7" ht="22.5" customHeight="1" x14ac:dyDescent="0.25">
      <c r="A309" s="893" t="s">
        <v>129</v>
      </c>
      <c r="B309" s="899" t="s">
        <v>338</v>
      </c>
      <c r="C309" s="899" t="s">
        <v>339</v>
      </c>
      <c r="D309" s="364" t="s">
        <v>350</v>
      </c>
      <c r="E309" s="365">
        <v>1259846123</v>
      </c>
      <c r="F309" s="366">
        <v>659972401</v>
      </c>
      <c r="G309" s="367"/>
    </row>
    <row r="310" spans="1:7" ht="22.5" customHeight="1" x14ac:dyDescent="0.25">
      <c r="A310" s="894"/>
      <c r="B310" s="900"/>
      <c r="C310" s="900"/>
      <c r="D310" s="364" t="s">
        <v>351</v>
      </c>
      <c r="E310" s="365">
        <v>170229100</v>
      </c>
      <c r="F310" s="366">
        <v>99189600</v>
      </c>
      <c r="G310" s="367"/>
    </row>
    <row r="311" spans="1:7" ht="16.5" customHeight="1" x14ac:dyDescent="0.25">
      <c r="A311" s="894"/>
      <c r="B311" s="896" t="s">
        <v>342</v>
      </c>
      <c r="C311" s="896" t="s">
        <v>343</v>
      </c>
      <c r="D311" s="364" t="s">
        <v>352</v>
      </c>
      <c r="E311" s="365">
        <v>230677100</v>
      </c>
      <c r="F311" s="366">
        <v>145921800</v>
      </c>
      <c r="G311" s="367"/>
    </row>
    <row r="312" spans="1:7" ht="16.5" customHeight="1" x14ac:dyDescent="0.25">
      <c r="A312" s="894"/>
      <c r="B312" s="897"/>
      <c r="C312" s="897"/>
      <c r="D312" s="364" t="s">
        <v>353</v>
      </c>
      <c r="E312" s="365">
        <v>612183000</v>
      </c>
      <c r="F312" s="366">
        <v>174971577</v>
      </c>
      <c r="G312" s="367"/>
    </row>
    <row r="313" spans="1:7" ht="16.5" customHeight="1" x14ac:dyDescent="0.25">
      <c r="A313" s="894"/>
      <c r="B313" s="897"/>
      <c r="C313" s="897"/>
      <c r="D313" s="364" t="s">
        <v>354</v>
      </c>
      <c r="E313" s="365">
        <v>100000000</v>
      </c>
      <c r="F313" s="366">
        <v>0</v>
      </c>
      <c r="G313" s="367"/>
    </row>
    <row r="314" spans="1:7" ht="16.5" customHeight="1" x14ac:dyDescent="0.25">
      <c r="A314" s="895"/>
      <c r="B314" s="898"/>
      <c r="C314" s="898"/>
      <c r="D314" s="364" t="s">
        <v>355</v>
      </c>
      <c r="E314" s="365">
        <v>37742677</v>
      </c>
      <c r="F314" s="366">
        <v>25502010</v>
      </c>
      <c r="G314" s="367"/>
    </row>
    <row r="315" spans="1:7" ht="22.5" customHeight="1" x14ac:dyDescent="0.25">
      <c r="A315" s="884" t="s">
        <v>130</v>
      </c>
      <c r="B315" s="881" t="s">
        <v>338</v>
      </c>
      <c r="C315" s="881" t="s">
        <v>339</v>
      </c>
      <c r="D315" s="200" t="s">
        <v>350</v>
      </c>
      <c r="E315" s="201">
        <v>1037846123</v>
      </c>
      <c r="F315" s="206">
        <v>739911501</v>
      </c>
      <c r="G315" s="338"/>
    </row>
    <row r="316" spans="1:7" ht="22.5" customHeight="1" x14ac:dyDescent="0.25">
      <c r="A316" s="885"/>
      <c r="B316" s="883"/>
      <c r="C316" s="883"/>
      <c r="D316" s="200" t="s">
        <v>351</v>
      </c>
      <c r="E316" s="201">
        <v>170229100</v>
      </c>
      <c r="F316" s="206">
        <v>111822100</v>
      </c>
      <c r="G316" s="338"/>
    </row>
    <row r="317" spans="1:7" ht="16.5" customHeight="1" x14ac:dyDescent="0.25">
      <c r="A317" s="885"/>
      <c r="B317" s="881" t="s">
        <v>342</v>
      </c>
      <c r="C317" s="881" t="s">
        <v>343</v>
      </c>
      <c r="D317" s="200" t="s">
        <v>352</v>
      </c>
      <c r="E317" s="201">
        <v>230677100</v>
      </c>
      <c r="F317" s="206">
        <v>157018800</v>
      </c>
      <c r="G317" s="338"/>
    </row>
    <row r="318" spans="1:7" ht="16.5" customHeight="1" x14ac:dyDescent="0.25">
      <c r="A318" s="885"/>
      <c r="B318" s="882"/>
      <c r="C318" s="882"/>
      <c r="D318" s="200" t="s">
        <v>353</v>
      </c>
      <c r="E318" s="201">
        <v>612183000</v>
      </c>
      <c r="F318" s="206">
        <v>233011577</v>
      </c>
      <c r="G318" s="338"/>
    </row>
    <row r="319" spans="1:7" ht="16.5" customHeight="1" x14ac:dyDescent="0.25">
      <c r="A319" s="885"/>
      <c r="B319" s="882"/>
      <c r="C319" s="882"/>
      <c r="D319" s="200" t="s">
        <v>354</v>
      </c>
      <c r="E319" s="201">
        <v>40000000</v>
      </c>
      <c r="F319" s="206">
        <v>0</v>
      </c>
      <c r="G319" s="338"/>
    </row>
    <row r="320" spans="1:7" ht="16.5" customHeight="1" x14ac:dyDescent="0.25">
      <c r="A320" s="886"/>
      <c r="B320" s="883"/>
      <c r="C320" s="883"/>
      <c r="D320" s="200" t="s">
        <v>355</v>
      </c>
      <c r="E320" s="201">
        <v>37742677</v>
      </c>
      <c r="F320" s="206">
        <v>28512010</v>
      </c>
      <c r="G320" s="338"/>
    </row>
    <row r="321" spans="1:7" ht="24" customHeight="1" x14ac:dyDescent="0.25">
      <c r="A321" s="884" t="s">
        <v>131</v>
      </c>
      <c r="B321" s="881" t="s">
        <v>338</v>
      </c>
      <c r="C321" s="881" t="s">
        <v>339</v>
      </c>
      <c r="D321" s="200" t="s">
        <v>350</v>
      </c>
      <c r="E321" s="201">
        <v>1037846123</v>
      </c>
      <c r="F321" s="206">
        <v>809852001</v>
      </c>
      <c r="G321" s="338"/>
    </row>
    <row r="322" spans="1:7" ht="24" customHeight="1" x14ac:dyDescent="0.25">
      <c r="A322" s="885"/>
      <c r="B322" s="883"/>
      <c r="C322" s="883"/>
      <c r="D322" s="200" t="s">
        <v>351</v>
      </c>
      <c r="E322" s="201">
        <v>170229100</v>
      </c>
      <c r="F322" s="206">
        <v>125354000</v>
      </c>
      <c r="G322" s="338"/>
    </row>
    <row r="323" spans="1:7" ht="16.5" customHeight="1" x14ac:dyDescent="0.25">
      <c r="A323" s="885"/>
      <c r="B323" s="881" t="s">
        <v>342</v>
      </c>
      <c r="C323" s="881" t="s">
        <v>343</v>
      </c>
      <c r="D323" s="200" t="s">
        <v>352</v>
      </c>
      <c r="E323" s="201">
        <v>235432168</v>
      </c>
      <c r="F323" s="206">
        <v>169131400</v>
      </c>
      <c r="G323" s="338"/>
    </row>
    <row r="324" spans="1:7" ht="16.5" customHeight="1" x14ac:dyDescent="0.25">
      <c r="A324" s="885"/>
      <c r="B324" s="882"/>
      <c r="C324" s="882"/>
      <c r="D324" s="200" t="s">
        <v>353</v>
      </c>
      <c r="E324" s="201">
        <v>607427932</v>
      </c>
      <c r="F324" s="206">
        <v>289284177</v>
      </c>
      <c r="G324" s="338"/>
    </row>
    <row r="325" spans="1:7" ht="16.5" customHeight="1" x14ac:dyDescent="0.25">
      <c r="A325" s="885"/>
      <c r="B325" s="882"/>
      <c r="C325" s="882"/>
      <c r="D325" s="200" t="s">
        <v>354</v>
      </c>
      <c r="E325" s="201">
        <v>40000000</v>
      </c>
      <c r="F325" s="206">
        <v>0</v>
      </c>
      <c r="G325" s="338"/>
    </row>
    <row r="326" spans="1:7" ht="16.5" customHeight="1" x14ac:dyDescent="0.25">
      <c r="A326" s="886"/>
      <c r="B326" s="883"/>
      <c r="C326" s="883"/>
      <c r="D326" s="200" t="s">
        <v>355</v>
      </c>
      <c r="E326" s="201">
        <v>37742677</v>
      </c>
      <c r="F326" s="206">
        <v>31722677</v>
      </c>
      <c r="G326" s="338"/>
    </row>
    <row r="327" spans="1:7" ht="22.5" customHeight="1" x14ac:dyDescent="0.25">
      <c r="A327" s="904" t="s">
        <v>132</v>
      </c>
      <c r="B327" s="906" t="s">
        <v>338</v>
      </c>
      <c r="C327" s="906" t="s">
        <v>339</v>
      </c>
      <c r="D327" s="570" t="s">
        <v>350</v>
      </c>
      <c r="E327" s="571">
        <f>+INVERSIÓN!CH11</f>
        <v>1037846123</v>
      </c>
      <c r="F327" s="206">
        <f>+INVERSIÓN!CI12</f>
        <v>947754069</v>
      </c>
      <c r="G327" s="572"/>
    </row>
    <row r="328" spans="1:7" ht="22.5" customHeight="1" x14ac:dyDescent="0.25">
      <c r="A328" s="904"/>
      <c r="B328" s="907"/>
      <c r="C328" s="907"/>
      <c r="D328" s="570" t="s">
        <v>351</v>
      </c>
      <c r="E328" s="571">
        <f>+INVERSIÓN!CH18</f>
        <v>170229100</v>
      </c>
      <c r="F328" s="206">
        <f>+INVERSIÓN!CI19</f>
        <v>139713533</v>
      </c>
      <c r="G328" s="572"/>
    </row>
    <row r="329" spans="1:7" ht="16.5" customHeight="1" x14ac:dyDescent="0.25">
      <c r="A329" s="904"/>
      <c r="B329" s="905" t="s">
        <v>342</v>
      </c>
      <c r="C329" s="905" t="s">
        <v>343</v>
      </c>
      <c r="D329" s="570" t="s">
        <v>352</v>
      </c>
      <c r="E329" s="571">
        <f>+INVERSIÓN!CH25</f>
        <v>235432168</v>
      </c>
      <c r="F329" s="206">
        <f>+INVERSIÓN!CI26</f>
        <v>209663400</v>
      </c>
      <c r="G329" s="572"/>
    </row>
    <row r="330" spans="1:7" ht="16.5" customHeight="1" x14ac:dyDescent="0.25">
      <c r="A330" s="904"/>
      <c r="B330" s="905"/>
      <c r="C330" s="905"/>
      <c r="D330" s="570" t="s">
        <v>353</v>
      </c>
      <c r="E330" s="571">
        <f>+INVERSIÓN!CH32</f>
        <v>607427932</v>
      </c>
      <c r="F330" s="206">
        <f>+INVERSIÓN!CI33</f>
        <v>509988029</v>
      </c>
      <c r="G330" s="572"/>
    </row>
    <row r="331" spans="1:7" ht="16.5" customHeight="1" x14ac:dyDescent="0.25">
      <c r="A331" s="904"/>
      <c r="B331" s="905"/>
      <c r="C331" s="905"/>
      <c r="D331" s="570" t="s">
        <v>354</v>
      </c>
      <c r="E331" s="571">
        <f>+INVERSIÓN!CH39</f>
        <v>40000000</v>
      </c>
      <c r="F331" s="206">
        <f>+INVERSIÓN!CI40</f>
        <v>0</v>
      </c>
      <c r="G331" s="572"/>
    </row>
    <row r="332" spans="1:7" ht="16.5" customHeight="1" x14ac:dyDescent="0.25">
      <c r="A332" s="904"/>
      <c r="B332" s="905"/>
      <c r="C332" s="905"/>
      <c r="D332" s="570" t="s">
        <v>355</v>
      </c>
      <c r="E332" s="571">
        <f>+INVERSIÓN!CH46</f>
        <v>37742677</v>
      </c>
      <c r="F332" s="206">
        <f>+INVERSIÓN!CI47</f>
        <v>31722677</v>
      </c>
      <c r="G332" s="572"/>
    </row>
    <row r="333" spans="1:7" x14ac:dyDescent="0.25">
      <c r="A333" s="88"/>
    </row>
    <row r="334" spans="1:7" ht="30.75" hidden="1" customHeight="1" x14ac:dyDescent="0.3">
      <c r="A334" s="911" t="s">
        <v>179</v>
      </c>
      <c r="B334" s="912"/>
      <c r="C334" s="912"/>
      <c r="D334" s="912"/>
      <c r="E334" s="912"/>
      <c r="F334" s="912"/>
      <c r="G334" s="913"/>
    </row>
    <row r="335" spans="1:7" ht="39" hidden="1" thickBot="1" x14ac:dyDescent="0.3">
      <c r="A335" s="72" t="s">
        <v>63</v>
      </c>
      <c r="B335" s="86" t="s">
        <v>143</v>
      </c>
      <c r="C335" s="86" t="s">
        <v>144</v>
      </c>
      <c r="D335" s="86" t="s">
        <v>173</v>
      </c>
      <c r="E335" s="86" t="s">
        <v>180</v>
      </c>
      <c r="F335" s="86" t="s">
        <v>181</v>
      </c>
      <c r="G335" s="87" t="s">
        <v>175</v>
      </c>
    </row>
    <row r="336" spans="1:7" ht="16.5" hidden="1" customHeight="1" x14ac:dyDescent="0.25">
      <c r="A336" s="75" t="s">
        <v>134</v>
      </c>
      <c r="B336" s="76"/>
      <c r="C336" s="76"/>
      <c r="D336" s="76"/>
      <c r="E336" s="76"/>
      <c r="F336" s="76"/>
      <c r="G336" s="77"/>
    </row>
    <row r="337" spans="1:7" ht="16.5" hidden="1" customHeight="1" x14ac:dyDescent="0.25">
      <c r="A337" s="75" t="s">
        <v>135</v>
      </c>
      <c r="B337" s="76"/>
      <c r="C337" s="76"/>
      <c r="D337" s="76"/>
      <c r="E337" s="76"/>
      <c r="F337" s="76"/>
      <c r="G337" s="77"/>
    </row>
    <row r="338" spans="1:7" ht="16.5" hidden="1" customHeight="1" x14ac:dyDescent="0.25">
      <c r="A338" s="75" t="s">
        <v>136</v>
      </c>
      <c r="B338" s="76"/>
      <c r="C338" s="76"/>
      <c r="D338" s="76"/>
      <c r="E338" s="76"/>
      <c r="F338" s="76"/>
      <c r="G338" s="77"/>
    </row>
    <row r="339" spans="1:7" ht="16.5" hidden="1" customHeight="1" x14ac:dyDescent="0.25">
      <c r="A339" s="75" t="s">
        <v>137</v>
      </c>
      <c r="B339" s="76"/>
      <c r="C339" s="76"/>
      <c r="D339" s="76"/>
      <c r="E339" s="76"/>
      <c r="F339" s="76"/>
      <c r="G339" s="77"/>
    </row>
    <row r="340" spans="1:7" ht="16.5" hidden="1" customHeight="1" x14ac:dyDescent="0.25">
      <c r="A340" s="75" t="s">
        <v>138</v>
      </c>
      <c r="B340" s="76"/>
      <c r="C340" s="76"/>
      <c r="D340" s="76"/>
      <c r="E340" s="76"/>
      <c r="F340" s="76"/>
      <c r="G340" s="77"/>
    </row>
    <row r="341" spans="1:7" ht="16.5" hidden="1" customHeight="1" x14ac:dyDescent="0.25">
      <c r="A341" s="75" t="s">
        <v>139</v>
      </c>
      <c r="B341" s="76"/>
      <c r="C341" s="76"/>
      <c r="D341" s="76"/>
      <c r="E341" s="76"/>
      <c r="F341" s="76"/>
      <c r="G341" s="77"/>
    </row>
    <row r="342" spans="1:7" hidden="1" x14ac:dyDescent="0.25">
      <c r="A342" s="89" t="s">
        <v>127</v>
      </c>
      <c r="B342" s="90"/>
      <c r="C342" s="90"/>
      <c r="D342" s="90"/>
      <c r="E342" s="90"/>
      <c r="F342" s="90"/>
      <c r="G342" s="91"/>
    </row>
    <row r="343" spans="1:7" hidden="1" x14ac:dyDescent="0.25">
      <c r="A343" s="75" t="s">
        <v>128</v>
      </c>
      <c r="B343" s="76"/>
      <c r="C343" s="76"/>
      <c r="D343" s="76"/>
      <c r="E343" s="76"/>
      <c r="F343" s="76"/>
      <c r="G343" s="77"/>
    </row>
    <row r="344" spans="1:7" hidden="1" x14ac:dyDescent="0.25">
      <c r="A344" s="75" t="s">
        <v>129</v>
      </c>
      <c r="B344" s="76"/>
      <c r="C344" s="76"/>
      <c r="D344" s="76"/>
      <c r="E344" s="76"/>
      <c r="F344" s="76"/>
      <c r="G344" s="77"/>
    </row>
    <row r="345" spans="1:7" hidden="1" x14ac:dyDescent="0.25">
      <c r="A345" s="75" t="s">
        <v>130</v>
      </c>
      <c r="B345" s="76"/>
      <c r="C345" s="76"/>
      <c r="D345" s="76"/>
      <c r="E345" s="76"/>
      <c r="F345" s="76"/>
      <c r="G345" s="77"/>
    </row>
    <row r="346" spans="1:7" hidden="1" x14ac:dyDescent="0.25">
      <c r="A346" s="75" t="s">
        <v>131</v>
      </c>
      <c r="B346" s="76"/>
      <c r="C346" s="76"/>
      <c r="D346" s="76"/>
      <c r="E346" s="76"/>
      <c r="F346" s="76"/>
      <c r="G346" s="77"/>
    </row>
    <row r="347" spans="1:7" ht="15.75" hidden="1" thickBot="1" x14ac:dyDescent="0.3">
      <c r="A347" s="78" t="s">
        <v>132</v>
      </c>
      <c r="B347" s="79"/>
      <c r="C347" s="79"/>
      <c r="D347" s="79"/>
      <c r="E347" s="79"/>
      <c r="F347" s="79"/>
      <c r="G347" s="80"/>
    </row>
    <row r="348" spans="1:7" ht="15.75" hidden="1" thickBot="1" x14ac:dyDescent="0.3">
      <c r="A348" s="88"/>
      <c r="G348" s="92"/>
    </row>
    <row r="349" spans="1:7" ht="20.25" hidden="1" x14ac:dyDescent="0.3">
      <c r="A349" s="911" t="s">
        <v>182</v>
      </c>
      <c r="B349" s="912"/>
      <c r="C349" s="912"/>
      <c r="D349" s="912"/>
      <c r="E349" s="912"/>
      <c r="F349" s="912"/>
      <c r="G349" s="913"/>
    </row>
    <row r="350" spans="1:7" ht="39" hidden="1" thickBot="1" x14ac:dyDescent="0.3">
      <c r="A350" s="72" t="s">
        <v>64</v>
      </c>
      <c r="B350" s="86" t="s">
        <v>143</v>
      </c>
      <c r="C350" s="86" t="s">
        <v>144</v>
      </c>
      <c r="D350" s="86" t="s">
        <v>173</v>
      </c>
      <c r="E350" s="86" t="s">
        <v>183</v>
      </c>
      <c r="F350" s="86" t="s">
        <v>184</v>
      </c>
      <c r="G350" s="87" t="s">
        <v>175</v>
      </c>
    </row>
    <row r="351" spans="1:7" ht="16.5" hidden="1" customHeight="1" x14ac:dyDescent="0.25">
      <c r="A351" s="75" t="s">
        <v>134</v>
      </c>
      <c r="B351" s="76"/>
      <c r="C351" s="76"/>
      <c r="D351" s="76"/>
      <c r="E351" s="76"/>
      <c r="F351" s="76"/>
      <c r="G351" s="77"/>
    </row>
    <row r="352" spans="1:7" ht="16.5" hidden="1" customHeight="1" x14ac:dyDescent="0.25">
      <c r="A352" s="75" t="s">
        <v>135</v>
      </c>
      <c r="B352" s="76"/>
      <c r="C352" s="76"/>
      <c r="D352" s="76"/>
      <c r="E352" s="76"/>
      <c r="F352" s="76"/>
      <c r="G352" s="77"/>
    </row>
    <row r="353" spans="1:15" ht="16.5" hidden="1" customHeight="1" x14ac:dyDescent="0.25">
      <c r="A353" s="75" t="s">
        <v>136</v>
      </c>
      <c r="B353" s="76"/>
      <c r="C353" s="76"/>
      <c r="D353" s="76"/>
      <c r="E353" s="76"/>
      <c r="F353" s="76"/>
      <c r="G353" s="77"/>
    </row>
    <row r="354" spans="1:15" ht="16.5" hidden="1" customHeight="1" x14ac:dyDescent="0.25">
      <c r="A354" s="75" t="s">
        <v>137</v>
      </c>
      <c r="B354" s="76"/>
      <c r="C354" s="76"/>
      <c r="D354" s="76"/>
      <c r="E354" s="76"/>
      <c r="F354" s="76"/>
      <c r="G354" s="77"/>
    </row>
    <row r="355" spans="1:15" ht="16.5" hidden="1" customHeight="1" x14ac:dyDescent="0.25">
      <c r="A355" s="75" t="s">
        <v>138</v>
      </c>
      <c r="B355" s="76"/>
      <c r="C355" s="76"/>
      <c r="D355" s="76"/>
      <c r="E355" s="76"/>
      <c r="F355" s="76"/>
      <c r="G355" s="77"/>
    </row>
    <row r="356" spans="1:15" ht="16.5" hidden="1" customHeight="1" x14ac:dyDescent="0.25">
      <c r="A356" s="75" t="s">
        <v>139</v>
      </c>
      <c r="B356" s="76"/>
      <c r="C356" s="76"/>
      <c r="D356" s="76"/>
      <c r="E356" s="76"/>
      <c r="F356" s="76"/>
      <c r="G356" s="77"/>
    </row>
    <row r="357" spans="1:15" hidden="1" x14ac:dyDescent="0.25">
      <c r="A357" s="89" t="s">
        <v>127</v>
      </c>
      <c r="B357" s="90"/>
      <c r="C357" s="90"/>
      <c r="D357" s="90"/>
      <c r="E357" s="90"/>
      <c r="F357" s="90"/>
      <c r="G357" s="91"/>
    </row>
    <row r="358" spans="1:15" hidden="1" x14ac:dyDescent="0.25">
      <c r="A358" s="75" t="s">
        <v>128</v>
      </c>
      <c r="B358" s="76"/>
      <c r="C358" s="76"/>
      <c r="D358" s="76"/>
      <c r="E358" s="76"/>
      <c r="F358" s="76"/>
      <c r="G358" s="77"/>
    </row>
    <row r="359" spans="1:15" hidden="1" x14ac:dyDescent="0.25">
      <c r="A359" s="75" t="s">
        <v>129</v>
      </c>
      <c r="B359" s="76"/>
      <c r="C359" s="76"/>
      <c r="D359" s="76"/>
      <c r="E359" s="76"/>
      <c r="F359" s="76"/>
      <c r="G359" s="77"/>
    </row>
    <row r="360" spans="1:15" hidden="1" x14ac:dyDescent="0.25">
      <c r="A360" s="75" t="s">
        <v>130</v>
      </c>
      <c r="B360" s="76"/>
      <c r="C360" s="76"/>
      <c r="D360" s="76"/>
      <c r="E360" s="76"/>
      <c r="F360" s="76"/>
      <c r="G360" s="77"/>
    </row>
    <row r="361" spans="1:15" hidden="1" x14ac:dyDescent="0.25">
      <c r="A361" s="75" t="s">
        <v>131</v>
      </c>
      <c r="B361" s="76"/>
      <c r="C361" s="76"/>
      <c r="D361" s="76"/>
      <c r="E361" s="76"/>
      <c r="F361" s="76"/>
      <c r="G361" s="77"/>
    </row>
    <row r="362" spans="1:15" ht="15.75" hidden="1" thickBot="1" x14ac:dyDescent="0.3">
      <c r="A362" s="78" t="s">
        <v>132</v>
      </c>
      <c r="B362" s="79"/>
      <c r="C362" s="79"/>
      <c r="D362" s="79"/>
      <c r="E362" s="79"/>
      <c r="F362" s="79"/>
      <c r="G362" s="80"/>
    </row>
    <row r="363" spans="1:15" hidden="1" x14ac:dyDescent="0.25"/>
    <row r="364" spans="1:15" ht="24.75" hidden="1" customHeight="1" x14ac:dyDescent="0.3">
      <c r="A364" s="908" t="s">
        <v>185</v>
      </c>
      <c r="B364" s="909"/>
      <c r="C364" s="909"/>
      <c r="D364" s="909"/>
      <c r="E364" s="909"/>
      <c r="F364" s="909"/>
      <c r="G364" s="909"/>
      <c r="H364" s="910"/>
    </row>
    <row r="365" spans="1:15" ht="46.5" hidden="1" customHeight="1" x14ac:dyDescent="0.25">
      <c r="A365" s="162" t="s">
        <v>49</v>
      </c>
      <c r="B365" s="160" t="s">
        <v>186</v>
      </c>
      <c r="C365" s="207" t="s">
        <v>146</v>
      </c>
      <c r="D365" s="207" t="s">
        <v>147</v>
      </c>
      <c r="E365" s="207" t="s">
        <v>187</v>
      </c>
      <c r="F365" s="207" t="s">
        <v>188</v>
      </c>
      <c r="G365" s="207" t="s">
        <v>189</v>
      </c>
      <c r="H365" s="161" t="s">
        <v>175</v>
      </c>
      <c r="I365" s="70"/>
      <c r="J365" s="70"/>
      <c r="K365" s="94"/>
      <c r="L365" s="70"/>
    </row>
    <row r="366" spans="1:15" s="82" customFormat="1" ht="20.25" hidden="1" customHeight="1" x14ac:dyDescent="0.25">
      <c r="A366" s="121" t="s">
        <v>127</v>
      </c>
      <c r="B366" s="106"/>
      <c r="C366" s="106"/>
      <c r="D366" s="106"/>
      <c r="E366" s="106"/>
      <c r="F366" s="106"/>
      <c r="G366" s="106" t="e">
        <v>#DIV/0!</v>
      </c>
      <c r="H366" s="107"/>
      <c r="I366" s="81" t="s">
        <v>281</v>
      </c>
      <c r="J366" s="81"/>
      <c r="K366" s="95"/>
      <c r="L366" s="81"/>
      <c r="O366" s="81"/>
    </row>
    <row r="367" spans="1:15" s="82" customFormat="1" ht="20.25" hidden="1" customHeight="1" x14ac:dyDescent="0.25">
      <c r="A367" s="121" t="s">
        <v>128</v>
      </c>
      <c r="B367" s="106"/>
      <c r="C367" s="106"/>
      <c r="D367" s="106"/>
      <c r="E367" s="106"/>
      <c r="F367" s="106"/>
      <c r="G367" s="106" t="e">
        <v>#DIV/0!</v>
      </c>
      <c r="H367" s="107"/>
      <c r="I367" s="81" t="s">
        <v>281</v>
      </c>
      <c r="J367" s="81"/>
      <c r="K367" s="96"/>
      <c r="L367" s="81"/>
      <c r="O367" s="81"/>
    </row>
    <row r="368" spans="1:15" s="82" customFormat="1" ht="20.25" hidden="1" customHeight="1" x14ac:dyDescent="0.25">
      <c r="A368" s="121" t="s">
        <v>129</v>
      </c>
      <c r="B368" s="106"/>
      <c r="C368" s="106"/>
      <c r="D368" s="106"/>
      <c r="E368" s="106"/>
      <c r="F368" s="106"/>
      <c r="G368" s="106" t="e">
        <v>#DIV/0!</v>
      </c>
      <c r="H368" s="107"/>
      <c r="I368" s="81" t="s">
        <v>281</v>
      </c>
      <c r="J368" s="81"/>
      <c r="K368" s="97"/>
      <c r="L368" s="81"/>
      <c r="O368" s="81"/>
    </row>
    <row r="369" spans="1:15" s="82" customFormat="1" ht="20.25" hidden="1" customHeight="1" x14ac:dyDescent="0.25">
      <c r="A369" s="901" t="s">
        <v>130</v>
      </c>
      <c r="B369" s="105" t="s">
        <v>356</v>
      </c>
      <c r="C369" s="122" t="s">
        <v>288</v>
      </c>
      <c r="D369" s="106">
        <v>30</v>
      </c>
      <c r="E369" s="108">
        <v>350000000</v>
      </c>
      <c r="F369" s="108">
        <v>134647000</v>
      </c>
      <c r="G369" s="115">
        <v>0.38470571428571426</v>
      </c>
      <c r="H369" s="107"/>
      <c r="I369" s="81" t="s">
        <v>281</v>
      </c>
      <c r="J369" s="81"/>
      <c r="K369" s="81"/>
      <c r="L369" s="81"/>
      <c r="O369" s="81"/>
    </row>
    <row r="370" spans="1:15" s="82" customFormat="1" ht="20.25" hidden="1" customHeight="1" x14ac:dyDescent="0.25">
      <c r="A370" s="901"/>
      <c r="B370" s="124" t="s">
        <v>357</v>
      </c>
      <c r="C370" s="120" t="s">
        <v>358</v>
      </c>
      <c r="D370" s="106">
        <v>70</v>
      </c>
      <c r="E370" s="108">
        <v>725000000</v>
      </c>
      <c r="F370" s="108">
        <v>89671104</v>
      </c>
      <c r="G370" s="115">
        <v>0.12368428137931034</v>
      </c>
      <c r="H370" s="107"/>
      <c r="I370" s="81" t="s">
        <v>281</v>
      </c>
      <c r="J370" s="81"/>
      <c r="K370" s="81"/>
      <c r="L370" s="81"/>
      <c r="O370" s="81"/>
    </row>
    <row r="371" spans="1:15" s="82" customFormat="1" ht="20.25" hidden="1" customHeight="1" x14ac:dyDescent="0.25">
      <c r="A371" s="921" t="s">
        <v>349</v>
      </c>
      <c r="B371" s="122" t="s">
        <v>346</v>
      </c>
      <c r="C371" s="111" t="s">
        <v>339</v>
      </c>
      <c r="D371" s="106">
        <v>30</v>
      </c>
      <c r="E371" s="108">
        <v>350000000</v>
      </c>
      <c r="F371" s="108">
        <v>161959000</v>
      </c>
      <c r="G371" s="115">
        <v>0.46273999999999998</v>
      </c>
      <c r="H371" s="107"/>
      <c r="I371" s="81" t="s">
        <v>281</v>
      </c>
      <c r="J371" s="81"/>
      <c r="K371" s="81"/>
      <c r="L371" s="81"/>
      <c r="O371" s="81"/>
    </row>
    <row r="372" spans="1:15" ht="33.75" hidden="1" x14ac:dyDescent="0.25">
      <c r="A372" s="922"/>
      <c r="B372" s="111" t="s">
        <v>347</v>
      </c>
      <c r="C372" s="111" t="s">
        <v>348</v>
      </c>
      <c r="D372" s="106">
        <v>70</v>
      </c>
      <c r="E372" s="108">
        <v>725000000</v>
      </c>
      <c r="F372" s="108">
        <v>89671104</v>
      </c>
      <c r="G372" s="115">
        <v>0.12368428137931034</v>
      </c>
      <c r="H372" s="107"/>
      <c r="I372" s="81" t="s">
        <v>281</v>
      </c>
      <c r="J372" s="70"/>
      <c r="K372" s="70"/>
      <c r="L372" s="70"/>
    </row>
    <row r="373" spans="1:15" ht="25.5" hidden="1" customHeight="1" x14ac:dyDescent="0.25">
      <c r="A373" s="118"/>
      <c r="B373" s="122" t="s">
        <v>346</v>
      </c>
      <c r="C373" s="111" t="s">
        <v>339</v>
      </c>
      <c r="D373" s="106">
        <v>30</v>
      </c>
      <c r="E373" s="108">
        <v>350000000</v>
      </c>
      <c r="F373" s="108">
        <v>262840095</v>
      </c>
      <c r="G373" s="115">
        <v>0.75097170000000002</v>
      </c>
      <c r="H373" s="107"/>
      <c r="I373" s="81" t="s">
        <v>281</v>
      </c>
      <c r="J373" s="70"/>
      <c r="K373" s="70"/>
      <c r="L373" s="70"/>
    </row>
    <row r="374" spans="1:15" ht="53.25" hidden="1" customHeight="1" thickBot="1" x14ac:dyDescent="0.3">
      <c r="A374" s="109" t="s">
        <v>132</v>
      </c>
      <c r="B374" s="117" t="s">
        <v>347</v>
      </c>
      <c r="C374" s="117" t="s">
        <v>348</v>
      </c>
      <c r="D374" s="110">
        <v>70</v>
      </c>
      <c r="E374" s="112">
        <v>725000000</v>
      </c>
      <c r="F374" s="112">
        <v>666075104</v>
      </c>
      <c r="G374" s="116">
        <v>0.91872428137931039</v>
      </c>
      <c r="H374" s="123"/>
      <c r="I374" s="81" t="s">
        <v>281</v>
      </c>
      <c r="J374" s="70"/>
      <c r="K374" s="70"/>
      <c r="L374" s="70"/>
    </row>
    <row r="375" spans="1:15" ht="53.25" hidden="1" customHeight="1" x14ac:dyDescent="0.25">
      <c r="A375" s="70"/>
      <c r="B375" s="70"/>
      <c r="C375" s="70"/>
      <c r="D375" s="70"/>
      <c r="E375" s="70"/>
      <c r="F375" s="70"/>
      <c r="G375" s="70"/>
      <c r="H375" s="70"/>
      <c r="I375" s="70"/>
      <c r="J375" s="70"/>
      <c r="K375" s="70"/>
      <c r="L375" s="70"/>
    </row>
    <row r="376" spans="1:15" ht="16.5" hidden="1" customHeight="1" thickBot="1" x14ac:dyDescent="0.3">
      <c r="A376" s="70"/>
      <c r="B376" s="70"/>
      <c r="C376" s="70"/>
      <c r="D376" s="70"/>
      <c r="E376" s="70"/>
      <c r="F376" s="70"/>
      <c r="G376" s="70"/>
      <c r="H376" s="70"/>
      <c r="I376" s="70" t="s">
        <v>281</v>
      </c>
      <c r="J376" s="70">
        <v>25</v>
      </c>
      <c r="K376" s="94">
        <v>1</v>
      </c>
      <c r="L376"/>
      <c r="M376"/>
    </row>
    <row r="377" spans="1:15" ht="16.5" hidden="1" customHeight="1" x14ac:dyDescent="0.3">
      <c r="A377" s="908" t="s">
        <v>203</v>
      </c>
      <c r="B377" s="909"/>
      <c r="C377" s="909"/>
      <c r="D377" s="909"/>
      <c r="E377" s="909"/>
      <c r="F377" s="909"/>
      <c r="G377" s="909"/>
      <c r="H377" s="910"/>
      <c r="I377" s="81" t="s">
        <v>281</v>
      </c>
      <c r="J377" s="98">
        <f>+K377*J376/K376</f>
        <v>12.724239785240707</v>
      </c>
      <c r="K377" s="99">
        <f>+AVERAGE([5]INVERSIÓN!EC15,[5]INVERSIÓN!EC22,[5]INVERSIÓN!EC29)</f>
        <v>0.50896959140962827</v>
      </c>
      <c r="L377"/>
      <c r="M377"/>
    </row>
    <row r="378" spans="1:15" ht="36" hidden="1" customHeight="1" x14ac:dyDescent="0.25">
      <c r="A378" s="113" t="s">
        <v>50</v>
      </c>
      <c r="B378" s="160" t="s">
        <v>186</v>
      </c>
      <c r="C378" s="207" t="s">
        <v>146</v>
      </c>
      <c r="D378" s="207" t="s">
        <v>153</v>
      </c>
      <c r="E378" s="207" t="s">
        <v>205</v>
      </c>
      <c r="F378" s="207" t="s">
        <v>206</v>
      </c>
      <c r="G378" s="207" t="s">
        <v>207</v>
      </c>
      <c r="H378" s="160" t="s">
        <v>175</v>
      </c>
      <c r="I378" s="81" t="s">
        <v>281</v>
      </c>
      <c r="J378" s="98"/>
      <c r="K378" s="99"/>
      <c r="L378"/>
      <c r="M378"/>
    </row>
    <row r="379" spans="1:15" ht="16.5" hidden="1" customHeight="1" x14ac:dyDescent="0.25">
      <c r="A379" s="622" t="s">
        <v>134</v>
      </c>
      <c r="B379" s="200" t="s">
        <v>359</v>
      </c>
      <c r="C379" s="200" t="s">
        <v>288</v>
      </c>
      <c r="D379" s="11">
        <v>30</v>
      </c>
      <c r="E379" s="211">
        <v>1100000000</v>
      </c>
      <c r="F379" s="211">
        <v>0</v>
      </c>
      <c r="G379" s="212">
        <v>0</v>
      </c>
      <c r="H379" s="200"/>
      <c r="I379" s="81" t="s">
        <v>281</v>
      </c>
      <c r="J379"/>
      <c r="K379" s="100"/>
      <c r="L379"/>
      <c r="M379"/>
    </row>
    <row r="380" spans="1:15" ht="16.5" hidden="1" customHeight="1" x14ac:dyDescent="0.25">
      <c r="A380" s="622"/>
      <c r="B380" s="200" t="s">
        <v>357</v>
      </c>
      <c r="C380" s="200" t="s">
        <v>358</v>
      </c>
      <c r="D380" s="11">
        <v>70</v>
      </c>
      <c r="E380" s="211">
        <v>2050000000</v>
      </c>
      <c r="F380" s="211">
        <v>0</v>
      </c>
      <c r="G380" s="212">
        <v>0</v>
      </c>
      <c r="H380" s="200"/>
      <c r="I380" s="81" t="s">
        <v>281</v>
      </c>
      <c r="J380" s="70"/>
      <c r="K380" s="70"/>
      <c r="L380" s="70"/>
    </row>
    <row r="381" spans="1:15" ht="16.5" hidden="1" customHeight="1" x14ac:dyDescent="0.25">
      <c r="A381" s="622" t="s">
        <v>135</v>
      </c>
      <c r="B381" s="200" t="s">
        <v>359</v>
      </c>
      <c r="C381" s="200" t="s">
        <v>288</v>
      </c>
      <c r="D381" s="11">
        <v>30</v>
      </c>
      <c r="E381" s="211">
        <v>1100000000</v>
      </c>
      <c r="F381" s="211">
        <v>0</v>
      </c>
      <c r="G381" s="212">
        <v>0</v>
      </c>
      <c r="H381" s="200"/>
      <c r="I381" s="81" t="s">
        <v>281</v>
      </c>
      <c r="J381" s="70"/>
      <c r="K381" s="70"/>
      <c r="L381" s="70"/>
    </row>
    <row r="382" spans="1:15" hidden="1" x14ac:dyDescent="0.25">
      <c r="A382" s="622"/>
      <c r="B382" s="200" t="s">
        <v>357</v>
      </c>
      <c r="C382" s="200" t="s">
        <v>358</v>
      </c>
      <c r="D382" s="11">
        <v>70</v>
      </c>
      <c r="E382" s="211">
        <v>2050000000</v>
      </c>
      <c r="F382" s="211">
        <v>0</v>
      </c>
      <c r="G382" s="212">
        <v>0</v>
      </c>
      <c r="H382" s="200"/>
      <c r="I382" s="81" t="s">
        <v>281</v>
      </c>
      <c r="J382" s="70"/>
      <c r="K382" s="70"/>
      <c r="L382" s="70"/>
    </row>
    <row r="383" spans="1:15" hidden="1" x14ac:dyDescent="0.25">
      <c r="A383" s="622" t="s">
        <v>136</v>
      </c>
      <c r="B383" s="200" t="s">
        <v>359</v>
      </c>
      <c r="C383" s="200" t="s">
        <v>288</v>
      </c>
      <c r="D383" s="11">
        <v>30</v>
      </c>
      <c r="E383" s="211">
        <v>1100000000</v>
      </c>
      <c r="F383" s="211">
        <v>0</v>
      </c>
      <c r="G383" s="212">
        <v>0</v>
      </c>
      <c r="H383" s="200"/>
      <c r="I383" s="81" t="s">
        <v>281</v>
      </c>
      <c r="J383" s="70"/>
      <c r="K383" s="70"/>
      <c r="L383" s="70"/>
    </row>
    <row r="384" spans="1:15" hidden="1" x14ac:dyDescent="0.25">
      <c r="A384" s="622"/>
      <c r="B384" s="200" t="s">
        <v>357</v>
      </c>
      <c r="C384" s="200" t="s">
        <v>358</v>
      </c>
      <c r="D384" s="11">
        <v>70</v>
      </c>
      <c r="E384" s="211">
        <v>2050000000</v>
      </c>
      <c r="F384" s="211">
        <v>0</v>
      </c>
      <c r="G384" s="212">
        <v>0</v>
      </c>
      <c r="H384" s="200"/>
      <c r="I384" s="81" t="s">
        <v>281</v>
      </c>
      <c r="J384" s="70"/>
      <c r="K384" s="70"/>
      <c r="L384" s="70"/>
    </row>
    <row r="385" spans="1:12" hidden="1" x14ac:dyDescent="0.25">
      <c r="A385" s="622" t="s">
        <v>137</v>
      </c>
      <c r="B385" s="200" t="s">
        <v>359</v>
      </c>
      <c r="C385" s="200" t="s">
        <v>288</v>
      </c>
      <c r="D385" s="11">
        <v>30</v>
      </c>
      <c r="E385" s="211">
        <v>1100000000</v>
      </c>
      <c r="F385" s="211">
        <v>0</v>
      </c>
      <c r="G385" s="212">
        <v>0</v>
      </c>
      <c r="H385" s="200"/>
      <c r="I385" s="81" t="s">
        <v>281</v>
      </c>
      <c r="J385" s="70"/>
      <c r="K385" s="70"/>
      <c r="L385" s="70"/>
    </row>
    <row r="386" spans="1:12" hidden="1" x14ac:dyDescent="0.25">
      <c r="A386" s="622"/>
      <c r="B386" s="200" t="s">
        <v>357</v>
      </c>
      <c r="C386" s="200" t="s">
        <v>358</v>
      </c>
      <c r="D386" s="11">
        <v>70</v>
      </c>
      <c r="E386" s="211">
        <v>2050000000</v>
      </c>
      <c r="F386" s="114">
        <v>20208000</v>
      </c>
      <c r="G386" s="158">
        <v>9.8575609756097558E-3</v>
      </c>
      <c r="H386" s="200"/>
      <c r="I386" s="81" t="s">
        <v>281</v>
      </c>
      <c r="J386" s="70"/>
      <c r="K386" s="70"/>
      <c r="L386" s="70"/>
    </row>
    <row r="387" spans="1:12" hidden="1" x14ac:dyDescent="0.25">
      <c r="A387" s="622" t="s">
        <v>138</v>
      </c>
      <c r="B387" s="200" t="s">
        <v>359</v>
      </c>
      <c r="C387" s="200" t="s">
        <v>288</v>
      </c>
      <c r="D387" s="11">
        <v>30</v>
      </c>
      <c r="E387" s="211">
        <v>1100000000</v>
      </c>
      <c r="F387" s="211">
        <v>0</v>
      </c>
      <c r="G387" s="212">
        <v>0</v>
      </c>
      <c r="H387" s="200"/>
      <c r="I387" s="81"/>
      <c r="J387" s="70"/>
      <c r="K387" s="70"/>
      <c r="L387" s="70"/>
    </row>
    <row r="388" spans="1:12" hidden="1" x14ac:dyDescent="0.25">
      <c r="A388" s="622"/>
      <c r="B388" s="200" t="s">
        <v>357</v>
      </c>
      <c r="C388" s="200" t="s">
        <v>358</v>
      </c>
      <c r="D388" s="11">
        <v>70</v>
      </c>
      <c r="E388" s="211">
        <v>2050000000</v>
      </c>
      <c r="F388" s="114">
        <v>20208000</v>
      </c>
      <c r="G388" s="158">
        <v>9.8575609756097558E-3</v>
      </c>
      <c r="H388" s="200"/>
      <c r="I388" s="81"/>
      <c r="J388" s="70"/>
      <c r="K388" s="70"/>
      <c r="L388" s="70"/>
    </row>
    <row r="389" spans="1:12" hidden="1" x14ac:dyDescent="0.25">
      <c r="A389" s="622" t="s">
        <v>139</v>
      </c>
      <c r="B389" s="200" t="s">
        <v>359</v>
      </c>
      <c r="C389" s="200" t="s">
        <v>288</v>
      </c>
      <c r="D389" s="11">
        <v>30</v>
      </c>
      <c r="E389" s="211">
        <v>1100000000</v>
      </c>
      <c r="F389" s="211">
        <v>0</v>
      </c>
      <c r="G389" s="212">
        <v>0</v>
      </c>
      <c r="H389" s="200"/>
      <c r="I389" s="81"/>
      <c r="J389" s="70"/>
      <c r="K389" s="70"/>
      <c r="L389" s="70"/>
    </row>
    <row r="390" spans="1:12" hidden="1" x14ac:dyDescent="0.25">
      <c r="A390" s="622"/>
      <c r="B390" s="200" t="s">
        <v>357</v>
      </c>
      <c r="C390" s="200" t="s">
        <v>358</v>
      </c>
      <c r="D390" s="11">
        <v>70</v>
      </c>
      <c r="E390" s="211">
        <v>2050000000</v>
      </c>
      <c r="F390" s="114">
        <v>54792000</v>
      </c>
      <c r="G390" s="158">
        <v>9.8575609756097558E-3</v>
      </c>
      <c r="H390" s="200"/>
      <c r="I390" s="81"/>
      <c r="J390" s="70"/>
      <c r="K390" s="70"/>
      <c r="L390" s="70"/>
    </row>
    <row r="391" spans="1:12" ht="14.25" hidden="1" customHeight="1" x14ac:dyDescent="0.25">
      <c r="A391" s="622" t="s">
        <v>127</v>
      </c>
      <c r="B391" s="200" t="s">
        <v>359</v>
      </c>
      <c r="C391" s="200" t="s">
        <v>288</v>
      </c>
      <c r="D391" s="11">
        <v>30</v>
      </c>
      <c r="E391" s="211">
        <v>1100000000</v>
      </c>
      <c r="F391" s="211">
        <v>0</v>
      </c>
      <c r="G391" s="212">
        <v>0</v>
      </c>
      <c r="H391" s="200"/>
      <c r="I391" s="81"/>
      <c r="J391" s="70"/>
      <c r="K391" s="70"/>
      <c r="L391" s="70"/>
    </row>
    <row r="392" spans="1:12" hidden="1" x14ac:dyDescent="0.25">
      <c r="A392" s="622"/>
      <c r="B392" s="200" t="s">
        <v>357</v>
      </c>
      <c r="C392" s="200" t="s">
        <v>358</v>
      </c>
      <c r="D392" s="11">
        <v>70</v>
      </c>
      <c r="E392" s="211">
        <v>2050000000</v>
      </c>
      <c r="F392" s="114">
        <v>54792000</v>
      </c>
      <c r="G392" s="158">
        <f>+F392/E392</f>
        <v>2.672780487804878E-2</v>
      </c>
      <c r="H392" s="200"/>
      <c r="I392" s="81"/>
      <c r="J392" s="70"/>
      <c r="K392" s="70"/>
      <c r="L392" s="70"/>
    </row>
    <row r="393" spans="1:12" ht="14.25" hidden="1" customHeight="1" x14ac:dyDescent="0.25">
      <c r="A393" s="622" t="s">
        <v>128</v>
      </c>
      <c r="B393" s="200" t="s">
        <v>359</v>
      </c>
      <c r="C393" s="200" t="s">
        <v>288</v>
      </c>
      <c r="D393" s="11">
        <v>30</v>
      </c>
      <c r="E393" s="211">
        <v>1100000000</v>
      </c>
      <c r="F393" s="211">
        <v>0</v>
      </c>
      <c r="G393" s="212">
        <v>0</v>
      </c>
      <c r="H393" s="200"/>
      <c r="I393" s="81"/>
      <c r="J393" s="70"/>
      <c r="K393" s="70"/>
      <c r="L393" s="70"/>
    </row>
    <row r="394" spans="1:12" hidden="1" x14ac:dyDescent="0.25">
      <c r="A394" s="622"/>
      <c r="B394" s="200" t="s">
        <v>357</v>
      </c>
      <c r="C394" s="200" t="s">
        <v>358</v>
      </c>
      <c r="D394" s="11">
        <v>70</v>
      </c>
      <c r="E394" s="211">
        <v>2050000000</v>
      </c>
      <c r="F394" s="114">
        <v>54792000</v>
      </c>
      <c r="G394" s="158">
        <f>+F394/E394</f>
        <v>2.672780487804878E-2</v>
      </c>
      <c r="H394" s="200"/>
      <c r="I394" s="81"/>
      <c r="J394" s="70"/>
      <c r="K394" s="70"/>
      <c r="L394" s="70"/>
    </row>
    <row r="395" spans="1:12" ht="14.25" hidden="1" customHeight="1" x14ac:dyDescent="0.25">
      <c r="A395" s="622" t="s">
        <v>129</v>
      </c>
      <c r="B395" s="200" t="s">
        <v>359</v>
      </c>
      <c r="C395" s="200" t="s">
        <v>288</v>
      </c>
      <c r="D395" s="11">
        <v>30</v>
      </c>
      <c r="E395" s="211">
        <v>1100000000</v>
      </c>
      <c r="F395" s="211">
        <v>0</v>
      </c>
      <c r="G395" s="212">
        <v>0</v>
      </c>
      <c r="H395" s="200"/>
      <c r="I395" s="81"/>
      <c r="J395" s="70"/>
      <c r="K395" s="70"/>
      <c r="L395" s="70"/>
    </row>
    <row r="396" spans="1:12" hidden="1" x14ac:dyDescent="0.25">
      <c r="A396" s="622"/>
      <c r="B396" s="200" t="s">
        <v>357</v>
      </c>
      <c r="C396" s="200" t="s">
        <v>358</v>
      </c>
      <c r="D396" s="11">
        <v>70</v>
      </c>
      <c r="E396" s="211">
        <v>2050000000</v>
      </c>
      <c r="F396" s="114">
        <v>80964000</v>
      </c>
      <c r="G396" s="158">
        <f>+F396/E396</f>
        <v>3.949463414634146E-2</v>
      </c>
      <c r="H396" s="200"/>
      <c r="I396" s="81"/>
      <c r="J396" s="70"/>
      <c r="K396" s="70"/>
      <c r="L396" s="70"/>
    </row>
    <row r="397" spans="1:12" hidden="1" x14ac:dyDescent="0.25">
      <c r="A397" s="622" t="s">
        <v>130</v>
      </c>
      <c r="B397" s="200" t="s">
        <v>359</v>
      </c>
      <c r="C397" s="200" t="s">
        <v>288</v>
      </c>
      <c r="D397" s="11">
        <v>30</v>
      </c>
      <c r="E397" s="211">
        <v>1100000000</v>
      </c>
      <c r="F397" s="211">
        <v>0</v>
      </c>
      <c r="G397" s="212">
        <v>0</v>
      </c>
      <c r="H397" s="200"/>
      <c r="I397" s="81"/>
      <c r="J397" s="70"/>
      <c r="K397" s="70"/>
      <c r="L397" s="70"/>
    </row>
    <row r="398" spans="1:12" hidden="1" x14ac:dyDescent="0.25">
      <c r="A398" s="622"/>
      <c r="B398" s="200" t="s">
        <v>357</v>
      </c>
      <c r="C398" s="200" t="s">
        <v>358</v>
      </c>
      <c r="D398" s="11">
        <v>70</v>
      </c>
      <c r="E398" s="211">
        <v>2050000000</v>
      </c>
      <c r="F398" s="114">
        <v>267794000</v>
      </c>
      <c r="G398" s="158">
        <v>0.13063121951219511</v>
      </c>
      <c r="H398" s="200"/>
      <c r="I398" s="81"/>
      <c r="J398" s="70"/>
      <c r="K398" s="70"/>
      <c r="L398" s="70"/>
    </row>
    <row r="399" spans="1:12" hidden="1" x14ac:dyDescent="0.25">
      <c r="A399" s="891" t="s">
        <v>131</v>
      </c>
      <c r="B399" s="200" t="s">
        <v>359</v>
      </c>
      <c r="C399" s="200" t="s">
        <v>288</v>
      </c>
      <c r="D399" s="11">
        <v>30</v>
      </c>
      <c r="E399" s="211">
        <v>1100000000</v>
      </c>
      <c r="F399" s="114">
        <v>186830000</v>
      </c>
      <c r="G399" s="158">
        <v>0.16984545454545455</v>
      </c>
      <c r="H399" s="200"/>
      <c r="I399" s="81"/>
      <c r="J399" s="70"/>
      <c r="K399" s="70"/>
      <c r="L399" s="70"/>
    </row>
    <row r="400" spans="1:12" hidden="1" x14ac:dyDescent="0.25">
      <c r="A400" s="892"/>
      <c r="B400" s="200" t="s">
        <v>357</v>
      </c>
      <c r="C400" s="200" t="s">
        <v>358</v>
      </c>
      <c r="D400" s="11">
        <v>70</v>
      </c>
      <c r="E400" s="211">
        <v>2050000000</v>
      </c>
      <c r="F400" s="114">
        <v>1624551663</v>
      </c>
      <c r="G400" s="158">
        <v>0.7924642258536585</v>
      </c>
      <c r="H400" s="200"/>
      <c r="I400" s="81"/>
      <c r="J400" s="70"/>
      <c r="K400" s="70"/>
      <c r="L400" s="70"/>
    </row>
    <row r="401" spans="1:31" ht="14.25" hidden="1" customHeight="1" x14ac:dyDescent="0.25">
      <c r="A401" s="622" t="s">
        <v>132</v>
      </c>
      <c r="B401" s="200" t="s">
        <v>359</v>
      </c>
      <c r="C401" s="200" t="s">
        <v>288</v>
      </c>
      <c r="D401" s="11">
        <v>30</v>
      </c>
      <c r="E401" s="211">
        <v>1100000000</v>
      </c>
      <c r="F401" s="114">
        <f>+INVERSIÓN!BE39</f>
        <v>331215485</v>
      </c>
      <c r="G401" s="212">
        <f>+F401/E401</f>
        <v>0.30110498636363636</v>
      </c>
      <c r="H401" s="200"/>
      <c r="I401" s="81"/>
      <c r="J401" s="70"/>
      <c r="K401" s="70"/>
      <c r="L401" s="70"/>
    </row>
    <row r="402" spans="1:31" hidden="1" x14ac:dyDescent="0.25">
      <c r="A402" s="622"/>
      <c r="B402" s="200" t="s">
        <v>357</v>
      </c>
      <c r="C402" s="200" t="s">
        <v>358</v>
      </c>
      <c r="D402" s="11">
        <v>70</v>
      </c>
      <c r="E402" s="211">
        <v>2050000000</v>
      </c>
      <c r="F402" s="114">
        <f>+INVERSIÓN!BE32+INVERSIÓN!BE39+INVERSIÓN!BE46+INVERSIÓN!BE25</f>
        <v>1783314825</v>
      </c>
      <c r="G402" s="158">
        <f>+F402/E402</f>
        <v>0.86990967073170733</v>
      </c>
      <c r="H402" s="200"/>
      <c r="I402" s="81"/>
      <c r="J402" s="70"/>
      <c r="K402" s="70"/>
      <c r="L402" s="70"/>
    </row>
    <row r="403" spans="1:31" hidden="1" x14ac:dyDescent="0.25">
      <c r="A403" s="81"/>
      <c r="B403" s="81"/>
      <c r="C403" s="81"/>
      <c r="D403" s="81"/>
      <c r="E403" s="81"/>
      <c r="F403" s="81"/>
      <c r="G403" s="81"/>
      <c r="H403" s="81"/>
      <c r="I403" s="81"/>
      <c r="J403" s="70"/>
      <c r="K403" s="70"/>
      <c r="L403" s="70"/>
    </row>
    <row r="404" spans="1:31" hidden="1" x14ac:dyDescent="0.25">
      <c r="A404" s="81"/>
      <c r="B404" s="81"/>
      <c r="C404" s="81"/>
      <c r="D404" s="81"/>
      <c r="E404" s="81"/>
      <c r="F404" s="81"/>
      <c r="G404" s="81"/>
      <c r="H404" s="81"/>
      <c r="I404" s="81"/>
      <c r="J404" s="70"/>
      <c r="K404" s="70"/>
      <c r="L404" s="70"/>
    </row>
    <row r="405" spans="1:31" ht="15.75" thickBot="1" x14ac:dyDescent="0.3"/>
    <row r="406" spans="1:31" ht="20.25" x14ac:dyDescent="0.3">
      <c r="A406" s="911" t="s">
        <v>190</v>
      </c>
      <c r="B406" s="912"/>
      <c r="C406" s="912"/>
      <c r="D406" s="912"/>
      <c r="E406" s="912"/>
      <c r="F406" s="912"/>
      <c r="G406" s="912"/>
      <c r="H406" s="913"/>
    </row>
    <row r="407" spans="1:31" ht="54.75" customHeight="1" x14ac:dyDescent="0.25">
      <c r="A407" s="72" t="s">
        <v>62</v>
      </c>
      <c r="B407" s="73" t="s">
        <v>186</v>
      </c>
      <c r="C407" s="93" t="s">
        <v>146</v>
      </c>
      <c r="D407" s="93" t="s">
        <v>158</v>
      </c>
      <c r="E407" s="93" t="s">
        <v>191</v>
      </c>
      <c r="F407" s="93" t="s">
        <v>192</v>
      </c>
      <c r="G407" s="93" t="s">
        <v>193</v>
      </c>
      <c r="H407" s="74" t="s">
        <v>175</v>
      </c>
    </row>
    <row r="408" spans="1:31" ht="16.5" customHeight="1" x14ac:dyDescent="0.25">
      <c r="A408" s="622" t="s">
        <v>134</v>
      </c>
      <c r="B408" s="200" t="s">
        <v>359</v>
      </c>
      <c r="C408" s="200" t="s">
        <v>288</v>
      </c>
      <c r="D408" s="11">
        <v>30</v>
      </c>
      <c r="E408" s="211">
        <v>1100000000</v>
      </c>
      <c r="F408" s="211">
        <v>0</v>
      </c>
      <c r="G408" s="212">
        <v>0</v>
      </c>
      <c r="H408" s="200"/>
    </row>
    <row r="409" spans="1:31" ht="16.5" customHeight="1" x14ac:dyDescent="0.25">
      <c r="A409" s="622"/>
      <c r="B409" s="200" t="s">
        <v>357</v>
      </c>
      <c r="C409" s="200" t="s">
        <v>358</v>
      </c>
      <c r="D409" s="11">
        <v>70</v>
      </c>
      <c r="E409" s="211">
        <v>1650000000</v>
      </c>
      <c r="F409" s="211" t="e">
        <f>+#REF!+#REF!+#REF!+#REF!</f>
        <v>#REF!</v>
      </c>
      <c r="G409" s="212">
        <v>0</v>
      </c>
      <c r="H409" s="200"/>
    </row>
    <row r="410" spans="1:31" ht="16.5" customHeight="1" x14ac:dyDescent="0.25">
      <c r="A410" s="622" t="s">
        <v>135</v>
      </c>
      <c r="B410" s="200" t="s">
        <v>359</v>
      </c>
      <c r="C410" s="200" t="s">
        <v>288</v>
      </c>
      <c r="D410" s="11">
        <v>30</v>
      </c>
      <c r="E410" s="211">
        <v>1100000000</v>
      </c>
      <c r="F410" s="211">
        <v>0</v>
      </c>
      <c r="G410" s="212">
        <v>0</v>
      </c>
      <c r="H410" s="200"/>
    </row>
    <row r="411" spans="1:31" ht="16.5" customHeight="1" x14ac:dyDescent="0.25">
      <c r="A411" s="622"/>
      <c r="B411" s="200" t="s">
        <v>357</v>
      </c>
      <c r="C411" s="200" t="s">
        <v>358</v>
      </c>
      <c r="D411" s="11">
        <v>70</v>
      </c>
      <c r="E411" s="211">
        <v>1650000000</v>
      </c>
      <c r="F411" s="211">
        <v>379179000</v>
      </c>
      <c r="G411" s="212">
        <v>0</v>
      </c>
      <c r="H411" s="200"/>
    </row>
    <row r="412" spans="1:31" ht="16.5" customHeight="1" x14ac:dyDescent="0.25">
      <c r="A412" s="622" t="s">
        <v>136</v>
      </c>
      <c r="B412" s="200" t="s">
        <v>359</v>
      </c>
      <c r="C412" s="200" t="s">
        <v>288</v>
      </c>
      <c r="D412" s="11">
        <v>30</v>
      </c>
      <c r="E412" s="211">
        <v>1100000000</v>
      </c>
      <c r="F412" s="211">
        <v>0</v>
      </c>
      <c r="G412" s="212">
        <v>0</v>
      </c>
      <c r="H412" s="200"/>
    </row>
    <row r="413" spans="1:31" ht="16.5" customHeight="1" x14ac:dyDescent="0.25">
      <c r="A413" s="622"/>
      <c r="B413" s="200" t="s">
        <v>357</v>
      </c>
      <c r="C413" s="200" t="s">
        <v>358</v>
      </c>
      <c r="D413" s="11">
        <v>70</v>
      </c>
      <c r="E413" s="211">
        <v>1650000000</v>
      </c>
      <c r="F413" s="211">
        <v>379179000</v>
      </c>
      <c r="G413" s="212">
        <v>0</v>
      </c>
      <c r="H413" s="200"/>
    </row>
    <row r="414" spans="1:31" ht="16.5" customHeight="1" x14ac:dyDescent="0.25">
      <c r="A414" s="891" t="s">
        <v>137</v>
      </c>
      <c r="B414" s="200" t="s">
        <v>359</v>
      </c>
      <c r="C414" s="200" t="s">
        <v>288</v>
      </c>
      <c r="D414" s="11">
        <v>30</v>
      </c>
      <c r="E414" s="211">
        <v>1100000000</v>
      </c>
      <c r="F414" s="211">
        <v>0</v>
      </c>
      <c r="G414" s="212">
        <f t="shared" ref="G414:G429" si="10">+F414/E414</f>
        <v>0</v>
      </c>
      <c r="H414" s="200"/>
    </row>
    <row r="415" spans="1:31" ht="16.5" customHeight="1" x14ac:dyDescent="0.25">
      <c r="A415" s="892"/>
      <c r="B415" s="200" t="s">
        <v>357</v>
      </c>
      <c r="C415" s="200" t="s">
        <v>358</v>
      </c>
      <c r="D415" s="11">
        <v>70</v>
      </c>
      <c r="E415" s="211">
        <v>1650000000</v>
      </c>
      <c r="F415" s="211">
        <v>379179000</v>
      </c>
      <c r="G415" s="212">
        <f t="shared" si="10"/>
        <v>0.22980545454545453</v>
      </c>
      <c r="H415" s="200"/>
    </row>
    <row r="416" spans="1:31" customFormat="1" ht="16.5" customHeight="1" x14ac:dyDescent="0.25">
      <c r="A416" s="891" t="s">
        <v>138</v>
      </c>
      <c r="B416" s="200" t="s">
        <v>359</v>
      </c>
      <c r="C416" s="200" t="s">
        <v>288</v>
      </c>
      <c r="D416" s="11">
        <v>30</v>
      </c>
      <c r="E416" s="211">
        <v>1100000000</v>
      </c>
      <c r="F416" s="211">
        <f>+[4]INVERSIÓN!CI39</f>
        <v>0</v>
      </c>
      <c r="G416" s="212">
        <f t="shared" si="10"/>
        <v>0</v>
      </c>
      <c r="H416" s="200"/>
      <c r="I416" s="362"/>
      <c r="J416" s="362"/>
      <c r="K416" s="362"/>
      <c r="L416" s="362"/>
      <c r="M416" s="362"/>
      <c r="N416" s="362"/>
      <c r="O416" s="363"/>
      <c r="P416" s="362"/>
      <c r="Q416" s="362"/>
      <c r="R416" s="362"/>
      <c r="S416" s="362"/>
      <c r="T416" s="362"/>
      <c r="U416" s="362"/>
      <c r="V416" s="362"/>
      <c r="W416" s="362"/>
      <c r="X416" s="362"/>
      <c r="Y416" s="362"/>
      <c r="Z416" s="362"/>
      <c r="AA416" s="362"/>
      <c r="AB416" s="362"/>
      <c r="AC416" s="362"/>
      <c r="AD416" s="362"/>
      <c r="AE416" s="362"/>
    </row>
    <row r="417" spans="1:31" customFormat="1" ht="16.5" customHeight="1" x14ac:dyDescent="0.25">
      <c r="A417" s="892"/>
      <c r="B417" s="200" t="s">
        <v>357</v>
      </c>
      <c r="C417" s="200" t="s">
        <v>358</v>
      </c>
      <c r="D417" s="11">
        <v>70</v>
      </c>
      <c r="E417" s="211">
        <v>1650000000</v>
      </c>
      <c r="F417" s="211">
        <v>379179000</v>
      </c>
      <c r="G417" s="212">
        <f t="shared" si="10"/>
        <v>0.22980545454545453</v>
      </c>
      <c r="H417" s="200"/>
      <c r="I417" s="362"/>
      <c r="J417" s="362"/>
      <c r="K417" s="362"/>
      <c r="L417" s="362"/>
      <c r="M417" s="362"/>
      <c r="N417" s="362"/>
      <c r="O417" s="363"/>
      <c r="P417" s="362"/>
      <c r="Q417" s="362"/>
      <c r="R417" s="362"/>
      <c r="S417" s="362"/>
      <c r="T417" s="362"/>
      <c r="U417" s="362"/>
      <c r="V417" s="362"/>
      <c r="W417" s="362"/>
      <c r="X417" s="362"/>
      <c r="Y417" s="362"/>
      <c r="Z417" s="362"/>
      <c r="AA417" s="362"/>
      <c r="AB417" s="362"/>
      <c r="AC417" s="362"/>
      <c r="AD417" s="362"/>
      <c r="AE417" s="362"/>
    </row>
    <row r="418" spans="1:31" customFormat="1" ht="16.5" customHeight="1" x14ac:dyDescent="0.25">
      <c r="A418" s="891" t="s">
        <v>139</v>
      </c>
      <c r="B418" s="200" t="s">
        <v>359</v>
      </c>
      <c r="C418" s="200" t="s">
        <v>288</v>
      </c>
      <c r="D418" s="11">
        <v>30</v>
      </c>
      <c r="E418" s="211">
        <v>1100000000</v>
      </c>
      <c r="F418" s="211">
        <v>0</v>
      </c>
      <c r="G418" s="212">
        <v>0</v>
      </c>
      <c r="H418" s="200"/>
      <c r="I418" s="362"/>
      <c r="J418" s="362"/>
      <c r="K418" s="362"/>
      <c r="L418" s="362"/>
      <c r="M418" s="362"/>
      <c r="N418" s="362"/>
      <c r="O418" s="363"/>
      <c r="P418" s="362"/>
      <c r="Q418" s="362"/>
      <c r="R418" s="362"/>
      <c r="S418" s="362"/>
      <c r="T418" s="362"/>
      <c r="U418" s="362"/>
      <c r="V418" s="362"/>
      <c r="W418" s="362"/>
      <c r="X418" s="362"/>
      <c r="Y418" s="362"/>
      <c r="Z418" s="362"/>
      <c r="AA418" s="362"/>
      <c r="AB418" s="362"/>
      <c r="AC418" s="362"/>
      <c r="AD418" s="362"/>
      <c r="AE418" s="362"/>
    </row>
    <row r="419" spans="1:31" customFormat="1" ht="16.5" customHeight="1" x14ac:dyDescent="0.25">
      <c r="A419" s="892"/>
      <c r="B419" s="200" t="s">
        <v>357</v>
      </c>
      <c r="C419" s="200" t="s">
        <v>358</v>
      </c>
      <c r="D419" s="11">
        <v>70</v>
      </c>
      <c r="E419" s="211">
        <v>1650000000</v>
      </c>
      <c r="F419" s="211">
        <v>724566777</v>
      </c>
      <c r="G419" s="212">
        <v>0.35344720829268295</v>
      </c>
      <c r="H419" s="200"/>
      <c r="I419" s="362"/>
      <c r="J419" s="362"/>
      <c r="K419" s="362"/>
      <c r="L419" s="362"/>
      <c r="M419" s="362"/>
      <c r="N419" s="362"/>
      <c r="O419" s="363"/>
      <c r="P419" s="362"/>
      <c r="Q419" s="362"/>
      <c r="R419" s="362"/>
      <c r="S419" s="362"/>
      <c r="T419" s="362"/>
      <c r="U419" s="362"/>
      <c r="V419" s="362"/>
      <c r="W419" s="362"/>
      <c r="X419" s="362"/>
      <c r="Y419" s="362"/>
      <c r="Z419" s="362"/>
      <c r="AA419" s="362"/>
      <c r="AB419" s="362"/>
      <c r="AC419" s="362"/>
      <c r="AD419" s="362"/>
      <c r="AE419" s="362"/>
    </row>
    <row r="420" spans="1:31" ht="16.5" customHeight="1" x14ac:dyDescent="0.25">
      <c r="A420" s="891" t="s">
        <v>127</v>
      </c>
      <c r="B420" s="200" t="s">
        <v>359</v>
      </c>
      <c r="C420" s="200" t="s">
        <v>288</v>
      </c>
      <c r="D420" s="11">
        <v>30</v>
      </c>
      <c r="E420" s="211">
        <v>1100000000</v>
      </c>
      <c r="F420" s="211">
        <v>0</v>
      </c>
      <c r="G420" s="212">
        <v>0</v>
      </c>
      <c r="H420" s="200"/>
    </row>
    <row r="421" spans="1:31" ht="16.5" customHeight="1" x14ac:dyDescent="0.25">
      <c r="A421" s="892"/>
      <c r="B421" s="200" t="s">
        <v>357</v>
      </c>
      <c r="C421" s="200" t="s">
        <v>358</v>
      </c>
      <c r="D421" s="11">
        <v>70</v>
      </c>
      <c r="E421" s="211">
        <v>1650000000</v>
      </c>
      <c r="F421" s="211">
        <v>739746777</v>
      </c>
      <c r="G421" s="212">
        <v>0.44833138</v>
      </c>
      <c r="H421" s="200"/>
    </row>
    <row r="422" spans="1:31" ht="16.5" customHeight="1" x14ac:dyDescent="0.25">
      <c r="A422" s="891" t="s">
        <v>128</v>
      </c>
      <c r="B422" s="200" t="s">
        <v>359</v>
      </c>
      <c r="C422" s="200" t="s">
        <v>288</v>
      </c>
      <c r="D422" s="11">
        <v>30</v>
      </c>
      <c r="E422" s="211">
        <v>1100000000</v>
      </c>
      <c r="F422" s="211">
        <v>0</v>
      </c>
      <c r="G422" s="212">
        <v>0</v>
      </c>
      <c r="H422" s="200"/>
    </row>
    <row r="423" spans="1:31" ht="16.5" customHeight="1" x14ac:dyDescent="0.25">
      <c r="A423" s="892"/>
      <c r="B423" s="200" t="s">
        <v>357</v>
      </c>
      <c r="C423" s="200" t="s">
        <v>358</v>
      </c>
      <c r="D423" s="11">
        <v>70</v>
      </c>
      <c r="E423" s="211">
        <v>1650000000</v>
      </c>
      <c r="F423" s="211">
        <v>768471777</v>
      </c>
      <c r="G423" s="212">
        <v>0.46574047090909093</v>
      </c>
      <c r="H423" s="200"/>
    </row>
    <row r="424" spans="1:31" ht="16.5" customHeight="1" x14ac:dyDescent="0.25">
      <c r="A424" s="891" t="s">
        <v>129</v>
      </c>
      <c r="B424" s="200" t="s">
        <v>359</v>
      </c>
      <c r="C424" s="200" t="s">
        <v>288</v>
      </c>
      <c r="D424" s="11">
        <v>30</v>
      </c>
      <c r="E424" s="211">
        <v>1100000000</v>
      </c>
      <c r="F424" s="211">
        <v>0</v>
      </c>
      <c r="G424" s="212">
        <v>0</v>
      </c>
      <c r="H424" s="200"/>
    </row>
    <row r="425" spans="1:31" ht="16.5" customHeight="1" x14ac:dyDescent="0.25">
      <c r="A425" s="892"/>
      <c r="B425" s="200" t="s">
        <v>357</v>
      </c>
      <c r="C425" s="200" t="s">
        <v>358</v>
      </c>
      <c r="D425" s="11">
        <v>70</v>
      </c>
      <c r="E425" s="211">
        <v>1650000000</v>
      </c>
      <c r="F425" s="211">
        <v>791241777</v>
      </c>
      <c r="G425" s="212">
        <v>0.47954047090909091</v>
      </c>
      <c r="H425" s="200"/>
    </row>
    <row r="426" spans="1:31" ht="16.5" customHeight="1" x14ac:dyDescent="0.25">
      <c r="A426" s="891" t="s">
        <v>130</v>
      </c>
      <c r="B426" s="200" t="s">
        <v>359</v>
      </c>
      <c r="C426" s="200" t="s">
        <v>288</v>
      </c>
      <c r="D426" s="11">
        <v>30</v>
      </c>
      <c r="E426" s="211">
        <v>1100000000</v>
      </c>
      <c r="F426" s="211">
        <v>0</v>
      </c>
      <c r="G426" s="212">
        <v>0</v>
      </c>
      <c r="H426" s="200"/>
    </row>
    <row r="427" spans="1:31" ht="16.5" customHeight="1" x14ac:dyDescent="0.25">
      <c r="A427" s="892"/>
      <c r="B427" s="200" t="s">
        <v>357</v>
      </c>
      <c r="C427" s="200" t="s">
        <v>358</v>
      </c>
      <c r="D427" s="11">
        <v>70</v>
      </c>
      <c r="E427" s="211">
        <v>1650000000</v>
      </c>
      <c r="F427" s="211">
        <v>855996444</v>
      </c>
      <c r="G427" s="212">
        <v>0.51878572363636366</v>
      </c>
      <c r="H427" s="200"/>
    </row>
    <row r="428" spans="1:31" ht="16.5" customHeight="1" x14ac:dyDescent="0.25">
      <c r="A428" s="923" t="s">
        <v>132</v>
      </c>
      <c r="B428" s="570" t="s">
        <v>359</v>
      </c>
      <c r="C428" s="570" t="s">
        <v>288</v>
      </c>
      <c r="D428" s="567">
        <v>30</v>
      </c>
      <c r="E428" s="573">
        <v>1100000000</v>
      </c>
      <c r="F428" s="573">
        <f>+INVERSIÓN!CI39</f>
        <v>40000000</v>
      </c>
      <c r="G428" s="574">
        <f t="shared" si="10"/>
        <v>3.6363636363636362E-2</v>
      </c>
      <c r="H428" s="570"/>
    </row>
    <row r="429" spans="1:31" ht="16.5" customHeight="1" x14ac:dyDescent="0.25">
      <c r="A429" s="923"/>
      <c r="B429" s="570" t="s">
        <v>357</v>
      </c>
      <c r="C429" s="570" t="s">
        <v>358</v>
      </c>
      <c r="D429" s="567">
        <v>70</v>
      </c>
      <c r="E429" s="573">
        <v>1650000000</v>
      </c>
      <c r="F429" s="573">
        <f>+INVERSIÓN!CI25+INVERSIÓN!CI32+INVERSIÓN!CI46+INVERSIÓN!CI39</f>
        <v>874794378</v>
      </c>
      <c r="G429" s="574">
        <f t="shared" si="10"/>
        <v>0.5301784109090909</v>
      </c>
      <c r="H429" s="570"/>
    </row>
    <row r="430" spans="1:31" x14ac:dyDescent="0.25">
      <c r="F430" s="368"/>
    </row>
    <row r="431" spans="1:31" ht="20.25" hidden="1" customHeight="1" x14ac:dyDescent="0.3">
      <c r="A431" s="911" t="s">
        <v>194</v>
      </c>
      <c r="B431" s="912"/>
      <c r="C431" s="912"/>
      <c r="D431" s="912"/>
      <c r="E431" s="912"/>
      <c r="F431" s="912"/>
      <c r="G431" s="912"/>
      <c r="H431" s="913"/>
    </row>
    <row r="432" spans="1:31" ht="52.5" hidden="1" customHeight="1" x14ac:dyDescent="0.25">
      <c r="A432" s="72" t="s">
        <v>63</v>
      </c>
      <c r="B432" s="73" t="s">
        <v>186</v>
      </c>
      <c r="C432" s="93" t="s">
        <v>146</v>
      </c>
      <c r="D432" s="93" t="s">
        <v>163</v>
      </c>
      <c r="E432" s="93" t="s">
        <v>195</v>
      </c>
      <c r="F432" s="93" t="s">
        <v>196</v>
      </c>
      <c r="G432" s="93" t="s">
        <v>197</v>
      </c>
      <c r="H432" s="74" t="s">
        <v>175</v>
      </c>
    </row>
    <row r="433" spans="1:8" ht="16.5" hidden="1" customHeight="1" x14ac:dyDescent="0.25">
      <c r="A433" s="75" t="s">
        <v>134</v>
      </c>
      <c r="B433" s="76"/>
      <c r="C433" s="76"/>
      <c r="D433" s="76"/>
      <c r="E433" s="76"/>
      <c r="F433" s="76"/>
      <c r="G433" s="76" t="e">
        <f>F433/E433</f>
        <v>#DIV/0!</v>
      </c>
      <c r="H433" s="77"/>
    </row>
    <row r="434" spans="1:8" ht="16.5" hidden="1" customHeight="1" x14ac:dyDescent="0.25">
      <c r="A434" s="75" t="s">
        <v>135</v>
      </c>
      <c r="B434" s="76"/>
      <c r="C434" s="76"/>
      <c r="D434" s="76"/>
      <c r="E434" s="76"/>
      <c r="F434" s="76"/>
      <c r="G434" s="76" t="e">
        <f t="shared" ref="G434:G444" si="11">F434/E434</f>
        <v>#DIV/0!</v>
      </c>
      <c r="H434" s="77"/>
    </row>
    <row r="435" spans="1:8" ht="16.5" hidden="1" customHeight="1" x14ac:dyDescent="0.25">
      <c r="A435" s="75" t="s">
        <v>136</v>
      </c>
      <c r="B435" s="76"/>
      <c r="C435" s="76"/>
      <c r="D435" s="76"/>
      <c r="E435" s="76"/>
      <c r="F435" s="76"/>
      <c r="G435" s="76" t="e">
        <f t="shared" si="11"/>
        <v>#DIV/0!</v>
      </c>
      <c r="H435" s="77"/>
    </row>
    <row r="436" spans="1:8" ht="16.5" hidden="1" customHeight="1" x14ac:dyDescent="0.25">
      <c r="A436" s="75" t="s">
        <v>137</v>
      </c>
      <c r="B436" s="76"/>
      <c r="C436" s="76"/>
      <c r="D436" s="76"/>
      <c r="E436" s="76"/>
      <c r="F436" s="76"/>
      <c r="G436" s="76" t="e">
        <f t="shared" si="11"/>
        <v>#DIV/0!</v>
      </c>
      <c r="H436" s="77"/>
    </row>
    <row r="437" spans="1:8" ht="16.5" hidden="1" customHeight="1" x14ac:dyDescent="0.25">
      <c r="A437" s="75" t="s">
        <v>138</v>
      </c>
      <c r="B437" s="76"/>
      <c r="C437" s="76"/>
      <c r="D437" s="76"/>
      <c r="E437" s="76"/>
      <c r="F437" s="76"/>
      <c r="G437" s="76" t="e">
        <f t="shared" si="11"/>
        <v>#DIV/0!</v>
      </c>
      <c r="H437" s="77"/>
    </row>
    <row r="438" spans="1:8" ht="16.5" hidden="1" customHeight="1" x14ac:dyDescent="0.25">
      <c r="A438" s="75" t="s">
        <v>139</v>
      </c>
      <c r="B438" s="76"/>
      <c r="C438" s="76"/>
      <c r="D438" s="76"/>
      <c r="E438" s="76"/>
      <c r="F438" s="76"/>
      <c r="G438" s="76" t="e">
        <f t="shared" si="11"/>
        <v>#DIV/0!</v>
      </c>
      <c r="H438" s="77"/>
    </row>
    <row r="439" spans="1:8" hidden="1" x14ac:dyDescent="0.25">
      <c r="A439" s="75" t="s">
        <v>127</v>
      </c>
      <c r="B439" s="76"/>
      <c r="C439" s="76"/>
      <c r="D439" s="76"/>
      <c r="E439" s="76"/>
      <c r="F439" s="76"/>
      <c r="G439" s="76" t="e">
        <f t="shared" si="11"/>
        <v>#DIV/0!</v>
      </c>
      <c r="H439" s="77"/>
    </row>
    <row r="440" spans="1:8" hidden="1" x14ac:dyDescent="0.25">
      <c r="A440" s="75" t="s">
        <v>128</v>
      </c>
      <c r="B440" s="76"/>
      <c r="C440" s="76"/>
      <c r="D440" s="76"/>
      <c r="E440" s="76"/>
      <c r="F440" s="76"/>
      <c r="G440" s="76" t="e">
        <f t="shared" si="11"/>
        <v>#DIV/0!</v>
      </c>
      <c r="H440" s="77"/>
    </row>
    <row r="441" spans="1:8" hidden="1" x14ac:dyDescent="0.25">
      <c r="A441" s="75" t="s">
        <v>129</v>
      </c>
      <c r="B441" s="76"/>
      <c r="C441" s="76"/>
      <c r="D441" s="76"/>
      <c r="E441" s="76"/>
      <c r="F441" s="76"/>
      <c r="G441" s="76" t="e">
        <f t="shared" si="11"/>
        <v>#DIV/0!</v>
      </c>
      <c r="H441" s="77"/>
    </row>
    <row r="442" spans="1:8" hidden="1" x14ac:dyDescent="0.25">
      <c r="A442" s="75" t="s">
        <v>130</v>
      </c>
      <c r="B442" s="76"/>
      <c r="C442" s="76"/>
      <c r="D442" s="76"/>
      <c r="E442" s="76"/>
      <c r="F442" s="76"/>
      <c r="G442" s="76" t="e">
        <f t="shared" si="11"/>
        <v>#DIV/0!</v>
      </c>
      <c r="H442" s="77"/>
    </row>
    <row r="443" spans="1:8" hidden="1" x14ac:dyDescent="0.25">
      <c r="A443" s="75" t="s">
        <v>131</v>
      </c>
      <c r="B443" s="76"/>
      <c r="C443" s="76"/>
      <c r="D443" s="76"/>
      <c r="E443" s="76"/>
      <c r="F443" s="76"/>
      <c r="G443" s="76" t="e">
        <f t="shared" si="11"/>
        <v>#DIV/0!</v>
      </c>
      <c r="H443" s="77"/>
    </row>
    <row r="444" spans="1:8" ht="15.75" hidden="1" thickBot="1" x14ac:dyDescent="0.3">
      <c r="A444" s="78" t="s">
        <v>132</v>
      </c>
      <c r="B444" s="79"/>
      <c r="C444" s="79"/>
      <c r="D444" s="79"/>
      <c r="E444" s="79"/>
      <c r="F444" s="79"/>
      <c r="G444" s="79" t="e">
        <f t="shared" si="11"/>
        <v>#DIV/0!</v>
      </c>
      <c r="H444" s="80"/>
    </row>
    <row r="445" spans="1:8" hidden="1" x14ac:dyDescent="0.25"/>
    <row r="446" spans="1:8" ht="20.25" hidden="1" customHeight="1" x14ac:dyDescent="0.3">
      <c r="A446" s="911" t="s">
        <v>198</v>
      </c>
      <c r="B446" s="912"/>
      <c r="C446" s="912"/>
      <c r="D446" s="912"/>
      <c r="E446" s="912"/>
      <c r="F446" s="912"/>
      <c r="G446" s="912"/>
      <c r="H446" s="913"/>
    </row>
    <row r="447" spans="1:8" ht="63.75" hidden="1" customHeight="1" x14ac:dyDescent="0.25">
      <c r="A447" s="72" t="s">
        <v>64</v>
      </c>
      <c r="B447" s="73" t="s">
        <v>186</v>
      </c>
      <c r="C447" s="93" t="s">
        <v>146</v>
      </c>
      <c r="D447" s="93" t="s">
        <v>168</v>
      </c>
      <c r="E447" s="93" t="s">
        <v>199</v>
      </c>
      <c r="F447" s="93" t="s">
        <v>200</v>
      </c>
      <c r="G447" s="93" t="s">
        <v>201</v>
      </c>
      <c r="H447" s="74" t="s">
        <v>175</v>
      </c>
    </row>
    <row r="448" spans="1:8" hidden="1" x14ac:dyDescent="0.25">
      <c r="A448" s="75" t="s">
        <v>134</v>
      </c>
      <c r="B448" s="76"/>
      <c r="C448" s="76"/>
      <c r="D448" s="76"/>
      <c r="E448" s="76"/>
      <c r="F448" s="76"/>
      <c r="G448" s="76" t="e">
        <f>F448/E448</f>
        <v>#DIV/0!</v>
      </c>
      <c r="H448" s="77"/>
    </row>
    <row r="449" spans="1:44" hidden="1" x14ac:dyDescent="0.25">
      <c r="A449" s="75" t="s">
        <v>135</v>
      </c>
      <c r="B449" s="76"/>
      <c r="C449" s="76"/>
      <c r="D449" s="76"/>
      <c r="E449" s="76"/>
      <c r="F449" s="76"/>
      <c r="G449" s="76" t="e">
        <f t="shared" ref="G449:G459" si="12">F449/E449</f>
        <v>#DIV/0!</v>
      </c>
      <c r="H449" s="77"/>
    </row>
    <row r="450" spans="1:44" hidden="1" x14ac:dyDescent="0.25">
      <c r="A450" s="75" t="s">
        <v>136</v>
      </c>
      <c r="B450" s="76"/>
      <c r="C450" s="76"/>
      <c r="D450" s="76"/>
      <c r="E450" s="76"/>
      <c r="F450" s="76"/>
      <c r="G450" s="76" t="e">
        <f t="shared" si="12"/>
        <v>#DIV/0!</v>
      </c>
      <c r="H450" s="77"/>
    </row>
    <row r="451" spans="1:44" hidden="1" x14ac:dyDescent="0.25">
      <c r="A451" s="75" t="s">
        <v>137</v>
      </c>
      <c r="B451" s="76"/>
      <c r="C451" s="76"/>
      <c r="D451" s="76"/>
      <c r="E451" s="76"/>
      <c r="F451" s="76"/>
      <c r="G451" s="76" t="e">
        <f t="shared" si="12"/>
        <v>#DIV/0!</v>
      </c>
      <c r="H451" s="77"/>
    </row>
    <row r="452" spans="1:44" hidden="1" x14ac:dyDescent="0.25">
      <c r="A452" s="75" t="s">
        <v>138</v>
      </c>
      <c r="B452" s="76"/>
      <c r="C452" s="76"/>
      <c r="D452" s="76"/>
      <c r="E452" s="76"/>
      <c r="F452" s="76"/>
      <c r="G452" s="76" t="e">
        <f t="shared" si="12"/>
        <v>#DIV/0!</v>
      </c>
      <c r="H452" s="77"/>
    </row>
    <row r="453" spans="1:44" hidden="1" x14ac:dyDescent="0.25">
      <c r="A453" s="75" t="s">
        <v>139</v>
      </c>
      <c r="B453" s="76"/>
      <c r="C453" s="76"/>
      <c r="D453" s="76"/>
      <c r="E453" s="76"/>
      <c r="F453" s="76"/>
      <c r="G453" s="76" t="e">
        <f t="shared" si="12"/>
        <v>#DIV/0!</v>
      </c>
      <c r="H453" s="77"/>
    </row>
    <row r="454" spans="1:44" hidden="1" x14ac:dyDescent="0.25">
      <c r="A454" s="75" t="s">
        <v>127</v>
      </c>
      <c r="B454" s="76"/>
      <c r="C454" s="76"/>
      <c r="D454" s="76"/>
      <c r="E454" s="76"/>
      <c r="F454" s="76"/>
      <c r="G454" s="76" t="e">
        <f t="shared" si="12"/>
        <v>#DIV/0!</v>
      </c>
      <c r="H454" s="77"/>
    </row>
    <row r="455" spans="1:44" hidden="1" x14ac:dyDescent="0.25">
      <c r="A455" s="75" t="s">
        <v>128</v>
      </c>
      <c r="B455" s="76"/>
      <c r="C455" s="76"/>
      <c r="D455" s="76"/>
      <c r="E455" s="76"/>
      <c r="F455" s="76"/>
      <c r="G455" s="76" t="e">
        <f t="shared" si="12"/>
        <v>#DIV/0!</v>
      </c>
      <c r="H455" s="77"/>
    </row>
    <row r="456" spans="1:44" hidden="1" x14ac:dyDescent="0.25">
      <c r="A456" s="75" t="s">
        <v>129</v>
      </c>
      <c r="B456" s="76"/>
      <c r="C456" s="76"/>
      <c r="D456" s="76"/>
      <c r="E456" s="76"/>
      <c r="F456" s="76"/>
      <c r="G456" s="76" t="e">
        <f t="shared" si="12"/>
        <v>#DIV/0!</v>
      </c>
      <c r="H456" s="77"/>
    </row>
    <row r="457" spans="1:44" hidden="1" x14ac:dyDescent="0.25">
      <c r="A457" s="75" t="s">
        <v>130</v>
      </c>
      <c r="B457" s="76"/>
      <c r="C457" s="76"/>
      <c r="D457" s="76"/>
      <c r="E457" s="76"/>
      <c r="F457" s="76"/>
      <c r="G457" s="76" t="e">
        <f t="shared" si="12"/>
        <v>#DIV/0!</v>
      </c>
      <c r="H457" s="77"/>
    </row>
    <row r="458" spans="1:44" hidden="1" x14ac:dyDescent="0.25">
      <c r="A458" s="75" t="s">
        <v>131</v>
      </c>
      <c r="B458" s="76"/>
      <c r="C458" s="76"/>
      <c r="D458" s="76"/>
      <c r="E458" s="76"/>
      <c r="F458" s="76"/>
      <c r="G458" s="76" t="e">
        <f t="shared" si="12"/>
        <v>#DIV/0!</v>
      </c>
      <c r="H458" s="77"/>
    </row>
    <row r="459" spans="1:44" ht="15.75" hidden="1" thickBot="1" x14ac:dyDescent="0.3">
      <c r="A459" s="78" t="s">
        <v>132</v>
      </c>
      <c r="B459" s="79"/>
      <c r="C459" s="79"/>
      <c r="D459" s="79"/>
      <c r="E459" s="79"/>
      <c r="F459" s="79"/>
      <c r="G459" s="79" t="e">
        <f t="shared" si="12"/>
        <v>#DIV/0!</v>
      </c>
      <c r="H459" s="80"/>
    </row>
    <row r="460" spans="1:44" ht="26.25" customHeight="1" x14ac:dyDescent="0.25">
      <c r="A460" s="20" t="s">
        <v>35</v>
      </c>
      <c r="B460" s="18"/>
      <c r="C460" s="18"/>
      <c r="D460" s="18"/>
      <c r="E460" s="19"/>
      <c r="F460" s="19"/>
      <c r="G460" s="19"/>
      <c r="H460" s="19"/>
      <c r="I460" s="19"/>
      <c r="J460" s="19"/>
      <c r="K460" s="19"/>
      <c r="L460" s="19"/>
      <c r="M460" s="19"/>
      <c r="N460" s="19"/>
      <c r="O460" s="101"/>
      <c r="P460" s="19"/>
      <c r="Q460" s="19"/>
      <c r="R460" s="19"/>
      <c r="S460" s="19"/>
      <c r="T460" s="19"/>
      <c r="U460" s="19"/>
      <c r="V460" s="19"/>
      <c r="W460" s="19"/>
      <c r="X460" s="18"/>
      <c r="Y460" s="18"/>
      <c r="Z460" s="18"/>
      <c r="AA460" s="18"/>
      <c r="AB460" s="18"/>
      <c r="AC460" s="18"/>
      <c r="AD460" s="21"/>
      <c r="AE460" s="21"/>
      <c r="AF460" s="21"/>
      <c r="AG460" s="21"/>
      <c r="AH460" s="21"/>
      <c r="AI460" s="21"/>
      <c r="AJ460" s="33"/>
      <c r="AK460" s="33"/>
      <c r="AL460" s="22"/>
      <c r="AM460" s="22"/>
      <c r="AN460" s="22"/>
      <c r="AO460" s="22"/>
      <c r="AP460" s="22"/>
      <c r="AQ460" s="22"/>
      <c r="AR460" s="22"/>
    </row>
    <row r="461" spans="1:44" ht="26.25" customHeight="1" x14ac:dyDescent="0.25">
      <c r="A461" s="23" t="s">
        <v>36</v>
      </c>
      <c r="B461" s="914" t="s">
        <v>37</v>
      </c>
      <c r="C461" s="914"/>
      <c r="D461" s="914"/>
      <c r="E461" s="915" t="s">
        <v>38</v>
      </c>
      <c r="F461" s="916"/>
      <c r="G461" s="916"/>
      <c r="H461" s="916"/>
      <c r="I461" s="916"/>
      <c r="J461" s="916"/>
      <c r="K461" s="916"/>
      <c r="L461" s="916"/>
      <c r="M461" s="916"/>
      <c r="N461" s="917"/>
      <c r="O461" s="102"/>
      <c r="P461" s="18"/>
      <c r="Q461" s="18"/>
      <c r="R461" s="18"/>
      <c r="S461" s="18"/>
      <c r="T461" s="18"/>
      <c r="U461" s="18"/>
      <c r="V461" s="18"/>
      <c r="W461" s="18"/>
      <c r="X461" s="18"/>
      <c r="Y461" s="18"/>
      <c r="Z461" s="18"/>
      <c r="AA461" s="18"/>
      <c r="AB461" s="18"/>
      <c r="AC461" s="18"/>
      <c r="AD461" s="21"/>
      <c r="AE461" s="21"/>
      <c r="AF461" s="21"/>
      <c r="AG461" s="21"/>
      <c r="AH461" s="21"/>
      <c r="AI461" s="21"/>
      <c r="AJ461" s="33"/>
      <c r="AK461" s="33"/>
      <c r="AL461" s="21"/>
      <c r="AM461" s="21"/>
      <c r="AN461" s="21"/>
      <c r="AO461" s="21"/>
      <c r="AP461" s="21"/>
      <c r="AQ461" s="21"/>
      <c r="AR461" s="33"/>
    </row>
    <row r="462" spans="1:44" ht="33.75" customHeight="1" x14ac:dyDescent="0.25">
      <c r="A462" s="68">
        <v>13</v>
      </c>
      <c r="B462" s="821" t="s">
        <v>91</v>
      </c>
      <c r="C462" s="822"/>
      <c r="D462" s="823"/>
      <c r="E462" s="821" t="s">
        <v>82</v>
      </c>
      <c r="F462" s="822"/>
      <c r="G462" s="822"/>
      <c r="H462" s="822"/>
      <c r="I462" s="822"/>
      <c r="J462" s="822"/>
      <c r="K462" s="822"/>
      <c r="L462" s="822"/>
      <c r="M462" s="822"/>
      <c r="N462" s="823"/>
      <c r="O462" s="102"/>
      <c r="P462" s="18"/>
      <c r="Q462" s="18"/>
      <c r="R462" s="18"/>
      <c r="S462" s="18"/>
      <c r="T462" s="18"/>
      <c r="U462" s="18"/>
      <c r="V462" s="18"/>
      <c r="W462" s="18"/>
      <c r="X462" s="18"/>
      <c r="Y462" s="18"/>
      <c r="Z462" s="18"/>
      <c r="AA462" s="18"/>
      <c r="AB462" s="18"/>
      <c r="AC462" s="18"/>
      <c r="AD462" s="18"/>
      <c r="AE462" s="18"/>
      <c r="AF462" s="18"/>
      <c r="AG462" s="18"/>
      <c r="AH462" s="18"/>
      <c r="AI462" s="18"/>
      <c r="AJ462" s="32"/>
      <c r="AK462" s="32"/>
      <c r="AL462" s="18"/>
      <c r="AM462" s="18"/>
      <c r="AN462" s="18"/>
      <c r="AO462" s="18"/>
      <c r="AP462" s="18"/>
      <c r="AQ462" s="18"/>
      <c r="AR462" s="32"/>
    </row>
    <row r="463" spans="1:44" ht="33.75" customHeight="1" x14ac:dyDescent="0.25">
      <c r="A463" s="68">
        <v>14</v>
      </c>
      <c r="B463" s="821" t="s">
        <v>260</v>
      </c>
      <c r="C463" s="822"/>
      <c r="D463" s="823"/>
      <c r="E463" s="821" t="s">
        <v>364</v>
      </c>
      <c r="F463" s="822"/>
      <c r="G463" s="822"/>
      <c r="H463" s="822"/>
      <c r="I463" s="822"/>
      <c r="J463" s="822"/>
      <c r="K463" s="822"/>
      <c r="L463" s="822"/>
      <c r="M463" s="822"/>
      <c r="N463" s="823"/>
    </row>
  </sheetData>
  <mergeCells count="237">
    <mergeCell ref="A303:A308"/>
    <mergeCell ref="B305:B308"/>
    <mergeCell ref="C305:C308"/>
    <mergeCell ref="B303:B304"/>
    <mergeCell ref="C303:C304"/>
    <mergeCell ref="A228:A233"/>
    <mergeCell ref="B228:B229"/>
    <mergeCell ref="C228:C229"/>
    <mergeCell ref="B230:B233"/>
    <mergeCell ref="C230:C233"/>
    <mergeCell ref="C279:C280"/>
    <mergeCell ref="A240:A245"/>
    <mergeCell ref="B267:B268"/>
    <mergeCell ref="B263:B266"/>
    <mergeCell ref="C281:C284"/>
    <mergeCell ref="B242:B245"/>
    <mergeCell ref="C242:C245"/>
    <mergeCell ref="C246:C247"/>
    <mergeCell ref="B248:B251"/>
    <mergeCell ref="C248:C251"/>
    <mergeCell ref="A261:A266"/>
    <mergeCell ref="C234:C235"/>
    <mergeCell ref="B236:B239"/>
    <mergeCell ref="C236:C239"/>
    <mergeCell ref="A279:A284"/>
    <mergeCell ref="B279:B280"/>
    <mergeCell ref="A130:A131"/>
    <mergeCell ref="N130:N131"/>
    <mergeCell ref="A198:A203"/>
    <mergeCell ref="B198:B199"/>
    <mergeCell ref="C198:C199"/>
    <mergeCell ref="B200:B203"/>
    <mergeCell ref="C200:C203"/>
    <mergeCell ref="A204:A209"/>
    <mergeCell ref="A216:A221"/>
    <mergeCell ref="B218:B221"/>
    <mergeCell ref="C218:C221"/>
    <mergeCell ref="B204:B205"/>
    <mergeCell ref="C204:C205"/>
    <mergeCell ref="B206:B209"/>
    <mergeCell ref="A136:A137"/>
    <mergeCell ref="N136:N137"/>
    <mergeCell ref="N122:N123"/>
    <mergeCell ref="A126:A127"/>
    <mergeCell ref="N126:N127"/>
    <mergeCell ref="A61:H61"/>
    <mergeCell ref="A5:B5"/>
    <mergeCell ref="C5:N5"/>
    <mergeCell ref="A31:H31"/>
    <mergeCell ref="A46:H46"/>
    <mergeCell ref="A210:A215"/>
    <mergeCell ref="B210:B211"/>
    <mergeCell ref="C210:C211"/>
    <mergeCell ref="B212:B215"/>
    <mergeCell ref="C212:C215"/>
    <mergeCell ref="A114:N114"/>
    <mergeCell ref="A141:N141"/>
    <mergeCell ref="A156:N156"/>
    <mergeCell ref="A177:A178"/>
    <mergeCell ref="A179:A180"/>
    <mergeCell ref="A181:A182"/>
    <mergeCell ref="A172:G172"/>
    <mergeCell ref="A192:A197"/>
    <mergeCell ref="B192:B193"/>
    <mergeCell ref="C192:C193"/>
    <mergeCell ref="B194:B197"/>
    <mergeCell ref="A107:A108"/>
    <mergeCell ref="N99:N100"/>
    <mergeCell ref="N111:N112"/>
    <mergeCell ref="A184:G184"/>
    <mergeCell ref="N107:N108"/>
    <mergeCell ref="N101:N102"/>
    <mergeCell ref="A103:A104"/>
    <mergeCell ref="N103:N104"/>
    <mergeCell ref="A105:A106"/>
    <mergeCell ref="N105:N106"/>
    <mergeCell ref="A99:A100"/>
    <mergeCell ref="A101:A102"/>
    <mergeCell ref="A109:A110"/>
    <mergeCell ref="N109:N110"/>
    <mergeCell ref="A111:A112"/>
    <mergeCell ref="A116:A117"/>
    <mergeCell ref="N116:N117"/>
    <mergeCell ref="A138:A139"/>
    <mergeCell ref="N138:N139"/>
    <mergeCell ref="A118:A119"/>
    <mergeCell ref="N118:N119"/>
    <mergeCell ref="A120:A121"/>
    <mergeCell ref="N120:N121"/>
    <mergeCell ref="A122:A123"/>
    <mergeCell ref="N82:N83"/>
    <mergeCell ref="N84:N85"/>
    <mergeCell ref="A1:B3"/>
    <mergeCell ref="C1:N1"/>
    <mergeCell ref="C2:N2"/>
    <mergeCell ref="C3:G3"/>
    <mergeCell ref="H3:N3"/>
    <mergeCell ref="A4:B4"/>
    <mergeCell ref="C4:N4"/>
    <mergeCell ref="A7:H7"/>
    <mergeCell ref="A16:H16"/>
    <mergeCell ref="A75:N75"/>
    <mergeCell ref="A80:A81"/>
    <mergeCell ref="A82:A83"/>
    <mergeCell ref="A84:A85"/>
    <mergeCell ref="N80:N81"/>
    <mergeCell ref="A87:N87"/>
    <mergeCell ref="A97:A98"/>
    <mergeCell ref="N93:N94"/>
    <mergeCell ref="N97:N98"/>
    <mergeCell ref="N89:N90"/>
    <mergeCell ref="N91:N92"/>
    <mergeCell ref="A89:A90"/>
    <mergeCell ref="A91:A92"/>
    <mergeCell ref="A93:A94"/>
    <mergeCell ref="A95:A96"/>
    <mergeCell ref="N95:N96"/>
    <mergeCell ref="E463:N463"/>
    <mergeCell ref="A431:H431"/>
    <mergeCell ref="A446:H446"/>
    <mergeCell ref="B461:D461"/>
    <mergeCell ref="E461:N461"/>
    <mergeCell ref="B462:D462"/>
    <mergeCell ref="E462:N462"/>
    <mergeCell ref="A259:G259"/>
    <mergeCell ref="A334:G334"/>
    <mergeCell ref="A349:G349"/>
    <mergeCell ref="A406:H406"/>
    <mergeCell ref="A371:A372"/>
    <mergeCell ref="A377:H377"/>
    <mergeCell ref="A395:A396"/>
    <mergeCell ref="A393:A394"/>
    <mergeCell ref="A379:A380"/>
    <mergeCell ref="A428:A429"/>
    <mergeCell ref="A410:A411"/>
    <mergeCell ref="C329:C332"/>
    <mergeCell ref="A414:A415"/>
    <mergeCell ref="A408:A409"/>
    <mergeCell ref="A401:A402"/>
    <mergeCell ref="A399:A400"/>
    <mergeCell ref="A291:A296"/>
    <mergeCell ref="B463:D463"/>
    <mergeCell ref="B261:B262"/>
    <mergeCell ref="A327:A332"/>
    <mergeCell ref="B291:B292"/>
    <mergeCell ref="C291:C292"/>
    <mergeCell ref="B329:B332"/>
    <mergeCell ref="A267:A272"/>
    <mergeCell ref="B240:B241"/>
    <mergeCell ref="C240:C241"/>
    <mergeCell ref="A297:A302"/>
    <mergeCell ref="B299:B302"/>
    <mergeCell ref="C299:C302"/>
    <mergeCell ref="B297:B298"/>
    <mergeCell ref="C297:C298"/>
    <mergeCell ref="A420:A421"/>
    <mergeCell ref="B281:B284"/>
    <mergeCell ref="A422:A423"/>
    <mergeCell ref="B327:B328"/>
    <mergeCell ref="C327:C328"/>
    <mergeCell ref="B293:B296"/>
    <mergeCell ref="C293:C296"/>
    <mergeCell ref="A364:H364"/>
    <mergeCell ref="A418:A419"/>
    <mergeCell ref="A416:A417"/>
    <mergeCell ref="N124:N125"/>
    <mergeCell ref="A124:A125"/>
    <mergeCell ref="A285:A290"/>
    <mergeCell ref="B285:B286"/>
    <mergeCell ref="C285:C286"/>
    <mergeCell ref="B287:B290"/>
    <mergeCell ref="C287:C290"/>
    <mergeCell ref="C267:C268"/>
    <mergeCell ref="B269:B272"/>
    <mergeCell ref="C269:C272"/>
    <mergeCell ref="C275:C278"/>
    <mergeCell ref="A273:A278"/>
    <mergeCell ref="B273:B274"/>
    <mergeCell ref="C273:C274"/>
    <mergeCell ref="B275:B278"/>
    <mergeCell ref="C261:C262"/>
    <mergeCell ref="A128:A129"/>
    <mergeCell ref="N128:N129"/>
    <mergeCell ref="C263:C266"/>
    <mergeCell ref="A252:A257"/>
    <mergeCell ref="B252:B253"/>
    <mergeCell ref="C252:C253"/>
    <mergeCell ref="B254:B257"/>
    <mergeCell ref="C254:C257"/>
    <mergeCell ref="A426:A427"/>
    <mergeCell ref="A132:A133"/>
    <mergeCell ref="N132:N133"/>
    <mergeCell ref="A309:A314"/>
    <mergeCell ref="B311:B314"/>
    <mergeCell ref="C311:C314"/>
    <mergeCell ref="B309:B310"/>
    <mergeCell ref="C309:C310"/>
    <mergeCell ref="A424:A425"/>
    <mergeCell ref="A412:A413"/>
    <mergeCell ref="A397:A398"/>
    <mergeCell ref="A391:A392"/>
    <mergeCell ref="A381:A382"/>
    <mergeCell ref="A383:A384"/>
    <mergeCell ref="A385:A386"/>
    <mergeCell ref="A369:A370"/>
    <mergeCell ref="A387:A388"/>
    <mergeCell ref="A389:A390"/>
    <mergeCell ref="C206:C209"/>
    <mergeCell ref="C194:C197"/>
    <mergeCell ref="A222:A227"/>
    <mergeCell ref="B222:B223"/>
    <mergeCell ref="C222:C223"/>
    <mergeCell ref="B224:B227"/>
    <mergeCell ref="C323:C326"/>
    <mergeCell ref="A321:A326"/>
    <mergeCell ref="B323:B326"/>
    <mergeCell ref="B321:B322"/>
    <mergeCell ref="C321:C322"/>
    <mergeCell ref="A134:A135"/>
    <mergeCell ref="N134:N135"/>
    <mergeCell ref="A315:A320"/>
    <mergeCell ref="B315:B316"/>
    <mergeCell ref="C315:C316"/>
    <mergeCell ref="B317:B320"/>
    <mergeCell ref="C317:C320"/>
    <mergeCell ref="C224:C227"/>
    <mergeCell ref="B186:B187"/>
    <mergeCell ref="C186:C187"/>
    <mergeCell ref="B188:B191"/>
    <mergeCell ref="A186:A191"/>
    <mergeCell ref="C188:C191"/>
    <mergeCell ref="B216:B217"/>
    <mergeCell ref="C216:C217"/>
    <mergeCell ref="A234:A239"/>
    <mergeCell ref="B234:B235"/>
    <mergeCell ref="A246:A251"/>
    <mergeCell ref="B246:B247"/>
  </mergeCells>
  <hyperlinks>
    <hyperlink ref="B369" r:id="rId1" display="https://spi.dnp.gov.co/RegistroTerritorio/ProyectoInformacionIndicadoresGestion.aspx?proyecto=2020110010260&amp;vigencia=2020&amp;periodo=10&amp;id=img_Registro%20y%20Seguimiento&amp;Consulta=&amp;Seleccionado=5" xr:uid="{00000000-0004-0000-0600-000000000000}"/>
    <hyperlink ref="B370" r:id="rId2" display="https://spi.dnp.gov.co/RegistroTerritorio/ProyectoInformacionIndicadoresGestion.aspx?proyecto=2020110010260&amp;vigencia=2020&amp;periodo=10&amp;id=img_Registro%20y%20Seguimiento&amp;Consulta=&amp;Seleccionado=5" xr:uid="{00000000-0004-0000-0600-000001000000}"/>
  </hyperlinks>
  <pageMargins left="0.7" right="0.7" top="0.75" bottom="0.75" header="0.3" footer="0.3"/>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GESTIÓN</vt:lpstr>
      <vt:lpstr>INVERSIÓN</vt:lpstr>
      <vt:lpstr>ACTIVIDADES</vt:lpstr>
      <vt:lpstr>TERRITORIALIZACIÓN</vt:lpstr>
      <vt:lpstr>SPI</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2021-11-23T23:49:13Z</cp:lastPrinted>
  <dcterms:created xsi:type="dcterms:W3CDTF">2010-03-25T16:40:43Z</dcterms:created>
  <dcterms:modified xsi:type="dcterms:W3CDTF">2023-02-01T00:12:38Z</dcterms:modified>
</cp:coreProperties>
</file>