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BCB090BB-4ADA-4E6A-9B29-3DB3797C9E2D}" xr6:coauthVersionLast="47" xr6:coauthVersionMax="47" xr10:uidLastSave="{00000000-0000-0000-0000-000000000000}"/>
  <bookViews>
    <workbookView xWindow="-120" yWindow="-120" windowWidth="20730" windowHeight="11160" tabRatio="836" xr2:uid="{00000000-000D-0000-FFFF-FFFF00000000}"/>
  </bookViews>
  <sheets>
    <sheet name="GESTIÓN" sheetId="5" r:id="rId1"/>
    <sheet name="INVERSIÓN" sheetId="6" r:id="rId2"/>
    <sheet name="ACTIVIDADES" sheetId="7" r:id="rId3"/>
    <sheet name="TERRITORIALIZACIÓN" sheetId="22" r:id="rId4"/>
    <sheet name="SPI" sheetId="21" r:id="rId5"/>
  </sheets>
  <externalReferences>
    <externalReference r:id="rId6"/>
    <externalReference r:id="rId7"/>
    <externalReference r:id="rId8"/>
  </externalReferences>
  <definedNames>
    <definedName name="_xlnm._FilterDatabase" localSheetId="2" hidden="1">ACTIVIDADES!$A$8:$V$8</definedName>
    <definedName name="_xlnm._FilterDatabase" localSheetId="0" hidden="1">GESTIÓN!$A$12:$FC$12</definedName>
    <definedName name="_xlnm._FilterDatabase" localSheetId="1" hidden="1">INVERSIÓN!$A$9:$FA$33</definedName>
    <definedName name="_xlnm._FilterDatabase" localSheetId="4" hidden="1">SPI!$A$256:$AR$256</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#REF!</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 name="Proceso_SIPSE">#REF!</definedName>
    <definedName name="RP">#REF!</definedName>
    <definedName name="SPI" localSheetId="4">#REF!</definedName>
    <definedName name="SPI">#REF!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56" i="22" l="1"/>
  <c r="V156" i="22"/>
  <c r="N156" i="22"/>
  <c r="AB155" i="22"/>
  <c r="AA155" i="22"/>
  <c r="Z155" i="22"/>
  <c r="X155" i="22"/>
  <c r="V155" i="22"/>
  <c r="U155" i="22"/>
  <c r="U156" i="22" s="1"/>
  <c r="S155" i="22"/>
  <c r="N155" i="22"/>
  <c r="K155" i="22"/>
  <c r="K156" i="22" s="1"/>
  <c r="I155" i="22"/>
  <c r="H155" i="22"/>
  <c r="AB154" i="22"/>
  <c r="AB156" i="22" s="1"/>
  <c r="AA154" i="22"/>
  <c r="AA156" i="22" s="1"/>
  <c r="Z154" i="22"/>
  <c r="Z156" i="22" s="1"/>
  <c r="X154" i="22"/>
  <c r="V154" i="22"/>
  <c r="U154" i="22"/>
  <c r="T154" i="22"/>
  <c r="S154" i="22"/>
  <c r="S156" i="22" s="1"/>
  <c r="N154" i="22"/>
  <c r="K154" i="22"/>
  <c r="J154" i="22"/>
  <c r="J156" i="22" s="1"/>
  <c r="I154" i="22"/>
  <c r="I156" i="22" s="1"/>
  <c r="H154" i="22"/>
  <c r="H156" i="22" s="1"/>
  <c r="AC153" i="22"/>
  <c r="Y153" i="22"/>
  <c r="AC152" i="22"/>
  <c r="Y152" i="22"/>
  <c r="AC151" i="22"/>
  <c r="Y151" i="22"/>
  <c r="P151" i="22"/>
  <c r="O151" i="22"/>
  <c r="O153" i="22" s="1"/>
  <c r="P153" i="22" s="1"/>
  <c r="AC150" i="22"/>
  <c r="Y150" i="22"/>
  <c r="O150" i="22"/>
  <c r="P150" i="22" s="1"/>
  <c r="AC149" i="22"/>
  <c r="Y149" i="22"/>
  <c r="P149" i="22"/>
  <c r="O149" i="22"/>
  <c r="AU148" i="22"/>
  <c r="AC148" i="22"/>
  <c r="Y148" i="22"/>
  <c r="O148" i="22"/>
  <c r="P148" i="22" s="1"/>
  <c r="AC146" i="22"/>
  <c r="Y146" i="22"/>
  <c r="O146" i="22"/>
  <c r="P146" i="22" s="1"/>
  <c r="Y145" i="22"/>
  <c r="AC145" i="22" s="1"/>
  <c r="O145" i="22"/>
  <c r="P145" i="22" s="1"/>
  <c r="AC144" i="22"/>
  <c r="Y144" i="22"/>
  <c r="O144" i="22"/>
  <c r="P144" i="22" s="1"/>
  <c r="Y143" i="22"/>
  <c r="AC143" i="22" s="1"/>
  <c r="O143" i="22"/>
  <c r="P143" i="22" s="1"/>
  <c r="AC142" i="22"/>
  <c r="Y142" i="22"/>
  <c r="O142" i="22"/>
  <c r="P142" i="22" s="1"/>
  <c r="W141" i="22"/>
  <c r="T141" i="22"/>
  <c r="M141" i="22"/>
  <c r="L141" i="22"/>
  <c r="J141" i="22"/>
  <c r="G141" i="22"/>
  <c r="F141" i="22"/>
  <c r="E141" i="22"/>
  <c r="W140" i="22"/>
  <c r="T140" i="22"/>
  <c r="M140" i="22"/>
  <c r="L140" i="22"/>
  <c r="J140" i="22"/>
  <c r="G140" i="22"/>
  <c r="F140" i="22"/>
  <c r="E140" i="22"/>
  <c r="W139" i="22"/>
  <c r="W155" i="22" s="1"/>
  <c r="T139" i="22"/>
  <c r="T155" i="22" s="1"/>
  <c r="M139" i="22"/>
  <c r="M155" i="22" s="1"/>
  <c r="L139" i="22"/>
  <c r="L155" i="22" s="1"/>
  <c r="J139" i="22"/>
  <c r="J155" i="22" s="1"/>
  <c r="G139" i="22"/>
  <c r="G155" i="22" s="1"/>
  <c r="Y138" i="22"/>
  <c r="AC138" i="22" s="1"/>
  <c r="W138" i="22"/>
  <c r="T138" i="22"/>
  <c r="O138" i="22"/>
  <c r="P138" i="22" s="1"/>
  <c r="M138" i="22"/>
  <c r="L138" i="22"/>
  <c r="J138" i="22"/>
  <c r="G138" i="22"/>
  <c r="F138" i="22"/>
  <c r="E138" i="22"/>
  <c r="W137" i="22"/>
  <c r="W154" i="22" s="1"/>
  <c r="W156" i="22" s="1"/>
  <c r="T137" i="22"/>
  <c r="M137" i="22"/>
  <c r="M154" i="22" s="1"/>
  <c r="M156" i="22" s="1"/>
  <c r="L137" i="22"/>
  <c r="L154" i="22" s="1"/>
  <c r="L156" i="22" s="1"/>
  <c r="J137" i="22"/>
  <c r="G137" i="22"/>
  <c r="G154" i="22" s="1"/>
  <c r="G156" i="22" s="1"/>
  <c r="F137" i="22"/>
  <c r="F154" i="22" s="1"/>
  <c r="F156" i="22" s="1"/>
  <c r="E137" i="22"/>
  <c r="E154" i="22" s="1"/>
  <c r="AC136" i="22"/>
  <c r="Y136" i="22"/>
  <c r="W136" i="22"/>
  <c r="T136" i="22"/>
  <c r="P136" i="22"/>
  <c r="O136" i="22"/>
  <c r="M136" i="22"/>
  <c r="L136" i="22"/>
  <c r="J136" i="22"/>
  <c r="G136" i="22"/>
  <c r="F136" i="22"/>
  <c r="E136" i="22"/>
  <c r="O135" i="22"/>
  <c r="E135" i="22"/>
  <c r="F135" i="22" s="1"/>
  <c r="Y134" i="22"/>
  <c r="O134" i="22"/>
  <c r="E134" i="22"/>
  <c r="Y133" i="22"/>
  <c r="O133" i="22"/>
  <c r="F133" i="22"/>
  <c r="E133" i="22"/>
  <c r="Y131" i="22"/>
  <c r="Y135" i="22" s="1"/>
  <c r="O131" i="22"/>
  <c r="F131" i="22"/>
  <c r="E131" i="22"/>
  <c r="Y129" i="22"/>
  <c r="Y128" i="22"/>
  <c r="O128" i="22"/>
  <c r="E128" i="22"/>
  <c r="Y127" i="22"/>
  <c r="O127" i="22"/>
  <c r="F127" i="22"/>
  <c r="F139" i="22" s="1"/>
  <c r="F155" i="22" s="1"/>
  <c r="E127" i="22"/>
  <c r="E129" i="22" s="1"/>
  <c r="F129" i="22" s="1"/>
  <c r="Y125" i="22"/>
  <c r="O125" i="22"/>
  <c r="O129" i="22" s="1"/>
  <c r="F125" i="22"/>
  <c r="E125" i="22"/>
  <c r="O123" i="22"/>
  <c r="Y122" i="22"/>
  <c r="O122" i="22"/>
  <c r="Y121" i="22"/>
  <c r="Y123" i="22" s="1"/>
  <c r="O121" i="22"/>
  <c r="Y119" i="22"/>
  <c r="O119" i="22"/>
  <c r="AU118" i="22"/>
  <c r="Y117" i="22"/>
  <c r="Y116" i="22"/>
  <c r="O116" i="22"/>
  <c r="Y115" i="22"/>
  <c r="O115" i="22"/>
  <c r="Y113" i="22"/>
  <c r="O113" i="22"/>
  <c r="O117" i="22" s="1"/>
  <c r="AU112" i="22"/>
  <c r="O111" i="22"/>
  <c r="Y110" i="22"/>
  <c r="O110" i="22"/>
  <c r="Y109" i="22"/>
  <c r="O109" i="22"/>
  <c r="Y107" i="22"/>
  <c r="Y111" i="22" s="1"/>
  <c r="O107" i="22"/>
  <c r="AU106" i="22"/>
  <c r="Y105" i="22"/>
  <c r="Y104" i="22"/>
  <c r="O104" i="22"/>
  <c r="Y103" i="22"/>
  <c r="O103" i="22"/>
  <c r="O105" i="22" s="1"/>
  <c r="Y101" i="22"/>
  <c r="O101" i="22"/>
  <c r="AU100" i="22"/>
  <c r="Y98" i="22"/>
  <c r="O98" i="22"/>
  <c r="Y97" i="22"/>
  <c r="Y99" i="22" s="1"/>
  <c r="O97" i="22"/>
  <c r="Y95" i="22"/>
  <c r="O95" i="22"/>
  <c r="O99" i="22" s="1"/>
  <c r="AU94" i="22"/>
  <c r="Y92" i="22"/>
  <c r="O92" i="22"/>
  <c r="Y91" i="22"/>
  <c r="O91" i="22"/>
  <c r="Y89" i="22"/>
  <c r="Y93" i="22" s="1"/>
  <c r="O89" i="22"/>
  <c r="O93" i="22" s="1"/>
  <c r="AU88" i="22"/>
  <c r="Y86" i="22"/>
  <c r="O86" i="22"/>
  <c r="Y85" i="22"/>
  <c r="O85" i="22"/>
  <c r="Y83" i="22"/>
  <c r="Y87" i="22" s="1"/>
  <c r="O83" i="22"/>
  <c r="O87" i="22" s="1"/>
  <c r="AU82" i="22"/>
  <c r="Y80" i="22"/>
  <c r="O80" i="22"/>
  <c r="Y79" i="22"/>
  <c r="Y139" i="22" s="1"/>
  <c r="O79" i="22"/>
  <c r="O81" i="22" s="1"/>
  <c r="Y77" i="22"/>
  <c r="Y81" i="22" s="1"/>
  <c r="O77" i="22"/>
  <c r="AU76" i="22"/>
  <c r="O75" i="22"/>
  <c r="Y74" i="22"/>
  <c r="O74" i="22"/>
  <c r="Y73" i="22"/>
  <c r="Y75" i="22" s="1"/>
  <c r="O73" i="22"/>
  <c r="Y71" i="22"/>
  <c r="O71" i="22"/>
  <c r="AU70" i="22"/>
  <c r="Y69" i="22"/>
  <c r="Y68" i="22"/>
  <c r="O68" i="22"/>
  <c r="Y67" i="22"/>
  <c r="O67" i="22"/>
  <c r="Y65" i="22"/>
  <c r="O65" i="22"/>
  <c r="O69" i="22" s="1"/>
  <c r="AU64" i="22"/>
  <c r="O63" i="22"/>
  <c r="Y62" i="22"/>
  <c r="O62" i="22"/>
  <c r="Y61" i="22"/>
  <c r="O61" i="22"/>
  <c r="Y59" i="22"/>
  <c r="Y63" i="22" s="1"/>
  <c r="O59" i="22"/>
  <c r="AU58" i="22"/>
  <c r="Y57" i="22"/>
  <c r="Y56" i="22"/>
  <c r="O56" i="22"/>
  <c r="Y55" i="22"/>
  <c r="O55" i="22"/>
  <c r="O57" i="22" s="1"/>
  <c r="Y53" i="22"/>
  <c r="O53" i="22"/>
  <c r="AU52" i="22"/>
  <c r="Y50" i="22"/>
  <c r="O50" i="22"/>
  <c r="Y49" i="22"/>
  <c r="Y51" i="22" s="1"/>
  <c r="O49" i="22"/>
  <c r="Y47" i="22"/>
  <c r="O47" i="22"/>
  <c r="O51" i="22" s="1"/>
  <c r="AU46" i="22"/>
  <c r="Y44" i="22"/>
  <c r="O44" i="22"/>
  <c r="Y43" i="22"/>
  <c r="O43" i="22"/>
  <c r="Y41" i="22"/>
  <c r="Y45" i="22" s="1"/>
  <c r="O41" i="22"/>
  <c r="O45" i="22" s="1"/>
  <c r="AU40" i="22"/>
  <c r="Y38" i="22"/>
  <c r="O38" i="22"/>
  <c r="Y37" i="22"/>
  <c r="O37" i="22"/>
  <c r="Y35" i="22"/>
  <c r="Y39" i="22" s="1"/>
  <c r="O35" i="22"/>
  <c r="O39" i="22" s="1"/>
  <c r="Y32" i="22"/>
  <c r="O32" i="22"/>
  <c r="Y31" i="22"/>
  <c r="O31" i="22"/>
  <c r="Y29" i="22"/>
  <c r="Y33" i="22" s="1"/>
  <c r="O29" i="22"/>
  <c r="O33" i="22" s="1"/>
  <c r="Y26" i="22"/>
  <c r="O26" i="22"/>
  <c r="Y25" i="22"/>
  <c r="O25" i="22"/>
  <c r="Y23" i="22"/>
  <c r="Y27" i="22" s="1"/>
  <c r="O23" i="22"/>
  <c r="O27" i="22" s="1"/>
  <c r="Y20" i="22"/>
  <c r="O20" i="22"/>
  <c r="Y19" i="22"/>
  <c r="O19" i="22"/>
  <c r="Y17" i="22"/>
  <c r="Y21" i="22" s="1"/>
  <c r="O17" i="22"/>
  <c r="O21" i="22" s="1"/>
  <c r="Y14" i="22"/>
  <c r="Y140" i="22" s="1"/>
  <c r="AC140" i="22" s="1"/>
  <c r="O14" i="22"/>
  <c r="O140" i="22" s="1"/>
  <c r="P140" i="22" s="1"/>
  <c r="Y13" i="22"/>
  <c r="O13" i="22"/>
  <c r="O139" i="22" s="1"/>
  <c r="Y11" i="22"/>
  <c r="Y15" i="22" s="1"/>
  <c r="O11" i="22"/>
  <c r="O137" i="22" s="1"/>
  <c r="Y9" i="22"/>
  <c r="EX13" i="5"/>
  <c r="EX14" i="5"/>
  <c r="EW14" i="5"/>
  <c r="EV14" i="5"/>
  <c r="EU14" i="5"/>
  <c r="EW13" i="5"/>
  <c r="EV13" i="5"/>
  <c r="EU13" i="5"/>
  <c r="EV30" i="6"/>
  <c r="EU30" i="6"/>
  <c r="ET30" i="6"/>
  <c r="ES30" i="6"/>
  <c r="EV28" i="6"/>
  <c r="EU28" i="6"/>
  <c r="ET28" i="6"/>
  <c r="ES28" i="6"/>
  <c r="EV27" i="6"/>
  <c r="EU27" i="6"/>
  <c r="ET27" i="6"/>
  <c r="ES27" i="6"/>
  <c r="EV26" i="6"/>
  <c r="EU26" i="6"/>
  <c r="ET26" i="6"/>
  <c r="ES26" i="6"/>
  <c r="EV25" i="6"/>
  <c r="EU25" i="6"/>
  <c r="ET25" i="6"/>
  <c r="ES25" i="6"/>
  <c r="EV23" i="6"/>
  <c r="EU23" i="6"/>
  <c r="ET23" i="6"/>
  <c r="ES23" i="6"/>
  <c r="EV22" i="6"/>
  <c r="EU22" i="6"/>
  <c r="ET22" i="6"/>
  <c r="ES22" i="6"/>
  <c r="EV21" i="6"/>
  <c r="EU21" i="6"/>
  <c r="ET21" i="6"/>
  <c r="ES21" i="6"/>
  <c r="EV20" i="6"/>
  <c r="EU20" i="6"/>
  <c r="ET20" i="6"/>
  <c r="ES20" i="6"/>
  <c r="EV19" i="6"/>
  <c r="EU19" i="6"/>
  <c r="ET19" i="6"/>
  <c r="ES19" i="6"/>
  <c r="EV18" i="6"/>
  <c r="EU18" i="6"/>
  <c r="ET18" i="6"/>
  <c r="ES18" i="6"/>
  <c r="EV17"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CH31" i="6"/>
  <c r="CI31" i="6"/>
  <c r="CH32" i="6"/>
  <c r="CI32" i="6"/>
  <c r="CI33" i="6" s="1"/>
  <c r="CH33" i="6"/>
  <c r="CG31" i="6"/>
  <c r="CG33" i="6" s="1"/>
  <c r="CG32" i="6"/>
  <c r="CF31" i="6"/>
  <c r="CF33" i="6" s="1"/>
  <c r="CF32"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AI31" i="6"/>
  <c r="AJ31" i="6"/>
  <c r="AK31" i="6"/>
  <c r="AL31" i="6"/>
  <c r="AM31" i="6"/>
  <c r="AN31" i="6"/>
  <c r="AO31" i="6"/>
  <c r="AP31" i="6"/>
  <c r="AQ31" i="6"/>
  <c r="AR31" i="6"/>
  <c r="AS31" i="6"/>
  <c r="AT31" i="6"/>
  <c r="AU31" i="6"/>
  <c r="AV31" i="6"/>
  <c r="AW31" i="6"/>
  <c r="AX31" i="6"/>
  <c r="AY31" i="6"/>
  <c r="AZ31" i="6"/>
  <c r="BA31" i="6"/>
  <c r="BB31" i="6"/>
  <c r="BC31" i="6"/>
  <c r="BD31" i="6"/>
  <c r="BE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E31" i="6"/>
  <c r="H32" i="6"/>
  <c r="I32" i="6"/>
  <c r="J32" i="6"/>
  <c r="K32" i="6"/>
  <c r="K33" i="6" s="1"/>
  <c r="L32" i="6"/>
  <c r="L33" i="6" s="1"/>
  <c r="M32" i="6"/>
  <c r="M33" i="6" s="1"/>
  <c r="N32" i="6"/>
  <c r="O32" i="6"/>
  <c r="P32" i="6"/>
  <c r="Q32" i="6"/>
  <c r="R32" i="6"/>
  <c r="S32" i="6"/>
  <c r="S33" i="6" s="1"/>
  <c r="T32" i="6"/>
  <c r="T33" i="6" s="1"/>
  <c r="U32" i="6"/>
  <c r="U33" i="6" s="1"/>
  <c r="V32" i="6"/>
  <c r="W32" i="6"/>
  <c r="X32" i="6"/>
  <c r="Y32" i="6"/>
  <c r="Z32" i="6"/>
  <c r="AA32" i="6"/>
  <c r="AA33" i="6" s="1"/>
  <c r="AB32" i="6"/>
  <c r="AB33" i="6" s="1"/>
  <c r="AC32" i="6"/>
  <c r="AC33" i="6" s="1"/>
  <c r="AD32" i="6"/>
  <c r="AE32" i="6"/>
  <c r="AF32" i="6"/>
  <c r="AG32" i="6"/>
  <c r="AH32" i="6"/>
  <c r="AI32" i="6"/>
  <c r="AI33" i="6" s="1"/>
  <c r="AJ32" i="6"/>
  <c r="AJ33" i="6" s="1"/>
  <c r="AK32" i="6"/>
  <c r="AK33" i="6" s="1"/>
  <c r="AL32" i="6"/>
  <c r="AM32" i="6"/>
  <c r="AN32" i="6"/>
  <c r="AO32" i="6"/>
  <c r="AP32" i="6"/>
  <c r="AQ32" i="6"/>
  <c r="AQ33" i="6" s="1"/>
  <c r="AR32" i="6"/>
  <c r="AR33" i="6" s="1"/>
  <c r="AS32" i="6"/>
  <c r="AS33" i="6" s="1"/>
  <c r="AT32" i="6"/>
  <c r="AU32" i="6"/>
  <c r="AV32" i="6"/>
  <c r="AW32" i="6"/>
  <c r="AX32" i="6"/>
  <c r="AY32" i="6"/>
  <c r="AY33" i="6" s="1"/>
  <c r="AZ32" i="6"/>
  <c r="AZ33" i="6" s="1"/>
  <c r="BA32" i="6"/>
  <c r="BA33" i="6" s="1"/>
  <c r="BB32" i="6"/>
  <c r="BC32" i="6"/>
  <c r="BD32" i="6"/>
  <c r="BE32" i="6"/>
  <c r="BF32" i="6"/>
  <c r="BG32" i="6"/>
  <c r="BG33" i="6" s="1"/>
  <c r="BH32" i="6"/>
  <c r="BH33" i="6" s="1"/>
  <c r="BI32" i="6"/>
  <c r="BI33" i="6" s="1"/>
  <c r="BJ32" i="6"/>
  <c r="BK32" i="6"/>
  <c r="BL32" i="6"/>
  <c r="BM32" i="6"/>
  <c r="BN32" i="6"/>
  <c r="BO32" i="6"/>
  <c r="BO33" i="6" s="1"/>
  <c r="BP32" i="6"/>
  <c r="BP33" i="6" s="1"/>
  <c r="BQ32" i="6"/>
  <c r="BQ33" i="6" s="1"/>
  <c r="BR32" i="6"/>
  <c r="BS32" i="6"/>
  <c r="BT32" i="6"/>
  <c r="BU32" i="6"/>
  <c r="BV32" i="6"/>
  <c r="BW32" i="6"/>
  <c r="BW33" i="6" s="1"/>
  <c r="BX32" i="6"/>
  <c r="BX33" i="6" s="1"/>
  <c r="BY32" i="6"/>
  <c r="BY33" i="6" s="1"/>
  <c r="BZ32" i="6"/>
  <c r="CA32" i="6"/>
  <c r="CB32" i="6"/>
  <c r="CC32" i="6"/>
  <c r="CD32" i="6"/>
  <c r="CE32" i="6"/>
  <c r="CE33" i="6" s="1"/>
  <c r="H33" i="6"/>
  <c r="I33" i="6"/>
  <c r="J33" i="6"/>
  <c r="N33" i="6"/>
  <c r="O33" i="6"/>
  <c r="P33" i="6"/>
  <c r="Q33" i="6"/>
  <c r="R33" i="6"/>
  <c r="V33" i="6"/>
  <c r="W33" i="6"/>
  <c r="X33" i="6"/>
  <c r="Y33" i="6"/>
  <c r="Z33" i="6"/>
  <c r="AD33" i="6"/>
  <c r="AE33" i="6"/>
  <c r="AF33" i="6"/>
  <c r="AG33" i="6"/>
  <c r="AH33" i="6"/>
  <c r="AL33" i="6"/>
  <c r="AM33" i="6"/>
  <c r="AN33" i="6"/>
  <c r="AO33" i="6"/>
  <c r="AP33" i="6"/>
  <c r="AT33" i="6"/>
  <c r="AU33" i="6"/>
  <c r="AV33" i="6"/>
  <c r="AW33" i="6"/>
  <c r="AX33" i="6"/>
  <c r="BB33" i="6"/>
  <c r="BC33" i="6"/>
  <c r="BD33" i="6"/>
  <c r="BE33" i="6"/>
  <c r="BF33" i="6"/>
  <c r="BJ33" i="6"/>
  <c r="BK33" i="6"/>
  <c r="BL33" i="6"/>
  <c r="BM33" i="6"/>
  <c r="BN33" i="6"/>
  <c r="BR33" i="6"/>
  <c r="BS33" i="6"/>
  <c r="BT33" i="6"/>
  <c r="BU33" i="6"/>
  <c r="BV33" i="6"/>
  <c r="BZ33" i="6"/>
  <c r="CA33" i="6"/>
  <c r="CB33" i="6"/>
  <c r="CC33" i="6"/>
  <c r="CD33" i="6"/>
  <c r="CF15" i="6"/>
  <c r="G29" i="6"/>
  <c r="G22" i="6"/>
  <c r="G15" i="6"/>
  <c r="O154" i="22" l="1"/>
  <c r="P137" i="22"/>
  <c r="Y155" i="22"/>
  <c r="AC155" i="22" s="1"/>
  <c r="AC139" i="22"/>
  <c r="Y141" i="22"/>
  <c r="AC141" i="22" s="1"/>
  <c r="T156" i="22"/>
  <c r="P139" i="22"/>
  <c r="O155" i="22"/>
  <c r="P155" i="22" s="1"/>
  <c r="E156" i="22"/>
  <c r="Y137" i="22"/>
  <c r="Y147" i="22"/>
  <c r="AC147" i="22" s="1"/>
  <c r="O152" i="22"/>
  <c r="P152" i="22" s="1"/>
  <c r="O15" i="22"/>
  <c r="O141" i="22" s="1"/>
  <c r="P141" i="22" s="1"/>
  <c r="E139" i="22"/>
  <c r="E155" i="22" s="1"/>
  <c r="O147" i="22"/>
  <c r="P147" i="22" s="1"/>
  <c r="Y154" i="22" l="1"/>
  <c r="AC137" i="22"/>
  <c r="P154" i="22"/>
  <c r="O156" i="22"/>
  <c r="P156" i="22" s="1"/>
  <c r="ER28" i="6"/>
  <c r="ER27" i="6"/>
  <c r="ER26" i="6"/>
  <c r="ER25" i="6"/>
  <c r="ER24" i="6"/>
  <c r="ER21" i="6"/>
  <c r="ER20" i="6"/>
  <c r="ER19" i="6"/>
  <c r="ER18" i="6"/>
  <c r="ER17" i="6"/>
  <c r="ER14" i="6"/>
  <c r="ER13" i="6"/>
  <c r="ER12" i="6"/>
  <c r="ER11" i="6"/>
  <c r="ER10" i="6"/>
  <c r="CF28" i="6"/>
  <c r="CF27" i="6"/>
  <c r="CF24" i="6"/>
  <c r="CF21" i="6"/>
  <c r="CF20" i="6"/>
  <c r="CF19" i="6"/>
  <c r="CF18" i="6"/>
  <c r="CF17" i="6"/>
  <c r="CF14" i="6"/>
  <c r="CF13" i="6"/>
  <c r="Y156" i="22" l="1"/>
  <c r="AC156" i="22" s="1"/>
  <c r="AC154" i="22"/>
  <c r="ET14" i="5"/>
  <c r="ET13" i="5"/>
  <c r="CH14" i="5"/>
  <c r="CH13" i="5"/>
  <c r="BU12" i="6" l="1"/>
  <c r="BU11" i="6"/>
  <c r="BS26" i="6" l="1"/>
  <c r="CF26" i="6" s="1"/>
  <c r="BS11" i="6"/>
  <c r="BS25" i="6"/>
  <c r="CF25" i="6" s="1"/>
  <c r="BS12" i="6"/>
  <c r="CF12" i="6" s="1"/>
  <c r="O113" i="21" l="1"/>
  <c r="O112" i="21"/>
  <c r="O111" i="21"/>
  <c r="CG14" i="6" l="1"/>
  <c r="CG21" i="6"/>
  <c r="CG28" i="6"/>
  <c r="CE12" i="6"/>
  <c r="CE19" i="6"/>
  <c r="CE26" i="6"/>
  <c r="CI13" i="5"/>
  <c r="BQ11" i="6"/>
  <c r="CF11" i="6" s="1"/>
  <c r="CG26" i="6"/>
  <c r="CG19" i="6"/>
  <c r="F222" i="21" s="1"/>
  <c r="CG12" i="6"/>
  <c r="CG25" i="6"/>
  <c r="CG18" i="6"/>
  <c r="CG11" i="6"/>
  <c r="G223" i="21"/>
  <c r="BR30" i="6"/>
  <c r="BQ30" i="6"/>
  <c r="BR29" i="6"/>
  <c r="BQ29" i="6"/>
  <c r="BR23" i="6"/>
  <c r="BQ23" i="6"/>
  <c r="BR22" i="6"/>
  <c r="BQ22" i="6"/>
  <c r="BR16" i="6"/>
  <c r="BR15" i="6"/>
  <c r="BQ15" i="6"/>
  <c r="BO30" i="6"/>
  <c r="BG30" i="6"/>
  <c r="BI30" i="6"/>
  <c r="BK30" i="6"/>
  <c r="BM30" i="6"/>
  <c r="BO29" i="6"/>
  <c r="BG29" i="6"/>
  <c r="BI29" i="6"/>
  <c r="BK29" i="6"/>
  <c r="BM29" i="6"/>
  <c r="BO23" i="6"/>
  <c r="BG23" i="6"/>
  <c r="BI23" i="6"/>
  <c r="BK23" i="6"/>
  <c r="BM23" i="6"/>
  <c r="BO22" i="6"/>
  <c r="BG22" i="6"/>
  <c r="BI22" i="6"/>
  <c r="BK22" i="6"/>
  <c r="BM22" i="6"/>
  <c r="BO16" i="6"/>
  <c r="BG16" i="6"/>
  <c r="BI16" i="6"/>
  <c r="BK16" i="6"/>
  <c r="BM16" i="6"/>
  <c r="BO15" i="6"/>
  <c r="BG15" i="6"/>
  <c r="BI15" i="6"/>
  <c r="BK15" i="6"/>
  <c r="BM15" i="6"/>
  <c r="H323" i="21"/>
  <c r="H322" i="21"/>
  <c r="H321" i="21"/>
  <c r="G222" i="21"/>
  <c r="G221" i="21"/>
  <c r="A221" i="21"/>
  <c r="A222" i="21" s="1"/>
  <c r="A223" i="21" s="1"/>
  <c r="BP29" i="6"/>
  <c r="BH29" i="6"/>
  <c r="BJ29" i="6"/>
  <c r="BL24" i="6"/>
  <c r="CI24" i="6" s="1"/>
  <c r="BN29" i="6"/>
  <c r="BT29" i="6"/>
  <c r="BV29" i="6"/>
  <c r="BX29" i="6"/>
  <c r="BZ29" i="6"/>
  <c r="CB29" i="6"/>
  <c r="CD29" i="6"/>
  <c r="BS29" i="6"/>
  <c r="BU29" i="6"/>
  <c r="BW29" i="6"/>
  <c r="BY29" i="6"/>
  <c r="CA29" i="6"/>
  <c r="CC29" i="6"/>
  <c r="AD29" i="6"/>
  <c r="AF29" i="6"/>
  <c r="AH29" i="6"/>
  <c r="AJ29" i="6"/>
  <c r="AL29" i="6"/>
  <c r="AN29" i="6"/>
  <c r="AP29" i="6"/>
  <c r="AR29" i="6"/>
  <c r="AT29" i="6"/>
  <c r="AV29" i="6"/>
  <c r="AX29" i="6"/>
  <c r="AZ29" i="6"/>
  <c r="Y24" i="6"/>
  <c r="AA24" i="6" s="1"/>
  <c r="AA29" i="6" s="1"/>
  <c r="BP22" i="6"/>
  <c r="BH22" i="6"/>
  <c r="BJ22" i="6"/>
  <c r="BL22" i="6"/>
  <c r="BN22" i="6"/>
  <c r="BT22" i="6"/>
  <c r="BV22" i="6"/>
  <c r="BX22" i="6"/>
  <c r="BZ22" i="6"/>
  <c r="CB22" i="6"/>
  <c r="CD22" i="6"/>
  <c r="BS22" i="6"/>
  <c r="BU22" i="6"/>
  <c r="BW22" i="6"/>
  <c r="BY22" i="6"/>
  <c r="CA22" i="6"/>
  <c r="CC22" i="6"/>
  <c r="AD22" i="6"/>
  <c r="AF22" i="6"/>
  <c r="AH22" i="6"/>
  <c r="AJ22" i="6"/>
  <c r="AL22" i="6"/>
  <c r="AN22" i="6"/>
  <c r="AP22" i="6"/>
  <c r="AR22" i="6"/>
  <c r="AT22" i="6"/>
  <c r="AV22" i="6"/>
  <c r="AX22" i="6"/>
  <c r="AZ22" i="6"/>
  <c r="Y17" i="6"/>
  <c r="AA17" i="6" s="1"/>
  <c r="AA22" i="6" s="1"/>
  <c r="BP23" i="6"/>
  <c r="BP16" i="6"/>
  <c r="BP15" i="6"/>
  <c r="BE11" i="6"/>
  <c r="CE11" i="6"/>
  <c r="Y18" i="6"/>
  <c r="AA18" i="6" s="1"/>
  <c r="AF18" i="6"/>
  <c r="AH18" i="6"/>
  <c r="AH23" i="6" s="1"/>
  <c r="AJ18" i="6"/>
  <c r="AL18" i="6"/>
  <c r="CE18" i="6"/>
  <c r="H121" i="21" s="1"/>
  <c r="E222" i="21" s="1"/>
  <c r="Y25" i="6"/>
  <c r="BE25" i="6"/>
  <c r="CE25" i="6"/>
  <c r="CH12" i="6"/>
  <c r="CH19" i="6"/>
  <c r="CH26" i="6"/>
  <c r="CI12" i="6"/>
  <c r="CI19" i="6"/>
  <c r="CI26" i="6"/>
  <c r="CJ31" i="6"/>
  <c r="DN31" i="6"/>
  <c r="O107" i="21"/>
  <c r="O106" i="21"/>
  <c r="O105" i="21"/>
  <c r="O104" i="21"/>
  <c r="O103" i="21"/>
  <c r="O102" i="21"/>
  <c r="O101" i="21"/>
  <c r="O100" i="21"/>
  <c r="O99" i="21"/>
  <c r="O98" i="21"/>
  <c r="O97" i="21"/>
  <c r="O96" i="21"/>
  <c r="CH24" i="6"/>
  <c r="CH17" i="6"/>
  <c r="CG17" i="6"/>
  <c r="F322" i="21" s="1"/>
  <c r="F321" i="21"/>
  <c r="E321" i="21"/>
  <c r="A321" i="21"/>
  <c r="A322" i="21" s="1"/>
  <c r="A120" i="21"/>
  <c r="A122" i="21" s="1"/>
  <c r="H27" i="21"/>
  <c r="C32" i="21"/>
  <c r="G353" i="21"/>
  <c r="G352" i="21"/>
  <c r="G351" i="21"/>
  <c r="G350" i="21"/>
  <c r="G349" i="21"/>
  <c r="G348" i="21"/>
  <c r="G347" i="21"/>
  <c r="G346" i="21"/>
  <c r="G345" i="21"/>
  <c r="G344" i="21"/>
  <c r="G343" i="21"/>
  <c r="G342" i="21"/>
  <c r="G338" i="21"/>
  <c r="G337" i="21"/>
  <c r="G336" i="21"/>
  <c r="G335" i="21"/>
  <c r="G334" i="21"/>
  <c r="G333" i="21"/>
  <c r="G332" i="21"/>
  <c r="G331" i="21"/>
  <c r="G330" i="21"/>
  <c r="G329" i="21"/>
  <c r="G328" i="21"/>
  <c r="G327" i="21"/>
  <c r="F292" i="21"/>
  <c r="G292" i="21" s="1"/>
  <c r="F291" i="21"/>
  <c r="G291" i="21" s="1"/>
  <c r="F290" i="21"/>
  <c r="G290" i="21" s="1"/>
  <c r="G283" i="21"/>
  <c r="G282" i="21"/>
  <c r="G281" i="21"/>
  <c r="G280" i="21"/>
  <c r="G279" i="21"/>
  <c r="G278" i="21"/>
  <c r="G277" i="21"/>
  <c r="G276" i="21"/>
  <c r="G275" i="21"/>
  <c r="G274" i="21"/>
  <c r="G273" i="21"/>
  <c r="G272" i="21"/>
  <c r="G271" i="21"/>
  <c r="G270" i="21"/>
  <c r="G269" i="21"/>
  <c r="G268" i="21"/>
  <c r="G267" i="21"/>
  <c r="G266" i="21"/>
  <c r="G265" i="21"/>
  <c r="G264" i="21"/>
  <c r="G263" i="21"/>
  <c r="G262" i="21"/>
  <c r="G261" i="21"/>
  <c r="G260" i="21"/>
  <c r="G259" i="21"/>
  <c r="G258" i="21"/>
  <c r="G257" i="21"/>
  <c r="M137" i="21"/>
  <c r="J137" i="21"/>
  <c r="M136" i="21"/>
  <c r="J136" i="21"/>
  <c r="M135" i="21"/>
  <c r="J135" i="21"/>
  <c r="M134" i="21"/>
  <c r="J134" i="21"/>
  <c r="M133" i="21"/>
  <c r="J133" i="21"/>
  <c r="M132" i="21"/>
  <c r="J132" i="21"/>
  <c r="M131" i="21"/>
  <c r="J131" i="21"/>
  <c r="M130" i="21"/>
  <c r="J130" i="21"/>
  <c r="M129" i="21"/>
  <c r="J129" i="21"/>
  <c r="M128" i="21"/>
  <c r="J128" i="21"/>
  <c r="M127" i="21"/>
  <c r="J127" i="21"/>
  <c r="M126" i="21"/>
  <c r="J126" i="21"/>
  <c r="M122" i="21"/>
  <c r="M121" i="21"/>
  <c r="M120" i="21"/>
  <c r="M104" i="21"/>
  <c r="J104" i="21"/>
  <c r="M103" i="21"/>
  <c r="J103" i="21"/>
  <c r="M102" i="21"/>
  <c r="J102" i="21"/>
  <c r="M101" i="21"/>
  <c r="J101" i="21"/>
  <c r="M100" i="21"/>
  <c r="J100" i="21"/>
  <c r="M99" i="21"/>
  <c r="J99" i="21"/>
  <c r="M98" i="21"/>
  <c r="J98" i="21"/>
  <c r="M97" i="21"/>
  <c r="J97" i="21"/>
  <c r="M96" i="21"/>
  <c r="J96" i="21"/>
  <c r="J91" i="21"/>
  <c r="J90" i="21"/>
  <c r="I89" i="21"/>
  <c r="J89" i="21" s="1"/>
  <c r="J88" i="21"/>
  <c r="J83" i="21"/>
  <c r="J82" i="21"/>
  <c r="J81" i="21"/>
  <c r="J80" i="21"/>
  <c r="H62" i="21"/>
  <c r="H61" i="21"/>
  <c r="H60" i="21"/>
  <c r="H59" i="21"/>
  <c r="H58" i="21"/>
  <c r="H57" i="21"/>
  <c r="H56" i="21"/>
  <c r="H55" i="21"/>
  <c r="H54" i="21"/>
  <c r="H53" i="21"/>
  <c r="H52" i="21"/>
  <c r="H51" i="21"/>
  <c r="H47" i="21"/>
  <c r="H46" i="21"/>
  <c r="H45" i="21"/>
  <c r="H44" i="21"/>
  <c r="H43" i="21"/>
  <c r="H42" i="21"/>
  <c r="H41" i="21"/>
  <c r="H40" i="21"/>
  <c r="H39" i="21"/>
  <c r="H38" i="21"/>
  <c r="H37" i="21"/>
  <c r="H36" i="21"/>
  <c r="H26" i="21"/>
  <c r="H25" i="21"/>
  <c r="H24" i="21"/>
  <c r="H20" i="21"/>
  <c r="H17" i="21"/>
  <c r="H16" i="21"/>
  <c r="H15" i="21"/>
  <c r="H14" i="21"/>
  <c r="H13" i="21"/>
  <c r="H12" i="21"/>
  <c r="H11" i="21"/>
  <c r="H10" i="21"/>
  <c r="H9" i="21"/>
  <c r="CE14" i="6"/>
  <c r="CH13" i="6"/>
  <c r="CH15" i="6" s="1"/>
  <c r="CE28" i="6"/>
  <c r="CE21" i="6"/>
  <c r="CJ13" i="5"/>
  <c r="CK13" i="5" s="1"/>
  <c r="BN30" i="6"/>
  <c r="BN23" i="6"/>
  <c r="BN16" i="6"/>
  <c r="BJ30" i="6"/>
  <c r="BH30" i="6"/>
  <c r="BL30" i="6"/>
  <c r="CG27" i="6"/>
  <c r="BJ23" i="6"/>
  <c r="BH23" i="6"/>
  <c r="BL23" i="6"/>
  <c r="CG20" i="6"/>
  <c r="BJ16" i="6"/>
  <c r="BH16" i="6"/>
  <c r="BL16" i="6"/>
  <c r="BJ15" i="6"/>
  <c r="BH15" i="6"/>
  <c r="BL15" i="6"/>
  <c r="CG13" i="6"/>
  <c r="CG15" i="6" s="1"/>
  <c r="CI28" i="6"/>
  <c r="CI25" i="6"/>
  <c r="CH25" i="6"/>
  <c r="CE24" i="6"/>
  <c r="CI21" i="6"/>
  <c r="CI18" i="6"/>
  <c r="CH18" i="6"/>
  <c r="CI17" i="6"/>
  <c r="CE17" i="6"/>
  <c r="CI14" i="6"/>
  <c r="CI11" i="6"/>
  <c r="CH11" i="6"/>
  <c r="CI14" i="5"/>
  <c r="CG14" i="5"/>
  <c r="CG13" i="5"/>
  <c r="BE13" i="5"/>
  <c r="BD13" i="5"/>
  <c r="BE14" i="5"/>
  <c r="BD14" i="5"/>
  <c r="CI27" i="6"/>
  <c r="CH27" i="6"/>
  <c r="Y29" i="6"/>
  <c r="W24" i="6"/>
  <c r="X24" i="6" s="1"/>
  <c r="AC29" i="6"/>
  <c r="AE29" i="6"/>
  <c r="AG29" i="6"/>
  <c r="AI29" i="6"/>
  <c r="AK29" i="6"/>
  <c r="AM29" i="6"/>
  <c r="AO29" i="6"/>
  <c r="AQ29" i="6"/>
  <c r="AS29" i="6"/>
  <c r="AU29" i="6"/>
  <c r="AW29" i="6"/>
  <c r="AY29" i="6"/>
  <c r="BC28" i="6"/>
  <c r="AK28" i="6"/>
  <c r="BC27" i="6"/>
  <c r="BB27" i="6"/>
  <c r="BC26" i="6"/>
  <c r="BD25" i="6"/>
  <c r="BB26" i="6"/>
  <c r="BC25" i="6"/>
  <c r="X25" i="6"/>
  <c r="X30" i="6" s="1"/>
  <c r="BB25" i="6"/>
  <c r="BC24" i="6"/>
  <c r="BB24" i="6"/>
  <c r="W17" i="6"/>
  <c r="W22" i="6" s="1"/>
  <c r="AC22" i="6"/>
  <c r="AE22" i="6"/>
  <c r="AG22" i="6"/>
  <c r="AI22" i="6"/>
  <c r="AK22" i="6"/>
  <c r="AM22" i="6"/>
  <c r="AO22" i="6"/>
  <c r="AQ22" i="6"/>
  <c r="AS22" i="6"/>
  <c r="AU22" i="6"/>
  <c r="AW22" i="6"/>
  <c r="AY22" i="6"/>
  <c r="BC21" i="6"/>
  <c r="BB21" i="6"/>
  <c r="BC20" i="6"/>
  <c r="CI20" i="6"/>
  <c r="BB20" i="6"/>
  <c r="CH20" i="6"/>
  <c r="BC19" i="6"/>
  <c r="BD18" i="6"/>
  <c r="BB19" i="6"/>
  <c r="W18" i="6"/>
  <c r="X18" i="6" s="1"/>
  <c r="BB18" i="6"/>
  <c r="BC17" i="6"/>
  <c r="BB17" i="6"/>
  <c r="BE14" i="6"/>
  <c r="BD14" i="6"/>
  <c r="BE12" i="6"/>
  <c r="BD11" i="6"/>
  <c r="AB15" i="6"/>
  <c r="BA15" i="6" s="1"/>
  <c r="BC15" i="6" s="1"/>
  <c r="Y15" i="6"/>
  <c r="BC13" i="6"/>
  <c r="BC12" i="6"/>
  <c r="BB12" i="6"/>
  <c r="BC11" i="6"/>
  <c r="BB11" i="6"/>
  <c r="BC10" i="6"/>
  <c r="BB10" i="6"/>
  <c r="CD30" i="6"/>
  <c r="CC30" i="6"/>
  <c r="CB30" i="6"/>
  <c r="CA30" i="6"/>
  <c r="BZ30" i="6"/>
  <c r="BY30" i="6"/>
  <c r="BX30" i="6"/>
  <c r="BW30" i="6"/>
  <c r="BV30" i="6"/>
  <c r="BU30" i="6"/>
  <c r="BT30" i="6"/>
  <c r="BS30" i="6"/>
  <c r="BP30" i="6"/>
  <c r="CD23" i="6"/>
  <c r="CC23" i="6"/>
  <c r="CB23" i="6"/>
  <c r="CA23" i="6"/>
  <c r="BZ23" i="6"/>
  <c r="BY23" i="6"/>
  <c r="BX23" i="6"/>
  <c r="BW23" i="6"/>
  <c r="BV23" i="6"/>
  <c r="BU23" i="6"/>
  <c r="BT23" i="6"/>
  <c r="BS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C16" i="6"/>
  <c r="CB16" i="6"/>
  <c r="CA16" i="6"/>
  <c r="BZ16" i="6"/>
  <c r="BY16" i="6"/>
  <c r="BX16" i="6"/>
  <c r="BW16" i="6"/>
  <c r="BV16" i="6"/>
  <c r="BU16" i="6"/>
  <c r="BT16" i="6"/>
  <c r="BS16" i="6"/>
  <c r="CD15" i="6"/>
  <c r="CC15" i="6"/>
  <c r="CB15" i="6"/>
  <c r="CA15" i="6"/>
  <c r="BZ15" i="6"/>
  <c r="BY15" i="6"/>
  <c r="BX15" i="6"/>
  <c r="BW15" i="6"/>
  <c r="BV15" i="6"/>
  <c r="BU15" i="6"/>
  <c r="BT15" i="6"/>
  <c r="BS15" i="6"/>
  <c r="BN15" i="6"/>
  <c r="CK14" i="5"/>
  <c r="CJ14" i="5"/>
  <c r="BG14" i="5"/>
  <c r="BF14" i="5"/>
  <c r="BF13" i="5"/>
  <c r="BG13" i="5" s="1"/>
  <c r="CI13" i="6"/>
  <c r="BB13" i="6"/>
  <c r="X15" i="6"/>
  <c r="BC14" i="6"/>
  <c r="BB14" i="6"/>
  <c r="BF30" i="6"/>
  <c r="BF29" i="6"/>
  <c r="BF23" i="6"/>
  <c r="BF22" i="6"/>
  <c r="BF16" i="6"/>
  <c r="BF15" i="6"/>
  <c r="BA11" i="6"/>
  <c r="CE13" i="6"/>
  <c r="CE20" i="6"/>
  <c r="CE27" i="6"/>
  <c r="BD12" i="6"/>
  <c r="S10" i="7"/>
  <c r="S22" i="7"/>
  <c r="S21" i="7"/>
  <c r="S20" i="7"/>
  <c r="S19" i="7"/>
  <c r="S18" i="7"/>
  <c r="S17" i="7"/>
  <c r="BE28" i="6"/>
  <c r="BE27" i="6"/>
  <c r="BD27" i="6"/>
  <c r="BA27" i="6"/>
  <c r="BE26" i="6"/>
  <c r="BD26" i="6"/>
  <c r="BA26" i="6"/>
  <c r="BA25" i="6"/>
  <c r="BA18" i="6"/>
  <c r="BA14" i="6"/>
  <c r="BA21" i="6"/>
  <c r="BE24" i="6"/>
  <c r="BD24" i="6"/>
  <c r="BA24" i="6"/>
  <c r="BE21" i="6"/>
  <c r="BD21" i="6"/>
  <c r="BE20" i="6"/>
  <c r="BD20" i="6"/>
  <c r="BA20" i="6"/>
  <c r="BE19" i="6"/>
  <c r="BD19" i="6"/>
  <c r="BA19" i="6"/>
  <c r="BE17" i="6"/>
  <c r="BD17" i="6"/>
  <c r="BA17" i="6"/>
  <c r="BE13" i="6"/>
  <c r="BD13" i="6"/>
  <c r="BA13" i="6"/>
  <c r="AX16" i="6"/>
  <c r="AX15" i="6"/>
  <c r="BC14" i="5"/>
  <c r="AV16" i="6"/>
  <c r="AV15" i="6"/>
  <c r="AT16" i="6"/>
  <c r="S16" i="7"/>
  <c r="S15" i="7"/>
  <c r="S14" i="7"/>
  <c r="S13" i="7"/>
  <c r="S12" i="7"/>
  <c r="S11" i="7"/>
  <c r="S9" i="7"/>
  <c r="AT15" i="6"/>
  <c r="AB12" i="6"/>
  <c r="H23" i="6"/>
  <c r="I23" i="6"/>
  <c r="J23" i="6"/>
  <c r="K23" i="6"/>
  <c r="L23" i="6"/>
  <c r="M23" i="6"/>
  <c r="N23" i="6"/>
  <c r="O23" i="6"/>
  <c r="P23" i="6"/>
  <c r="Q23" i="6"/>
  <c r="R23" i="6"/>
  <c r="S23" i="6"/>
  <c r="T23" i="6"/>
  <c r="U23" i="6"/>
  <c r="V23" i="6"/>
  <c r="AB23" i="6"/>
  <c r="AC23" i="6"/>
  <c r="AD23" i="6"/>
  <c r="AJ23" i="6"/>
  <c r="AL23" i="6"/>
  <c r="AN23" i="6"/>
  <c r="AP23" i="6"/>
  <c r="AR23" i="6"/>
  <c r="AT23" i="6"/>
  <c r="AV23" i="6"/>
  <c r="AX23" i="6"/>
  <c r="AZ23" i="6"/>
  <c r="AE23" i="6"/>
  <c r="AG23" i="6"/>
  <c r="AI23" i="6"/>
  <c r="AM23" i="6"/>
  <c r="AO23" i="6"/>
  <c r="AQ23" i="6"/>
  <c r="AS23" i="6"/>
  <c r="AU23" i="6"/>
  <c r="AY23" i="6"/>
  <c r="AW23" i="6"/>
  <c r="AK23" i="6"/>
  <c r="AY16" i="6"/>
  <c r="AW16" i="6"/>
  <c r="AU16" i="6"/>
  <c r="AS16" i="6"/>
  <c r="AQ16" i="6"/>
  <c r="AO16" i="6"/>
  <c r="AM16" i="6"/>
  <c r="AK16" i="6"/>
  <c r="AI16" i="6"/>
  <c r="AG16" i="6"/>
  <c r="AE16" i="6"/>
  <c r="AC16" i="6"/>
  <c r="AR16" i="6"/>
  <c r="AP16" i="6"/>
  <c r="AN16" i="6"/>
  <c r="AR15" i="6"/>
  <c r="AP15" i="6"/>
  <c r="AN15" i="6"/>
  <c r="BC13" i="5"/>
  <c r="S24" i="7"/>
  <c r="DN32" i="6"/>
  <c r="DN33" i="6" s="1"/>
  <c r="DN30" i="6"/>
  <c r="CJ30" i="6"/>
  <c r="BA10" i="6"/>
  <c r="BD10" i="6" s="1"/>
  <c r="AL16" i="6"/>
  <c r="AL15" i="6"/>
  <c r="AY30" i="6"/>
  <c r="AX30" i="6"/>
  <c r="AW30" i="6"/>
  <c r="AV30" i="6"/>
  <c r="AU30" i="6"/>
  <c r="AT30" i="6"/>
  <c r="AS30" i="6"/>
  <c r="AR30" i="6"/>
  <c r="AQ30" i="6"/>
  <c r="AP30" i="6"/>
  <c r="AO30" i="6"/>
  <c r="AN30" i="6"/>
  <c r="AM30" i="6"/>
  <c r="AY15" i="6"/>
  <c r="AW15" i="6"/>
  <c r="AU15" i="6"/>
  <c r="AS15" i="6"/>
  <c r="AQ15" i="6"/>
  <c r="AO15" i="6"/>
  <c r="AM15" i="6"/>
  <c r="AK15" i="6"/>
  <c r="AB30" i="6"/>
  <c r="AB29" i="6"/>
  <c r="AJ30" i="6"/>
  <c r="AI30" i="6"/>
  <c r="AH30" i="6"/>
  <c r="AG30" i="6"/>
  <c r="AF30" i="6"/>
  <c r="AD30" i="6"/>
  <c r="AL30" i="6"/>
  <c r="AZ30" i="6"/>
  <c r="AE30" i="6"/>
  <c r="AC30" i="6"/>
  <c r="AK30" i="6"/>
  <c r="W25" i="6"/>
  <c r="W30" i="6" s="1"/>
  <c r="W29" i="6"/>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J16" i="6"/>
  <c r="AH16" i="6"/>
  <c r="AD16" i="6"/>
  <c r="AA15" i="6"/>
  <c r="Z15" i="6"/>
  <c r="AA16" i="6"/>
  <c r="Y16" i="6"/>
  <c r="Z16" i="6"/>
  <c r="U16" i="6"/>
  <c r="S16" i="6"/>
  <c r="Q16" i="6"/>
  <c r="O16" i="6"/>
  <c r="M16" i="6"/>
  <c r="K16" i="6"/>
  <c r="J16" i="6"/>
  <c r="I16" i="6"/>
  <c r="W15" i="6"/>
  <c r="W16" i="6"/>
  <c r="X16" i="6"/>
  <c r="U25" i="7"/>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Q22" i="6"/>
  <c r="EP22" i="6"/>
  <c r="EO22" i="6"/>
  <c r="EN22" i="6"/>
  <c r="EM22" i="6"/>
  <c r="EQ21" i="6"/>
  <c r="EP21" i="6"/>
  <c r="EO21" i="6"/>
  <c r="EN21" i="6"/>
  <c r="EM21" i="6"/>
  <c r="EM14" i="6"/>
  <c r="EQ20" i="6"/>
  <c r="EP20" i="6"/>
  <c r="EO20" i="6"/>
  <c r="EN20" i="6"/>
  <c r="EM20" i="6"/>
  <c r="EQ19" i="6"/>
  <c r="EP19" i="6"/>
  <c r="EO19" i="6"/>
  <c r="EN19" i="6"/>
  <c r="EM19" i="6"/>
  <c r="EQ18" i="6"/>
  <c r="EP18" i="6"/>
  <c r="EP23" i="6" s="1"/>
  <c r="EO18" i="6"/>
  <c r="EN18" i="6"/>
  <c r="EN23" i="6" s="1"/>
  <c r="EM18" i="6"/>
  <c r="EQ17" i="6"/>
  <c r="EP17" i="6"/>
  <c r="EO17" i="6"/>
  <c r="EN17" i="6"/>
  <c r="EM17" i="6"/>
  <c r="EQ14" i="6"/>
  <c r="EP14" i="6"/>
  <c r="EO14" i="6"/>
  <c r="EN14" i="6"/>
  <c r="EP13" i="6"/>
  <c r="EO13" i="6"/>
  <c r="EO10" i="6"/>
  <c r="EQ10" i="6" s="1"/>
  <c r="EQ15" i="6" s="1"/>
  <c r="EN13" i="6"/>
  <c r="EQ12" i="6"/>
  <c r="EP12" i="6"/>
  <c r="EO12" i="6"/>
  <c r="EN12" i="6"/>
  <c r="EM12" i="6"/>
  <c r="EQ11" i="6"/>
  <c r="EP11" i="6"/>
  <c r="EP16" i="6" s="1"/>
  <c r="EO11" i="6"/>
  <c r="EO16" i="6" s="1"/>
  <c r="EN11" i="6"/>
  <c r="EM11" i="6"/>
  <c r="EN10" i="6"/>
  <c r="EM10" i="6"/>
  <c r="EM15" i="6" s="1"/>
  <c r="DJ10" i="6"/>
  <c r="DI10" i="6"/>
  <c r="DL10" i="6" s="1"/>
  <c r="DL15" i="6" s="1"/>
  <c r="DK10" i="6"/>
  <c r="DI11" i="6"/>
  <c r="DI14" i="6"/>
  <c r="DJ11" i="6"/>
  <c r="DJ16" i="6" s="1"/>
  <c r="DJ14" i="6"/>
  <c r="DK11" i="6"/>
  <c r="DK14" i="6"/>
  <c r="DL11" i="6"/>
  <c r="DM11" i="6"/>
  <c r="DM14" i="6"/>
  <c r="DI12" i="6"/>
  <c r="DJ12" i="6"/>
  <c r="DK12" i="6"/>
  <c r="DL12" i="6"/>
  <c r="DM12" i="6"/>
  <c r="DJ13" i="6"/>
  <c r="DK13" i="6"/>
  <c r="DL13" i="6"/>
  <c r="DL14" i="6"/>
  <c r="DI17" i="6"/>
  <c r="DJ17" i="6"/>
  <c r="DK17" i="6"/>
  <c r="DL17" i="6"/>
  <c r="DM17" i="6"/>
  <c r="DI18" i="6"/>
  <c r="DI21" i="6"/>
  <c r="DJ18" i="6"/>
  <c r="DJ21" i="6"/>
  <c r="DK18" i="6"/>
  <c r="DK21" i="6"/>
  <c r="DL18" i="6"/>
  <c r="DL21" i="6"/>
  <c r="DM18" i="6"/>
  <c r="DM21" i="6"/>
  <c r="DI19" i="6"/>
  <c r="DJ19" i="6"/>
  <c r="DK19" i="6"/>
  <c r="DL19" i="6"/>
  <c r="DM19" i="6"/>
  <c r="DI20" i="6"/>
  <c r="DJ20" i="6"/>
  <c r="DK20" i="6"/>
  <c r="DL20" i="6"/>
  <c r="DM20" i="6"/>
  <c r="DI22" i="6"/>
  <c r="DJ22" i="6"/>
  <c r="DK22" i="6"/>
  <c r="DL22" i="6"/>
  <c r="DM22" i="6"/>
  <c r="DI24" i="6"/>
  <c r="DJ24" i="6"/>
  <c r="DK24" i="6"/>
  <c r="DL24" i="6"/>
  <c r="DM24" i="6"/>
  <c r="DI25" i="6"/>
  <c r="DJ25" i="6"/>
  <c r="DJ28" i="6"/>
  <c r="DK25" i="6"/>
  <c r="DK28" i="6"/>
  <c r="DL25" i="6"/>
  <c r="DL28" i="6"/>
  <c r="DM25" i="6"/>
  <c r="DM28" i="6"/>
  <c r="DI26" i="6"/>
  <c r="DJ26" i="6"/>
  <c r="DK26" i="6"/>
  <c r="DL26" i="6"/>
  <c r="DM26" i="6"/>
  <c r="DI27" i="6"/>
  <c r="DJ27" i="6"/>
  <c r="DK27" i="6"/>
  <c r="DL27" i="6"/>
  <c r="DI28" i="6"/>
  <c r="DI29" i="6"/>
  <c r="DK29" i="6"/>
  <c r="DL29" i="6"/>
  <c r="DM29" i="6"/>
  <c r="DI30" i="6"/>
  <c r="T25" i="7"/>
  <c r="S23" i="7"/>
  <c r="AF16" i="6"/>
  <c r="AF15" i="6"/>
  <c r="BA12" i="6"/>
  <c r="CH21" i="6"/>
  <c r="CH28" i="6"/>
  <c r="CH14" i="6"/>
  <c r="F223" i="21"/>
  <c r="ET24" i="6" l="1"/>
  <c r="EV24" i="6"/>
  <c r="G28" i="6"/>
  <c r="Y22" i="6"/>
  <c r="DL16" i="6"/>
  <c r="DM30" i="6"/>
  <c r="EN30" i="6"/>
  <c r="G11" i="6"/>
  <c r="G14" i="6"/>
  <c r="EM32" i="6"/>
  <c r="EN15" i="6"/>
  <c r="ER22" i="6"/>
  <c r="Z25" i="6"/>
  <c r="Z30" i="6" s="1"/>
  <c r="DL23" i="6"/>
  <c r="DJ15" i="6"/>
  <c r="DK23" i="6"/>
  <c r="BB16" i="6"/>
  <c r="G21" i="6"/>
  <c r="DI23" i="6"/>
  <c r="DM16" i="6"/>
  <c r="EQ16" i="6"/>
  <c r="DM23" i="6"/>
  <c r="ER15" i="6"/>
  <c r="CF30" i="6"/>
  <c r="BL29" i="6"/>
  <c r="CI29" i="6" s="1"/>
  <c r="CG24" i="6"/>
  <c r="CF29" i="6"/>
  <c r="Y30" i="6"/>
  <c r="AA25" i="6"/>
  <c r="G25" i="6" s="1"/>
  <c r="G30" i="6" s="1"/>
  <c r="CF23" i="6"/>
  <c r="ER23" i="6"/>
  <c r="ER29" i="6"/>
  <c r="AF23" i="6"/>
  <c r="CF22" i="6"/>
  <c r="ER30" i="6"/>
  <c r="ER16" i="6"/>
  <c r="F221" i="21"/>
  <c r="X29" i="6"/>
  <c r="Z24" i="6"/>
  <c r="Z29" i="6" s="1"/>
  <c r="EN16" i="6"/>
  <c r="DK16" i="6"/>
  <c r="EP10" i="6"/>
  <c r="EP15" i="6" s="1"/>
  <c r="EO30" i="6"/>
  <c r="EQ30" i="6"/>
  <c r="X17" i="6"/>
  <c r="Z17" i="6" s="1"/>
  <c r="Z22" i="6" s="1"/>
  <c r="EM31" i="6"/>
  <c r="EO23" i="6"/>
  <c r="BA29" i="6"/>
  <c r="DJ30" i="6"/>
  <c r="DI16" i="6"/>
  <c r="EO15" i="6"/>
  <c r="BQ16" i="6"/>
  <c r="CF16" i="6" s="1"/>
  <c r="BB30" i="6"/>
  <c r="BD16" i="6"/>
  <c r="BB28" i="6"/>
  <c r="BC18" i="6"/>
  <c r="H122" i="21"/>
  <c r="E223" i="21" s="1"/>
  <c r="H120" i="21"/>
  <c r="E221" i="21" s="1"/>
  <c r="CE15" i="6"/>
  <c r="E322" i="21"/>
  <c r="G322" i="21" s="1"/>
  <c r="CE30" i="6"/>
  <c r="E323" i="21"/>
  <c r="I121" i="21"/>
  <c r="J121" i="21" s="1"/>
  <c r="CI16" i="6"/>
  <c r="CI22" i="6"/>
  <c r="I122" i="21"/>
  <c r="CI30" i="6"/>
  <c r="CG22" i="6"/>
  <c r="AA23" i="6"/>
  <c r="CE23" i="6"/>
  <c r="Y23" i="6"/>
  <c r="DK30" i="6"/>
  <c r="BD30" i="6"/>
  <c r="BE18" i="6"/>
  <c r="DI15" i="6"/>
  <c r="BE16" i="6"/>
  <c r="BB22" i="6"/>
  <c r="CH22" i="6"/>
  <c r="CG23" i="6"/>
  <c r="DJ23" i="6"/>
  <c r="EP30" i="6"/>
  <c r="BA30" i="6"/>
  <c r="BA23" i="6"/>
  <c r="G321" i="21"/>
  <c r="BE22" i="6"/>
  <c r="BC22" i="6"/>
  <c r="EQ23" i="6"/>
  <c r="BA22" i="6"/>
  <c r="BD22" i="6"/>
  <c r="BB29" i="6"/>
  <c r="BC29" i="6"/>
  <c r="CG16" i="6"/>
  <c r="CG30" i="6"/>
  <c r="BE29" i="6"/>
  <c r="DL30" i="6"/>
  <c r="DM10" i="6"/>
  <c r="DM15" i="6" s="1"/>
  <c r="DK15" i="6"/>
  <c r="BE15" i="6"/>
  <c r="BC23" i="6"/>
  <c r="BE30" i="6"/>
  <c r="BC30" i="6"/>
  <c r="CE16" i="6"/>
  <c r="BE23" i="6"/>
  <c r="EM16" i="6"/>
  <c r="BA16" i="6"/>
  <c r="BC16" i="6" s="1"/>
  <c r="BB23" i="6"/>
  <c r="Z18" i="6"/>
  <c r="X23" i="6"/>
  <c r="BD29" i="6"/>
  <c r="CE22" i="6"/>
  <c r="CH23" i="6"/>
  <c r="BB15" i="6"/>
  <c r="CH16" i="6"/>
  <c r="W23" i="6"/>
  <c r="BD23" i="6"/>
  <c r="BD15" i="6"/>
  <c r="BD28" i="6"/>
  <c r="BA28" i="6"/>
  <c r="BE10" i="6"/>
  <c r="CH30" i="6"/>
  <c r="CH29" i="6"/>
  <c r="CE29" i="6"/>
  <c r="A323" i="21"/>
  <c r="A121" i="21"/>
  <c r="I120" i="21"/>
  <c r="E32" i="21"/>
  <c r="F32" i="21"/>
  <c r="G32" i="21" s="1"/>
  <c r="CI23" i="6"/>
  <c r="CI15" i="6"/>
  <c r="F323" i="21" l="1"/>
  <c r="EU24" i="6"/>
  <c r="ES24" i="6"/>
  <c r="EV29" i="6"/>
  <c r="ET29" i="6"/>
  <c r="G16" i="6"/>
  <c r="G18" i="6"/>
  <c r="G23" i="6" s="1"/>
  <c r="G32" i="6"/>
  <c r="AA30" i="6"/>
  <c r="CJ23" i="6"/>
  <c r="CJ32" i="6"/>
  <c r="CJ33" i="6" s="1"/>
  <c r="EM23" i="6"/>
  <c r="CG29" i="6"/>
  <c r="D32" i="21"/>
  <c r="J120" i="21"/>
  <c r="J122" i="21"/>
  <c r="G323" i="21"/>
  <c r="X22" i="6"/>
  <c r="G120" i="21"/>
  <c r="Z23" i="6"/>
  <c r="H32" i="21"/>
  <c r="EU29" i="6" l="1"/>
  <c r="ES29" i="6"/>
  <c r="G31" i="6"/>
  <c r="G33" i="6" s="1"/>
  <c r="G122" i="21"/>
  <c r="G12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F0623A92-ABD5-4A1F-BEB8-2432CDAB8E25}">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A7F76DE4-BE38-441D-B437-91B6DE2F08FA}">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89866F4A-83F8-44C4-B090-10473189B019}">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275202DB-38DD-4548-8676-C58C7E3405B5}">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2A9C5547-7E14-4ED5-8030-4C6B2F3C8B75}">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B78A149B-86AB-4AFE-962F-BDB9122E6C06}">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C6627320-5CBE-4039-8710-100C98BB0BC7}">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A584A345-CB55-47FF-B436-A31640633C89}">
      <text>
        <r>
          <rPr>
            <b/>
            <sz val="9"/>
            <color rgb="FF000000"/>
            <rFont val="Tahoma"/>
            <family val="2"/>
          </rPr>
          <t>YULIED.PENARANDA:</t>
        </r>
        <r>
          <rPr>
            <sz val="9"/>
            <color rgb="FF000000"/>
            <rFont val="Tahoma"/>
            <family val="2"/>
          </rPr>
          <t xml:space="preserve">
</t>
        </r>
        <r>
          <rPr>
            <sz val="9"/>
            <color rgb="FF000000"/>
            <rFont val="Tahoma"/>
            <family val="2"/>
          </rPr>
          <t>Año 3</t>
        </r>
      </text>
    </comment>
    <comment ref="CL11" authorId="0" shapeId="0" xr:uid="{C0E9259A-821A-4675-9B8D-24590BB33FEF}">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2D160A3C-BE53-4C46-AF1D-D64A009496A6}">
      <text>
        <r>
          <rPr>
            <b/>
            <sz val="9"/>
            <color indexed="81"/>
            <rFont val="Tahoma"/>
            <family val="2"/>
          </rPr>
          <t>YULIED.PENARANDA:</t>
        </r>
        <r>
          <rPr>
            <sz val="9"/>
            <color indexed="81"/>
            <rFont val="Tahoma"/>
            <family val="2"/>
          </rPr>
          <t xml:space="preserve">
Año 5</t>
        </r>
      </text>
    </comment>
    <comment ref="A12" authorId="0" shapeId="0" xr:uid="{BE85A171-BA41-4973-9E0F-44C5D00A358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21E93FC1-FD5F-4275-BE79-29220C605CEE}">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BE04DBB6-6D25-4DC5-BEA3-A7311CC7D0ED}">
      <text>
        <r>
          <rPr>
            <b/>
            <sz val="9"/>
            <color indexed="81"/>
            <rFont val="Tahoma"/>
            <family val="2"/>
          </rPr>
          <t>YULIED.PENARANDA:</t>
        </r>
        <r>
          <rPr>
            <sz val="9"/>
            <color indexed="81"/>
            <rFont val="Tahoma"/>
            <family val="2"/>
          </rPr>
          <t xml:space="preserve">
Número de Meta Plan de Desarrollo.</t>
        </r>
      </text>
    </comment>
    <comment ref="D12" authorId="0" shapeId="0" xr:uid="{48B273BB-2F5A-4C0F-AFBF-8F0546202228}">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6C79651D-5386-4526-9318-4D7D049EB259}">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715E7199-927B-4947-9008-9699FB1BE4B4}">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CDF559BF-602B-4AEA-A482-4BF9D22A0488}">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149BDAC3-F1B1-4150-AFB6-5DDFBDAC6E65}">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EDBA82D9-F9E7-4066-ABC4-F60DA1A12ABF}">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9471888E-A9D3-4C20-A31B-8C2DC174AB4C}">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A935B81-89EA-445E-8604-5DF0A1EED24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2BC92E8-41E0-4D3D-B3B8-8D6D54E744A3}">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82B439A-0430-4EF9-8467-A6095F1F575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6D690EE0-8B0F-46BB-B212-E2839E71B8E5}">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7BE9F48E-07EA-483D-98E3-CD9D9590860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67D6C0CB-1A5D-4124-9184-5D6F7076C83D}">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AF87FDC9-B1C4-4A8A-AB66-FD595046D2D8}">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9868A171-D7A2-4989-AE6D-17E6FD04923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9212B85F-0F3F-43D4-9CB0-2064DAC2C5F9}">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C5E88E95-4FF9-440D-91E6-A4530CB40BDA}">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6A0F683C-AB02-4E09-9782-74529F36D819}">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306232A8-A4AD-4E9A-B254-55256793E82F}">
      <text>
        <r>
          <rPr>
            <b/>
            <sz val="9"/>
            <color indexed="81"/>
            <rFont val="Tahoma"/>
            <family val="2"/>
          </rPr>
          <t>YULIED.PENARANDA:</t>
        </r>
        <r>
          <rPr>
            <sz val="9"/>
            <color indexed="81"/>
            <rFont val="Tahoma"/>
            <family val="2"/>
          </rPr>
          <t xml:space="preserve">
Año 1</t>
        </r>
      </text>
    </comment>
    <comment ref="BF8" authorId="0" shapeId="0" xr:uid="{C0166F13-FB0E-4B90-9D3A-E6B86326CF95}">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486DE725-36E5-4E52-BEB4-6EEEBE836091}">
      <text>
        <r>
          <rPr>
            <b/>
            <sz val="9"/>
            <color indexed="81"/>
            <rFont val="Tahoma"/>
            <family val="2"/>
          </rPr>
          <t>YULIED.PENARANDA:</t>
        </r>
        <r>
          <rPr>
            <sz val="9"/>
            <color indexed="81"/>
            <rFont val="Tahoma"/>
            <family val="2"/>
          </rPr>
          <t xml:space="preserve">
Año 4
</t>
        </r>
      </text>
    </comment>
    <comment ref="DN8" authorId="0" shapeId="0" xr:uid="{2DF75775-528B-4AD3-980E-38D4A966A557}">
      <text>
        <r>
          <rPr>
            <b/>
            <sz val="9"/>
            <color indexed="81"/>
            <rFont val="Tahoma"/>
            <family val="2"/>
          </rPr>
          <t>YULIED.PENARANDA:</t>
        </r>
        <r>
          <rPr>
            <sz val="9"/>
            <color indexed="81"/>
            <rFont val="Tahoma"/>
            <family val="2"/>
          </rPr>
          <t xml:space="preserve">
Año 5</t>
        </r>
      </text>
    </comment>
    <comment ref="A9" authorId="0" shapeId="0" xr:uid="{DAC921AF-7164-4D18-B8B5-E9D9A6C8648D}">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26278A49-D33D-4ABD-90EF-45D001E1D752}">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D746185B-EBDF-48FF-A197-F0880FDFB3FF}">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3D7A2297-E941-4562-964A-3E9DED55A8EE}">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CD1B80D1-60E4-4AD7-8E5A-1B90A8CE2EDC}">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F27ACDAC-D7E8-476E-A9C0-453A1BABA1CE}">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48F1FAC-FC6F-4042-B3E8-9CDB76BF11A4}">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E5C6B3CB-B17D-4985-AF6D-FDB9F8CE0AB0}">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11"/>
            <color rgb="FF000000"/>
            <rFont val="Tahoma"/>
            <family val="2"/>
          </rPr>
          <t>YULIED.PENARANDA:</t>
        </r>
        <r>
          <rPr>
            <sz val="11"/>
            <color rgb="FF000000"/>
            <rFont val="Tahoma"/>
            <family val="2"/>
          </rPr>
          <t xml:space="preserve">
</t>
        </r>
        <r>
          <rPr>
            <sz val="11"/>
            <color rgb="FF000000"/>
            <rFont val="Tahoma"/>
            <family val="2"/>
          </rPr>
          <t xml:space="preserve">Relacionar el periodo de corte y año a reportar.
</t>
        </r>
        <r>
          <rPr>
            <sz val="11"/>
            <color rgb="FF000000"/>
            <rFont val="Tahoma"/>
            <family val="2"/>
          </rPr>
          <t xml:space="preserve">
</t>
        </r>
        <r>
          <rPr>
            <sz val="11"/>
            <color rgb="FF000000"/>
            <rFont val="Tahoma"/>
            <family val="2"/>
          </rPr>
          <t xml:space="preserve">Definir  los logros más representativos  acumulados en la vigencia 2022, de forma clara y concreta, coherente con el avance de las metas del proyecto. </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4"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2000000}">
      <text>
        <r>
          <rPr>
            <b/>
            <sz val="9"/>
            <color indexed="81"/>
            <rFont val="Tahoma"/>
            <family val="2"/>
          </rPr>
          <t>YULIED.PENARANDA:</t>
        </r>
        <r>
          <rPr>
            <sz val="9"/>
            <color indexed="81"/>
            <rFont val="Tahoma"/>
            <family val="2"/>
          </rPr>
          <t xml:space="preserve">
La suma debe dar 100%</t>
        </r>
      </text>
    </comment>
    <comment ref="U25" authorId="0" shapeId="0" xr:uid="{00000000-0006-0000-0200-000033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Microsoft Office User</author>
    <author>NanaWayuu</author>
  </authors>
  <commentList>
    <comment ref="A4" authorId="0" shapeId="0" xr:uid="{670DF4A5-CF4E-491E-B1C8-B8EA59363D5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65E7C7A-7F27-40D1-9A9B-67CF5B1737B9}">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66AD6946-B0A9-4112-B46A-76BADA479775}">
      <text>
        <r>
          <rPr>
            <b/>
            <sz val="9"/>
            <color indexed="81"/>
            <rFont val="Tahoma"/>
            <family val="2"/>
          </rPr>
          <t>YULIED.PENARANDA:</t>
        </r>
        <r>
          <rPr>
            <sz val="9"/>
            <color indexed="81"/>
            <rFont val="Tahoma"/>
            <family val="2"/>
          </rPr>
          <t xml:space="preserve">
Relacionar el período del reporte</t>
        </r>
      </text>
    </comment>
    <comment ref="A8" authorId="0" shapeId="0" xr:uid="{5F4B8CAE-A78C-4C85-91C2-A3FEA46D4E4E}">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F6EFE1BC-27B4-4D4B-A9EC-F8DB04380CD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FBAD7869-2987-4517-9AC1-3E8EAA36044D}">
      <text>
        <r>
          <rPr>
            <b/>
            <sz val="9"/>
            <color indexed="81"/>
            <rFont val="Tahoma"/>
            <family val="2"/>
          </rPr>
          <t xml:space="preserve">SPCI:
</t>
        </r>
        <r>
          <rPr>
            <sz val="9"/>
            <color indexed="81"/>
            <rFont val="Tahoma"/>
            <family val="2"/>
          </rPr>
          <t>mbre completo de la meta proyecto de inversión, igual como quedo en inversión</t>
        </r>
      </text>
    </comment>
    <comment ref="O9" authorId="1" shapeId="0" xr:uid="{C4DBB038-4B39-479E-8FD6-6BE8A2B70E96}">
      <text>
        <r>
          <rPr>
            <b/>
            <sz val="10"/>
            <color rgb="FF000000"/>
            <rFont val="Tahoma"/>
            <family val="2"/>
          </rPr>
          <t>Microsoft Office User:</t>
        </r>
        <r>
          <rPr>
            <sz val="10"/>
            <color rgb="FF000000"/>
            <rFont val="Tahoma"/>
            <family val="2"/>
          </rPr>
          <t xml:space="preserve">
</t>
        </r>
        <r>
          <rPr>
            <sz val="10"/>
            <color rgb="FF000000"/>
            <rFont val="Tahoma"/>
            <family val="2"/>
          </rPr>
          <t xml:space="preserve">Debe ser igual a la columna CH de inversión </t>
        </r>
      </text>
    </comment>
    <comment ref="P9" authorId="2" shapeId="0" xr:uid="{78104E75-A2B0-4AA9-8396-F6BC73246795}">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Y9" authorId="1" shapeId="0" xr:uid="{0F14BDFE-9E0A-41AE-AB02-215785EC2D2E}">
      <text>
        <r>
          <rPr>
            <b/>
            <sz val="10"/>
            <color rgb="FF000000"/>
            <rFont val="Tahoma"/>
            <family val="2"/>
          </rPr>
          <t>Microsoft Office User:</t>
        </r>
        <r>
          <rPr>
            <sz val="10"/>
            <color rgb="FF000000"/>
            <rFont val="Tahoma"/>
            <family val="2"/>
          </rPr>
          <t xml:space="preserve">
</t>
        </r>
        <r>
          <rPr>
            <sz val="10"/>
            <color rgb="FF000000"/>
            <rFont val="Tahoma"/>
            <family val="2"/>
          </rPr>
          <t xml:space="preserve">Este debería ser enero </t>
        </r>
      </text>
    </comment>
    <comment ref="AC9" authorId="2" shapeId="0" xr:uid="{2EE5B471-484F-4650-8AF8-0A20D3D437AF}">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G9" authorId="2" shapeId="0" xr:uid="{55FD1129-60F3-4738-A0BD-CCECA4E135E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H9" authorId="2" shapeId="0" xr:uid="{426291D6-1806-4E24-B17D-63B8053B85F8}">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I9" authorId="2" shapeId="0" xr:uid="{1EA1BAA5-9834-4396-838B-40C4F3AAC12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J9" authorId="2" shapeId="0" xr:uid="{F0FF3CB1-4DC8-46D6-B0A3-9B94B0224606}">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K9" authorId="2" shapeId="0" xr:uid="{FA2A6221-A66C-4301-AF6C-B20561608A7D}">
      <text>
        <r>
          <rPr>
            <b/>
            <sz val="10"/>
            <color indexed="81"/>
            <rFont val="Tahoma"/>
            <family val="2"/>
          </rPr>
          <t>SPCI:</t>
        </r>
        <r>
          <rPr>
            <sz val="10"/>
            <color indexed="81"/>
            <rFont val="Tahoma"/>
            <family val="2"/>
          </rPr>
          <t xml:space="preserve">
Número de personas identificadas en la localización asociada al punto de inversión.
</t>
        </r>
      </text>
    </comment>
    <comment ref="AO9" authorId="0" shapeId="0" xr:uid="{AC883BCD-A36C-4282-A20A-8F0444290AA6}">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Q9" authorId="2" shapeId="0" xr:uid="{BE75F60A-11E9-4538-8DB6-EEBF58AAB572}">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S9" authorId="0" shapeId="0" xr:uid="{6F9AC538-4EC8-4274-A936-D04818505DD5}">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U9" authorId="2" shapeId="0" xr:uid="{3D541D9E-1789-4666-A64B-2F36BC2E03B2}">
      <text>
        <r>
          <rPr>
            <b/>
            <sz val="10"/>
            <color indexed="81"/>
            <rFont val="Tahoma"/>
            <family val="2"/>
          </rPr>
          <t>SPCI:</t>
        </r>
        <r>
          <rPr>
            <sz val="10"/>
            <color indexed="81"/>
            <rFont val="Tahoma"/>
            <family val="2"/>
          </rPr>
          <t xml:space="preserve">
Se relaciona con el seguimiento a la población de acuerdo a la magnitud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presupuesto vigencia</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4"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5" authorId="0" shapeId="0" xr:uid="{00000000-0006-0000-0400-000012000000}">
      <text>
        <r>
          <rPr>
            <b/>
            <sz val="9"/>
            <color indexed="81"/>
            <rFont val="Tahoma"/>
            <family val="2"/>
          </rPr>
          <t>YULIED.PENARANDA:</t>
        </r>
        <r>
          <rPr>
            <sz val="9"/>
            <color indexed="81"/>
            <rFont val="Tahoma"/>
            <family val="2"/>
          </rPr>
          <t xml:space="preserve">
Vigencia a reportar</t>
        </r>
      </text>
    </comment>
    <comment ref="C35"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5"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5"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5" authorId="0" shapeId="0" xr:uid="{00000000-0006-0000-0400-000016000000}">
      <text>
        <r>
          <rPr>
            <b/>
            <sz val="9"/>
            <color indexed="81"/>
            <rFont val="Tahoma"/>
            <family val="2"/>
          </rPr>
          <t>YULIED.PENARANDA:</t>
        </r>
        <r>
          <rPr>
            <sz val="9"/>
            <color indexed="81"/>
            <rFont val="Tahoma"/>
            <family val="2"/>
          </rPr>
          <t xml:space="preserve">
Corresponde al pago </t>
        </r>
      </text>
    </comment>
    <comment ref="G35"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9"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0" authorId="0" shapeId="0" xr:uid="{00000000-0006-0000-0400-000019000000}">
      <text>
        <r>
          <rPr>
            <b/>
            <sz val="9"/>
            <color indexed="81"/>
            <rFont val="Tahoma"/>
            <family val="2"/>
          </rPr>
          <t>YULIED.PENARANDA:</t>
        </r>
        <r>
          <rPr>
            <sz val="9"/>
            <color indexed="81"/>
            <rFont val="Tahoma"/>
            <family val="2"/>
          </rPr>
          <t xml:space="preserve">
Vigencia a reportar</t>
        </r>
      </text>
    </comment>
    <comment ref="C50"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0"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0"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0" authorId="0" shapeId="0" xr:uid="{00000000-0006-0000-0400-00001D000000}">
      <text>
        <r>
          <rPr>
            <b/>
            <sz val="9"/>
            <color indexed="81"/>
            <rFont val="Tahoma"/>
            <family val="2"/>
          </rPr>
          <t>YULIED.PENARANDA:</t>
        </r>
        <r>
          <rPr>
            <sz val="9"/>
            <color indexed="81"/>
            <rFont val="Tahoma"/>
            <family val="2"/>
          </rPr>
          <t xml:space="preserve">
Corresponde al pago </t>
        </r>
      </text>
    </comment>
    <comment ref="G50"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4"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5" authorId="0" shapeId="0" xr:uid="{00000000-0006-0000-0400-000020000000}">
      <text>
        <r>
          <rPr>
            <b/>
            <sz val="9"/>
            <color indexed="81"/>
            <rFont val="Tahoma"/>
            <family val="2"/>
          </rPr>
          <t>YULIED.PENARANDA:</t>
        </r>
        <r>
          <rPr>
            <sz val="9"/>
            <color indexed="81"/>
            <rFont val="Tahoma"/>
            <family val="2"/>
          </rPr>
          <t xml:space="preserve">
Vigencia a reportar</t>
        </r>
      </text>
    </comment>
    <comment ref="B65"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5"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5"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5"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5"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5"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5"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94"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5" authorId="0" shapeId="0" xr:uid="{00000000-0006-0000-0400-000029000000}">
      <text>
        <r>
          <rPr>
            <b/>
            <sz val="9"/>
            <color indexed="81"/>
            <rFont val="Tahoma"/>
            <family val="2"/>
          </rPr>
          <t>YULIED.PENARANDA:</t>
        </r>
        <r>
          <rPr>
            <sz val="9"/>
            <color indexed="81"/>
            <rFont val="Tahoma"/>
            <family val="2"/>
          </rPr>
          <t xml:space="preserve">
Vigencia a reportar</t>
        </r>
      </text>
    </comment>
    <comment ref="B95"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5"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5" authorId="0" shapeId="0" xr:uid="{00000000-0006-0000-0400-00002C000000}">
      <text>
        <r>
          <rPr>
            <b/>
            <sz val="18"/>
            <color indexed="81"/>
            <rFont val="Tahoma"/>
            <family val="2"/>
          </rPr>
          <t>YULIED.PENARANDA:</t>
        </r>
        <r>
          <rPr>
            <sz val="18"/>
            <color indexed="81"/>
            <rFont val="Tahoma"/>
            <family val="2"/>
          </rPr>
          <t xml:space="preserve">
Nombre completo del indicador. Expresión verbal, precisa y concreta del patrón de evaluación. </t>
        </r>
      </text>
    </comment>
    <comment ref="E95"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5"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5"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5"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24"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5" authorId="0" shapeId="0" xr:uid="{00000000-0006-0000-0400-000032000000}">
      <text>
        <r>
          <rPr>
            <b/>
            <sz val="9"/>
            <color indexed="81"/>
            <rFont val="Tahoma"/>
            <family val="2"/>
          </rPr>
          <t>YULIED.PENARANDA:</t>
        </r>
        <r>
          <rPr>
            <sz val="9"/>
            <color indexed="81"/>
            <rFont val="Tahoma"/>
            <family val="2"/>
          </rPr>
          <t xml:space="preserve">
Vigencia a reportar</t>
        </r>
      </text>
    </comment>
    <comment ref="B125"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5"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5"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5"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5"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5"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5"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39"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0" authorId="0" shapeId="0" xr:uid="{00000000-0006-0000-0400-00003B000000}">
      <text>
        <r>
          <rPr>
            <b/>
            <sz val="9"/>
            <color indexed="81"/>
            <rFont val="Tahoma"/>
            <family val="2"/>
          </rPr>
          <t>YULIED.PENARANDA:</t>
        </r>
        <r>
          <rPr>
            <sz val="9"/>
            <color indexed="81"/>
            <rFont val="Tahoma"/>
            <family val="2"/>
          </rPr>
          <t xml:space="preserve">
Vigencia a reportar</t>
        </r>
      </text>
    </comment>
    <comment ref="B140"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0"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0"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0"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0"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0"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0"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55"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6" authorId="0" shapeId="0" xr:uid="{00000000-0006-0000-0400-000044000000}">
      <text>
        <r>
          <rPr>
            <b/>
            <sz val="9"/>
            <color indexed="81"/>
            <rFont val="Tahoma"/>
            <family val="2"/>
          </rPr>
          <t>YULIED.PENARANDA:</t>
        </r>
        <r>
          <rPr>
            <sz val="9"/>
            <color indexed="81"/>
            <rFont val="Tahoma"/>
            <family val="2"/>
          </rPr>
          <t xml:space="preserve">
Vigencia a reportar</t>
        </r>
      </text>
    </comment>
    <comment ref="B156"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6"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6"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6"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95"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6" authorId="0" shapeId="0" xr:uid="{00000000-0006-0000-0400-00004A000000}">
      <text>
        <r>
          <rPr>
            <b/>
            <sz val="9"/>
            <color indexed="81"/>
            <rFont val="Tahoma"/>
            <family val="2"/>
          </rPr>
          <t>YULIED.PENARANDA:</t>
        </r>
        <r>
          <rPr>
            <sz val="9"/>
            <color indexed="81"/>
            <rFont val="Tahoma"/>
            <family val="2"/>
          </rPr>
          <t xml:space="preserve">
Vigencia a reportar</t>
        </r>
      </text>
    </comment>
    <comment ref="B196"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6"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6"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6"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25"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6" authorId="0" shapeId="0" xr:uid="{00000000-0006-0000-0400-000050000000}">
      <text>
        <r>
          <rPr>
            <b/>
            <sz val="9"/>
            <color indexed="81"/>
            <rFont val="Tahoma"/>
            <family val="2"/>
          </rPr>
          <t>YULIED.PENARANDA:</t>
        </r>
        <r>
          <rPr>
            <sz val="9"/>
            <color indexed="81"/>
            <rFont val="Tahoma"/>
            <family val="2"/>
          </rPr>
          <t xml:space="preserve">
Vigencia a reportar</t>
        </r>
      </text>
    </comment>
    <comment ref="B226"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6"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6"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40"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1" authorId="0" shapeId="0" xr:uid="{00000000-0006-0000-0400-000056000000}">
      <text>
        <r>
          <rPr>
            <b/>
            <sz val="9"/>
            <color indexed="81"/>
            <rFont val="Tahoma"/>
            <family val="2"/>
          </rPr>
          <t>YULIED.PENARANDA:</t>
        </r>
        <r>
          <rPr>
            <sz val="9"/>
            <color indexed="81"/>
            <rFont val="Tahoma"/>
            <family val="2"/>
          </rPr>
          <t xml:space="preserve">
Vigencia a reportar</t>
        </r>
      </text>
    </comment>
    <comment ref="B241"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1"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1"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1"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55" authorId="0" shapeId="0" xr:uid="{00000000-0006-0000-0400-00005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6" authorId="0" shapeId="0" xr:uid="{00000000-0006-0000-0400-00005C000000}">
      <text>
        <r>
          <rPr>
            <b/>
            <sz val="9"/>
            <color indexed="81"/>
            <rFont val="Tahoma"/>
            <family val="2"/>
          </rPr>
          <t>YULIED.PENARANDA:</t>
        </r>
        <r>
          <rPr>
            <sz val="9"/>
            <color indexed="81"/>
            <rFont val="Tahoma"/>
            <family val="2"/>
          </rPr>
          <t xml:space="preserve">
Vigencia a reportar</t>
        </r>
      </text>
    </comment>
    <comment ref="B256"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6" authorId="0" shapeId="0" xr:uid="{00000000-0006-0000-0400-00005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6" authorId="0" shapeId="0" xr:uid="{00000000-0006-0000-0400-00005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6"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95" authorId="0" shapeId="0" xr:uid="{00000000-0006-0000-0400-000061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296" authorId="0" shapeId="0" xr:uid="{00000000-0006-0000-0400-000062000000}">
      <text>
        <r>
          <rPr>
            <b/>
            <sz val="9"/>
            <color indexed="81"/>
            <rFont val="Tahoma"/>
            <family val="2"/>
          </rPr>
          <t>YULIED.PENARANDA:</t>
        </r>
        <r>
          <rPr>
            <sz val="9"/>
            <color indexed="81"/>
            <rFont val="Tahoma"/>
            <family val="2"/>
          </rPr>
          <t xml:space="preserve">
Vigencia a reportar</t>
        </r>
      </text>
    </comment>
    <comment ref="B296"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6"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6"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6"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325"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6" authorId="0" shapeId="0" xr:uid="{00000000-0006-0000-0400-000068000000}">
      <text>
        <r>
          <rPr>
            <b/>
            <sz val="9"/>
            <color indexed="81"/>
            <rFont val="Tahoma"/>
            <family val="2"/>
          </rPr>
          <t>YULIED.PENARANDA:</t>
        </r>
        <r>
          <rPr>
            <sz val="9"/>
            <color indexed="81"/>
            <rFont val="Tahoma"/>
            <family val="2"/>
          </rPr>
          <t xml:space="preserve">
Vigencia a reportar</t>
        </r>
      </text>
    </comment>
    <comment ref="B326"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6"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6"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6"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340"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1" authorId="0" shapeId="0" xr:uid="{00000000-0006-0000-0400-00006E000000}">
      <text>
        <r>
          <rPr>
            <b/>
            <sz val="9"/>
            <color indexed="81"/>
            <rFont val="Tahoma"/>
            <family val="2"/>
          </rPr>
          <t>YULIED.PENARANDA:</t>
        </r>
        <r>
          <rPr>
            <sz val="9"/>
            <color indexed="81"/>
            <rFont val="Tahoma"/>
            <family val="2"/>
          </rPr>
          <t xml:space="preserve">
Vigencia a reportar</t>
        </r>
      </text>
    </comment>
    <comment ref="B341"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1"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1"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1"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<sst xmlns="http://schemas.openxmlformats.org/spreadsheetml/2006/main" count="2299" uniqueCount="655">
  <si>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</si>
  <si>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</si>
  <si>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</si>
  <si>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</si>
  <si>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</si>
  <si>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</si>
  <si>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</si>
  <si>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</si>
  <si>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</si>
  <si>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</si>
  <si>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</si>
  <si>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</si>
  <si>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</si>
  <si>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</si>
  <si>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</si>
  <si>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</si>
  <si>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</si>
  <si>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</si>
  <si>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</si>
  <si>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</si>
  <si>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</si>
  <si>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</si>
  <si>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</si>
  <si>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</si>
  <si>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</si>
  <si>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</si>
  <si>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</si>
  <si>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</si>
  <si>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</si>
  <si>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</si>
  <si>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</si>
  <si>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</si>
  <si>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</si>
  <si>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</si>
  <si>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</si>
  <si>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</si>
  <si>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</si>
  <si>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</si>
  <si>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</si>
  <si>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</si>
  <si>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</si>
  <si>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</si>
  <si>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</si>
  <si>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</si>
  <si>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</si>
  <si>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</si>
  <si>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</si>
  <si>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</si>
  <si>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</si>
  <si>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</si>
  <si>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</si>
  <si>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</si>
  <si>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</si>
  <si>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</si>
  <si>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</si>
  <si>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</si>
  <si>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</si>
  <si>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</si>
  <si>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</si>
  <si>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</si>
  <si>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</si>
  <si>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</si>
  <si>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</si>
  <si>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</si>
  <si>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</si>
  <si>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</si>
  <si>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</si>
  <si>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</si>
  <si>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</si>
  <si>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</si>
  <si>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</si>
  <si>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</si>
  <si>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</si>
  <si>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</si>
  <si>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</si>
  <si>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</si>
  <si>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</si>
  <si>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</si>
  <si>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</si>
  <si>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</si>
  <si>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</si>
  <si>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</si>
  <si>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</si>
  <si>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</si>
  <si>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</si>
  <si>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</si>
  <si>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</si>
  <si>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</si>
  <si>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</si>
  <si>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</si>
  <si>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</si>
  <si>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</si>
  <si>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</si>
  <si>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</si>
  <si>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</si>
  <si>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</si>
  <si>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</si>
  <si>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</si>
  <si>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</si>
  <si>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</si>
  <si>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</si>
  <si>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</si>
  <si>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</si>
  <si>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</si>
  <si>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</si>
  <si>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</si>
  <si>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</si>
  <si>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</si>
  <si>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</si>
  <si>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</si>
  <si>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</si>
  <si>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</si>
  <si>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</si>
  <si>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</si>
  <si>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</si>
  <si>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</si>
  <si>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</si>
  <si>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</si>
  <si>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</si>
  <si>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</si>
  <si>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</si>
  <si>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</si>
  <si>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</si>
  <si>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</si>
  <si>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</si>
  <si>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</si>
  <si>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</si>
  <si>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</si>
  <si>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</si>
  <si>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</si>
  <si>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</si>
  <si>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</si>
  <si>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</si>
  <si>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</si>
  <si>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</si>
  <si>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</si>
  <si>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</si>
  <si>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</si>
  <si>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</si>
  <si>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</si>
  <si>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</si>
  <si>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</si>
  <si>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</si>
  <si>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</si>
  <si>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</si>
  <si>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</si>
  <si>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</si>
  <si>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</si>
  <si>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</si>
  <si>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</si>
  <si>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</si>
  <si>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</si>
  <si>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</si>
  <si>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</si>
  <si>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</si>
  <si>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</si>
  <si>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</si>
  <si>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</si>
  <si>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</si>
  <si>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</si>
  <si>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</si>
  <si>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</si>
  <si>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</si>
  <si>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</si>
  <si>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</si>
  <si>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</si>
  <si>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</si>
  <si>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</si>
  <si>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</si>
  <si>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</si>
  <si>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</si>
  <si>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</si>
  <si>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</si>
  <si>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</si>
  <si>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</si>
  <si>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</si>
  <si>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</si>
  <si>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</si>
  <si>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</si>
  <si>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</si>
  <si>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</si>
  <si>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</si>
  <si>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</si>
  <si>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</si>
  <si>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</si>
  <si>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</si>
  <si>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</si>
  <si>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</si>
  <si>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</si>
  <si>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</si>
  <si>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</si>
  <si>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</si>
  <si>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</si>
  <si>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</si>
  <si>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</si>
  <si>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</si>
  <si>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</si>
  <si>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</si>
  <si>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</si>
  <si>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</si>
  <si>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</si>
  <si>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</si>
  <si>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</si>
  <si>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</si>
  <si>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</si>
  <si>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</si>
  <si>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</si>
  <si>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</si>
  <si>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</si>
  <si>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</si>
  <si>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</si>
  <si>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</si>
  <si>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</si>
  <si>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</si>
  <si>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</si>
  <si>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</si>
  <si>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</si>
  <si>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</si>
  <si>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</si>
  <si>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</si>
  <si>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</si>
  <si>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</si>
  <si>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</si>
  <si>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</si>
  <si>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</si>
  <si>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</si>
  <si>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</si>
  <si>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</si>
  <si>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</si>
  <si>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</si>
  <si>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</si>
  <si>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</si>
  <si>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</si>
  <si>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</si>
  <si>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</si>
  <si>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</si>
  <si>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</si>
  <si>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6, % CUMPLIMIENTO ACUMULADO (al periodo) cuatrienio</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</si>
  <si>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</si>
  <si>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</si>
  <si>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</si>
  <si>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</si>
  <si>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</si>
  <si>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</si>
  <si>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</si>
  <si>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</si>
  <si>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</si>
  <si>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</si>
  <si>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</si>
  <si>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</si>
  <si>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</si>
  <si>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</si>
  <si>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</si>
  <si>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t>3,
 % CUMPLIMIENTO 
(En el periodo)</t>
  </si>
  <si>
    <t>DIRECCIÓN DE GESTIÓN AMBIENTAL</t>
  </si>
  <si>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</si>
  <si>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</si>
  <si>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</si>
  <si>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</si>
  <si>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</si>
  <si>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EJECUTADO ACUMULADO  SEGPLAN
 AÑO 2021</t>
  </si>
  <si>
    <t>EJECUTADO ACUMULADO AL PERIODO
 AÑO 2021</t>
  </si>
  <si>
    <t>PEDM (ENTRENUBES )</t>
  </si>
  <si>
    <t xml:space="preserve">PEDM (MIRADOR DE LOS NEVADOS </t>
  </si>
  <si>
    <t>PEDM (SORATAMA)</t>
  </si>
  <si>
    <t>PEDM  (ZUQUE)</t>
  </si>
  <si>
    <t>Humedal el Burro</t>
  </si>
  <si>
    <t>Humedal Vaca</t>
  </si>
  <si>
    <t>Humedal Techo</t>
  </si>
  <si>
    <t>6. POBLACIÓN</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</si>
  <si>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</si>
  <si>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</si>
  <si>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</si>
  <si>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</si>
  <si>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Polígono establecido del área declarada del parque</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</si>
  <si>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</si>
  <si>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</si>
  <si>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</si>
  <si>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</si>
  <si>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</si>
  <si>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</si>
  <si>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</si>
  <si>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</si>
  <si>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</si>
  <si>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</si>
  <si>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</si>
  <si>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</si>
  <si>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Polígono establecido del área protegida</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</si>
  <si>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</si>
  <si>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</si>
  <si>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</si>
  <si>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</si>
  <si>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</si>
  <si>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</si>
  <si>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</si>
  <si>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</si>
  <si>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</si>
  <si>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</si>
  <si>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</si>
  <si>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</si>
  <si>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</si>
  <si>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</si>
  <si>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</si>
  <si>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</si>
  <si>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</si>
  <si>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</si>
  <si>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</si>
  <si>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</si>
  <si>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</si>
  <si>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</si>
  <si>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</si>
  <si>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</si>
  <si>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</si>
  <si>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</si>
  <si>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</si>
  <si>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</si>
  <si>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</si>
  <si>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</si>
  <si>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</si>
  <si>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</si>
  <si>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</si>
  <si>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</si>
  <si>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</si>
  <si>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</si>
  <si>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</si>
  <si>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</si>
  <si>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</si>
  <si>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</si>
  <si>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</si>
  <si>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</si>
  <si>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</si>
  <si>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</si>
  <si>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</si>
  <si>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</si>
  <si>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</si>
  <si>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</si>
  <si>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</si>
  <si>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</si>
  <si>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</si>
  <si>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</si>
  <si>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</si>
  <si>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</si>
  <si>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</si>
  <si>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</si>
  <si>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</si>
  <si>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</si>
  <si>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</si>
  <si>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</si>
  <si>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</si>
  <si>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</si>
  <si>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</si>
  <si>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</si>
  <si>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</si>
  <si>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</si>
  <si>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</si>
  <si>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</si>
  <si>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</si>
  <si>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</si>
  <si>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</si>
  <si>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</si>
  <si>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</si>
  <si>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</si>
  <si>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</si>
  <si>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</si>
  <si>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</si>
  <si>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</si>
  <si>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</si>
  <si>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</si>
  <si>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PROGRAMACIÓN, ACTUALIZACIÓN Y SEGUIMIENTO DEL PLAN DE ACCIÓN
Actualización y seguimiento a la Territorialización</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</si>
  <si>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</si>
  <si>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</si>
  <si>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</si>
  <si>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</si>
  <si>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</si>
  <si>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</si>
  <si>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</si>
  <si>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</si>
  <si>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</si>
  <si>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</si>
  <si>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</si>
  <si>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</si>
  <si>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</si>
  <si>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</si>
  <si>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</si>
  <si>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</si>
  <si>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</si>
  <si>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</si>
  <si>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</si>
  <si>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</si>
  <si>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</si>
  <si>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</si>
  <si>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</si>
  <si>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</si>
  <si>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</si>
  <si>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</si>
  <si>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</si>
  <si>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</si>
  <si>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</si>
  <si>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</si>
  <si>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</si>
  <si>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</si>
  <si>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</si>
  <si>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</si>
  <si>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</si>
  <si>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</si>
  <si>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</si>
  <si>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</si>
  <si>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</si>
  <si>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</si>
  <si>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</si>
  <si>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</si>
  <si>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</si>
  <si>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</si>
  <si>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</si>
  <si>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</si>
  <si>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</si>
  <si>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</si>
  <si>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</si>
  <si>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</si>
  <si>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</si>
  <si>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</si>
  <si>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</si>
  <si>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</si>
  <si>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</si>
  <si>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</si>
  <si>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</si>
  <si>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</si>
  <si>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</si>
  <si>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</si>
  <si>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</si>
  <si>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</si>
  <si>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</si>
  <si>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</si>
  <si>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</si>
  <si>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</si>
  <si>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</si>
  <si>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</si>
  <si>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</si>
  <si>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</si>
  <si>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</si>
  <si>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</si>
  <si>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</si>
  <si>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</si>
  <si>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</si>
  <si>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</si>
  <si>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</si>
  <si>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</si>
  <si>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</si>
  <si>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</si>
  <si>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r>
      <t xml:space="preserve">REPROGRAMACIÓN </t>
    </r>
    <r>
      <rPr>
        <b/>
        <sz val="9"/>
        <rFont val="Arial Nova Cond Light"/>
        <family val="2"/>
      </rPr>
      <t>VIGENCIA 
(VALOR INICIAL)</t>
    </r>
  </si>
  <si>
    <r>
      <t>PROGRAMADO</t>
    </r>
    <r>
      <rPr>
        <b/>
        <sz val="9"/>
        <rFont val="Arial Nova Cond Light"/>
        <family val="2"/>
      </rPr>
      <t xml:space="preserve"> JUN.</t>
    </r>
  </si>
  <si>
    <r>
      <t xml:space="preserve">EJECUTADO </t>
    </r>
    <r>
      <rPr>
        <b/>
        <sz val="9"/>
        <rFont val="Arial Nova Cond Light"/>
        <family val="2"/>
      </rPr>
      <t>JUN.</t>
    </r>
  </si>
  <si>
    <r>
      <t>PROGRAMADO</t>
    </r>
    <r>
      <rPr>
        <b/>
        <sz val="9"/>
        <rFont val="Arial Nova Cond Light"/>
        <family val="2"/>
      </rPr>
      <t xml:space="preserve"> JUL.</t>
    </r>
  </si>
  <si>
    <r>
      <t xml:space="preserve">EJECUTADO  </t>
    </r>
    <r>
      <rPr>
        <b/>
        <sz val="9"/>
        <rFont val="Arial Nova Cond Light"/>
        <family val="2"/>
      </rPr>
      <t>JUL.</t>
    </r>
  </si>
  <si>
    <r>
      <t xml:space="preserve">PROGRAMADO </t>
    </r>
    <r>
      <rPr>
        <b/>
        <sz val="9"/>
        <rFont val="Arial Nova Cond Light"/>
        <family val="2"/>
      </rPr>
      <t>AGO.</t>
    </r>
  </si>
  <si>
    <r>
      <t xml:space="preserve">EJECUTADO  </t>
    </r>
    <r>
      <rPr>
        <b/>
        <sz val="9"/>
        <rFont val="Arial Nova Cond Light"/>
        <family val="2"/>
      </rPr>
      <t>AGO.</t>
    </r>
  </si>
  <si>
    <r>
      <t xml:space="preserve">PROGRAMADO </t>
    </r>
    <r>
      <rPr>
        <b/>
        <sz val="9"/>
        <rFont val="Arial Nova Cond Light"/>
        <family val="2"/>
      </rPr>
      <t>SEP.</t>
    </r>
  </si>
  <si>
    <r>
      <t xml:space="preserve">EJECUTADO  </t>
    </r>
    <r>
      <rPr>
        <b/>
        <sz val="9"/>
        <rFont val="Arial Nova Cond Light"/>
        <family val="2"/>
      </rPr>
      <t>SEP</t>
    </r>
    <r>
      <rPr>
        <sz val="9"/>
        <rFont val="Arial Nova Cond Light"/>
        <family val="2"/>
      </rPr>
      <t>.</t>
    </r>
  </si>
  <si>
    <r>
      <t>PROGRAMADO</t>
    </r>
    <r>
      <rPr>
        <b/>
        <sz val="9"/>
        <rFont val="Arial Nova Cond Light"/>
        <family val="2"/>
      </rPr>
      <t xml:space="preserve"> OCT.</t>
    </r>
  </si>
  <si>
    <r>
      <t xml:space="preserve">EJECUTADO  </t>
    </r>
    <r>
      <rPr>
        <b/>
        <sz val="9"/>
        <rFont val="Arial Nova Cond Light"/>
        <family val="2"/>
      </rPr>
      <t>OCT</t>
    </r>
    <r>
      <rPr>
        <sz val="9"/>
        <rFont val="Arial Nova Cond Light"/>
        <family val="2"/>
      </rPr>
      <t>.</t>
    </r>
  </si>
  <si>
    <r>
      <t xml:space="preserve">PROGRAMADO </t>
    </r>
    <r>
      <rPr>
        <b/>
        <sz val="9"/>
        <rFont val="Arial Nova Cond Light"/>
        <family val="2"/>
      </rPr>
      <t>NOV.</t>
    </r>
  </si>
  <si>
    <r>
      <t xml:space="preserve">EJECUTADO </t>
    </r>
    <r>
      <rPr>
        <b/>
        <sz val="9"/>
        <rFont val="Arial Nova Cond Light"/>
        <family val="2"/>
      </rPr>
      <t>NOV.</t>
    </r>
  </si>
  <si>
    <r>
      <t xml:space="preserve">PROGRAMADO  </t>
    </r>
    <r>
      <rPr>
        <b/>
        <sz val="9"/>
        <rFont val="Arial Nova Cond Light"/>
        <family val="2"/>
      </rPr>
      <t>DIC.</t>
    </r>
  </si>
  <si>
    <r>
      <t xml:space="preserve">EJECUTADO </t>
    </r>
    <r>
      <rPr>
        <b/>
        <sz val="9"/>
        <rFont val="Arial Nova Cond Light"/>
        <family val="2"/>
      </rPr>
      <t>DIC.</t>
    </r>
  </si>
  <si>
    <r>
      <t xml:space="preserve">PROGRAMADO </t>
    </r>
    <r>
      <rPr>
        <b/>
        <sz val="9"/>
        <rFont val="Arial Nova Cond Light"/>
        <family val="2"/>
      </rPr>
      <t>ENE.</t>
    </r>
  </si>
  <si>
    <r>
      <t xml:space="preserve">EJECUTADO </t>
    </r>
    <r>
      <rPr>
        <b/>
        <sz val="9"/>
        <rFont val="Arial Nova Cond Light"/>
        <family val="2"/>
      </rPr>
      <t>ENE.</t>
    </r>
  </si>
  <si>
    <r>
      <t>PROGRAMADO</t>
    </r>
    <r>
      <rPr>
        <b/>
        <sz val="9"/>
        <rFont val="Arial Nova Cond Light"/>
        <family val="2"/>
      </rPr>
      <t xml:space="preserve"> FEB.</t>
    </r>
  </si>
  <si>
    <r>
      <t xml:space="preserve">EJECUTADO </t>
    </r>
    <r>
      <rPr>
        <b/>
        <sz val="9"/>
        <rFont val="Arial Nova Cond Light"/>
        <family val="2"/>
      </rPr>
      <t>FEB.</t>
    </r>
  </si>
  <si>
    <r>
      <t xml:space="preserve">PROGRAMADO </t>
    </r>
    <r>
      <rPr>
        <b/>
        <sz val="9"/>
        <rFont val="Arial Nova Cond Light"/>
        <family val="2"/>
      </rPr>
      <t>MAR.</t>
    </r>
  </si>
  <si>
    <r>
      <t xml:space="preserve">EJECUTADO </t>
    </r>
    <r>
      <rPr>
        <b/>
        <sz val="9"/>
        <rFont val="Arial Nova Cond Light"/>
        <family val="2"/>
      </rPr>
      <t>MAR.</t>
    </r>
  </si>
  <si>
    <r>
      <t xml:space="preserve">PROGRAMADO </t>
    </r>
    <r>
      <rPr>
        <b/>
        <sz val="9"/>
        <rFont val="Arial Nova Cond Light"/>
        <family val="2"/>
      </rPr>
      <t>ABR.</t>
    </r>
  </si>
  <si>
    <r>
      <t xml:space="preserve">EJECUTADO </t>
    </r>
    <r>
      <rPr>
        <b/>
        <sz val="9"/>
        <rFont val="Arial Nova Cond Light"/>
        <family val="2"/>
      </rPr>
      <t>ABR.</t>
    </r>
  </si>
  <si>
    <r>
      <t xml:space="preserve">PROGRAMADO </t>
    </r>
    <r>
      <rPr>
        <b/>
        <sz val="9"/>
        <rFont val="Arial Nova Cond Light"/>
        <family val="2"/>
      </rPr>
      <t>MAY.</t>
    </r>
  </si>
  <si>
    <r>
      <t xml:space="preserve">EJECUTADO  </t>
    </r>
    <r>
      <rPr>
        <b/>
        <sz val="9"/>
        <rFont val="Arial Nova Cond Light"/>
        <family val="2"/>
      </rPr>
      <t>MAY.</t>
    </r>
  </si>
  <si>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</si>
  <si>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</si>
  <si>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</si>
  <si>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</si>
  <si>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</si>
  <si>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</si>
  <si>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</si>
  <si>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</si>
  <si>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</si>
  <si>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</si>
  <si>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</si>
  <si>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</si>
  <si>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</si>
  <si>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REPROGRAMACIÓN VIGENCIA 
(VALOR INICIAL)</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</si>
  <si>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</si>
  <si>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</si>
  <si>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</si>
  <si>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</si>
  <si>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</si>
  <si>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</si>
  <si>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</si>
  <si>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</si>
  <si>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</si>
  <si>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</si>
  <si>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</si>
  <si>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</si>
  <si>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</si>
  <si>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</si>
  <si>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</si>
  <si>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</si>
  <si>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</si>
  <si>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r>
      <t>EJECUTADO  SEP</t>
    </r>
    <r>
      <rPr>
        <sz val="12"/>
        <rFont val="Calibri"/>
        <family val="2"/>
        <scheme val="minor"/>
      </rPr>
      <t>.</t>
    </r>
  </si>
  <si>
    <t>PROGRAMADO OCT.</t>
  </si>
  <si>
    <r>
      <t>EJECUTADO  OCT</t>
    </r>
    <r>
      <rPr>
        <sz val="12"/>
        <rFont val="Calibri"/>
        <family val="2"/>
        <scheme val="minor"/>
      </rPr>
      <t>.</t>
    </r>
  </si>
  <si>
    <t>PROGRAMADO NOV.</t>
  </si>
  <si>
    <t>EJECUTADO NOV.</t>
  </si>
  <si>
    <t>PROGRAMADO  DIC.</t>
  </si>
  <si>
    <t>EJECUTADO DIC.</t>
  </si>
  <si>
    <t>EJECUTADO ACUMULADO AL PERIODO
 AÑO 2022</t>
  </si>
  <si>
    <t xml:space="preserve">TOTAL PROYECTO 7814
</t>
  </si>
  <si>
    <t>1, 5. PROGRAMACIÓN INICIAL AÑO _2022</t>
  </si>
  <si>
    <t>1.6.REPROGRAMACIÓN VIGENCIA 2022</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</si>
  <si>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</si>
  <si>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</si>
  <si>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</si>
  <si>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</si>
  <si>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</si>
  <si>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</si>
  <si>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Hace referencia a polígonos: para cada predio objeto de consulta o elemento de la EEP y Área de Interés Ambiental del D.C.  (Chip Catastral, Dirección Vial, polígono formatos:  PDF- JPG.  Otros:  Shapefile, GDB, adjunto dentro del respectivo documento).</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</si>
  <si>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</si>
  <si>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</si>
  <si>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</si>
  <si>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</si>
  <si>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t>Shapefiles áreas protegidas Bogotá D.C:
Poligono Sur
Poligono Norte</t>
  </si>
  <si>
    <r>
      <t>EJECUTADO  SEP</t>
    </r>
    <r>
      <rPr>
        <sz val="10"/>
        <rFont val="Calibri"/>
        <family val="2"/>
        <scheme val="minor"/>
      </rPr>
      <t>.</t>
    </r>
  </si>
  <si>
    <r>
      <t>EJECUTADO  OCT</t>
    </r>
    <r>
      <rPr>
        <sz val="10"/>
        <rFont val="Calibri"/>
        <family val="2"/>
        <scheme val="minor"/>
      </rPr>
      <t>.</t>
    </r>
  </si>
  <si>
    <r>
      <t xml:space="preserve">PROGRAMADO </t>
    </r>
    <r>
      <rPr>
        <b/>
        <sz val="10"/>
        <rFont val="Calibri"/>
        <family val="2"/>
        <scheme val="minor"/>
      </rPr>
      <t>ENE.</t>
    </r>
  </si>
  <si>
    <r>
      <t xml:space="preserve">EJECUTADO </t>
    </r>
    <r>
      <rPr>
        <b/>
        <sz val="10"/>
        <rFont val="Calibri"/>
        <family val="2"/>
        <scheme val="minor"/>
      </rPr>
      <t>ENE.</t>
    </r>
  </si>
  <si>
    <r>
      <t>PROGRAMADO</t>
    </r>
    <r>
      <rPr>
        <b/>
        <sz val="10"/>
        <rFont val="Calibri"/>
        <family val="2"/>
        <scheme val="minor"/>
      </rPr>
      <t xml:space="preserve"> FEB.</t>
    </r>
  </si>
  <si>
    <r>
      <t xml:space="preserve">EJECUTADO </t>
    </r>
    <r>
      <rPr>
        <b/>
        <sz val="10"/>
        <rFont val="Calibri"/>
        <family val="2"/>
        <scheme val="minor"/>
      </rPr>
      <t>FEB.</t>
    </r>
  </si>
  <si>
    <r>
      <t xml:space="preserve">PROGRAMADO </t>
    </r>
    <r>
      <rPr>
        <b/>
        <sz val="10"/>
        <rFont val="Calibri"/>
        <family val="2"/>
        <scheme val="minor"/>
      </rPr>
      <t>MAR.</t>
    </r>
  </si>
  <si>
    <r>
      <t xml:space="preserve">EJECUTADO </t>
    </r>
    <r>
      <rPr>
        <b/>
        <sz val="10"/>
        <rFont val="Calibri"/>
        <family val="2"/>
        <scheme val="minor"/>
      </rPr>
      <t>MAR.</t>
    </r>
  </si>
  <si>
    <r>
      <t xml:space="preserve">PROGRAMADO </t>
    </r>
    <r>
      <rPr>
        <b/>
        <sz val="10"/>
        <rFont val="Calibri"/>
        <family val="2"/>
        <scheme val="minor"/>
      </rPr>
      <t>ABR.</t>
    </r>
  </si>
  <si>
    <r>
      <t xml:space="preserve">EJECUTADO </t>
    </r>
    <r>
      <rPr>
        <b/>
        <sz val="10"/>
        <rFont val="Calibri"/>
        <family val="2"/>
        <scheme val="minor"/>
      </rPr>
      <t>ABR.</t>
    </r>
  </si>
  <si>
    <r>
      <t xml:space="preserve">PROGRAMADO </t>
    </r>
    <r>
      <rPr>
        <b/>
        <sz val="10"/>
        <rFont val="Calibri"/>
        <family val="2"/>
        <scheme val="minor"/>
      </rPr>
      <t>MAY.</t>
    </r>
  </si>
  <si>
    <r>
      <t xml:space="preserve">EJECUTADO  </t>
    </r>
    <r>
      <rPr>
        <b/>
        <sz val="10"/>
        <rFont val="Calibri"/>
        <family val="2"/>
        <scheme val="minor"/>
      </rPr>
      <t>MAY.</t>
    </r>
  </si>
  <si>
    <r>
      <t>PROGRAMADO</t>
    </r>
    <r>
      <rPr>
        <b/>
        <sz val="10"/>
        <rFont val="Calibri"/>
        <family val="2"/>
        <scheme val="minor"/>
      </rPr>
      <t xml:space="preserve"> JUN.</t>
    </r>
  </si>
  <si>
    <r>
      <t xml:space="preserve">EJECUTADO </t>
    </r>
    <r>
      <rPr>
        <b/>
        <sz val="10"/>
        <rFont val="Calibri"/>
        <family val="2"/>
        <scheme val="minor"/>
      </rPr>
      <t>JUN.</t>
    </r>
  </si>
  <si>
    <r>
      <t>PROGRAMADO</t>
    </r>
    <r>
      <rPr>
        <b/>
        <sz val="10"/>
        <rFont val="Calibri"/>
        <family val="2"/>
        <scheme val="minor"/>
      </rPr>
      <t xml:space="preserve"> JUL.</t>
    </r>
  </si>
  <si>
    <r>
      <t xml:space="preserve">EJECUTADO  </t>
    </r>
    <r>
      <rPr>
        <b/>
        <sz val="10"/>
        <rFont val="Calibri"/>
        <family val="2"/>
        <scheme val="minor"/>
      </rPr>
      <t>JUL.</t>
    </r>
  </si>
  <si>
    <r>
      <t xml:space="preserve">PROGRAMADO </t>
    </r>
    <r>
      <rPr>
        <b/>
        <sz val="10"/>
        <rFont val="Calibri"/>
        <family val="2"/>
        <scheme val="minor"/>
      </rPr>
      <t>AGO.</t>
    </r>
  </si>
  <si>
    <r>
      <t xml:space="preserve">EJECUTADO  </t>
    </r>
    <r>
      <rPr>
        <b/>
        <sz val="10"/>
        <rFont val="Calibri"/>
        <family val="2"/>
        <scheme val="minor"/>
      </rPr>
      <t>AGO.</t>
    </r>
  </si>
  <si>
    <r>
      <t xml:space="preserve">PROGRAMADO </t>
    </r>
    <r>
      <rPr>
        <b/>
        <sz val="10"/>
        <rFont val="Calibri"/>
        <family val="2"/>
        <scheme val="minor"/>
      </rPr>
      <t>SEP.</t>
    </r>
  </si>
  <si>
    <r>
      <t xml:space="preserve">EJECUTADO  </t>
    </r>
    <r>
      <rPr>
        <b/>
        <sz val="10"/>
        <rFont val="Calibri"/>
        <family val="2"/>
        <scheme val="minor"/>
      </rPr>
      <t>SEP</t>
    </r>
    <r>
      <rPr>
        <sz val="10"/>
        <rFont val="Calibri"/>
        <family val="2"/>
        <scheme val="minor"/>
      </rPr>
      <t>.</t>
    </r>
  </si>
  <si>
    <r>
      <t>PROGRAMADO</t>
    </r>
    <r>
      <rPr>
        <b/>
        <sz val="10"/>
        <rFont val="Calibri"/>
        <family val="2"/>
        <scheme val="minor"/>
      </rPr>
      <t xml:space="preserve"> OCT.</t>
    </r>
  </si>
  <si>
    <r>
      <t xml:space="preserve">EJECUTADO  </t>
    </r>
    <r>
      <rPr>
        <b/>
        <sz val="10"/>
        <rFont val="Calibri"/>
        <family val="2"/>
        <scheme val="minor"/>
      </rPr>
      <t>OCT</t>
    </r>
    <r>
      <rPr>
        <sz val="10"/>
        <rFont val="Calibri"/>
        <family val="2"/>
        <scheme val="minor"/>
      </rPr>
      <t>.</t>
    </r>
  </si>
  <si>
    <r>
      <t xml:space="preserve">PROGRAMADO </t>
    </r>
    <r>
      <rPr>
        <b/>
        <sz val="10"/>
        <rFont val="Calibri"/>
        <family val="2"/>
        <scheme val="minor"/>
      </rPr>
      <t>NOV.</t>
    </r>
  </si>
  <si>
    <r>
      <t xml:space="preserve">EJECUTADO </t>
    </r>
    <r>
      <rPr>
        <b/>
        <sz val="10"/>
        <rFont val="Calibri"/>
        <family val="2"/>
        <scheme val="minor"/>
      </rPr>
      <t>NOV.</t>
    </r>
  </si>
  <si>
    <r>
      <t xml:space="preserve">PROGRAMADO  </t>
    </r>
    <r>
      <rPr>
        <b/>
        <sz val="10"/>
        <rFont val="Calibri"/>
        <family val="2"/>
        <scheme val="minor"/>
      </rPr>
      <t>DIC.</t>
    </r>
  </si>
  <si>
    <r>
      <t xml:space="preserve">EJECUTADO </t>
    </r>
    <r>
      <rPr>
        <b/>
        <sz val="10"/>
        <rFont val="Calibri"/>
        <family val="2"/>
        <scheme val="minor"/>
      </rPr>
      <t>DIC.</t>
    </r>
  </si>
  <si>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</si>
  <si>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</si>
  <si>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</si>
  <si>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 feb 2022 Obras de mitigación: Terminadas y Contratos de obra- interventoría finalizados.</t>
  </si>
  <si>
    <t>Acumulado a marzo de 2022, se cuenta con la generación de 3 documentos técnicos sobre áreas de importancia ambiental correspondiente a la conservación de los ecosistemas del Distrito Capital.</t>
  </si>
  <si>
    <t>5, PONDERACIÓN HORIZONTAL AÑO: 2022</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</si>
  <si>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</si>
  <si>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</si>
  <si>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</si>
  <si>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</si>
  <si>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Administrar y manejar o gestionar 19 áreas protegidas y de interés ambiental priorizadas</t>
  </si>
  <si>
    <t>Generar documentos técnicos para la toma de decisiones relacionados con el manejo de la EEP.</t>
  </si>
  <si>
    <t>Implementar un programa de monitoreo, evaluación y seguimiento de la biodiversidad en áreas protegidas y otras de interés ambiental en Bogotá, con estrategias de investigación y ciencia ciudadanas.</t>
  </si>
  <si>
    <t>Al primer trimestre 2022, se han adelantado acciones de administración y manejo en el 100% de las áreas protegidas priorizadas (15 humedales y 4 parques de montaña)</t>
  </si>
  <si>
    <t>Para el primer trimestre de 2022, se ha ejecutado un 12% que equivale a un avance del 0,03 en la vigencia, con lo cual se consolida al PDD en un 0,38 del programa de monitoreo</t>
  </si>
  <si>
    <r>
      <t xml:space="preserve">REPROGRAMACIÓN </t>
    </r>
    <r>
      <rPr>
        <b/>
        <sz val="8"/>
        <rFont val="Arial Nova Cond Light"/>
        <family val="2"/>
      </rPr>
      <t>VIGENCIA 
(VALOR INICIAL)</t>
    </r>
  </si>
  <si>
    <r>
      <t xml:space="preserve">PROGRAMADO </t>
    </r>
    <r>
      <rPr>
        <b/>
        <sz val="8"/>
        <rFont val="Arial Nova Cond Light"/>
        <family val="2"/>
      </rPr>
      <t>ENE.</t>
    </r>
  </si>
  <si>
    <r>
      <t xml:space="preserve">EJECUTADO </t>
    </r>
    <r>
      <rPr>
        <b/>
        <sz val="8"/>
        <rFont val="Arial Nova Cond Light"/>
        <family val="2"/>
      </rPr>
      <t>ENE.</t>
    </r>
  </si>
  <si>
    <r>
      <t>PROGRAMADO</t>
    </r>
    <r>
      <rPr>
        <b/>
        <sz val="8"/>
        <rFont val="Arial Nova Cond Light"/>
        <family val="2"/>
      </rPr>
      <t xml:space="preserve"> FEB.</t>
    </r>
  </si>
  <si>
    <r>
      <t xml:space="preserve">EJECUTADO </t>
    </r>
    <r>
      <rPr>
        <b/>
        <sz val="8"/>
        <rFont val="Arial Nova Cond Light"/>
        <family val="2"/>
      </rPr>
      <t>FEB.</t>
    </r>
  </si>
  <si>
    <r>
      <t xml:space="preserve">PROGRAMADO </t>
    </r>
    <r>
      <rPr>
        <b/>
        <sz val="8"/>
        <rFont val="Arial Nova Cond Light"/>
        <family val="2"/>
      </rPr>
      <t>MAR.</t>
    </r>
  </si>
  <si>
    <r>
      <t xml:space="preserve">EJECUTADO </t>
    </r>
    <r>
      <rPr>
        <b/>
        <sz val="8"/>
        <rFont val="Arial Nova Cond Light"/>
        <family val="2"/>
      </rPr>
      <t>MAR.</t>
    </r>
  </si>
  <si>
    <r>
      <t xml:space="preserve">PROGRAMADO </t>
    </r>
    <r>
      <rPr>
        <b/>
        <sz val="8"/>
        <rFont val="Arial Nova Cond Light"/>
        <family val="2"/>
      </rPr>
      <t>ABR.</t>
    </r>
  </si>
  <si>
    <r>
      <t xml:space="preserve">EJECUTADO </t>
    </r>
    <r>
      <rPr>
        <b/>
        <sz val="8"/>
        <rFont val="Arial Nova Cond Light"/>
        <family val="2"/>
      </rPr>
      <t>ABR.</t>
    </r>
  </si>
  <si>
    <r>
      <t xml:space="preserve">PROGRAMADO </t>
    </r>
    <r>
      <rPr>
        <b/>
        <sz val="8"/>
        <rFont val="Arial Nova Cond Light"/>
        <family val="2"/>
      </rPr>
      <t>MAY.</t>
    </r>
  </si>
  <si>
    <r>
      <t xml:space="preserve">EJECUTADO  </t>
    </r>
    <r>
      <rPr>
        <b/>
        <sz val="8"/>
        <rFont val="Arial Nova Cond Light"/>
        <family val="2"/>
      </rPr>
      <t>MAY.</t>
    </r>
  </si>
  <si>
    <r>
      <t>PROGRAMADO</t>
    </r>
    <r>
      <rPr>
        <b/>
        <sz val="8"/>
        <rFont val="Arial Nova Cond Light"/>
        <family val="2"/>
      </rPr>
      <t xml:space="preserve"> JUN.</t>
    </r>
  </si>
  <si>
    <r>
      <t xml:space="preserve">EJECUTADO </t>
    </r>
    <r>
      <rPr>
        <b/>
        <sz val="8"/>
        <rFont val="Arial Nova Cond Light"/>
        <family val="2"/>
      </rPr>
      <t>JUN.</t>
    </r>
  </si>
  <si>
    <r>
      <t>PROGRAMADO</t>
    </r>
    <r>
      <rPr>
        <b/>
        <sz val="8"/>
        <rFont val="Arial Nova Cond Light"/>
        <family val="2"/>
      </rPr>
      <t xml:space="preserve"> JUL.</t>
    </r>
  </si>
  <si>
    <r>
      <t xml:space="preserve">EJECUTADO  </t>
    </r>
    <r>
      <rPr>
        <b/>
        <sz val="8"/>
        <rFont val="Arial Nova Cond Light"/>
        <family val="2"/>
      </rPr>
      <t>JUL.</t>
    </r>
  </si>
  <si>
    <r>
      <t xml:space="preserve">PROGRAMADO </t>
    </r>
    <r>
      <rPr>
        <b/>
        <sz val="8"/>
        <rFont val="Arial Nova Cond Light"/>
        <family val="2"/>
      </rPr>
      <t>AGO.</t>
    </r>
  </si>
  <si>
    <r>
      <t xml:space="preserve">EJECUTADO  </t>
    </r>
    <r>
      <rPr>
        <b/>
        <sz val="8"/>
        <rFont val="Arial Nova Cond Light"/>
        <family val="2"/>
      </rPr>
      <t>AGO.</t>
    </r>
  </si>
  <si>
    <r>
      <t xml:space="preserve">PROGRAMADO </t>
    </r>
    <r>
      <rPr>
        <b/>
        <sz val="8"/>
        <rFont val="Arial Nova Cond Light"/>
        <family val="2"/>
      </rPr>
      <t>SEP.</t>
    </r>
  </si>
  <si>
    <r>
      <t xml:space="preserve">EJECUTADO  </t>
    </r>
    <r>
      <rPr>
        <b/>
        <sz val="8"/>
        <rFont val="Arial Nova Cond Light"/>
        <family val="2"/>
      </rPr>
      <t>SEP</t>
    </r>
    <r>
      <rPr>
        <sz val="8"/>
        <rFont val="Arial Nova Cond Light"/>
        <family val="2"/>
      </rPr>
      <t>.</t>
    </r>
  </si>
  <si>
    <r>
      <t>PROGRAMADO</t>
    </r>
    <r>
      <rPr>
        <b/>
        <sz val="8"/>
        <rFont val="Arial Nova Cond Light"/>
        <family val="2"/>
      </rPr>
      <t xml:space="preserve"> OCT.</t>
    </r>
  </si>
  <si>
    <r>
      <t xml:space="preserve">EJECUTADO  </t>
    </r>
    <r>
      <rPr>
        <b/>
        <sz val="8"/>
        <rFont val="Arial Nova Cond Light"/>
        <family val="2"/>
      </rPr>
      <t>OCT</t>
    </r>
    <r>
      <rPr>
        <sz val="8"/>
        <rFont val="Arial Nova Cond Light"/>
        <family val="2"/>
      </rPr>
      <t>.</t>
    </r>
  </si>
  <si>
    <r>
      <t xml:space="preserve">PROGRAMADO </t>
    </r>
    <r>
      <rPr>
        <b/>
        <sz val="8"/>
        <rFont val="Arial Nova Cond Light"/>
        <family val="2"/>
      </rPr>
      <t>NOV.</t>
    </r>
  </si>
  <si>
    <r>
      <t xml:space="preserve">EJECUTADO </t>
    </r>
    <r>
      <rPr>
        <b/>
        <sz val="8"/>
        <rFont val="Arial Nova Cond Light"/>
        <family val="2"/>
      </rPr>
      <t>NOV.</t>
    </r>
  </si>
  <si>
    <r>
      <t xml:space="preserve">PROGRAMADO  </t>
    </r>
    <r>
      <rPr>
        <b/>
        <sz val="8"/>
        <rFont val="Arial Nova Cond Light"/>
        <family val="2"/>
      </rPr>
      <t>DIC.</t>
    </r>
  </si>
  <si>
    <r>
      <t xml:space="preserve">EJECUTADO </t>
    </r>
    <r>
      <rPr>
        <b/>
        <sz val="8"/>
        <rFont val="Arial Nova Cond Light"/>
        <family val="2"/>
      </rPr>
      <t>DIC.</t>
    </r>
  </si>
  <si>
    <r>
      <t xml:space="preserve">REPROGRAMACIÓN </t>
    </r>
    <r>
      <rPr>
        <b/>
        <sz val="10"/>
        <rFont val="Calibri"/>
        <family val="2"/>
        <scheme val="minor"/>
      </rPr>
      <t>VIGENCIA 
(VALOR INICIAL)</t>
    </r>
  </si>
  <si>
    <t>En el mes de abril de 2022, se generaron 101 pronunciamientos sobre afectaciones a la EEP, 12 de Acotamiento o consultas del sistema hídrico y 0 de Conservación de ecosistemas del D.C</t>
  </si>
  <si>
    <t>Informe consolidado 4 de 12 del año 2022 - mes de abril: Total pronunciamientos de Afectaciones a la EEP 316, Acotamiento o del sistema hídrico 41, Conservación de ecosistemas 6.</t>
  </si>
  <si>
    <t>Durante el mes de abril se adelantaron acciones de administración y manejo integral en las 19 áreas protegidas priorizadas, avanzando según lo programado</t>
  </si>
  <si>
    <t>2, ACTUALIZADO</t>
  </si>
  <si>
    <t>Barrios Unidos</t>
  </si>
  <si>
    <t>Humedal Tingua Azul</t>
  </si>
  <si>
    <t>Kennedy
Bosa</t>
  </si>
  <si>
    <t xml:space="preserve">Timiza 
</t>
  </si>
  <si>
    <t>San Andres, Tundama, Boita Sector I y II, Santa Catalina, Lago Timiza, Socorro, Catalina II, Nueva Roma, Nuevo Chile, Olarte y Villa del Rio</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</si>
  <si>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</si>
  <si>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Humedal Escritorio -Hyntiba</t>
  </si>
  <si>
    <t xml:space="preserve">Fontibon San Pablo
Aeropuerto </t>
  </si>
  <si>
    <t xml:space="preserve">Florencia, Las Brisas, Planadas, Casandra y aeropuerto </t>
  </si>
  <si>
    <t>Se continuó el proceso de revision de protocolos y programa. Se continuó campo de fauna y flora, y se apoyó actividades de ciencia ciudadana y acuerdos de conservación. Se realizó taller conceptos</t>
  </si>
  <si>
    <t>Informe consolidado 5 de 12 del año 2022 - mes de mayo: Total pronunciamientos de Afectaciones a la EEP 420, Acotamiento o del sistema hídrico 56, Conservación de ecosistemas 8.</t>
  </si>
  <si>
    <t>N/A</t>
  </si>
  <si>
    <t>Acumulado a mayo de 2022, se cuenta con la generación de 5 documentos técnicos sobre áreas de importancia ambiental correspondiente a la conservación de los ecosistemas del Distrito Capital.</t>
  </si>
  <si>
    <t>A mayo 2022, se ha ejecutado un 32% que equivale a un avance del 0,08 en la vigencia, con lo cual se consolida al PDD en un 0,38 del programa de monitoreo</t>
  </si>
  <si>
    <t>Durante el mes de Mayo se adelantaron acciones de administración y manejo integral en las 19 áreas protegidas priorizadas, avanzando según lo programado en la vigencia 2022</t>
  </si>
  <si>
    <t>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</si>
  <si>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sep</t>
  </si>
  <si>
    <t>Informe consolidado 6 de 12 del año 2022 - mes de junio: Total pronunciamientos de Afectaciones a la EEP 523, Acotamiento o del sistema hídrico 82, Conservación de ecosistemas 8.</t>
  </si>
  <si>
    <t>A junio se han adelantado acciones de administración, manejo integral y seguimiento a los instrumentos de planeación en las 19 áreas protegidas priorizadas, avanzando según lo programado.</t>
  </si>
  <si>
    <t>A jun 2022, se ha ejecutado un 44% que equivale al 0,11 en la vigencia, consolidando PDD en 0,41 del programa de monitoreo. Se continuó el proceso de revisión de protocolos y programa</t>
  </si>
  <si>
    <t>Informe consolidado 7 de 12 del año 2022 - mes de julio: Total pronunciamientos de Afectaciones a la EEP 671, Acotamiento o del sistema hídrico 100 y Conservación de ecosistemas 9.</t>
  </si>
  <si>
    <t>A julio se han adelantado acciones de administración, manejo integral y seguimiento a los instrumentos de planeación en las 19 áreas protegidas priorizadas, avanzando según lo programado.</t>
  </si>
  <si>
    <t>A jul 2022, se ha ejecutado un 52% que equivale al 0,13 en la vigencia, consolidando PDD en 0,43 del programa de monitoreo. Se continuó el proceso de revisión de protocolos y programa</t>
  </si>
  <si>
    <t>Meta 1: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190 de 2004 “Por medio del cual se compilan las disposiciones contenidas en los Decretos Distritales 619 de 2000 y 469 de 2003” y a partir del 22 de agosto de 2022, la entrada nuevamente en vigencia del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</si>
  <si>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Informe consolidado 8 de 12 del año 2022 - mes de agosto: Total pronunciamientos de Afectaciones a la EEP 782, Acotamiento o del sistema hídrico 118, Conservación de ecosistemas 10.</t>
  </si>
  <si>
    <t>Meta 1: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y dada la suspensión de este, desde el 16 de junio de 2022 según lo ordenado en el Auto Interlocutorio 11001333400520220006600 de 2022, la entrada en vigencia del Decreto 190 de 2004. Por otra parte, se contribuye con el cumplimiento de los mandatos de ley como autoridad ambiental, para la generación de respuestas oportunas, en tiempo y contenido a los usuarios internos y externos de la entidad, de acuerdo con sus requerimientos.</t>
  </si>
  <si>
    <t>A agosto se han adelantado acciones de administración, manejo integral y seguimiento a los instrumentos de planeación en las 19 áreas protegidas priorizadas, avanzando según lo programado.</t>
  </si>
  <si>
    <t>A ago 2022, se ha ejecutado un 64% que equivale al 0,16 en la vigencia, consolidando PDD en 0,46 del programa de monitoreo. Se continuó el proceso de revisión de protocolos y programa</t>
  </si>
  <si>
    <t>7, LOGROS CORTE A SEPTIEMBRE AÑO 2022</t>
  </si>
  <si>
    <t>Para el mes de septiembre de 2022, se presenta un (1) Documento Técnico de Gestión - Informe consolidado No. 9 de 12 del año 2022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219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74 documentos.
B. Generar soporte técnico para el alinderamiento de los elementos componentes del sistema hídrico del Distrito Capital: 6 documentos. 
C.  Generar insumos técnicos para la conservación de los ecosistemas del Distrito Capital: 0 documentos. 
Para el mes de septiembre, se tiene un acumulado: Total pronunciamientos de Afectaciones a la EEP 856, Acotamiento o del sistema hídrico 124, Conservación de ecosistemas 10.</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</si>
  <si>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</si>
  <si>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En el mes de septiembre de 2022, se generaron 74 pronunciamientos de respuesta correspondientes a consultas de información de usuarios internos y externos de la entidad, sobre una presunta afectación de áreas, predios o polígonos, por elementos componentes de la Estructura Ecológica Principal y /o Determinantes Ambientales, en el marco del Decreto 555 de 2021. 
Se generaron pronunciamientos técnicos para el trámite de Licencias de Construcción en Franja de Adecuación de Cerros Orientales (predio Halliday), se proporcionó apoyo técnico a Fallos, Acciones Populares, Acciones de Cumplimiento, Tutelas solicitadas por la Dirección Legal Ambiental de la SDA y a convocatorias programadas por las Alcaldías Locales y el Concejo del Distrito Capital.
Como acciones complementarias de apoyo técnico, se efectuó la revisión de los lineamientos ambientales para el trámite de permisos de Ocupación de Cauce adelantados por la EAAB ESP para intervención en la RDH Juan Amarillo o Tibabuyes y la RDH de Córdoba y Niza, se realizó el levantamiento topográfico de las obras adelantadas por la EAAB ESP en la RDH de Córdoba y Niza, se efectuó acompañamiento en la Auditoria de la Contraloría de Bogotá, Código No. 63 PAD (2022) en las RDH Juan Amarillo o Tibabuyes y Córdoba y Niza; se elaboraron las salidas gráficas para determinar posibles afectaciones a la EEP y otras áreas de interés ambiental de los proyectos REGIOTRAM DE OCCIDENTE;  Vías de la localidad de Suba;  Diseño Meandro Río Tunjuelo en la localidad de Bosa; Sendero Camino de la Vida en la localidad de Teusaquillo, Evento Alimentarte en la localidad de Usaquén, además de la definición de las actividades inherentes a la revisión y entrega de levantamientos topográficos del predio RT175 y de las construcciones en los PDEM y las RDH  requeridos por la Subdirección Financiera.</t>
  </si>
  <si>
    <t>Para septiembre de 2022, se incluyeron 6 documentos relacionados con el acotamiento de la ronda hídrica de corrientes y cuerpos de agua en el Distrito Capital, solicitudes de información sobre el estado del sistema hídrico y acotamientos en trámite, de conformidad con lo establecido en el Decreto 555 de 2021. Se intervino en reuniones virtuales y presenciales internas del equipo de trabajo con respecto a los avances del proceso de acotamiento de la ronda hídrica de cuerpos de agua en el Distrito Capital; se asisten a espacios de trabajo con la CAR, EAAB ESP y SDA, en la revisión de los componentes hidrológico, geomorfológico y ecosistémico para el acotamiento de la ronda hídrica de la hoy Reserva Distrital de Humedales de Torca y Guaymaral y la actualización del Plan de Manejo Ambiental -PMA de dicha área protegida.  Se participa en el Comité de Legalización y Regularización de Barrios liderado por la SDHT informando sobre el avance del acotamiento de cuerpos de agua requeridos para tal fin. Se avanza en el documento de priorización para el acotamiento de los cuerpos de agua en jurisdicción de la SDA, por parte de la Dirección de Gestión Ambiental y la Subdirección de Ecosistemas y Ruralidad. Se adelantan recorridos de verificación para determinar el estado actual de la quebrada Trujillo en la localidad de Usaquén apoyados en información primaria y secundaria, recorridos por las RDH Tibanica y La Tingua Azul. Se revisa con la EAAB ESP el estado de los estudios para el acotamiento de la ronda hídrica de los cuerpos de agua priorizados en Bogotá D.C.</t>
  </si>
  <si>
    <t>Para el mes de septiembre de 2022, no se ejecutan documentos relacionados con información sobre áreas de importancia ambiental correspondiente a la conservación de los ecosistemas del Distrito Capital, no obstante, se apoyó técnicamente al equipo de trabajo de Acuerdos de Conservación (Universidad de América y Gimnasio Femenino).</t>
  </si>
  <si>
    <t>En el mes de septiembre de 2022, se generaron 74 pronunciamientos sobre afectaciones a la EEP, 6 de Acotamiento o consultas del sistema hídrico y 0 de Conservación de ecosistemas del D.C</t>
  </si>
  <si>
    <t>Elementos de la EEP y Áreas de Interés Ambiental del Distrito Capital: La atención a los usuarios de la entidad, en el mes de septiembre de 2022, se focalizó en las siguientes localidades, mediante la generación de 80 documentos técnicos para la toma de decisiones, cuyos porcentajes % corresponden a:
1-USAQUÉN	6.3
2-CHAPINERO	 7.5
3-SANTA FÉ	0.0
4-SAN CRISTÓBAL 	5.0
5-USME	12.5
6-TUNJUELITO	 0.0
7-BOSA 	6.3
8-KENNEDY	2.5
9-FONTIBÓN	3.8
10-ENGATIVÁ	 5.0
11-SUBA	18.8
12-BARRIOS UNIDOS	3.8
13-TEUSAQUILLO	2.5
14-LOS MÁRTIRES	0.0
15-ANTONIO NARIÑO	1.3
16-PUENTE ARANDA	0.0
17-LA CANDELARIA	0.0
18-RAFAEL URIBE URIBE	3.8
19-CIUDAD BOLÍVAR	2.5
20-SUMAPAZ	0.0
VARIAS 		18.8</t>
  </si>
  <si>
    <t>Para el mes de septiembre de 2022, corresponde a las UPZ ubicadas en las áreas objeto de las 80 solicitudes atendidas.</t>
  </si>
  <si>
    <t>Corresponden a los barrios ubicados en las áreas objeto de las 80 solicitudes atendidas.</t>
  </si>
  <si>
    <t>UPZ y barrios aledaños al predio, área o polígonos objeto de estudio de las 80 solicitudes atendidas para el mes de septiembre de 2022</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</si>
  <si>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7. Nacional para la Gestión Integral del Recurso Hídrico
8.  Pública de Ecourbanismo y Gestión Sostenible (Formulación)</t>
  </si>
  <si>
    <t>Anexo 1. Informe de Gestión Grupo de Monitoreo de la Biodiversidad_septiembre_2022
Anexo 2. Carpeta Actas Monitoreo 
Anexo 3. Carpeta Salidas Ciencia Ciudadana
Anexo 4. Carpeta Actas reuniones
Anexo 5. Presentaciones
Anexo 6. Carpeta apoyo respuestas Derechos de Petición y PQRS</t>
  </si>
  <si>
    <t>Para la gestión a septiembre2022 se han desarrollaron las siguientes actividades: Se firmó el acta de inicio del contrato SDA-20221646 con la empresa Aguas de Bogotá S.A ESP, el cual apoyara  de actividades de administración en Parques Ecológicos Distritales y otras Áreas de Interés Ambiental. Se desarrollaron: 289 reuniones internas, 220 reuniones externas con: Instituciones educativas, JBB, IDIGER, CAR, IDT Mesa de Grafiteros, CIMAB, CAL, EAAB, UAESP, Alcaldías Locales, Comunidad, Aguas de Bogotá, Secretaría Distrital de Planeación, UCCI, Secretaría Distrital de Salud, Secretaría Distrital del Hábitat, Programa Parceros por Bogotá, Mujeres que Reverdecen, AMCOVIT y Centro Aseo. 230 recorridos con la comunidad y diferentes instituciones privadas, públicas y educativas. 53 comunicaciones sobre ocupaciones informales.  El grupo de humedales a sep para Restauración, Compensación y  recuperación: realizó 784 eventos con 2.656 participantes. Uso sostenible: 1.358 eventos con 3.953 participantes; para un total de 2.142 eventos y 6.609 participantes. Sep: se realizaron 39 reuniones dentro de las cuales se resaltan las adelantadas con la SSFF para coordinar la disposición final de madera incautada la cual será utilizada para las actividades de mantenimiento de los PDEM. se realizaron 22 reuniones dentro de las cuales se destaca la participación en el Seminario Iberoamericano de buenas prácticas para el financiamiento de áreas protegidas locales con la participación de profesionales de los países de Paraguay, Brasil, España, México y Perú. Se realizaron 28 recorridos dentro de las cuales se destaca el realizado por el PDEM Entrenubes con los participantes nacionales e internacionales del Seminario Iberoamericano de buenas prácticas para el financiamiento de áreas protegidas locales.</t>
  </si>
  <si>
    <t xml:space="preserve">El grupo de humedales a sep para Restauración, Compensación y  recuperación: realizó 784 eventos con 2.656 participantes. Uso sostenible: 1.358 eventos con 3.953 participantes; para un total de 2.142 eventos y 6.609 participantes. Con relación a las acciones ejecutadas específicamente para el mes de septiembre del año 2022 se realizaron 256 actividades en el marco del cumplimiento de las estrategías 1: Investigación y Monitoreo, 2: Educación, participación y comunicación y 5: Gestión Interinstitucional de la Política de Humedales del Distrito Capital con la participación de 11.857 personas.
</t>
  </si>
  <si>
    <t>Para el periodo de enero a septiembre de 2022 se avanzó en un 100 % de ejecución, lo cual corresponde al seguimiento mensual de las actividades llevadas a cabo en los quince (15) Humedales por medio de la Matriz de Datos Significativos, la cual, registra todas las acciones realizadas por estrategia, en concordancia y articulación con los Planes de Acción de los Planes de Manejo Ambiental (PMA) y de la Política de Humedales del Distrito Capital (PHDC). Se realizaron mesas de trabajo con la Subdirección de Políticas y Planes Ambientales-SPPA para articulación de acciones en torno a los procesos de actualización y/o formulación de los PMA priorizados: La Vaca, Burro, Techo, Santa María del Lago, Tibanica y La Isla; se consolidó cronograma de actividades. Por otra parte, el equipo de humedales participó del taller sesión 1- Aportes actualización y formulación PMA, como resultado final se determinaron objetivos de conservación y valores objeto de conservación para los humedales priorizados, para el segundo semestre se replicará el ejercicio con los humedales faltantes. En cuanto al seguimiento de las acciones ejecutadas en el marco del cumplimiento de los 14 PMA, se realizaron mesas de trabajo entre los administradores y la profesional de apoyo para identificar actualizaciones en el estado de las actividades. Como resultado, se actualizaron los estados de las actividades para el año 2022. Para el periodo de enero a septiembre en el cumplimiento de los instrumentos de planeación y manejo de los PDEM se desarrollaron actividades en las siguientes líneas, Restauración: Se llevaron a cabo jornadas de plantación con entidades distritales y comunidad y acompañamiento a las actividades de restauración ecológica con SIMA, Ecoflora, IDIPRON y Aguas de Bogotá Educación Ambiental: Se atendieron instituciones de educación escolar y universitaria para la promoción de los proyectos ambientales en los PDEM</t>
  </si>
  <si>
    <t xml:space="preserve">A sep 2022, se han adelantado acciones de administración y manejo en el 100% de las áreas protegidas priorizadas (15 humedales y 4 parques de montaña). Gestión: obras de mitigación: Terminadas en un 100%. Se presentó demanda en contra del Contratista por uno de sus proveedores, en proceso de liquidación del contrato. Aula Mirador Juan Rey: Contratos tanto de obra como de interventoría finalizados. Se continúa con el trámite de obtención de conexión de servicios públicos definitivos y gestión documental para liquidación. Locativas:  Ante la falta de presentación de diseños definitivos y presupuesto detallado de la obra a realizar (kiosco-Humedal Salitre), la Interventoría presentó a la SDA informe de presunto incumplimiento del contrato, por la cual, la supervisión a cargo de la DGC realizará las actuaciones administrativas correspondientes. A sep2022 se desarrollaron: 289 reuniones internas, 220 reuniones externas con: Instituciones educativas, JBB, IDIGER, CAR, IDT Mesa de Grafiteros, CIMAB, CAL, EAAB, UAESP, Alcaldías Locales, Comunidad, Aguas de Bogotá, Secretaría Distrital de Planeación, UCCI, Secretaría Distrital de Salud, Secretaría Distrital del Hábitat, Programa Parceros por Bogotá, Mujeres que Reverdecen, AMCOVIT y Centro Aseo. 230 recorridos con la comunidad y difrentes instituciones privadas, públicas y educativas. 53 comunicaciones sobre ocupaciones informales. El grupo de humedales a sep para Restauración, Compensación y  recuperación: realizó 784 eventos con 2.656 participantes. Uso sostenible: 1.358 eventos con 3.953 participantes; para un total de 2.142 eventos y 6.609 participantes. Con relación a las acciones ejecutadas específicamente para el mes de septiembre del año 2022 se realizaron 256 actividades en el marco del cumplimiento de las estrategías 1: Investigación y Monitoreo, 2: Educación, participación y comunicación y 5: Gestión Interinstitucional de la Política de Humedales del Distrito Capital con la participación de 11.857 personas.
</t>
  </si>
  <si>
    <t xml:space="preserve">A sep 2022 el avance en las obras es: Obras de mitigación: Terminadas en un 100%. Se presentó demanda en contra del Contratista por uno de sus proveedores, en proceso de liquidación del contrato. Aula Mirador Juan Rey: Contratos tanto de obra como de interventoría finalizados. Se continúa con el trámite de obtención de conexión de servicios públicos definitivos y gestión documental para liquidación. Locativas:  Ante la falta de presentación de diseños definitivos y presupuesto detallado de la obra a realizar (Kiosco-Humedal Salitre), la Interventoría presentó a la SDA informe de presunto incumplimiento del contrato, por la cual, la supervisión a cargo de la DGC realizará las actuaciones administrativas correspondientes. 
</t>
  </si>
  <si>
    <t>A septiembre se han adelantado acciones de administración, manejo integral y seguimiento a los instrumentos de planeación en las 19 áreas protegidas priorizadas, avanzando según lo programado.</t>
  </si>
  <si>
    <t xml:space="preserve">A sep 2022, se ha ejecutado un 72% que equivale al 0,16 en la vigencia, consolidando PDD en 0,48 del programa de monitoreo. </t>
  </si>
  <si>
    <t>A sep 2022, se han adelantado acciones de administración y manejo en el 100% de las áreas protegidas priorizadas (15 humedales y 4 parques de montaña). Gestión: obras de mitigación: Terminadas en un 100%. Se presentó demanda en contra del Contratista por uno de sus proveedores, en proceso de liquidación del contrato. Aula Mirador Juan Rey: Contratos tanto de obra como de interventoría finalizados. Se continúa con el trámite de obtención de conexión de servicios públicos definitivos y gestión documental para liquidación. Locativas:  Ante la falta de presentación de diseños definitivos y presupuesto detallado de la obra (Kiosco-Humedal salitre) a realizar, la Interventoría presentó a la SDA informe de presunto incumplimiento del contrato, por la cual, la supervisión a cargo de la DGC realizará las actuaciones administrativas correspondientes. A sep2022 se desarrollaron: 289 reuniones internas, 220 reuniones externas con: Instituciones educativas, JBB, IDIGER, CAR, IDT Mesa de Grafiteros, CIMAB, CAL, EAAB, UAESP, Alcaldías Locales, Comunidad, Aguas de Bogotá, Secretaría Distrital de Planeación, UCCI, Secretaría Distrital de Salud, Secretaría Distrital del Hábitat, Programa Parceros por Bogotá, Mujeres que Reverdecen, AMCOVIT y Centro Aseo. 230 recorridos con la comunidad y diferentes instituciones privadas, públicas y educativas. 53 comunicaciones sobre ocupaciones informales. El grupo de humedales a sep para Restauración, Compensación y recuperación: realizó 784 eventos con 2.656 participantes. Uso sostenible: 1.358 eventos con 3.953 participantes; para un total de 2.142 eventos y 6.609 participantes.
Informe conceptos: Para el mes de sep2022, se presenta un (1) Documento Técnico de Gestión - Informe consolidado No. 9 de 12 del año 2022 que, recopila la generación de documentos técnicos para la toma de decisiones relacionados con el manejo, protección y conservación de la Estructura Ecológica Principal – EEP y otras Áreas de Interés Ambiental del Distrito Capital. A septiembre, se tiene un acumulado: Total pronunciamientos de Afectaciones a la EEP 856, Acotamiento o del sistema hídrico 124, Conservación de ecosistemas 10.</t>
  </si>
  <si>
    <t>A sep 2022, se ha ejecutado un 72% que equivale a un 0,18 en la vigencia, con lo cual se consolida un avance PDD del 48% (0,48) del programa de monitoreo; para el cual en el año 2020 y 2021 se dio inicio a la línea base y preliminarmente se definieron protocolos y formulación, en 2022 el objetivo es terminar el documento rector del programa y concluir línea base. Gestión: Durante el mes de septiembre se entregó la Versión 2 del PROGRAMA DE MONITOREO 2021. Se completó la propuesta de Ciencia Ciudadana que acompaña la formulación del programa. Se corrigieron y ajustaron las primeras versiones de los protocolos de monitoreo de flora y fauna al Decreto 555 de 2021 y se enviaron los formatos de informes definitivos. Componente Flora: Se visitaron las RDH Salitre y Jaboque para confirmación de coberturas y capacitación al personal de Aguas Bogotá. Se continuó con la elaboración de los informes finales de línea base por área. Para este componente se entregaron los informes de las RDH La Vaca, La Isla, Santa María del Lago y Salitre y los PDEM Soratama y Mirador de los Nevados. Componente Fauna: El componente de aves visitó el PDE Entrenubes y la RDH Córdoba, finalizando así la fase de campo de este componente. Los demás grupos de fauna culminaron campo en agosto y durante el mes de septiembre se enfocaron en la elaboración de los informes finales. Se recibieron informes en primera versión: Para aves La Isla, La Vaca, Santa María del Lago, Salitre y Soratama. Para mastofauna y herpetofauna La Isla, La Vaca, Santa María del Lago, Techo, El Burro, Salitre, Capellanía, Torca-Guaymaral, Soratama y Mirador de los Nevados. El componente de mastofauna realizó visita de acompañamiento a la Reserva Barranquillita propiedad del Acueducto de Bogotá, donde se planea la reintroducción de mamíferos silvestres como los curíes. Se evaluaron los posibles hábitats para la mastofauna silvestre de acuerdo a las coberturas vegetales existentes, el área de cada una y el manejo de tensionantes como la fauna doméstica. Se realizó un acompañamiento a la RDH Meandro del Say para inspeccionar posibles causales de muertes de los curíes. Durante la visita se realizó un recorrido de observación en las coberturas vegetales donde se han encontrado individuos muertos y se revisaron las posibles causales de muerte como especies domésticas (gatos y perros) o fumigaciones. Se realizó una visita a la RDH Torca-Guaymaral para aportar alternativas al manejo de parches de retamo dentro del humedal y revisión del área donde se había reportado el zorro cangrejero. Durante el mes de septiembre se empezó a realizar el monitoreo de aguas 2022 frente a parámetros fisicoquímicos e hidrobiológicos, junto con el laboratorio AnalQuim en las Reservas Distritales de Humedal de acuerdo con el cronograma 2022. Se realizaron Torca-Guaymaral, Conejera, Juan Amarillo, Jaboque, Santa María del Lago, La Vaca, El Burro, Tunjo y Tibanica.</t>
  </si>
  <si>
    <t>A sep 2022, se ha ejecutado un 72% que equivale a un 0,18 en la vigencia, con lo cual se consolida un avance PDD del 48% (0,48) del programa de monitoreo; donde en el año 2020 y 2021 se dio inicio a la línea base y preliminarmente se definieron protocolos y formulación, en 2022 el objetivo es terminar el documento rector del programa y concluir línea base. Gestión: Se entregó la Versión 2 del PROGRAMA DE MONITOREO 2021. Se completó la propuesta de Ciencia Ciudadana que acompaña la formulación del programa. Se corrigieron y ajustaron las primeras versiones de los protocolos de monitoreo de flora y fauna al Decreto 555 de 2021 y se enviaron informes definitivos. Componente Flora: Se visitaron las Reservas Distritales de Humedal (RDH) Salitre y Jaboque para confirmación de coberturas y capacitación al personal de Aguas Bogotá. Componente Fauna: El componente de aves visitó el PDE Entrenubes y la RDH Córdoba, finalizando así la fase de campo. Los demás grupos de fauna culminaron campo en agosto y en septiembre se enfocaron en la elaboración de los informes finales. El componente de mastofauna realizó visita de acompañamiento a la Reserva Barranquillita propiedad del Acueducto de Bogotá, donde se planea la reintroducción de mamíferos silvestres. Se realizó un acompañamiento a la RDH Meandro del Say para inspeccionar posibles causales de muertes de curíes. Durante la visita se realizó un recorrido de observación en las coberturas vegetales donde se han encontrado individuos muertos y se revisaron las posibles causales de muerte como especies domésticas (gatos y perros) o fumigaciones. Se realizó una visita a la RDH Torca-Guaymaral para aportar alternativas al manejo de parches de retamo dentro del humedal y revisión del área donde se había reportado el zorro cangrejero. Durante el mes de septiembre se empezó a realizar el monitoreo de aguas 2022 frente a parámetros fisicoquímicos e hidrobiológicos, junto con el laboratorio AnalQuim en las RDH de acuerdo con el cronograma 2022.</t>
  </si>
  <si>
    <t>Actividad 1. Anexo 1.Análisis técnico de ocupaciones PAIMIS.
Actividad 2. Anexo 2.1 Matriz de gestión mensual PDEM - Línea administración, Anexo 2.2 DATOS SIGNIFICATIVOS 2022_RDH_ Septiembre
Actividad 3. Anexo 3.1 Matriz de gestión mensual PDEM – línea seguimiento instrumentos de manejo. Anexo 3.2 RDH_Seguimiento_PMA_15092022
Actividad 4. Anexo 4.1 DATOS SIGNIFICATIVOS 2022_RDH_ Septiembre 
Archivos de evidencias: Guardar en la subcarpeta de evidencias documentales de la meta los archivos relevantes que dan cuenta de las acciones ejecutadas para el mes.</t>
  </si>
  <si>
    <t>Soporte meta 1:
Actividad 1. Anexo 1.Análisis técnico de ocupaciones PAIMIS. 
Actividad 2. Anexo 2.1 Matriz de gestión mensual PDEM - Línea administración, Anexo 2.2 DATOS SIGNIFICATIVOS 2022_RDH_ Septiembre
Actividad 3. Anexo 3.1 Matriz de gestión mensual PDEM – línea seguimiento instrumentos de manejo. Anexo 3.2 RDH_Seguimiento_PMA_15092022
Actividad 4. Anexo 4.1 DATOS SIGNIFICATIVOS 2022_RDH_ Septiembre 
Archivos de evidencias: Guardar en la subcarpeta de evidencias documentales de la meta los archivos relevantes que dan cuenta de las acciones ejecutadas para el mes.Soportes meta 2: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</si>
  <si>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 xml:space="preserve">A sep 2022, se ha ejecutado un 72% que equivale a un 0,18 en la vigencia, con lo cual se consolida un avance PDD del 48% (0,48) del programa de monitoreo; donde en el año 2020 y 2021 se dio inicio a la línea base y preliminarmente se definieron protocolos y formulación, en 2022 el objetivo es terminar el documento rector del programa y concluir línea base. Gestión: Se entregó la Versión 2 del PROGRAMA DE MONITOREO 2021. Se completó la propuesta de Ciencia Ciudadana que acompaña la formulación del programa. Se corrigieron y ajustaron las primeras versiones de los protocolos de monitoreo de flora y fauna al Decreto 555 de 2021 y se enviaron informes definitivos. Componente Flora: Se visitaron las RDH Salitre y Jaboque para confirmación de coberturas y capacitación al personal de Aguas Bogotá. Componente Fauna: El componente de aves visitó el PDE Entrenubes y la RDH Córdoba, finalizando así la fase de campo. Los demás grupos de fauna culminaron campo en agosto y en septiembre se enfocaron en la elaboración de los informes finales. El componente de mastofauna realizó visita de acompañamiento a la Reserva Barranquillita propiedad del Acueducto de Bogotá, donde se planea la reintroducción de mamíferos silvestres. Se realizó un acompañamiento a la RDH Meandro del Say para inspeccionar posibles causales de muertes de curíes. Durante la visita se realizó un recorrido de observación en las coberturas vegetales donde se han encontrado individuos muertos y se revisaron las posibles causales de muerte como especies domésticas (gatos y perros) o fumigaciones. Se realizó una visita a la RDH Torca-Guaymaral para aportar alternativas al manejo de parches de retamo dentro del humedal y revisión del área donde se había reportado el zorro cangrejero. Durante el mes de septiembre se empezó a realizar el monitoreo de aguas 2022 frente a parámetros fisicoquímicos e hidrobiológicos, junto con el laboratorio AnalQuim en las Reservas Distritales de Humedal de acuerdo con el cronograma 2022. </t>
  </si>
  <si>
    <t>TOTAL VIGENCIA DEL PROYECTO</t>
  </si>
  <si>
    <t>CORTE A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</si>
</sst>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1" formatCode="&quot;$&quot;\ #,##0"/>
    <numFmt numFmtId="182" formatCode="&quot;$&quot;\ #,##0.00"/>
    <numFmt numFmtId="183" formatCode="#,##0.0"/>
    <numFmt numFmtId="184" formatCode="_-* #,##0.000\ _€_-;\-* #,##0.000\ _€_-;_-* &quot;-&quot;??\ _€_-;_-@_-"/>
    <numFmt numFmtId="185" formatCode="#,##0.00000"/>
    <numFmt numFmtId="186" formatCode="_-* #,##0.0000\ _€_-;\-* #,##0.0000\ _€_-;_-* &quot;-&quot;??\ _€_-;_-@_-"/>
    <numFmt numFmtId="187" formatCode="#,##0.0000_ ;\-#,##0.0000\ "/>
    <numFmt numFmtId="188" formatCode="0.0000%"/>
    <numFmt numFmtId="189" formatCode="&quot;No debe superar 200 caracteres, suma&quot;\ 0"/>
    <numFmt numFmtId="190" formatCode="0.000%"/>
    <numFmt numFmtId="191" formatCode="&quot;No debe superar 2000 caracteres, suma&quot;\ General"/>
    <numFmt numFmtId="192" formatCode="_-[$$-240A]\ * #,##0_-;\-[$$-240A]\ * #,##0_-;_-[$$-240A]\ * &quot;-&quot;??_-;_-@_-"/>
    <numFmt numFmtId="193" formatCode="_-* #,##0\ &quot;€&quot;_-;\-* #,##0\ &quot;€&quot;_-;_-* &quot;-&quot;??\ &quot;€&quot;_-;_-@_-"/>
  </numFmts>
  <fonts count="77"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sz val="11"/>
      <color theme="1"/>
      <name val="Arial"/>
      <family val="2"/>
    </font>
    <font>
      <sz val="12"/>
      <name val="Calibri"/>
      <family val="2"/>
      <scheme val="minor"/>
    </font>
    <font>
      <sz val="12"/>
      <color indexed="8"/>
      <name val="Calibri"/>
      <family val="2"/>
      <scheme val="minor"/>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9"/>
      <color theme="1"/>
      <name val="Arial Nova Cond Light"/>
      <family val="2"/>
    </font>
    <font>
      <sz val="12"/>
      <color theme="1"/>
      <name val="Arial Nova Cond Light"/>
      <family val="2"/>
    </font>
    <font>
      <sz val="12"/>
      <name val="Arial Nova Cond Light"/>
      <family val="2"/>
    </font>
    <font>
      <sz val="9"/>
      <name val="Arial Nova Cond Light"/>
      <family val="2"/>
    </font>
    <font>
      <sz val="9"/>
      <color indexed="8"/>
      <name val="Arial Nova Cond Light"/>
      <family val="2"/>
    </font>
    <font>
      <sz val="11"/>
      <color indexed="8"/>
      <name val="Arial Nova Cond Light"/>
      <family val="2"/>
    </font>
    <font>
      <b/>
      <sz val="11"/>
      <color indexed="8"/>
      <name val="Arial Nova Cond Light"/>
      <family val="2"/>
    </font>
    <font>
      <b/>
      <sz val="9"/>
      <name val="Arial Nova Cond Light"/>
      <family val="2"/>
    </font>
    <font>
      <sz val="7"/>
      <name val="Calibri"/>
      <family val="2"/>
      <scheme val="minor"/>
    </font>
    <font>
      <b/>
      <sz val="8"/>
      <name val="Calibri"/>
      <family val="2"/>
      <scheme val="minor"/>
    </font>
    <font>
      <b/>
      <sz val="11"/>
      <name val="Calibri"/>
      <family val="2"/>
    </font>
    <font>
      <sz val="11"/>
      <name val="Calibri"/>
      <family val="2"/>
    </font>
    <font>
      <sz val="14"/>
      <name val="Tahoma"/>
      <family val="2"/>
    </font>
    <font>
      <b/>
      <sz val="14"/>
      <name val="Tahoma"/>
      <family val="2"/>
    </font>
    <font>
      <sz val="11"/>
      <color theme="0" tint="-0.249977111117893"/>
      <name val="Calibri"/>
      <family val="2"/>
      <scheme val="minor"/>
    </font>
    <font>
      <b/>
      <sz val="11"/>
      <color theme="0" tint="-0.249977111117893"/>
      <name val="Calibri"/>
      <family val="2"/>
      <scheme val="minor"/>
    </font>
    <font>
      <sz val="10"/>
      <color rgb="FF000000"/>
      <name val="Tahoma"/>
      <family val="2"/>
    </font>
    <font>
      <b/>
      <sz val="10"/>
      <color rgb="FF000000"/>
      <name val="Tahoma"/>
      <family val="2"/>
    </font>
    <font>
      <b/>
      <sz val="11"/>
      <color rgb="FF000000"/>
      <name val="Tahoma"/>
      <family val="2"/>
    </font>
    <font>
      <sz val="11"/>
      <color rgb="FF000000"/>
      <name val="Tahoma"/>
      <family val="2"/>
    </font>
    <font>
      <b/>
      <sz val="8"/>
      <name val="Arial Nova Cond Light"/>
      <family val="2"/>
    </font>
    <font>
      <sz val="8"/>
      <name val="Arial Nova Cond Light"/>
      <family val="2"/>
    </font>
    <font>
      <b/>
      <sz val="10"/>
      <name val="Arial"/>
      <family val="2"/>
    </font>
    <font>
      <b/>
      <sz val="18"/>
      <color indexed="81"/>
      <name val="Tahoma"/>
      <family val="2"/>
    </font>
    <font>
      <sz val="18"/>
      <color indexed="81"/>
      <name val="Tahoma"/>
      <family val="2"/>
    </font>
    <font>
      <sz val="8"/>
      <name val="Calibri"/>
      <family val="2"/>
      <scheme val="minor"/>
    </font>
    <font>
      <sz val="11"/>
      <color theme="0" tint="-0.14999847407452621"/>
      <name val="Calibri"/>
      <family val="2"/>
      <scheme val="minor"/>
    </font>
    <font>
      <b/>
      <sz val="11"/>
      <name val="Arial"/>
      <family val="2"/>
    </font>
    <font>
      <b/>
      <sz val="14"/>
      <name val="Arial"/>
      <family val="2"/>
    </font>
    <font>
      <b/>
      <sz val="16"/>
      <name val="Arial"/>
      <family val="2"/>
    </font>
    <font>
      <b/>
      <sz val="12"/>
      <color theme="1"/>
      <name val="Calibri"/>
      <family val="2"/>
      <scheme val="minor"/>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rgb="FF7BB8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7BB800"/>
        <bgColor rgb="FF3AEE3A"/>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medium">
        <color auto="1"/>
      </left>
      <right style="medium">
        <color indexed="64"/>
      </right>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auto="1"/>
      </left>
      <right style="medium">
        <color auto="1"/>
      </right>
      <top style="medium">
        <color auto="1"/>
      </top>
      <bottom/>
      <diagonal/>
    </border>
    <border>
      <left style="medium">
        <color auto="1"/>
      </left>
      <right style="medium">
        <color auto="1"/>
      </right>
      <top/>
      <bottom/>
      <diagonal/>
    </border>
  </borders>
  <cellStyleXfs count="2869">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cellStyleXfs>
  <cellXfs count="1010">
    <xf numFmtId="0" fontId="0" fillId="0" borderId="0" xfId="0"/>
    <xf numFmtId="0" fontId="10" fillId="4" borderId="1" xfId="0" applyFont="1" applyFill="1" applyBorder="1" applyAlignment="1">
      <alignment horizontal="center" vertical="center"/>
    </xf>
    <xf numFmtId="0" fontId="0" fillId="0" borderId="1" xfId="0" applyBorder="1" applyAlignment="1">
      <alignment horizontal="center" vertical="center"/>
    </xf>
    <xf numFmtId="0" fontId="29" fillId="3" borderId="0" xfId="0" applyFont="1" applyFill="1" applyAlignment="1">
      <alignment horizontal="center"/>
    </xf>
    <xf numFmtId="0" fontId="29" fillId="0" borderId="0" xfId="0" applyFont="1" applyAlignment="1">
      <alignment horizontal="center"/>
    </xf>
    <xf numFmtId="42" fontId="29" fillId="0" borderId="0" xfId="2866" applyFont="1" applyFill="1" applyAlignment="1">
      <alignment horizontal="center"/>
    </xf>
    <xf numFmtId="182" fontId="29" fillId="0" borderId="0" xfId="0" applyNumberFormat="1" applyFont="1" applyAlignment="1">
      <alignment horizontal="center"/>
    </xf>
    <xf numFmtId="169" fontId="29" fillId="0" borderId="0" xfId="3" applyFont="1" applyFill="1" applyBorder="1" applyAlignment="1">
      <alignment horizontal="center"/>
    </xf>
    <xf numFmtId="43" fontId="29" fillId="0" borderId="0" xfId="0" applyNumberFormat="1" applyFont="1" applyAlignment="1">
      <alignment horizontal="center"/>
    </xf>
    <xf numFmtId="0" fontId="20" fillId="0" borderId="0" xfId="0" applyFont="1"/>
    <xf numFmtId="0" fontId="20" fillId="3" borderId="0" xfId="0" applyFont="1" applyFill="1"/>
    <xf numFmtId="0" fontId="29" fillId="3" borderId="0" xfId="0" applyFont="1" applyFill="1"/>
    <xf numFmtId="175" fontId="20" fillId="3" borderId="0" xfId="0" applyNumberFormat="1" applyFont="1" applyFill="1" applyAlignment="1">
      <alignment horizontal="center"/>
    </xf>
    <xf numFmtId="0" fontId="29" fillId="0" borderId="0" xfId="0" applyFont="1"/>
    <xf numFmtId="0" fontId="20" fillId="0" borderId="0" xfId="0" applyFont="1" applyAlignment="1">
      <alignment horizontal="center"/>
    </xf>
    <xf numFmtId="10" fontId="12" fillId="2" borderId="0" xfId="16" applyNumberFormat="1" applyFont="1" applyFill="1" applyAlignment="1">
      <alignment vertical="center"/>
    </xf>
    <xf numFmtId="0" fontId="12" fillId="0" borderId="0" xfId="16" applyFont="1" applyAlignment="1">
      <alignment vertical="center"/>
    </xf>
    <xf numFmtId="0" fontId="12" fillId="2" borderId="0" xfId="16" applyFont="1" applyFill="1" applyAlignment="1">
      <alignment vertical="center"/>
    </xf>
    <xf numFmtId="172" fontId="12" fillId="17" borderId="1" xfId="0" applyNumberFormat="1" applyFont="1" applyFill="1" applyBorder="1" applyAlignment="1">
      <alignment vertical="center"/>
    </xf>
    <xf numFmtId="172" fontId="12" fillId="18" borderId="1" xfId="0" applyNumberFormat="1" applyFont="1" applyFill="1" applyBorder="1" applyAlignment="1">
      <alignment vertical="center"/>
    </xf>
    <xf numFmtId="0" fontId="12" fillId="2" borderId="0" xfId="16" applyFont="1" applyFill="1" applyAlignment="1">
      <alignment horizontal="left" vertical="center"/>
    </xf>
    <xf numFmtId="0" fontId="12" fillId="2" borderId="0" xfId="16" applyFont="1" applyFill="1" applyAlignment="1">
      <alignment vertical="top"/>
    </xf>
    <xf numFmtId="10" fontId="12" fillId="0" borderId="0" xfId="16" applyNumberFormat="1" applyFont="1" applyAlignment="1">
      <alignment vertical="center"/>
    </xf>
    <xf numFmtId="0" fontId="12" fillId="0" borderId="0" xfId="16" applyFont="1" applyAlignment="1">
      <alignment horizontal="left" vertical="center"/>
    </xf>
    <xf numFmtId="0" fontId="32" fillId="17" borderId="55" xfId="0" applyFont="1" applyFill="1" applyBorder="1" applyAlignment="1">
      <alignment vertical="center" wrapText="1"/>
    </xf>
    <xf numFmtId="0" fontId="32" fillId="17" borderId="42" xfId="0" applyFont="1" applyFill="1" applyBorder="1" applyAlignment="1">
      <alignment vertical="center" wrapText="1"/>
    </xf>
    <xf numFmtId="0" fontId="32" fillId="17" borderId="0" xfId="0" applyFont="1" applyFill="1" applyAlignment="1">
      <alignment vertical="center" wrapText="1"/>
    </xf>
    <xf numFmtId="0" fontId="32" fillId="17" borderId="24" xfId="0" applyFont="1" applyFill="1" applyBorder="1" applyAlignment="1">
      <alignment vertical="center" wrapText="1"/>
    </xf>
    <xf numFmtId="42" fontId="32" fillId="17" borderId="1" xfId="0" applyNumberFormat="1" applyFont="1" applyFill="1" applyBorder="1" applyAlignment="1">
      <alignment horizontal="center" vertical="center" wrapText="1"/>
    </xf>
    <xf numFmtId="0" fontId="32" fillId="17" borderId="26" xfId="0" applyFont="1" applyFill="1" applyBorder="1" applyAlignment="1">
      <alignment vertical="center" wrapText="1"/>
    </xf>
    <xf numFmtId="0" fontId="32" fillId="17" borderId="33" xfId="0" applyFont="1" applyFill="1" applyBorder="1" applyAlignment="1">
      <alignment vertical="center" wrapText="1"/>
    </xf>
    <xf numFmtId="41" fontId="20" fillId="0" borderId="0" xfId="2865" applyFont="1" applyFill="1"/>
    <xf numFmtId="0" fontId="38" fillId="0" borderId="0" xfId="0" applyFont="1" applyAlignment="1">
      <alignment horizontal="center" vertical="center"/>
    </xf>
    <xf numFmtId="0" fontId="38" fillId="0" borderId="0" xfId="0" applyFont="1" applyAlignment="1">
      <alignment horizontal="left" vertical="center"/>
    </xf>
    <xf numFmtId="0" fontId="39" fillId="18" borderId="16" xfId="0" applyFont="1" applyFill="1" applyBorder="1" applyAlignment="1">
      <alignment horizontal="center" vertical="center"/>
    </xf>
    <xf numFmtId="0" fontId="39" fillId="19" borderId="1" xfId="2867" applyFont="1" applyFill="1" applyBorder="1" applyAlignment="1">
      <alignment horizontal="left" vertical="center" wrapText="1"/>
    </xf>
    <xf numFmtId="0" fontId="41" fillId="19" borderId="1" xfId="2867" applyFont="1" applyFill="1" applyBorder="1" applyAlignment="1">
      <alignment horizontal="left" vertical="center" wrapText="1"/>
    </xf>
    <xf numFmtId="9" fontId="39" fillId="19" borderId="10" xfId="24" applyFont="1" applyFill="1" applyBorder="1" applyAlignment="1">
      <alignment horizontal="left" vertical="center" wrapText="1"/>
    </xf>
    <xf numFmtId="0" fontId="38" fillId="0" borderId="0" xfId="0" applyFont="1" applyAlignment="1">
      <alignment vertical="center" wrapText="1"/>
    </xf>
    <xf numFmtId="0" fontId="38" fillId="3" borderId="1" xfId="0" applyFont="1" applyFill="1" applyBorder="1" applyAlignment="1">
      <alignment horizontal="center" vertical="center"/>
    </xf>
    <xf numFmtId="0" fontId="38" fillId="0" borderId="1" xfId="0" applyFont="1" applyBorder="1" applyAlignment="1">
      <alignment horizontal="center" vertical="center"/>
    </xf>
    <xf numFmtId="0" fontId="38" fillId="0" borderId="16" xfId="0" applyFont="1" applyBorder="1" applyAlignment="1">
      <alignment horizontal="center" vertical="center"/>
    </xf>
    <xf numFmtId="0" fontId="38" fillId="0" borderId="1" xfId="0" applyFont="1" applyBorder="1" applyAlignment="1">
      <alignment horizontal="left" vertical="center"/>
    </xf>
    <xf numFmtId="0" fontId="38" fillId="0" borderId="50" xfId="0" applyFont="1" applyBorder="1" applyAlignment="1">
      <alignment horizontal="center" vertical="center"/>
    </xf>
    <xf numFmtId="0" fontId="38" fillId="0" borderId="4" xfId="0" applyFont="1" applyBorder="1" applyAlignment="1">
      <alignment horizontal="left" vertical="center"/>
    </xf>
    <xf numFmtId="0" fontId="39" fillId="18" borderId="18" xfId="0" applyFont="1" applyFill="1" applyBorder="1" applyAlignment="1">
      <alignment horizontal="center" vertical="center"/>
    </xf>
    <xf numFmtId="0" fontId="39" fillId="19" borderId="2" xfId="2867" applyFont="1" applyFill="1" applyBorder="1" applyAlignment="1">
      <alignment horizontal="left" vertical="center" wrapText="1"/>
    </xf>
    <xf numFmtId="0" fontId="39" fillId="19" borderId="4" xfId="2867" applyFont="1" applyFill="1" applyBorder="1" applyAlignment="1">
      <alignment horizontal="left" vertical="center" wrapText="1"/>
    </xf>
    <xf numFmtId="0" fontId="38" fillId="0" borderId="34" xfId="0" applyFont="1" applyBorder="1" applyAlignment="1">
      <alignment horizontal="center" vertical="center"/>
    </xf>
    <xf numFmtId="0" fontId="38" fillId="0" borderId="5" xfId="0" applyFont="1" applyBorder="1" applyAlignment="1">
      <alignment horizontal="left" vertical="center"/>
    </xf>
    <xf numFmtId="0" fontId="38" fillId="0" borderId="23" xfId="0" applyFont="1" applyBorder="1" applyAlignment="1">
      <alignment horizontal="center" vertical="center"/>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9" fontId="38" fillId="0" borderId="1" xfId="0" applyNumberFormat="1" applyFont="1" applyBorder="1" applyAlignment="1">
      <alignment horizontal="center" vertical="center"/>
    </xf>
    <xf numFmtId="0" fontId="39" fillId="3" borderId="16" xfId="0" applyFont="1" applyFill="1" applyBorder="1" applyAlignment="1">
      <alignment horizontal="center" vertical="center"/>
    </xf>
    <xf numFmtId="0" fontId="39" fillId="3" borderId="1" xfId="0" applyFont="1" applyFill="1" applyBorder="1" applyAlignment="1">
      <alignment horizontal="left" vertical="center" wrapText="1"/>
    </xf>
    <xf numFmtId="0" fontId="38" fillId="3" borderId="16" xfId="0" applyFont="1" applyFill="1" applyBorder="1" applyAlignment="1">
      <alignment horizontal="center" vertical="center"/>
    </xf>
    <xf numFmtId="0" fontId="38" fillId="3" borderId="1" xfId="0" applyFont="1" applyFill="1" applyBorder="1" applyAlignment="1">
      <alignment horizontal="left" vertical="center"/>
    </xf>
    <xf numFmtId="0" fontId="38" fillId="3" borderId="50" xfId="0" applyFont="1" applyFill="1" applyBorder="1" applyAlignment="1">
      <alignment horizontal="center" vertical="center"/>
    </xf>
    <xf numFmtId="0" fontId="38" fillId="3" borderId="4" xfId="0" applyFont="1" applyFill="1" applyBorder="1" applyAlignment="1">
      <alignment horizontal="left" vertical="center"/>
    </xf>
    <xf numFmtId="0" fontId="38" fillId="3" borderId="0" xfId="0" applyFont="1" applyFill="1" applyAlignment="1">
      <alignment horizontal="center" vertical="center"/>
    </xf>
    <xf numFmtId="0" fontId="38" fillId="3" borderId="0" xfId="0" applyFont="1" applyFill="1" applyAlignment="1">
      <alignment horizontal="left" vertical="center"/>
    </xf>
    <xf numFmtId="0" fontId="41" fillId="3" borderId="0" xfId="0" applyFont="1" applyFill="1" applyAlignment="1">
      <alignment horizontal="center" vertical="center"/>
    </xf>
    <xf numFmtId="0" fontId="40" fillId="3" borderId="0" xfId="0" applyFont="1" applyFill="1" applyAlignment="1">
      <alignment horizontal="left" vertical="center"/>
    </xf>
    <xf numFmtId="0" fontId="40" fillId="0" borderId="0" xfId="0" applyFont="1" applyAlignment="1">
      <alignment horizontal="left" vertical="center"/>
    </xf>
    <xf numFmtId="9" fontId="38" fillId="0" borderId="0" xfId="24" applyFont="1" applyAlignment="1">
      <alignment horizontal="left" vertical="center"/>
    </xf>
    <xf numFmtId="9" fontId="38" fillId="3" borderId="1" xfId="24" applyFont="1" applyFill="1" applyBorder="1" applyAlignment="1">
      <alignment horizontal="left" vertical="center"/>
    </xf>
    <xf numFmtId="0" fontId="38" fillId="3" borderId="0" xfId="0" applyFont="1" applyFill="1" applyAlignment="1">
      <alignment vertical="center" wrapText="1"/>
    </xf>
    <xf numFmtId="9" fontId="38" fillId="0" borderId="1" xfId="24" applyFont="1" applyBorder="1" applyAlignment="1">
      <alignment horizontal="left" vertical="center"/>
    </xf>
    <xf numFmtId="0" fontId="40" fillId="0" borderId="1" xfId="0" applyFont="1" applyBorder="1" applyAlignment="1">
      <alignment horizontal="left" vertical="center"/>
    </xf>
    <xf numFmtId="9" fontId="38" fillId="0" borderId="10" xfId="24" applyFont="1" applyBorder="1" applyAlignment="1">
      <alignment horizontal="left" vertical="center"/>
    </xf>
    <xf numFmtId="0" fontId="40" fillId="0" borderId="4" xfId="0" applyFont="1" applyBorder="1" applyAlignment="1">
      <alignment horizontal="left" vertical="center"/>
    </xf>
    <xf numFmtId="0" fontId="38" fillId="0" borderId="57" xfId="0" applyFont="1" applyBorder="1" applyAlignment="1">
      <alignment horizontal="center" vertical="center" wrapText="1"/>
    </xf>
    <xf numFmtId="0" fontId="40"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9" fillId="19" borderId="1" xfId="24" applyFont="1" applyFill="1" applyBorder="1" applyAlignment="1">
      <alignment horizontal="left" vertical="center" wrapText="1"/>
    </xf>
    <xf numFmtId="0" fontId="39" fillId="19" borderId="10" xfId="2867" applyFont="1" applyFill="1" applyBorder="1" applyAlignment="1">
      <alignment vertical="center" wrapText="1"/>
    </xf>
    <xf numFmtId="0" fontId="38" fillId="0" borderId="10" xfId="0" applyFont="1" applyBorder="1" applyAlignment="1">
      <alignment vertical="center" wrapText="1"/>
    </xf>
    <xf numFmtId="9" fontId="38" fillId="0" borderId="4" xfId="24" applyFont="1" applyBorder="1" applyAlignment="1">
      <alignment horizontal="left" vertical="center"/>
    </xf>
    <xf numFmtId="0" fontId="38" fillId="0" borderId="11" xfId="0" applyFont="1" applyBorder="1" applyAlignment="1">
      <alignment vertical="center" wrapText="1"/>
    </xf>
    <xf numFmtId="0" fontId="41" fillId="19" borderId="2" xfId="2867" applyFont="1" applyFill="1" applyBorder="1" applyAlignment="1">
      <alignment horizontal="left" vertical="center" wrapText="1"/>
    </xf>
    <xf numFmtId="0" fontId="39" fillId="19" borderId="17" xfId="2867" applyFont="1" applyFill="1" applyBorder="1" applyAlignment="1">
      <alignment horizontal="left" vertical="center" wrapText="1"/>
    </xf>
    <xf numFmtId="182" fontId="38" fillId="0" borderId="57" xfId="2866" applyNumberFormat="1" applyFont="1" applyFill="1" applyBorder="1" applyAlignment="1">
      <alignment horizontal="right" vertical="center"/>
    </xf>
    <xf numFmtId="9" fontId="38" fillId="3" borderId="0" xfId="24" applyFont="1" applyFill="1" applyAlignment="1">
      <alignment horizontal="left" vertical="center"/>
    </xf>
    <xf numFmtId="0" fontId="41" fillId="19" borderId="4" xfId="2867" applyFont="1" applyFill="1" applyBorder="1" applyAlignment="1">
      <alignment horizontal="left" vertical="center" wrapText="1"/>
    </xf>
    <xf numFmtId="0" fontId="39" fillId="19" borderId="11" xfId="2867" applyFont="1" applyFill="1" applyBorder="1" applyAlignment="1">
      <alignment horizontal="left" vertical="center" wrapText="1"/>
    </xf>
    <xf numFmtId="0" fontId="38" fillId="0" borderId="10" xfId="0" applyFont="1" applyBorder="1" applyAlignment="1">
      <alignment horizontal="left" vertical="center"/>
    </xf>
    <xf numFmtId="0" fontId="40" fillId="0" borderId="5" xfId="0" applyFont="1" applyBorder="1" applyAlignment="1">
      <alignment horizontal="left" vertical="center"/>
    </xf>
    <xf numFmtId="0" fontId="38" fillId="0" borderId="19" xfId="0" applyFont="1" applyBorder="1" applyAlignment="1">
      <alignment horizontal="left" vertical="center"/>
    </xf>
    <xf numFmtId="0" fontId="38" fillId="0" borderId="11" xfId="0" applyFont="1" applyBorder="1" applyAlignment="1">
      <alignment horizontal="left" vertical="center"/>
    </xf>
    <xf numFmtId="0" fontId="38" fillId="0" borderId="1" xfId="0" applyFont="1" applyBorder="1" applyAlignment="1">
      <alignment vertical="center" wrapText="1"/>
    </xf>
    <xf numFmtId="0" fontId="38" fillId="3" borderId="59" xfId="0" applyFont="1" applyFill="1" applyBorder="1" applyAlignment="1">
      <alignment horizontal="left" vertical="center"/>
    </xf>
    <xf numFmtId="10" fontId="38" fillId="3" borderId="4" xfId="24" applyNumberFormat="1" applyFont="1" applyFill="1" applyBorder="1" applyAlignment="1">
      <alignment horizontal="left" vertical="center"/>
    </xf>
    <xf numFmtId="0" fontId="38" fillId="3" borderId="11" xfId="0" applyFont="1" applyFill="1" applyBorder="1" applyAlignment="1">
      <alignment horizontal="left" vertical="center" wrapText="1"/>
    </xf>
    <xf numFmtId="0" fontId="39" fillId="25" borderId="1" xfId="2867" applyFont="1" applyFill="1" applyBorder="1" applyAlignment="1">
      <alignment horizontal="left" vertical="center" wrapText="1"/>
    </xf>
    <xf numFmtId="0" fontId="41" fillId="3" borderId="1" xfId="0" applyFont="1" applyFill="1" applyBorder="1" applyAlignment="1">
      <alignment horizontal="left" vertical="center" wrapText="1"/>
    </xf>
    <xf numFmtId="9" fontId="39" fillId="25" borderId="10" xfId="24" applyFont="1" applyFill="1" applyBorder="1" applyAlignment="1">
      <alignment horizontal="left" vertical="center" wrapText="1"/>
    </xf>
    <xf numFmtId="0" fontId="40" fillId="3" borderId="1" xfId="0" applyFont="1" applyFill="1" applyBorder="1" applyAlignment="1">
      <alignment horizontal="left" vertical="center"/>
    </xf>
    <xf numFmtId="9" fontId="38" fillId="3" borderId="10" xfId="24" applyFont="1" applyFill="1" applyBorder="1" applyAlignment="1">
      <alignment horizontal="left" vertical="center"/>
    </xf>
    <xf numFmtId="0" fontId="40" fillId="3" borderId="4" xfId="0" applyFont="1" applyFill="1" applyBorder="1" applyAlignment="1">
      <alignment horizontal="left" vertical="center"/>
    </xf>
    <xf numFmtId="9" fontId="38" fillId="3" borderId="11" xfId="24" applyFont="1" applyFill="1" applyBorder="1" applyAlignment="1">
      <alignment horizontal="left" vertical="center"/>
    </xf>
    <xf numFmtId="4" fontId="40" fillId="3" borderId="0" xfId="0" applyNumberFormat="1" applyFont="1" applyFill="1" applyAlignment="1">
      <alignment horizontal="left" vertical="center"/>
    </xf>
    <xf numFmtId="9" fontId="40" fillId="3" borderId="0" xfId="24" applyFont="1" applyFill="1" applyAlignment="1">
      <alignment horizontal="left" vertical="center"/>
    </xf>
    <xf numFmtId="4" fontId="40" fillId="3" borderId="0" xfId="0" applyNumberFormat="1" applyFont="1" applyFill="1" applyAlignment="1">
      <alignment vertical="center" wrapText="1"/>
    </xf>
    <xf numFmtId="0" fontId="40" fillId="3" borderId="0" xfId="0" applyFont="1" applyFill="1" applyAlignment="1" applyProtection="1">
      <alignment horizontal="left" vertical="center"/>
      <protection locked="0"/>
    </xf>
    <xf numFmtId="0" fontId="41" fillId="3" borderId="0" xfId="0" applyFont="1" applyFill="1" applyAlignment="1" applyProtection="1">
      <alignment horizontal="left" vertical="center"/>
      <protection locked="0"/>
    </xf>
    <xf numFmtId="9" fontId="38" fillId="0" borderId="1" xfId="24" applyFont="1" applyFill="1" applyBorder="1" applyAlignment="1">
      <alignment horizontal="left" vertical="center"/>
    </xf>
    <xf numFmtId="9" fontId="40" fillId="0" borderId="57" xfId="24" applyFont="1" applyFill="1" applyBorder="1" applyAlignment="1">
      <alignment horizontal="center" vertical="center"/>
    </xf>
    <xf numFmtId="2" fontId="40" fillId="0" borderId="57" xfId="24" applyNumberFormat="1" applyFont="1" applyFill="1" applyBorder="1" applyAlignment="1">
      <alignment horizontal="center" vertical="center"/>
    </xf>
    <xf numFmtId="9" fontId="38" fillId="0" borderId="0" xfId="24" applyFont="1" applyFill="1" applyAlignment="1">
      <alignment horizontal="left" vertical="center"/>
    </xf>
    <xf numFmtId="175" fontId="29" fillId="0" borderId="0" xfId="3" applyNumberFormat="1" applyFont="1" applyFill="1" applyAlignment="1">
      <alignment horizontal="center"/>
    </xf>
    <xf numFmtId="175" fontId="30" fillId="0" borderId="0" xfId="3" applyNumberFormat="1" applyFont="1" applyFill="1" applyBorder="1" applyAlignment="1">
      <alignment horizontal="center" vertical="center"/>
    </xf>
    <xf numFmtId="0" fontId="38" fillId="0" borderId="57" xfId="0" applyFont="1" applyBorder="1" applyAlignment="1">
      <alignment horizontal="left" vertical="center" wrapText="1"/>
    </xf>
    <xf numFmtId="181" fontId="47" fillId="3" borderId="1" xfId="84" applyNumberFormat="1" applyFont="1" applyFill="1" applyBorder="1" applyAlignment="1">
      <alignment horizontal="center" vertical="center"/>
    </xf>
    <xf numFmtId="181" fontId="48" fillId="3" borderId="1" xfId="84" applyNumberFormat="1" applyFont="1" applyFill="1" applyBorder="1" applyAlignment="1">
      <alignment horizontal="center" vertical="center"/>
    </xf>
    <xf numFmtId="181" fontId="47" fillId="3" borderId="1" xfId="24" applyNumberFormat="1" applyFont="1" applyFill="1" applyBorder="1" applyAlignment="1">
      <alignment horizontal="center" vertical="center"/>
    </xf>
    <xf numFmtId="181" fontId="47" fillId="3" borderId="1" xfId="2866" applyNumberFormat="1" applyFont="1" applyFill="1" applyBorder="1" applyAlignment="1">
      <alignment horizontal="center" vertical="center"/>
    </xf>
    <xf numFmtId="181" fontId="47" fillId="0" borderId="1" xfId="84" applyNumberFormat="1" applyFont="1" applyFill="1" applyBorder="1" applyAlignment="1">
      <alignment horizontal="center" vertical="center"/>
    </xf>
    <xf numFmtId="181" fontId="48" fillId="0" borderId="1" xfId="84" applyNumberFormat="1" applyFont="1" applyFill="1" applyBorder="1" applyAlignment="1">
      <alignment horizontal="center" vertical="center"/>
    </xf>
    <xf numFmtId="181" fontId="47" fillId="0" borderId="1" xfId="2866" applyNumberFormat="1" applyFont="1" applyFill="1" applyBorder="1" applyAlignment="1">
      <alignment horizontal="center" vertical="center"/>
    </xf>
    <xf numFmtId="181" fontId="47" fillId="0" borderId="1" xfId="24" applyNumberFormat="1" applyFont="1" applyFill="1" applyBorder="1" applyAlignment="1">
      <alignment horizontal="center" vertical="center"/>
    </xf>
    <xf numFmtId="0" fontId="40" fillId="0" borderId="57" xfId="0" applyFont="1" applyBorder="1" applyAlignment="1">
      <alignment horizontal="center" vertical="center"/>
    </xf>
    <xf numFmtId="9" fontId="40" fillId="0" borderId="57" xfId="0" applyNumberFormat="1" applyFont="1" applyBorder="1" applyAlignment="1">
      <alignment horizontal="center" vertical="center"/>
    </xf>
    <xf numFmtId="0" fontId="40" fillId="0" borderId="57" xfId="0" applyFont="1" applyBorder="1" applyAlignment="1">
      <alignment horizontal="center" vertical="center" wrapText="1"/>
    </xf>
    <xf numFmtId="189" fontId="38" fillId="3" borderId="0" xfId="0" applyNumberFormat="1" applyFont="1" applyFill="1" applyAlignment="1">
      <alignment horizontal="left" vertical="center"/>
    </xf>
    <xf numFmtId="0" fontId="38" fillId="0" borderId="1" xfId="0" applyFont="1" applyBorder="1" applyAlignment="1">
      <alignment vertical="top" wrapText="1"/>
    </xf>
    <xf numFmtId="0" fontId="38" fillId="0" borderId="1" xfId="0" applyFont="1" applyBorder="1" applyAlignment="1">
      <alignment horizontal="center" vertical="top" wrapText="1"/>
    </xf>
    <xf numFmtId="9" fontId="38" fillId="0" borderId="1" xfId="0" applyNumberFormat="1" applyFont="1" applyBorder="1" applyAlignment="1">
      <alignment horizontal="center" vertical="top"/>
    </xf>
    <xf numFmtId="10" fontId="38" fillId="0" borderId="1" xfId="24" applyNumberFormat="1" applyFont="1" applyFill="1" applyBorder="1" applyAlignment="1">
      <alignment horizontal="center" vertical="top" wrapText="1"/>
    </xf>
    <xf numFmtId="9" fontId="38" fillId="0" borderId="1" xfId="24" applyFont="1" applyFill="1" applyBorder="1" applyAlignment="1">
      <alignment horizontal="left" vertical="top" wrapText="1"/>
    </xf>
    <xf numFmtId="0" fontId="38" fillId="0" borderId="0" xfId="0" applyFont="1" applyAlignment="1">
      <alignment horizontal="left" vertical="top"/>
    </xf>
    <xf numFmtId="0" fontId="38" fillId="0" borderId="0" xfId="0" applyFont="1" applyAlignment="1">
      <alignment vertical="top" wrapText="1"/>
    </xf>
    <xf numFmtId="10" fontId="38" fillId="0" borderId="1" xfId="24" applyNumberFormat="1" applyFont="1" applyFill="1" applyBorder="1" applyAlignment="1">
      <alignment horizontal="center" vertical="center" wrapText="1"/>
    </xf>
    <xf numFmtId="9" fontId="38" fillId="0" borderId="1" xfId="24" applyFont="1" applyFill="1" applyBorder="1" applyAlignment="1">
      <alignment horizontal="left" vertical="center" wrapText="1"/>
    </xf>
    <xf numFmtId="0" fontId="32" fillId="17" borderId="2" xfId="16" applyFont="1" applyFill="1" applyBorder="1" applyAlignment="1">
      <alignment horizontal="center" vertical="center" textRotation="90" wrapText="1"/>
    </xf>
    <xf numFmtId="10" fontId="32" fillId="17" borderId="31" xfId="21" applyNumberFormat="1" applyFont="1" applyFill="1" applyBorder="1" applyAlignment="1">
      <alignment horizontal="center" vertical="center" wrapText="1"/>
    </xf>
    <xf numFmtId="0" fontId="32" fillId="17" borderId="38" xfId="16" applyFont="1" applyFill="1" applyBorder="1" applyAlignment="1">
      <alignment horizontal="center" vertical="top" wrapText="1"/>
    </xf>
    <xf numFmtId="0" fontId="38" fillId="0" borderId="61" xfId="0" applyFont="1" applyBorder="1" applyAlignment="1">
      <alignment horizontal="left" vertical="center" wrapText="1"/>
    </xf>
    <xf numFmtId="0" fontId="40" fillId="0" borderId="61" xfId="0" applyFont="1" applyBorder="1" applyAlignment="1">
      <alignment horizontal="center" vertical="center"/>
    </xf>
    <xf numFmtId="0" fontId="38" fillId="0" borderId="61" xfId="0" applyFont="1" applyBorder="1" applyAlignment="1">
      <alignment horizontal="center" vertical="center" wrapText="1"/>
    </xf>
    <xf numFmtId="9" fontId="40" fillId="0" borderId="61" xfId="0" applyNumberFormat="1" applyFont="1" applyBorder="1" applyAlignment="1">
      <alignment horizontal="center" vertical="center"/>
    </xf>
    <xf numFmtId="0" fontId="40" fillId="0" borderId="61" xfId="0" applyFont="1" applyBorder="1" applyAlignment="1">
      <alignment horizontal="center" vertical="center" wrapText="1"/>
    </xf>
    <xf numFmtId="1" fontId="40" fillId="0" borderId="61" xfId="24" applyNumberFormat="1" applyFont="1" applyFill="1" applyBorder="1" applyAlignment="1">
      <alignment horizontal="center" vertical="center"/>
    </xf>
    <xf numFmtId="9" fontId="40" fillId="0" borderId="61" xfId="24" applyFont="1" applyFill="1" applyBorder="1" applyAlignment="1">
      <alignment horizontal="center" vertical="center"/>
    </xf>
    <xf numFmtId="0" fontId="38" fillId="0" borderId="0" xfId="0" applyFont="1"/>
    <xf numFmtId="0" fontId="38" fillId="3" borderId="0" xfId="0" applyFont="1" applyFill="1"/>
    <xf numFmtId="0" fontId="38" fillId="3" borderId="0" xfId="0" applyFont="1" applyFill="1" applyAlignment="1">
      <alignment horizontal="center"/>
    </xf>
    <xf numFmtId="0" fontId="41" fillId="0" borderId="23" xfId="0" applyFont="1" applyBorder="1" applyAlignment="1">
      <alignment horizontal="left" wrapText="1"/>
    </xf>
    <xf numFmtId="0" fontId="41" fillId="0" borderId="0" xfId="0" applyFont="1" applyAlignment="1">
      <alignment horizontal="left" wrapText="1"/>
    </xf>
    <xf numFmtId="0" fontId="41" fillId="0" borderId="0" xfId="0" applyFont="1" applyAlignment="1">
      <alignment horizontal="center" wrapText="1"/>
    </xf>
    <xf numFmtId="0" fontId="41" fillId="3" borderId="0" xfId="0" applyFont="1" applyFill="1" applyAlignment="1">
      <alignment horizontal="left" wrapText="1"/>
    </xf>
    <xf numFmtId="0" fontId="51" fillId="0" borderId="0" xfId="0" applyFont="1"/>
    <xf numFmtId="0" fontId="51" fillId="0" borderId="0" xfId="0" applyFont="1" applyAlignment="1">
      <alignment vertical="top"/>
    </xf>
    <xf numFmtId="0" fontId="51" fillId="0" borderId="0" xfId="0" applyFont="1" applyAlignment="1">
      <alignment horizontal="center" wrapText="1"/>
    </xf>
    <xf numFmtId="0" fontId="51" fillId="0" borderId="0" xfId="0" applyFont="1" applyAlignment="1">
      <alignment horizontal="center"/>
    </xf>
    <xf numFmtId="0" fontId="38" fillId="0" borderId="0" xfId="0" applyFont="1" applyAlignment="1">
      <alignment horizontal="center" wrapText="1"/>
    </xf>
    <xf numFmtId="0" fontId="51" fillId="0" borderId="0" xfId="0" applyFont="1" applyAlignment="1">
      <alignment horizontal="left" wrapText="1"/>
    </xf>
    <xf numFmtId="0" fontId="38" fillId="0" borderId="0" xfId="0" applyFont="1" applyAlignment="1">
      <alignment horizontal="center"/>
    </xf>
    <xf numFmtId="175" fontId="51" fillId="0" borderId="0" xfId="3" applyNumberFormat="1" applyFont="1" applyFill="1" applyBorder="1" applyAlignment="1">
      <alignment horizontal="center"/>
    </xf>
    <xf numFmtId="2" fontId="51" fillId="0" borderId="0" xfId="0" applyNumberFormat="1" applyFont="1" applyAlignment="1">
      <alignment horizontal="center"/>
    </xf>
    <xf numFmtId="184" fontId="51" fillId="3" borderId="0" xfId="5" applyNumberFormat="1" applyFont="1" applyFill="1" applyBorder="1" applyAlignment="1">
      <alignment horizontal="center" vertical="center"/>
    </xf>
    <xf numFmtId="186" fontId="51" fillId="3" borderId="0" xfId="5" applyNumberFormat="1" applyFont="1" applyFill="1" applyBorder="1" applyAlignment="1">
      <alignment horizontal="center" vertical="center"/>
    </xf>
    <xf numFmtId="187" fontId="51" fillId="3" borderId="0" xfId="5" applyNumberFormat="1" applyFont="1" applyFill="1" applyBorder="1" applyAlignment="1">
      <alignment horizontal="center" vertical="center"/>
    </xf>
    <xf numFmtId="0" fontId="51" fillId="3" borderId="0" xfId="0" applyFont="1" applyFill="1" applyAlignment="1">
      <alignment horizontal="center"/>
    </xf>
    <xf numFmtId="178" fontId="51" fillId="0" borderId="0" xfId="0" applyNumberFormat="1" applyFont="1" applyAlignment="1">
      <alignment horizontal="center"/>
    </xf>
    <xf numFmtId="188" fontId="51" fillId="0" borderId="0" xfId="0" applyNumberFormat="1" applyFont="1" applyAlignment="1">
      <alignment horizontal="center"/>
    </xf>
    <xf numFmtId="185" fontId="40" fillId="0" borderId="0" xfId="0" applyNumberFormat="1" applyFont="1" applyAlignment="1">
      <alignment horizontal="center" wrapText="1"/>
    </xf>
    <xf numFmtId="183" fontId="40" fillId="3" borderId="0" xfId="0" applyNumberFormat="1" applyFont="1" applyFill="1" applyAlignment="1">
      <alignment horizontal="center" wrapText="1"/>
    </xf>
    <xf numFmtId="2" fontId="52" fillId="0" borderId="0" xfId="0" applyNumberFormat="1" applyFont="1" applyAlignment="1">
      <alignment horizontal="center"/>
    </xf>
    <xf numFmtId="9" fontId="39" fillId="0" borderId="0" xfId="21" applyFont="1" applyFill="1" applyBorder="1" applyAlignment="1">
      <alignment horizontal="center"/>
    </xf>
    <xf numFmtId="10" fontId="39" fillId="0" borderId="0" xfId="21" applyNumberFormat="1" applyFont="1" applyFill="1" applyBorder="1" applyAlignment="1">
      <alignment horizontal="center" wrapText="1"/>
    </xf>
    <xf numFmtId="0" fontId="39" fillId="3" borderId="0" xfId="0" applyFont="1" applyFill="1"/>
    <xf numFmtId="41" fontId="38" fillId="0" borderId="0" xfId="0" applyNumberFormat="1" applyFont="1" applyAlignment="1">
      <alignment horizontal="center"/>
    </xf>
    <xf numFmtId="2" fontId="38" fillId="0" borderId="0" xfId="0" applyNumberFormat="1" applyFont="1" applyAlignment="1">
      <alignment horizontal="center"/>
    </xf>
    <xf numFmtId="43" fontId="39" fillId="0" borderId="0" xfId="0" applyNumberFormat="1" applyFont="1"/>
    <xf numFmtId="43" fontId="38" fillId="0" borderId="0" xfId="0" applyNumberFormat="1" applyFont="1" applyAlignment="1">
      <alignment horizontal="center"/>
    </xf>
    <xf numFmtId="2" fontId="51" fillId="0" borderId="4" xfId="21" applyNumberFormat="1" applyFont="1" applyFill="1" applyBorder="1" applyAlignment="1">
      <alignment horizontal="center" vertical="center" wrapText="1"/>
    </xf>
    <xf numFmtId="2" fontId="51" fillId="0" borderId="4" xfId="21" applyNumberFormat="1" applyFont="1" applyFill="1" applyBorder="1" applyAlignment="1">
      <alignment horizontal="center" vertical="center"/>
    </xf>
    <xf numFmtId="42" fontId="32" fillId="17" borderId="3" xfId="0" applyNumberFormat="1" applyFont="1" applyFill="1" applyBorder="1" applyAlignment="1">
      <alignment horizontal="center" vertical="center" wrapText="1"/>
    </xf>
    <xf numFmtId="42" fontId="32" fillId="17" borderId="4" xfId="0" applyNumberFormat="1" applyFont="1" applyFill="1" applyBorder="1" applyAlignment="1">
      <alignment horizontal="center" vertical="center" wrapText="1"/>
    </xf>
    <xf numFmtId="0" fontId="54" fillId="3" borderId="0" xfId="0" applyFont="1" applyFill="1"/>
    <xf numFmtId="0" fontId="54" fillId="0" borderId="0" xfId="0" applyFont="1"/>
    <xf numFmtId="181" fontId="38" fillId="0" borderId="1" xfId="2866" applyNumberFormat="1" applyFont="1" applyFill="1" applyBorder="1" applyAlignment="1">
      <alignment horizontal="right" vertical="center"/>
    </xf>
    <xf numFmtId="182" fontId="38" fillId="0" borderId="61" xfId="2866" applyNumberFormat="1" applyFont="1" applyFill="1" applyBorder="1" applyAlignment="1">
      <alignment horizontal="right" vertical="center"/>
    </xf>
    <xf numFmtId="182" fontId="38" fillId="0" borderId="1" xfId="2866" applyNumberFormat="1" applyFont="1" applyFill="1" applyBorder="1" applyAlignment="1">
      <alignment horizontal="right" vertical="center"/>
    </xf>
    <xf numFmtId="0" fontId="39" fillId="18" borderId="1" xfId="0" applyFont="1" applyFill="1" applyBorder="1" applyAlignment="1">
      <alignment horizontal="center" vertical="center"/>
    </xf>
    <xf numFmtId="0" fontId="39" fillId="19" borderId="1" xfId="2867" applyFont="1" applyFill="1" applyBorder="1" applyAlignment="1">
      <alignment horizontal="center" vertical="center" wrapText="1"/>
    </xf>
    <xf numFmtId="9" fontId="39" fillId="19" borderId="1" xfId="24" applyFont="1" applyFill="1" applyBorder="1" applyAlignment="1">
      <alignment horizontal="center" vertical="center" wrapText="1"/>
    </xf>
    <xf numFmtId="1" fontId="40" fillId="0" borderId="1" xfId="24" applyNumberFormat="1" applyFont="1" applyFill="1" applyBorder="1" applyAlignment="1">
      <alignment horizontal="center" vertical="center"/>
    </xf>
    <xf numFmtId="2" fontId="40" fillId="0" borderId="1" xfId="24" applyNumberFormat="1" applyFont="1" applyFill="1" applyBorder="1" applyAlignment="1">
      <alignment horizontal="center" vertical="center"/>
    </xf>
    <xf numFmtId="9" fontId="40" fillId="0" borderId="1" xfId="24" applyFont="1" applyFill="1" applyBorder="1" applyAlignment="1">
      <alignment horizontal="center" vertical="center"/>
    </xf>
    <xf numFmtId="189" fontId="46" fillId="3" borderId="0" xfId="0" applyNumberFormat="1" applyFont="1" applyFill="1" applyAlignment="1">
      <alignment horizontal="left" vertical="center"/>
    </xf>
    <xf numFmtId="0" fontId="39" fillId="17"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10" fontId="38" fillId="3" borderId="1" xfId="24" applyNumberFormat="1" applyFont="1" applyFill="1" applyBorder="1" applyAlignment="1">
      <alignment horizontal="center" vertical="center" wrapText="1"/>
    </xf>
    <xf numFmtId="9" fontId="38" fillId="3" borderId="1" xfId="24" applyFont="1" applyFill="1" applyBorder="1" applyAlignment="1">
      <alignment horizontal="left" vertical="center" wrapText="1"/>
    </xf>
    <xf numFmtId="10" fontId="38" fillId="0" borderId="58" xfId="24" applyNumberFormat="1" applyFont="1" applyFill="1" applyBorder="1" applyAlignment="1">
      <alignment horizontal="center" vertical="center" wrapText="1"/>
    </xf>
    <xf numFmtId="190" fontId="12" fillId="2" borderId="0" xfId="16" applyNumberFormat="1" applyFont="1" applyFill="1" applyAlignment="1">
      <alignment vertical="center"/>
    </xf>
    <xf numFmtId="181" fontId="29" fillId="0" borderId="0" xfId="2866" applyNumberFormat="1" applyFont="1" applyFill="1" applyAlignment="1">
      <alignment horizontal="center"/>
    </xf>
    <xf numFmtId="0" fontId="3" fillId="0" borderId="0" xfId="16" applyAlignment="1">
      <alignment vertical="center"/>
    </xf>
    <xf numFmtId="0" fontId="3" fillId="2" borderId="0" xfId="16" applyFill="1" applyAlignment="1">
      <alignment vertical="center"/>
    </xf>
    <xf numFmtId="0" fontId="57" fillId="15" borderId="0" xfId="0" applyFont="1" applyFill="1" applyAlignment="1">
      <alignment horizontal="center" vertical="center"/>
    </xf>
    <xf numFmtId="0" fontId="56" fillId="16" borderId="1" xfId="0" applyFont="1" applyFill="1" applyBorder="1" applyAlignment="1">
      <alignment horizontal="center" vertical="center"/>
    </xf>
    <xf numFmtId="10" fontId="12" fillId="17" borderId="2" xfId="16" applyNumberFormat="1" applyFont="1" applyFill="1" applyBorder="1" applyAlignment="1">
      <alignment horizontal="center" vertical="center" wrapText="1"/>
    </xf>
    <xf numFmtId="0" fontId="32" fillId="0" borderId="10" xfId="0" applyFont="1" applyBorder="1" applyAlignment="1">
      <alignment horizontal="center" vertical="top" wrapText="1"/>
    </xf>
    <xf numFmtId="169" fontId="29" fillId="0" borderId="0" xfId="3" applyFont="1" applyFill="1" applyAlignment="1">
      <alignment horizontal="center"/>
    </xf>
    <xf numFmtId="172" fontId="51" fillId="0" borderId="4" xfId="3" applyNumberFormat="1" applyFont="1" applyFill="1" applyBorder="1" applyAlignment="1">
      <alignment horizontal="center" vertical="center"/>
    </xf>
    <xf numFmtId="2" fontId="40" fillId="0" borderId="4" xfId="21" applyNumberFormat="1" applyFont="1" applyFill="1" applyBorder="1" applyAlignment="1">
      <alignment horizontal="center" vertical="center" wrapText="1"/>
    </xf>
    <xf numFmtId="0" fontId="50" fillId="0" borderId="0" xfId="0" applyFont="1" applyAlignment="1">
      <alignment vertical="center"/>
    </xf>
    <xf numFmtId="0" fontId="20" fillId="0" borderId="0" xfId="0" applyFont="1" applyAlignment="1">
      <alignment horizontal="center" vertical="center"/>
    </xf>
    <xf numFmtId="0" fontId="43" fillId="0" borderId="0" xfId="0" applyFont="1" applyAlignment="1">
      <alignment horizontal="center" vertical="center"/>
    </xf>
    <xf numFmtId="182" fontId="43" fillId="0" borderId="0" xfId="0" applyNumberFormat="1" applyFont="1" applyAlignment="1">
      <alignment horizontal="center" vertical="center"/>
    </xf>
    <xf numFmtId="181" fontId="43" fillId="0" borderId="0" xfId="0" applyNumberFormat="1" applyFont="1" applyAlignment="1">
      <alignment horizontal="center" vertical="center"/>
    </xf>
    <xf numFmtId="182" fontId="44" fillId="0" borderId="0" xfId="0" applyNumberFormat="1" applyFont="1" applyAlignment="1">
      <alignment horizontal="center" vertical="center"/>
    </xf>
    <xf numFmtId="181" fontId="44" fillId="0" borderId="0" xfId="0" applyNumberFormat="1" applyFont="1" applyAlignment="1">
      <alignment horizontal="center" vertical="center"/>
    </xf>
    <xf numFmtId="0" fontId="12" fillId="15" borderId="0" xfId="0" applyFont="1" applyFill="1" applyAlignment="1">
      <alignment vertical="center"/>
    </xf>
    <xf numFmtId="4" fontId="12" fillId="15" borderId="0" xfId="0" applyNumberFormat="1" applyFont="1" applyFill="1" applyAlignment="1">
      <alignment vertical="center"/>
    </xf>
    <xf numFmtId="4" fontId="12" fillId="15" borderId="0" xfId="0" applyNumberFormat="1" applyFont="1" applyFill="1" applyAlignment="1">
      <alignment horizontal="center" vertical="center"/>
    </xf>
    <xf numFmtId="0" fontId="12" fillId="15" borderId="0" xfId="0" applyFont="1" applyFill="1" applyAlignment="1">
      <alignment horizontal="center" vertical="center"/>
    </xf>
    <xf numFmtId="0" fontId="12" fillId="0" borderId="0" xfId="0" applyFont="1" applyAlignment="1">
      <alignmen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56" fillId="15" borderId="0" xfId="0" applyFont="1" applyFill="1" applyAlignment="1">
      <alignment vertical="center"/>
    </xf>
    <xf numFmtId="0" fontId="57" fillId="15" borderId="0" xfId="0" applyFont="1" applyFill="1" applyAlignment="1">
      <alignment vertical="center"/>
    </xf>
    <xf numFmtId="4" fontId="57" fillId="15" borderId="0" xfId="0" applyNumberFormat="1" applyFont="1" applyFill="1" applyAlignment="1">
      <alignment vertical="center"/>
    </xf>
    <xf numFmtId="4" fontId="57" fillId="15" borderId="0" xfId="0" applyNumberFormat="1" applyFont="1" applyFill="1" applyAlignment="1">
      <alignment horizontal="center" vertical="center"/>
    </xf>
    <xf numFmtId="0" fontId="58" fillId="15" borderId="0" xfId="0" applyFont="1" applyFill="1" applyAlignment="1" applyProtection="1">
      <alignment vertical="center"/>
      <protection locked="0"/>
    </xf>
    <xf numFmtId="0" fontId="58" fillId="15" borderId="0" xfId="0" applyFont="1" applyFill="1" applyAlignment="1" applyProtection="1">
      <alignment horizontal="center" vertical="center"/>
      <protection locked="0"/>
    </xf>
    <xf numFmtId="0" fontId="59" fillId="15" borderId="0" xfId="0" applyFont="1" applyFill="1" applyAlignment="1" applyProtection="1">
      <alignment horizontal="center" vertical="center"/>
      <protection locked="0"/>
    </xf>
    <xf numFmtId="0" fontId="38" fillId="0" borderId="12" xfId="0" applyFont="1" applyBorder="1" applyAlignment="1">
      <alignment horizontal="center" vertical="center"/>
    </xf>
    <xf numFmtId="0" fontId="38" fillId="0" borderId="20" xfId="0" applyFont="1" applyBorder="1" applyAlignment="1">
      <alignment horizontal="left" vertical="center"/>
    </xf>
    <xf numFmtId="0" fontId="40" fillId="0" borderId="20" xfId="0" applyFont="1" applyBorder="1" applyAlignment="1">
      <alignment horizontal="left" vertical="center"/>
    </xf>
    <xf numFmtId="9" fontId="38" fillId="0" borderId="19" xfId="24" applyFont="1" applyBorder="1" applyAlignment="1">
      <alignment horizontal="left" vertical="center"/>
    </xf>
    <xf numFmtId="0" fontId="32" fillId="17" borderId="69" xfId="19" applyFont="1" applyFill="1" applyBorder="1" applyAlignment="1">
      <alignment vertical="center" wrapText="1"/>
    </xf>
    <xf numFmtId="0" fontId="32" fillId="17" borderId="47" xfId="0" applyFont="1" applyFill="1" applyBorder="1" applyAlignment="1">
      <alignment horizontal="center" vertical="center" wrapText="1"/>
    </xf>
    <xf numFmtId="42" fontId="32" fillId="17" borderId="60" xfId="0" applyNumberFormat="1" applyFont="1" applyFill="1" applyBorder="1" applyAlignment="1">
      <alignment horizontal="center" vertical="center" wrapText="1"/>
    </xf>
    <xf numFmtId="42" fontId="32" fillId="17" borderId="7" xfId="0" applyNumberFormat="1" applyFont="1" applyFill="1" applyBorder="1" applyAlignment="1">
      <alignment horizontal="center" vertical="center" wrapText="1"/>
    </xf>
    <xf numFmtId="42" fontId="32" fillId="17" borderId="59" xfId="0" applyNumberFormat="1" applyFont="1" applyFill="1" applyBorder="1" applyAlignment="1">
      <alignment horizontal="center" vertical="center" wrapText="1"/>
    </xf>
    <xf numFmtId="0" fontId="32" fillId="17" borderId="66" xfId="0" applyFont="1" applyFill="1" applyBorder="1" applyAlignment="1">
      <alignment vertical="center" wrapText="1"/>
    </xf>
    <xf numFmtId="0" fontId="12" fillId="17" borderId="52" xfId="0" applyFont="1" applyFill="1" applyBorder="1" applyAlignment="1" applyProtection="1">
      <alignment horizontal="left" vertical="center" wrapText="1"/>
      <protection locked="0"/>
    </xf>
    <xf numFmtId="0" fontId="12" fillId="18" borderId="68" xfId="0" applyFont="1" applyFill="1" applyBorder="1" applyAlignment="1" applyProtection="1">
      <alignment horizontal="left" vertical="center" wrapText="1"/>
      <protection locked="0"/>
    </xf>
    <xf numFmtId="0" fontId="12" fillId="17" borderId="68" xfId="0" applyFont="1" applyFill="1" applyBorder="1" applyAlignment="1" applyProtection="1">
      <alignment horizontal="left" vertical="center" wrapText="1"/>
      <protection locked="0"/>
    </xf>
    <xf numFmtId="0" fontId="12" fillId="18" borderId="54" xfId="0" applyFont="1" applyFill="1" applyBorder="1" applyAlignment="1" applyProtection="1">
      <alignment horizontal="left" vertical="center" wrapText="1"/>
      <protection locked="0"/>
    </xf>
    <xf numFmtId="0" fontId="32" fillId="17" borderId="52" xfId="0" applyFont="1" applyFill="1" applyBorder="1" applyAlignment="1">
      <alignment horizontal="left" vertical="center"/>
    </xf>
    <xf numFmtId="0" fontId="32" fillId="17" borderId="68" xfId="0" applyFont="1" applyFill="1" applyBorder="1" applyAlignment="1">
      <alignment horizontal="left" vertical="center"/>
    </xf>
    <xf numFmtId="0" fontId="32" fillId="17" borderId="54" xfId="0" applyFont="1" applyFill="1" applyBorder="1" applyAlignment="1">
      <alignment horizontal="left" vertical="center"/>
    </xf>
    <xf numFmtId="9" fontId="51" fillId="0" borderId="4" xfId="9" applyNumberFormat="1" applyFont="1" applyFill="1" applyBorder="1" applyAlignment="1">
      <alignment horizontal="center"/>
    </xf>
    <xf numFmtId="2" fontId="51" fillId="0" borderId="4" xfId="9" applyNumberFormat="1" applyFont="1" applyFill="1" applyBorder="1" applyAlignment="1">
      <alignment horizontal="center" vertical="center"/>
    </xf>
    <xf numFmtId="0" fontId="38" fillId="0" borderId="39" xfId="0" applyFont="1" applyBorder="1" applyAlignment="1">
      <alignment horizontal="center" vertical="center"/>
    </xf>
    <xf numFmtId="0" fontId="40" fillId="0" borderId="40" xfId="0" applyFont="1" applyBorder="1" applyAlignment="1">
      <alignment horizontal="left" vertical="center"/>
    </xf>
    <xf numFmtId="0" fontId="38" fillId="0" borderId="25" xfId="0" applyFont="1" applyBorder="1" applyAlignment="1">
      <alignment horizontal="center" vertical="center"/>
    </xf>
    <xf numFmtId="0" fontId="40" fillId="0" borderId="26" xfId="0" applyFont="1" applyBorder="1" applyAlignment="1">
      <alignment horizontal="left" vertical="center"/>
    </xf>
    <xf numFmtId="9" fontId="38" fillId="0" borderId="10" xfId="24" applyFont="1" applyFill="1" applyBorder="1" applyAlignment="1">
      <alignment horizontal="left" vertical="center"/>
    </xf>
    <xf numFmtId="0" fontId="38" fillId="3" borderId="25" xfId="0" applyFont="1" applyFill="1" applyBorder="1" applyAlignment="1">
      <alignment horizontal="center" vertical="center"/>
    </xf>
    <xf numFmtId="0" fontId="38" fillId="3" borderId="26" xfId="0" applyFont="1" applyFill="1" applyBorder="1" applyAlignment="1">
      <alignment horizontal="left" vertical="center"/>
    </xf>
    <xf numFmtId="0" fontId="40" fillId="3" borderId="26" xfId="0" applyFont="1" applyFill="1" applyBorder="1" applyAlignment="1">
      <alignment horizontal="left" vertical="center"/>
    </xf>
    <xf numFmtId="9" fontId="38" fillId="3" borderId="33" xfId="24" applyFont="1" applyFill="1" applyBorder="1" applyAlignment="1">
      <alignment horizontal="left" vertical="center"/>
    </xf>
    <xf numFmtId="0" fontId="39" fillId="26" borderId="3" xfId="2867" applyFont="1" applyFill="1" applyBorder="1" applyAlignment="1">
      <alignment horizontal="left" vertical="center" wrapText="1"/>
    </xf>
    <xf numFmtId="0" fontId="39" fillId="26" borderId="3" xfId="0" applyFont="1" applyFill="1" applyBorder="1" applyAlignment="1">
      <alignment horizontal="center" vertical="center" wrapText="1"/>
    </xf>
    <xf numFmtId="9" fontId="39" fillId="26" borderId="9" xfId="24" applyFont="1" applyFill="1" applyBorder="1" applyAlignment="1">
      <alignment horizontal="center" vertical="center" wrapText="1"/>
    </xf>
    <xf numFmtId="0" fontId="39" fillId="29" borderId="2" xfId="2867" applyFont="1" applyFill="1" applyBorder="1" applyAlignment="1">
      <alignment horizontal="left" vertical="center" wrapText="1"/>
    </xf>
    <xf numFmtId="0" fontId="41" fillId="29" borderId="2" xfId="2867" applyFont="1" applyFill="1" applyBorder="1" applyAlignment="1">
      <alignment horizontal="left" vertical="center" wrapText="1"/>
    </xf>
    <xf numFmtId="0" fontId="39" fillId="29" borderId="17" xfId="2867" applyFont="1" applyFill="1" applyBorder="1" applyAlignment="1">
      <alignment horizontal="left" vertical="center" wrapText="1"/>
    </xf>
    <xf numFmtId="0" fontId="39" fillId="26" borderId="16" xfId="0" applyFont="1" applyFill="1" applyBorder="1" applyAlignment="1">
      <alignment horizontal="center" vertical="center"/>
    </xf>
    <xf numFmtId="0" fontId="39" fillId="29" borderId="1" xfId="2867" applyFont="1" applyFill="1" applyBorder="1" applyAlignment="1">
      <alignment horizontal="left" vertical="center" wrapText="1"/>
    </xf>
    <xf numFmtId="0" fontId="41" fillId="29" borderId="1" xfId="2867" applyFont="1" applyFill="1" applyBorder="1" applyAlignment="1">
      <alignment horizontal="left" vertical="center" wrapText="1"/>
    </xf>
    <xf numFmtId="9" fontId="39" fillId="29" borderId="10" xfId="24" applyFont="1" applyFill="1" applyBorder="1" applyAlignment="1">
      <alignment horizontal="left" vertical="center" wrapText="1"/>
    </xf>
    <xf numFmtId="0" fontId="39" fillId="18" borderId="15" xfId="0" applyFont="1" applyFill="1" applyBorder="1" applyAlignment="1">
      <alignment horizontal="center" vertical="center"/>
    </xf>
    <xf numFmtId="9" fontId="39" fillId="29" borderId="17" xfId="24" applyFont="1" applyFill="1" applyBorder="1" applyAlignment="1">
      <alignment horizontal="left" vertical="center" wrapText="1"/>
    </xf>
    <xf numFmtId="0" fontId="39" fillId="29" borderId="2" xfId="2867" applyFont="1" applyFill="1" applyBorder="1" applyAlignment="1">
      <alignment horizontal="center" vertical="center" wrapText="1"/>
    </xf>
    <xf numFmtId="9" fontId="38" fillId="0" borderId="0" xfId="21" applyFont="1" applyFill="1" applyAlignment="1">
      <alignment horizontal="center"/>
    </xf>
    <xf numFmtId="0" fontId="41" fillId="26" borderId="3" xfId="0" applyFont="1" applyFill="1" applyBorder="1" applyAlignment="1">
      <alignment horizontal="center" vertical="center" wrapText="1"/>
    </xf>
    <xf numFmtId="0" fontId="41" fillId="29" borderId="2" xfId="2867" applyFont="1" applyFill="1" applyBorder="1" applyAlignment="1">
      <alignment horizontal="center" vertical="center" wrapText="1"/>
    </xf>
    <xf numFmtId="42" fontId="29" fillId="0" borderId="0" xfId="2866" applyFont="1" applyFill="1" applyAlignment="1">
      <alignment horizontal="center" vertical="center"/>
    </xf>
    <xf numFmtId="0" fontId="29" fillId="0" borderId="0" xfId="0" applyFont="1" applyAlignment="1">
      <alignment horizontal="center" vertical="center"/>
    </xf>
    <xf numFmtId="182" fontId="29" fillId="0" borderId="0" xfId="0" applyNumberFormat="1" applyFont="1" applyAlignment="1">
      <alignment horizontal="center" vertical="center"/>
    </xf>
    <xf numFmtId="0" fontId="45" fillId="17" borderId="42" xfId="0" applyFont="1" applyFill="1" applyBorder="1" applyAlignment="1">
      <alignment horizontal="center" vertical="center" wrapText="1"/>
    </xf>
    <xf numFmtId="0" fontId="42" fillId="22" borderId="42" xfId="0" applyFont="1" applyFill="1" applyBorder="1" applyAlignment="1">
      <alignment horizontal="center" vertical="center" wrapText="1"/>
    </xf>
    <xf numFmtId="0" fontId="42" fillId="17" borderId="42" xfId="0" applyFont="1" applyFill="1" applyBorder="1" applyAlignment="1">
      <alignment horizontal="center" vertical="center" wrapText="1"/>
    </xf>
    <xf numFmtId="0" fontId="45" fillId="21" borderId="42" xfId="0" applyFont="1" applyFill="1" applyBorder="1" applyAlignment="1">
      <alignment horizontal="center" vertical="center" wrapText="1"/>
    </xf>
    <xf numFmtId="0" fontId="45" fillId="20" borderId="42" xfId="0" applyFont="1" applyFill="1" applyBorder="1" applyAlignment="1">
      <alignment horizontal="center" vertical="center" wrapText="1"/>
    </xf>
    <xf numFmtId="0" fontId="45" fillId="18" borderId="43" xfId="0" applyFont="1" applyFill="1" applyBorder="1" applyAlignment="1">
      <alignment horizontal="center" vertical="center" wrapText="1"/>
    </xf>
    <xf numFmtId="181" fontId="47" fillId="0" borderId="5" xfId="84" applyNumberFormat="1" applyFont="1" applyFill="1" applyBorder="1" applyAlignment="1">
      <alignment horizontal="center" vertical="center"/>
    </xf>
    <xf numFmtId="2" fontId="40" fillId="0" borderId="4" xfId="3" applyNumberFormat="1" applyFont="1" applyFill="1" applyBorder="1" applyAlignment="1">
      <alignment horizontal="center" vertical="center" wrapText="1"/>
    </xf>
    <xf numFmtId="0" fontId="40" fillId="0" borderId="4" xfId="3" applyNumberFormat="1" applyFont="1" applyFill="1" applyBorder="1" applyAlignment="1">
      <alignment horizontal="center" vertical="center" wrapText="1"/>
    </xf>
    <xf numFmtId="9" fontId="51" fillId="0" borderId="4" xfId="9" applyNumberFormat="1" applyFont="1" applyFill="1" applyBorder="1" applyAlignment="1">
      <alignment horizontal="center" vertical="center"/>
    </xf>
    <xf numFmtId="0" fontId="45" fillId="18" borderId="47" xfId="0" applyFont="1" applyFill="1" applyBorder="1" applyAlignment="1">
      <alignment horizontal="center" vertical="center" wrapText="1"/>
    </xf>
    <xf numFmtId="0" fontId="68" fillId="21" borderId="66" xfId="0" applyFont="1" applyFill="1" applyBorder="1" applyAlignment="1">
      <alignment horizontal="center" vertical="center" wrapText="1"/>
    </xf>
    <xf numFmtId="0" fontId="68" fillId="20" borderId="66" xfId="0" applyFont="1" applyFill="1" applyBorder="1" applyAlignment="1">
      <alignment horizontal="center" vertical="center" wrapText="1"/>
    </xf>
    <xf numFmtId="0" fontId="68" fillId="17" borderId="66"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38" fillId="0" borderId="24" xfId="0" applyFont="1" applyBorder="1" applyAlignment="1">
      <alignment horizontal="left" vertical="center"/>
    </xf>
    <xf numFmtId="0" fontId="38" fillId="0" borderId="33" xfId="0" applyFont="1" applyBorder="1" applyAlignment="1">
      <alignment horizontal="left" vertical="center"/>
    </xf>
    <xf numFmtId="0" fontId="38" fillId="0" borderId="40" xfId="0" applyFont="1" applyBorder="1" applyAlignment="1">
      <alignment horizontal="left" vertical="center"/>
    </xf>
    <xf numFmtId="0" fontId="38" fillId="0" borderId="41" xfId="0" applyFont="1" applyBorder="1" applyAlignment="1">
      <alignment horizontal="left" vertical="center"/>
    </xf>
    <xf numFmtId="0" fontId="38" fillId="0" borderId="26" xfId="0" applyFont="1" applyBorder="1" applyAlignment="1">
      <alignment horizontal="left" vertical="center"/>
    </xf>
    <xf numFmtId="10" fontId="12" fillId="0" borderId="0" xfId="0" applyNumberFormat="1" applyFont="1" applyAlignment="1">
      <alignment vertical="center"/>
    </xf>
    <xf numFmtId="10" fontId="57" fillId="15" borderId="0" xfId="0" applyNumberFormat="1" applyFont="1" applyFill="1" applyAlignment="1">
      <alignment vertical="center"/>
    </xf>
    <xf numFmtId="181" fontId="47"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left" vertical="center" wrapText="1"/>
    </xf>
    <xf numFmtId="9" fontId="40"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189" fontId="38" fillId="0" borderId="0" xfId="0" applyNumberFormat="1" applyFont="1" applyAlignment="1">
      <alignment horizontal="left"/>
    </xf>
    <xf numFmtId="0" fontId="40" fillId="0" borderId="1" xfId="0" applyFont="1" applyBorder="1" applyAlignment="1">
      <alignment horizontal="left" vertical="center" wrapText="1"/>
    </xf>
    <xf numFmtId="189" fontId="38" fillId="0" borderId="0" xfId="0" applyNumberFormat="1" applyFont="1" applyAlignment="1">
      <alignment horizontal="left" vertical="center"/>
    </xf>
    <xf numFmtId="0" fontId="40" fillId="0" borderId="0" xfId="0" applyFont="1" applyAlignment="1">
      <alignment horizontal="center" vertical="center"/>
    </xf>
    <xf numFmtId="9" fontId="38" fillId="0" borderId="1" xfId="24" applyFont="1" applyFill="1" applyBorder="1" applyAlignment="1">
      <alignment horizontal="center" vertical="center"/>
    </xf>
    <xf numFmtId="175" fontId="38" fillId="0" borderId="1" xfId="5" applyNumberFormat="1" applyFont="1" applyFill="1" applyBorder="1" applyAlignment="1">
      <alignment horizontal="left" vertical="center"/>
    </xf>
    <xf numFmtId="175" fontId="38" fillId="0" borderId="1" xfId="5" applyNumberFormat="1" applyFont="1" applyBorder="1" applyAlignment="1">
      <alignment horizontal="left" vertical="center"/>
    </xf>
    <xf numFmtId="193" fontId="38" fillId="0" borderId="1" xfId="10" applyNumberFormat="1" applyFont="1" applyFill="1" applyBorder="1" applyAlignment="1">
      <alignment horizontal="left" vertical="center"/>
    </xf>
    <xf numFmtId="182" fontId="38" fillId="0" borderId="1" xfId="0" applyNumberFormat="1" applyFont="1" applyBorder="1" applyAlignment="1">
      <alignment horizontal="right" vertical="center" wrapText="1"/>
    </xf>
    <xf numFmtId="182" fontId="38" fillId="0" borderId="1" xfId="0" applyNumberFormat="1" applyFont="1" applyBorder="1" applyAlignment="1">
      <alignment horizontal="right" vertical="center"/>
    </xf>
    <xf numFmtId="6" fontId="38" fillId="0" borderId="1" xfId="0" applyNumberFormat="1" applyFont="1" applyBorder="1" applyAlignment="1">
      <alignment horizontal="left" vertical="center" wrapText="1"/>
    </xf>
    <xf numFmtId="0" fontId="38" fillId="0" borderId="1" xfId="0" applyFont="1" applyBorder="1" applyAlignment="1">
      <alignment horizontal="left" wrapText="1"/>
    </xf>
    <xf numFmtId="0" fontId="40" fillId="0" borderId="61" xfId="0" applyFont="1" applyBorder="1" applyAlignment="1">
      <alignment horizontal="left" vertical="center" wrapText="1"/>
    </xf>
    <xf numFmtId="0" fontId="40" fillId="0" borderId="57" xfId="0" applyFont="1" applyBorder="1" applyAlignment="1">
      <alignment horizontal="left" vertical="center" wrapText="1"/>
    </xf>
    <xf numFmtId="175" fontId="0" fillId="0" borderId="0" xfId="5" applyNumberFormat="1" applyFont="1" applyAlignment="1">
      <alignment horizontal="left" vertical="center"/>
    </xf>
    <xf numFmtId="181" fontId="47" fillId="0" borderId="1" xfId="84" applyNumberFormat="1" applyFont="1" applyFill="1" applyBorder="1" applyAlignment="1">
      <alignment horizontal="right" vertical="center"/>
    </xf>
    <xf numFmtId="181" fontId="47" fillId="0" borderId="10" xfId="84" applyNumberFormat="1" applyFont="1" applyFill="1" applyBorder="1" applyAlignment="1">
      <alignment horizontal="left" vertical="top" wrapText="1"/>
    </xf>
    <xf numFmtId="189" fontId="46" fillId="0" borderId="0" xfId="0" applyNumberFormat="1" applyFont="1" applyAlignment="1">
      <alignment horizontal="left" vertical="center"/>
    </xf>
    <xf numFmtId="3" fontId="38" fillId="0" borderId="1" xfId="0" applyNumberFormat="1" applyFont="1" applyBorder="1" applyAlignment="1">
      <alignment horizontal="center" vertical="center" wrapText="1"/>
    </xf>
    <xf numFmtId="39"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58" xfId="0" applyFont="1" applyBorder="1" applyAlignment="1">
      <alignment horizontal="center" vertical="center" wrapText="1"/>
    </xf>
    <xf numFmtId="0" fontId="38" fillId="0" borderId="58" xfId="0" applyFont="1" applyBorder="1" applyAlignment="1">
      <alignment vertical="center" wrapText="1"/>
    </xf>
    <xf numFmtId="9" fontId="38" fillId="0" borderId="58" xfId="0" applyNumberFormat="1" applyFont="1" applyBorder="1" applyAlignment="1">
      <alignment horizontal="center" vertical="center"/>
    </xf>
    <xf numFmtId="39" fontId="38" fillId="0" borderId="58" xfId="0" applyNumberFormat="1" applyFont="1" applyBorder="1" applyAlignment="1">
      <alignment horizontal="center" vertical="center" wrapText="1"/>
    </xf>
    <xf numFmtId="4" fontId="38" fillId="0" borderId="58" xfId="0" applyNumberFormat="1" applyFont="1" applyBorder="1" applyAlignment="1">
      <alignment horizontal="center" vertical="center" wrapText="1"/>
    </xf>
    <xf numFmtId="169" fontId="38" fillId="0" borderId="10" xfId="5" applyFont="1" applyFill="1" applyBorder="1" applyAlignment="1">
      <alignment vertical="top" wrapText="1"/>
    </xf>
    <xf numFmtId="0" fontId="40" fillId="0" borderId="16" xfId="0" applyFont="1" applyBorder="1" applyAlignment="1">
      <alignment horizontal="center" vertical="center"/>
    </xf>
    <xf numFmtId="3" fontId="40" fillId="0" borderId="1" xfId="0" applyNumberFormat="1" applyFont="1" applyBorder="1" applyAlignment="1">
      <alignment horizontal="center" vertical="center" wrapText="1"/>
    </xf>
    <xf numFmtId="10" fontId="40" fillId="0" borderId="1" xfId="24" applyNumberFormat="1" applyFont="1" applyFill="1" applyBorder="1" applyAlignment="1">
      <alignment horizontal="center" vertical="center" wrapText="1"/>
    </xf>
    <xf numFmtId="39" fontId="40" fillId="0" borderId="1" xfId="0" applyNumberFormat="1" applyFont="1" applyBorder="1" applyAlignment="1">
      <alignment horizontal="center" vertical="center" wrapText="1"/>
    </xf>
    <xf numFmtId="4" fontId="40" fillId="0" borderId="1" xfId="0" applyNumberFormat="1" applyFont="1" applyBorder="1" applyAlignment="1">
      <alignment horizontal="center" vertical="center" wrapText="1"/>
    </xf>
    <xf numFmtId="9" fontId="38" fillId="3" borderId="0" xfId="24" applyFont="1" applyFill="1" applyBorder="1" applyAlignment="1">
      <alignment horizontal="left" vertical="center"/>
    </xf>
    <xf numFmtId="0" fontId="32" fillId="17" borderId="2" xfId="16" applyFont="1" applyFill="1" applyBorder="1" applyAlignment="1">
      <alignment horizontal="center" vertical="center" wrapText="1"/>
    </xf>
    <xf numFmtId="9" fontId="40" fillId="0" borderId="4" xfId="21" applyFont="1" applyFill="1" applyBorder="1" applyAlignment="1">
      <alignment horizontal="center" vertical="center"/>
    </xf>
    <xf numFmtId="10" fontId="38" fillId="0" borderId="10" xfId="24" applyNumberFormat="1" applyFont="1" applyFill="1" applyBorder="1" applyAlignment="1">
      <alignment horizontal="left" vertical="center"/>
    </xf>
    <xf numFmtId="172" fontId="0" fillId="0" borderId="0" xfId="21" applyNumberFormat="1" applyFont="1" applyAlignment="1">
      <alignment vertical="center"/>
    </xf>
    <xf numFmtId="0" fontId="72" fillId="2" borderId="72" xfId="16" applyFont="1" applyFill="1" applyBorder="1" applyAlignment="1">
      <alignment vertical="center"/>
    </xf>
    <xf numFmtId="175" fontId="38" fillId="0" borderId="0" xfId="24" applyNumberFormat="1" applyFont="1" applyAlignment="1">
      <alignment horizontal="left" vertical="center"/>
    </xf>
    <xf numFmtId="181" fontId="40" fillId="0" borderId="0" xfId="0" applyNumberFormat="1" applyFont="1" applyAlignment="1">
      <alignment horizontal="left" vertical="center"/>
    </xf>
    <xf numFmtId="169" fontId="12" fillId="2" borderId="0" xfId="3" applyFont="1" applyFill="1" applyAlignment="1">
      <alignment vertical="center"/>
    </xf>
    <xf numFmtId="10" fontId="12" fillId="18" borderId="1" xfId="0" applyNumberFormat="1" applyFont="1" applyFill="1" applyBorder="1" applyAlignment="1">
      <alignment vertical="center"/>
    </xf>
    <xf numFmtId="0" fontId="57" fillId="0" borderId="1" xfId="0" applyFont="1" applyBorder="1" applyAlignment="1">
      <alignment horizontal="center" vertical="center"/>
    </xf>
    <xf numFmtId="0" fontId="57" fillId="0" borderId="1" xfId="0" applyFont="1" applyBorder="1" applyAlignment="1">
      <alignment horizontal="center" vertical="center"/>
    </xf>
    <xf numFmtId="0" fontId="0" fillId="0" borderId="0" xfId="0" applyAlignment="1">
      <alignment horizontal="center" vertical="center"/>
    </xf>
    <xf numFmtId="0" fontId="32" fillId="17" borderId="42" xfId="0" applyFont="1" applyFill="1" applyBorder="1" applyAlignment="1">
      <alignment horizontal="center" vertical="center" wrapText="1"/>
    </xf>
    <xf numFmtId="0" fontId="32" fillId="17" borderId="43" xfId="0" applyFont="1" applyFill="1" applyBorder="1" applyAlignment="1">
      <alignment horizontal="center" vertical="center" wrapText="1"/>
    </xf>
    <xf numFmtId="169" fontId="38" fillId="0" borderId="10" xfId="5" applyFont="1" applyFill="1" applyBorder="1" applyAlignment="1">
      <alignment horizontal="left" vertical="top" wrapText="1"/>
    </xf>
    <xf numFmtId="0" fontId="38" fillId="0" borderId="1" xfId="0" applyFont="1" applyFill="1" applyBorder="1" applyAlignment="1">
      <alignment vertical="center" wrapText="1"/>
    </xf>
    <xf numFmtId="0" fontId="38" fillId="0" borderId="1" xfId="0" applyFont="1" applyFill="1" applyBorder="1" applyAlignment="1">
      <alignment vertical="top" wrapText="1"/>
    </xf>
    <xf numFmtId="0" fontId="38" fillId="0" borderId="1" xfId="0" applyFont="1" applyFill="1" applyBorder="1" applyAlignment="1">
      <alignment horizontal="left" vertical="top" wrapText="1"/>
    </xf>
    <xf numFmtId="0" fontId="38" fillId="0" borderId="1" xfId="0" applyFont="1" applyFill="1" applyBorder="1" applyAlignment="1">
      <alignment horizontal="center" vertical="center"/>
    </xf>
    <xf numFmtId="0" fontId="38" fillId="0" borderId="1" xfId="0" applyFont="1" applyFill="1" applyBorder="1" applyAlignment="1">
      <alignment horizontal="left" vertical="center"/>
    </xf>
    <xf numFmtId="10" fontId="0" fillId="0" borderId="1" xfId="16"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xf>
    <xf numFmtId="0" fontId="33" fillId="17" borderId="2" xfId="0" applyFont="1" applyFill="1" applyBorder="1" applyAlignment="1">
      <alignment horizontal="center" vertical="center" wrapText="1"/>
    </xf>
    <xf numFmtId="0" fontId="33" fillId="20" borderId="2" xfId="0" applyFont="1" applyFill="1" applyBorder="1" applyAlignment="1">
      <alignment horizontal="center" vertical="center" wrapText="1"/>
    </xf>
    <xf numFmtId="0" fontId="33" fillId="27" borderId="56" xfId="0" applyFont="1" applyFill="1" applyBorder="1" applyAlignment="1">
      <alignment horizontal="center" vertical="center" wrapText="1"/>
    </xf>
    <xf numFmtId="0" fontId="33" fillId="28" borderId="2" xfId="0" applyFont="1" applyFill="1" applyBorder="1" applyAlignment="1">
      <alignment horizontal="center" vertical="center" wrapText="1"/>
    </xf>
    <xf numFmtId="0" fontId="33" fillId="27" borderId="2" xfId="0" applyFont="1" applyFill="1" applyBorder="1" applyAlignment="1">
      <alignment horizontal="center" vertical="center" wrapText="1"/>
    </xf>
    <xf numFmtId="0" fontId="33" fillId="26" borderId="2" xfId="0" applyFont="1" applyFill="1" applyBorder="1" applyAlignment="1">
      <alignment horizontal="center" vertical="center" wrapText="1"/>
    </xf>
    <xf numFmtId="0" fontId="33" fillId="17" borderId="17" xfId="0" applyFont="1" applyFill="1" applyBorder="1" applyAlignment="1">
      <alignment horizontal="center" vertical="center" wrapText="1"/>
    </xf>
    <xf numFmtId="181" fontId="30" fillId="0" borderId="1" xfId="10" applyNumberFormat="1" applyFont="1" applyFill="1" applyBorder="1" applyAlignment="1">
      <alignment horizontal="center" vertical="center"/>
    </xf>
    <xf numFmtId="3" fontId="29" fillId="0" borderId="2" xfId="10" applyNumberFormat="1" applyFont="1" applyFill="1" applyBorder="1" applyAlignment="1">
      <alignment horizontal="center" vertical="center" wrapText="1"/>
    </xf>
    <xf numFmtId="181" fontId="30" fillId="4" borderId="55" xfId="10" applyNumberFormat="1" applyFont="1" applyFill="1" applyBorder="1" applyAlignment="1">
      <alignment horizontal="center" vertical="center"/>
    </xf>
    <xf numFmtId="39" fontId="30" fillId="0" borderId="3" xfId="10" applyNumberFormat="1" applyFont="1" applyFill="1" applyBorder="1" applyAlignment="1">
      <alignment horizontal="center" vertical="center"/>
    </xf>
    <xf numFmtId="39" fontId="30" fillId="0" borderId="2" xfId="10" applyNumberFormat="1" applyFont="1" applyFill="1" applyBorder="1" applyAlignment="1">
      <alignment horizontal="center" vertical="center"/>
    </xf>
    <xf numFmtId="0" fontId="76" fillId="0" borderId="0" xfId="0" applyFont="1"/>
    <xf numFmtId="3" fontId="29" fillId="0" borderId="3" xfId="0" applyNumberFormat="1" applyFont="1" applyFill="1" applyBorder="1" applyAlignment="1">
      <alignment horizontal="center" vertical="center" wrapText="1"/>
    </xf>
    <xf numFmtId="181" fontId="30" fillId="0" borderId="1" xfId="0" applyNumberFormat="1" applyFont="1" applyFill="1" applyBorder="1" applyAlignment="1">
      <alignment horizontal="center" vertical="center"/>
    </xf>
    <xf numFmtId="3" fontId="30" fillId="0" borderId="1" xfId="0" applyNumberFormat="1" applyFont="1" applyFill="1" applyBorder="1" applyAlignment="1">
      <alignment horizontal="center" vertical="center"/>
    </xf>
    <xf numFmtId="0" fontId="54" fillId="17" borderId="3" xfId="0" applyFont="1" applyFill="1" applyBorder="1" applyAlignment="1" applyProtection="1">
      <alignment horizontal="center" vertical="center" wrapText="1"/>
      <protection locked="0"/>
    </xf>
    <xf numFmtId="182" fontId="54" fillId="18" borderId="1" xfId="0" applyNumberFormat="1" applyFont="1" applyFill="1" applyBorder="1" applyAlignment="1" applyProtection="1">
      <alignment horizontal="center" vertical="center" wrapText="1"/>
      <protection locked="0"/>
    </xf>
    <xf numFmtId="182" fontId="54" fillId="21" borderId="1" xfId="0" applyNumberFormat="1" applyFont="1" applyFill="1" applyBorder="1" applyAlignment="1" applyProtection="1">
      <alignment horizontal="center" vertical="center" wrapText="1"/>
      <protection locked="0"/>
    </xf>
    <xf numFmtId="0" fontId="54" fillId="17" borderId="1" xfId="0" applyFont="1" applyFill="1" applyBorder="1" applyAlignment="1" applyProtection="1">
      <alignment horizontal="center" vertical="center" wrapText="1"/>
      <protection locked="0"/>
    </xf>
    <xf numFmtId="182" fontId="54" fillId="18" borderId="53" xfId="0" applyNumberFormat="1" applyFont="1" applyFill="1" applyBorder="1" applyAlignment="1" applyProtection="1">
      <alignment horizontal="center" vertical="center" wrapText="1"/>
      <protection locked="0"/>
    </xf>
    <xf numFmtId="182" fontId="55" fillId="17" borderId="36" xfId="0" applyNumberFormat="1" applyFont="1" applyFill="1" applyBorder="1" applyAlignment="1" applyProtection="1">
      <alignment horizontal="center" vertical="center" wrapText="1"/>
      <protection locked="0"/>
    </xf>
    <xf numFmtId="182" fontId="55" fillId="18" borderId="8" xfId="0" applyNumberFormat="1" applyFont="1" applyFill="1" applyBorder="1" applyAlignment="1" applyProtection="1">
      <alignment horizontal="center" vertical="center" wrapText="1"/>
      <protection locked="0"/>
    </xf>
    <xf numFmtId="182" fontId="55" fillId="17" borderId="8" xfId="0" applyNumberFormat="1" applyFont="1" applyFill="1" applyBorder="1" applyAlignment="1" applyProtection="1">
      <alignment horizontal="center" vertical="center" wrapText="1"/>
      <protection locked="0"/>
    </xf>
    <xf numFmtId="10" fontId="30" fillId="0" borderId="3" xfId="24" applyNumberFormat="1" applyFont="1" applyFill="1" applyBorder="1" applyAlignment="1">
      <alignment horizontal="center" vertical="center"/>
    </xf>
    <xf numFmtId="10" fontId="30" fillId="0" borderId="14" xfId="24" applyNumberFormat="1" applyFont="1" applyFill="1" applyBorder="1" applyAlignment="1">
      <alignment horizontal="center" vertical="center"/>
    </xf>
    <xf numFmtId="10" fontId="30" fillId="0" borderId="1" xfId="24" applyNumberFormat="1" applyFont="1" applyFill="1" applyBorder="1" applyAlignment="1">
      <alignment horizontal="center" vertical="center"/>
    </xf>
    <xf numFmtId="10" fontId="30" fillId="0" borderId="8" xfId="24" applyNumberFormat="1" applyFont="1" applyFill="1" applyBorder="1" applyAlignment="1">
      <alignment horizontal="center" vertical="center"/>
    </xf>
    <xf numFmtId="10" fontId="30" fillId="0" borderId="2" xfId="24" applyNumberFormat="1" applyFont="1" applyFill="1" applyBorder="1" applyAlignment="1">
      <alignment horizontal="center" vertical="center"/>
    </xf>
    <xf numFmtId="10" fontId="30" fillId="0" borderId="44" xfId="24" applyNumberFormat="1" applyFont="1" applyFill="1" applyBorder="1" applyAlignment="1">
      <alignment horizontal="center" vertical="center"/>
    </xf>
    <xf numFmtId="10" fontId="30" fillId="4" borderId="42" xfId="24" applyNumberFormat="1" applyFont="1" applyFill="1" applyBorder="1" applyAlignment="1">
      <alignment horizontal="center" vertical="center"/>
    </xf>
    <xf numFmtId="10" fontId="30" fillId="4" borderId="43" xfId="24" applyNumberFormat="1" applyFont="1" applyFill="1" applyBorder="1" applyAlignment="1">
      <alignment horizontal="center" vertical="center"/>
    </xf>
    <xf numFmtId="3" fontId="29" fillId="0" borderId="5" xfId="0" applyNumberFormat="1" applyFont="1" applyFill="1" applyBorder="1" applyAlignment="1">
      <alignment horizontal="center" vertical="center" wrapText="1"/>
    </xf>
    <xf numFmtId="3" fontId="29" fillId="0" borderId="36" xfId="0" applyNumberFormat="1" applyFont="1" applyFill="1" applyBorder="1" applyAlignment="1">
      <alignment horizontal="center" vertical="center" wrapText="1"/>
    </xf>
    <xf numFmtId="3" fontId="30" fillId="0" borderId="5" xfId="9" applyNumberFormat="1" applyFont="1" applyFill="1" applyBorder="1" applyAlignment="1">
      <alignment horizontal="center" vertical="center"/>
    </xf>
    <xf numFmtId="3" fontId="29" fillId="0" borderId="62" xfId="0" applyNumberFormat="1" applyFont="1" applyFill="1" applyBorder="1" applyAlignment="1">
      <alignment horizontal="center" vertical="center" wrapText="1"/>
    </xf>
    <xf numFmtId="3" fontId="29" fillId="0" borderId="19" xfId="0" applyNumberFormat="1" applyFont="1" applyFill="1" applyBorder="1" applyAlignment="1">
      <alignment horizontal="center" vertical="center" wrapText="1"/>
    </xf>
    <xf numFmtId="183" fontId="29" fillId="0" borderId="5" xfId="0" applyNumberFormat="1" applyFont="1" applyFill="1" applyBorder="1" applyAlignment="1">
      <alignment horizontal="center" vertical="center" wrapText="1"/>
    </xf>
    <xf numFmtId="183" fontId="29" fillId="0" borderId="36" xfId="0" applyNumberFormat="1" applyFont="1" applyFill="1" applyBorder="1" applyAlignment="1">
      <alignment horizontal="center" vertical="center" wrapText="1"/>
    </xf>
    <xf numFmtId="3" fontId="29" fillId="0" borderId="1" xfId="0" applyNumberFormat="1" applyFont="1" applyFill="1" applyBorder="1" applyAlignment="1">
      <alignment horizontal="center" vertical="center" wrapText="1"/>
    </xf>
    <xf numFmtId="181" fontId="30" fillId="0" borderId="1" xfId="9" applyNumberFormat="1" applyFont="1" applyFill="1" applyBorder="1" applyAlignment="1">
      <alignment horizontal="center" vertical="center"/>
    </xf>
    <xf numFmtId="182" fontId="30" fillId="0" borderId="1" xfId="9" applyNumberFormat="1" applyFont="1" applyFill="1" applyBorder="1" applyAlignment="1">
      <alignment horizontal="center" vertical="center"/>
    </xf>
    <xf numFmtId="42" fontId="29" fillId="0" borderId="1" xfId="2866" applyFont="1" applyFill="1" applyBorder="1" applyAlignment="1">
      <alignment horizontal="center" vertical="center" wrapText="1"/>
    </xf>
    <xf numFmtId="42" fontId="29" fillId="0" borderId="8" xfId="2866" applyFont="1" applyFill="1" applyBorder="1" applyAlignment="1">
      <alignment horizontal="center" vertical="center" wrapText="1"/>
    </xf>
    <xf numFmtId="181" fontId="30" fillId="0" borderId="7" xfId="9" applyNumberFormat="1" applyFont="1" applyFill="1" applyBorder="1" applyAlignment="1">
      <alignment horizontal="center" vertical="center"/>
    </xf>
    <xf numFmtId="181" fontId="30" fillId="0" borderId="10" xfId="9" applyNumberFormat="1" applyFont="1" applyFill="1" applyBorder="1" applyAlignment="1">
      <alignment horizontal="center" vertical="center"/>
    </xf>
    <xf numFmtId="181" fontId="29" fillId="0" borderId="1" xfId="0" applyNumberFormat="1" applyFont="1" applyFill="1" applyBorder="1" applyAlignment="1">
      <alignment horizontal="center" vertical="center" wrapText="1"/>
    </xf>
    <xf numFmtId="181" fontId="29" fillId="0" borderId="1" xfId="2866" applyNumberFormat="1" applyFont="1" applyFill="1" applyBorder="1" applyAlignment="1">
      <alignment horizontal="center" vertical="center" wrapText="1"/>
    </xf>
    <xf numFmtId="181" fontId="29" fillId="0" borderId="1" xfId="9" applyNumberFormat="1" applyFont="1" applyFill="1" applyBorder="1" applyAlignment="1">
      <alignment horizontal="center" vertical="center"/>
    </xf>
    <xf numFmtId="181" fontId="29" fillId="0" borderId="8" xfId="9" applyNumberFormat="1" applyFont="1" applyFill="1" applyBorder="1" applyAlignment="1">
      <alignment horizontal="center" vertical="center"/>
    </xf>
    <xf numFmtId="9" fontId="29" fillId="0" borderId="16" xfId="21" applyFont="1" applyFill="1" applyBorder="1" applyAlignment="1" applyProtection="1">
      <alignment horizontal="center" vertical="center" wrapText="1"/>
      <protection locked="0"/>
    </xf>
    <xf numFmtId="182" fontId="30" fillId="0" borderId="1" xfId="2866" applyNumberFormat="1" applyFont="1" applyFill="1" applyBorder="1" applyAlignment="1">
      <alignment horizontal="center" vertical="center"/>
    </xf>
    <xf numFmtId="0" fontId="30" fillId="0" borderId="1" xfId="0" applyFont="1" applyFill="1" applyBorder="1" applyAlignment="1">
      <alignment horizontal="center" vertical="center"/>
    </xf>
    <xf numFmtId="1" fontId="30" fillId="0" borderId="1" xfId="0" applyNumberFormat="1" applyFont="1" applyFill="1" applyBorder="1" applyAlignment="1">
      <alignment horizontal="center" vertical="center"/>
    </xf>
    <xf numFmtId="0" fontId="30" fillId="0" borderId="8" xfId="0" applyFont="1" applyFill="1" applyBorder="1" applyAlignment="1">
      <alignment horizontal="center" vertical="center"/>
    </xf>
    <xf numFmtId="183" fontId="29" fillId="0" borderId="1" xfId="0" applyNumberFormat="1" applyFont="1" applyFill="1" applyBorder="1" applyAlignment="1">
      <alignment horizontal="center" vertical="center" wrapText="1"/>
    </xf>
    <xf numFmtId="1" fontId="30" fillId="0" borderId="8" xfId="0" applyNumberFormat="1" applyFont="1" applyFill="1" applyBorder="1" applyAlignment="1">
      <alignment horizontal="center" vertical="center"/>
    </xf>
    <xf numFmtId="183" fontId="29" fillId="0" borderId="7" xfId="0" applyNumberFormat="1" applyFont="1" applyFill="1" applyBorder="1" applyAlignment="1">
      <alignment horizontal="center" vertical="center" wrapText="1"/>
    </xf>
    <xf numFmtId="183" fontId="29" fillId="0" borderId="10" xfId="0" applyNumberFormat="1" applyFont="1" applyFill="1" applyBorder="1" applyAlignment="1">
      <alignment horizontal="center" vertical="center" wrapText="1"/>
    </xf>
    <xf numFmtId="0" fontId="30" fillId="0" borderId="7" xfId="0" applyFont="1" applyFill="1" applyBorder="1" applyAlignment="1">
      <alignment horizontal="center" vertical="center"/>
    </xf>
    <xf numFmtId="183" fontId="29" fillId="0" borderId="1" xfId="10" applyNumberFormat="1" applyFont="1" applyFill="1" applyBorder="1" applyAlignment="1">
      <alignment horizontal="center" vertical="center" wrapText="1"/>
    </xf>
    <xf numFmtId="1" fontId="29" fillId="0" borderId="1" xfId="0" applyNumberFormat="1" applyFont="1" applyFill="1" applyBorder="1" applyAlignment="1">
      <alignment horizontal="center" vertical="center"/>
    </xf>
    <xf numFmtId="1" fontId="29" fillId="0" borderId="8" xfId="0" applyNumberFormat="1" applyFont="1" applyFill="1" applyBorder="1" applyAlignment="1">
      <alignment horizontal="center" vertical="center"/>
    </xf>
    <xf numFmtId="182" fontId="30" fillId="0" borderId="1" xfId="0" applyNumberFormat="1" applyFont="1" applyFill="1" applyBorder="1" applyAlignment="1">
      <alignment horizontal="center" vertical="center"/>
    </xf>
    <xf numFmtId="192" fontId="29" fillId="0" borderId="7" xfId="9" applyNumberFormat="1" applyFont="1" applyFill="1" applyBorder="1" applyAlignment="1">
      <alignment horizontal="center" vertical="center" wrapText="1"/>
    </xf>
    <xf numFmtId="182" fontId="30" fillId="0" borderId="7" xfId="0" applyNumberFormat="1" applyFont="1" applyFill="1" applyBorder="1" applyAlignment="1">
      <alignment horizontal="center" vertical="center"/>
    </xf>
    <xf numFmtId="181" fontId="29" fillId="0" borderId="1" xfId="0" applyNumberFormat="1" applyFont="1" applyFill="1" applyBorder="1" applyAlignment="1">
      <alignment horizontal="center" vertical="center"/>
    </xf>
    <xf numFmtId="3" fontId="29" fillId="0" borderId="44" xfId="10" applyNumberFormat="1" applyFont="1" applyFill="1" applyBorder="1" applyAlignment="1">
      <alignment horizontal="center" vertical="center" wrapText="1"/>
    </xf>
    <xf numFmtId="3" fontId="29" fillId="0" borderId="63" xfId="0" applyNumberFormat="1" applyFont="1" applyFill="1" applyBorder="1" applyAlignment="1">
      <alignment horizontal="center" vertical="center" wrapText="1"/>
    </xf>
    <xf numFmtId="3" fontId="29" fillId="0" borderId="2" xfId="0" applyNumberFormat="1" applyFont="1" applyFill="1" applyBorder="1" applyAlignment="1">
      <alignment horizontal="center" vertical="center" wrapText="1"/>
    </xf>
    <xf numFmtId="3" fontId="29" fillId="0" borderId="17" xfId="0" applyNumberFormat="1" applyFont="1" applyFill="1" applyBorder="1" applyAlignment="1">
      <alignment horizontal="center" vertical="center" wrapText="1"/>
    </xf>
    <xf numFmtId="3" fontId="29" fillId="0" borderId="56" xfId="10" applyNumberFormat="1" applyFont="1" applyFill="1" applyBorder="1" applyAlignment="1">
      <alignment horizontal="center" vertical="center" wrapText="1"/>
    </xf>
    <xf numFmtId="4" fontId="29" fillId="0" borderId="2" xfId="10" applyNumberFormat="1" applyFont="1" applyFill="1" applyBorder="1" applyAlignment="1">
      <alignment horizontal="center" vertical="center" wrapText="1"/>
    </xf>
    <xf numFmtId="183" fontId="29" fillId="0" borderId="2" xfId="0" applyNumberFormat="1" applyFont="1" applyFill="1" applyBorder="1" applyAlignment="1">
      <alignment horizontal="center" vertical="center" wrapText="1"/>
    </xf>
    <xf numFmtId="183" fontId="29" fillId="0" borderId="2" xfId="10" applyNumberFormat="1" applyFont="1" applyFill="1" applyBorder="1" applyAlignment="1">
      <alignment horizontal="center" vertical="center" wrapText="1"/>
    </xf>
    <xf numFmtId="4" fontId="29" fillId="0" borderId="44" xfId="10" applyNumberFormat="1" applyFont="1" applyFill="1" applyBorder="1" applyAlignment="1">
      <alignment horizontal="center" vertical="center" wrapText="1"/>
    </xf>
    <xf numFmtId="9" fontId="29" fillId="0" borderId="18" xfId="21" applyFont="1" applyFill="1" applyBorder="1" applyAlignment="1" applyProtection="1">
      <alignment horizontal="center" vertical="center" wrapText="1"/>
      <protection locked="0"/>
    </xf>
    <xf numFmtId="181" fontId="30" fillId="4" borderId="42" xfId="10" applyNumberFormat="1" applyFont="1" applyFill="1" applyBorder="1" applyAlignment="1">
      <alignment horizontal="center" vertical="center"/>
    </xf>
    <xf numFmtId="181" fontId="29" fillId="4" borderId="42" xfId="10" applyNumberFormat="1" applyFont="1" applyFill="1" applyBorder="1" applyAlignment="1">
      <alignment horizontal="center" vertical="center" wrapText="1"/>
    </xf>
    <xf numFmtId="181" fontId="30" fillId="4" borderId="42" xfId="9" applyNumberFormat="1" applyFont="1" applyFill="1" applyBorder="1" applyAlignment="1">
      <alignment horizontal="center" vertical="center"/>
    </xf>
    <xf numFmtId="181" fontId="29" fillId="4" borderId="42" xfId="2866" applyNumberFormat="1" applyFont="1" applyFill="1" applyBorder="1" applyAlignment="1">
      <alignment horizontal="center" vertical="center" wrapText="1"/>
    </xf>
    <xf numFmtId="181" fontId="30" fillId="4" borderId="69" xfId="9" applyNumberFormat="1" applyFont="1" applyFill="1" applyBorder="1" applyAlignment="1">
      <alignment horizontal="center" vertical="center"/>
    </xf>
    <xf numFmtId="181" fontId="30" fillId="4" borderId="47" xfId="9" applyNumberFormat="1" applyFont="1" applyFill="1" applyBorder="1" applyAlignment="1">
      <alignment horizontal="center" vertical="center"/>
    </xf>
    <xf numFmtId="181" fontId="30" fillId="4" borderId="43" xfId="9" applyNumberFormat="1" applyFont="1" applyFill="1" applyBorder="1" applyAlignment="1">
      <alignment horizontal="center" vertical="center"/>
    </xf>
    <xf numFmtId="182" fontId="30" fillId="4" borderId="42" xfId="9" applyNumberFormat="1" applyFont="1" applyFill="1" applyBorder="1" applyAlignment="1">
      <alignment horizontal="center" vertical="center"/>
    </xf>
    <xf numFmtId="9" fontId="29" fillId="4" borderId="55" xfId="21" applyFont="1" applyFill="1" applyBorder="1" applyAlignment="1" applyProtection="1">
      <alignment horizontal="center" vertical="center" wrapText="1"/>
      <protection locked="0"/>
    </xf>
    <xf numFmtId="3" fontId="29" fillId="0" borderId="14" xfId="0" applyNumberFormat="1" applyFont="1" applyFill="1" applyBorder="1" applyAlignment="1">
      <alignment horizontal="center" vertical="center" wrapText="1"/>
    </xf>
    <xf numFmtId="3" fontId="29" fillId="0" borderId="60" xfId="0" applyNumberFormat="1" applyFont="1" applyFill="1" applyBorder="1" applyAlignment="1">
      <alignment horizontal="center" vertical="center" wrapText="1"/>
    </xf>
    <xf numFmtId="1" fontId="29" fillId="0" borderId="3" xfId="2866" applyNumberFormat="1" applyFont="1" applyFill="1" applyBorder="1" applyAlignment="1">
      <alignment horizontal="center" vertical="center" wrapText="1"/>
    </xf>
    <xf numFmtId="4" fontId="29" fillId="0" borderId="3" xfId="0" applyNumberFormat="1" applyFont="1" applyFill="1" applyBorder="1" applyAlignment="1">
      <alignment horizontal="center" vertical="center" wrapText="1"/>
    </xf>
    <xf numFmtId="181" fontId="30" fillId="0" borderId="1" xfId="2866" applyNumberFormat="1" applyFont="1" applyFill="1" applyBorder="1" applyAlignment="1">
      <alignment horizontal="center" vertical="center"/>
    </xf>
    <xf numFmtId="181" fontId="20" fillId="0" borderId="1" xfId="10" applyNumberFormat="1" applyFont="1" applyFill="1" applyBorder="1" applyAlignment="1">
      <alignment horizontal="center" vertical="center" wrapText="1"/>
    </xf>
    <xf numFmtId="181" fontId="30" fillId="0" borderId="8" xfId="9" applyNumberFormat="1" applyFont="1" applyFill="1" applyBorder="1" applyAlignment="1">
      <alignment horizontal="center" vertical="center"/>
    </xf>
    <xf numFmtId="0" fontId="30" fillId="0" borderId="1" xfId="0" quotePrefix="1" applyFont="1" applyFill="1" applyBorder="1" applyAlignment="1">
      <alignment horizontal="center" vertical="center"/>
    </xf>
    <xf numFmtId="169" fontId="30" fillId="0" borderId="1" xfId="3" applyFont="1" applyFill="1" applyBorder="1" applyAlignment="1">
      <alignment horizontal="center" vertical="center"/>
    </xf>
    <xf numFmtId="169" fontId="30" fillId="0" borderId="8" xfId="3" applyFont="1" applyFill="1" applyBorder="1" applyAlignment="1">
      <alignment horizontal="center" vertical="center"/>
    </xf>
    <xf numFmtId="4" fontId="29" fillId="0" borderId="1" xfId="0" applyNumberFormat="1" applyFont="1" applyFill="1" applyBorder="1" applyAlignment="1">
      <alignment horizontal="center" vertical="center" wrapText="1"/>
    </xf>
    <xf numFmtId="169" fontId="29" fillId="0" borderId="1" xfId="3" applyFont="1" applyFill="1" applyBorder="1" applyAlignment="1">
      <alignment horizontal="center" vertical="center"/>
    </xf>
    <xf numFmtId="1" fontId="29" fillId="0" borderId="1" xfId="2866" applyNumberFormat="1" applyFont="1" applyFill="1" applyBorder="1" applyAlignment="1">
      <alignment horizontal="center" vertical="center" wrapText="1"/>
    </xf>
    <xf numFmtId="4" fontId="29" fillId="0" borderId="8" xfId="0" applyNumberFormat="1" applyFont="1" applyFill="1" applyBorder="1" applyAlignment="1">
      <alignment horizontal="center" vertical="center" wrapText="1"/>
    </xf>
    <xf numFmtId="182" fontId="30" fillId="0" borderId="7" xfId="9" applyNumberFormat="1" applyFont="1" applyFill="1" applyBorder="1" applyAlignment="1">
      <alignment horizontal="center" vertical="center"/>
    </xf>
    <xf numFmtId="0" fontId="30" fillId="0" borderId="2" xfId="0" applyFont="1" applyFill="1" applyBorder="1" applyAlignment="1">
      <alignment horizontal="center" vertical="center"/>
    </xf>
    <xf numFmtId="3" fontId="29" fillId="0" borderId="56" xfId="0" applyNumberFormat="1" applyFont="1" applyFill="1" applyBorder="1" applyAlignment="1">
      <alignment horizontal="center" vertical="center" wrapText="1"/>
    </xf>
    <xf numFmtId="4" fontId="29" fillId="0" borderId="56" xfId="1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wrapText="1"/>
    </xf>
    <xf numFmtId="169" fontId="29" fillId="0" borderId="2" xfId="3" applyFont="1" applyFill="1" applyBorder="1" applyAlignment="1">
      <alignment horizontal="center" vertical="center"/>
    </xf>
    <xf numFmtId="1" fontId="29" fillId="0" borderId="2" xfId="2866" applyNumberFormat="1" applyFont="1" applyFill="1" applyBorder="1" applyAlignment="1">
      <alignment horizontal="center" vertical="center" wrapText="1"/>
    </xf>
    <xf numFmtId="169" fontId="29" fillId="0" borderId="44" xfId="3" applyFont="1" applyFill="1" applyBorder="1" applyAlignment="1">
      <alignment horizontal="center" vertical="center"/>
    </xf>
    <xf numFmtId="181" fontId="29" fillId="4" borderId="42" xfId="9" applyNumberFormat="1" applyFont="1" applyFill="1" applyBorder="1" applyAlignment="1">
      <alignment horizontal="center" vertical="center"/>
    </xf>
    <xf numFmtId="37" fontId="30" fillId="0" borderId="3" xfId="9" applyNumberFormat="1" applyFont="1" applyFill="1" applyBorder="1" applyAlignment="1">
      <alignment horizontal="center" vertical="center"/>
    </xf>
    <xf numFmtId="179" fontId="30" fillId="0" borderId="3" xfId="9" applyNumberFormat="1" applyFont="1" applyFill="1" applyBorder="1" applyAlignment="1">
      <alignment horizontal="center" vertical="center"/>
    </xf>
    <xf numFmtId="39" fontId="30" fillId="0" borderId="3" xfId="9" applyNumberFormat="1" applyFont="1" applyFill="1" applyBorder="1" applyAlignment="1">
      <alignment horizontal="center" vertical="center"/>
    </xf>
    <xf numFmtId="4" fontId="29" fillId="0" borderId="5" xfId="0" applyNumberFormat="1" applyFont="1" applyFill="1" applyBorder="1" applyAlignment="1">
      <alignment horizontal="center" vertical="center" wrapText="1"/>
    </xf>
    <xf numFmtId="4" fontId="29" fillId="0" borderId="36" xfId="0" applyNumberFormat="1" applyFont="1" applyFill="1" applyBorder="1" applyAlignment="1">
      <alignment horizontal="center" vertical="center" wrapText="1"/>
    </xf>
    <xf numFmtId="4" fontId="30" fillId="0" borderId="3" xfId="9" applyNumberFormat="1" applyFont="1" applyFill="1" applyBorder="1" applyAlignment="1">
      <alignment horizontal="center" vertical="center"/>
    </xf>
    <xf numFmtId="4" fontId="30" fillId="0" borderId="14" xfId="9" applyNumberFormat="1" applyFont="1" applyFill="1" applyBorder="1" applyAlignment="1">
      <alignment horizontal="center" vertical="center"/>
    </xf>
    <xf numFmtId="4" fontId="29" fillId="0" borderId="62" xfId="0" applyNumberFormat="1" applyFont="1" applyFill="1" applyBorder="1" applyAlignment="1">
      <alignment horizontal="center" vertical="center" wrapText="1"/>
    </xf>
    <xf numFmtId="4" fontId="29" fillId="0" borderId="19" xfId="0" applyNumberFormat="1" applyFont="1" applyFill="1" applyBorder="1" applyAlignment="1">
      <alignment horizontal="center" vertical="center" wrapText="1"/>
    </xf>
    <xf numFmtId="4" fontId="29" fillId="0" borderId="60" xfId="0" applyNumberFormat="1" applyFont="1" applyFill="1" applyBorder="1" applyAlignment="1">
      <alignment horizontal="center" vertical="center" wrapText="1"/>
    </xf>
    <xf numFmtId="4" fontId="29" fillId="0" borderId="14" xfId="0" applyNumberFormat="1" applyFont="1" applyFill="1" applyBorder="1" applyAlignment="1">
      <alignment horizontal="center" vertical="center" wrapText="1"/>
    </xf>
    <xf numFmtId="37" fontId="30" fillId="0" borderId="1" xfId="10" applyNumberFormat="1" applyFont="1" applyFill="1" applyBorder="1" applyAlignment="1">
      <alignment horizontal="center" vertical="center"/>
    </xf>
    <xf numFmtId="182" fontId="30" fillId="0" borderId="1" xfId="10" applyNumberFormat="1" applyFont="1" applyFill="1" applyBorder="1" applyAlignment="1">
      <alignment horizontal="center" vertical="center"/>
    </xf>
    <xf numFmtId="41" fontId="20" fillId="0" borderId="1" xfId="2865" applyFont="1" applyFill="1" applyBorder="1" applyAlignment="1">
      <alignment vertical="center" wrapText="1"/>
    </xf>
    <xf numFmtId="181" fontId="20" fillId="0" borderId="1" xfId="2865" applyNumberFormat="1" applyFont="1" applyFill="1" applyBorder="1" applyAlignment="1">
      <alignment vertical="center" wrapText="1"/>
    </xf>
    <xf numFmtId="181" fontId="20" fillId="0" borderId="1" xfId="2865" applyNumberFormat="1" applyFont="1" applyFill="1" applyBorder="1" applyAlignment="1">
      <alignment horizontal="center" vertical="center" wrapText="1"/>
    </xf>
    <xf numFmtId="37" fontId="30" fillId="0" borderId="1" xfId="9" applyNumberFormat="1" applyFont="1" applyFill="1" applyBorder="1" applyAlignment="1">
      <alignment horizontal="center" vertical="center"/>
    </xf>
    <xf numFmtId="41" fontId="30" fillId="0" borderId="1" xfId="2865" applyFont="1" applyFill="1" applyBorder="1" applyAlignment="1">
      <alignment horizontal="center" vertical="center"/>
    </xf>
    <xf numFmtId="37" fontId="30" fillId="0" borderId="8" xfId="9" applyNumberFormat="1" applyFont="1" applyFill="1" applyBorder="1" applyAlignment="1">
      <alignment horizontal="center" vertical="center"/>
    </xf>
    <xf numFmtId="4" fontId="29" fillId="0" borderId="7" xfId="0" applyNumberFormat="1" applyFont="1" applyFill="1" applyBorder="1" applyAlignment="1">
      <alignment horizontal="center" vertical="center" wrapText="1"/>
    </xf>
    <xf numFmtId="4" fontId="29" fillId="0" borderId="10" xfId="0" applyNumberFormat="1" applyFont="1" applyFill="1" applyBorder="1" applyAlignment="1">
      <alignment horizontal="center" vertical="center" wrapText="1"/>
    </xf>
    <xf numFmtId="0" fontId="29" fillId="0" borderId="8" xfId="0" applyFont="1" applyFill="1" applyBorder="1" applyAlignment="1">
      <alignment horizontal="center" vertical="center"/>
    </xf>
    <xf numFmtId="4" fontId="29" fillId="0" borderId="63" xfId="0" applyNumberFormat="1" applyFont="1" applyFill="1" applyBorder="1" applyAlignment="1">
      <alignment horizontal="center" vertical="center" wrapText="1"/>
    </xf>
    <xf numFmtId="39" fontId="30" fillId="0" borderId="2" xfId="9" applyNumberFormat="1" applyFont="1" applyFill="1" applyBorder="1" applyAlignment="1">
      <alignment horizontal="center" vertical="center"/>
    </xf>
    <xf numFmtId="39" fontId="30" fillId="0" borderId="44" xfId="9" applyNumberFormat="1" applyFont="1" applyFill="1" applyBorder="1" applyAlignment="1">
      <alignment horizontal="center" vertical="center"/>
    </xf>
    <xf numFmtId="4" fontId="29" fillId="0" borderId="17" xfId="0" applyNumberFormat="1" applyFont="1" applyFill="1" applyBorder="1" applyAlignment="1">
      <alignment horizontal="center" vertical="center" wrapText="1"/>
    </xf>
    <xf numFmtId="4" fontId="29" fillId="0" borderId="2" xfId="3" applyNumberFormat="1" applyFont="1" applyFill="1" applyBorder="1" applyAlignment="1">
      <alignment horizontal="center" vertical="center"/>
    </xf>
    <xf numFmtId="4" fontId="29" fillId="0" borderId="2" xfId="2866" applyNumberFormat="1" applyFont="1" applyFill="1" applyBorder="1" applyAlignment="1">
      <alignment horizontal="center" vertical="center" wrapText="1"/>
    </xf>
    <xf numFmtId="39" fontId="29" fillId="0" borderId="2" xfId="9" applyNumberFormat="1" applyFont="1" applyFill="1" applyBorder="1" applyAlignment="1">
      <alignment horizontal="center" vertical="center"/>
    </xf>
    <xf numFmtId="181" fontId="30" fillId="4" borderId="69" xfId="10" applyNumberFormat="1" applyFont="1" applyFill="1" applyBorder="1" applyAlignment="1">
      <alignment horizontal="center" vertical="center"/>
    </xf>
    <xf numFmtId="181" fontId="30" fillId="4" borderId="55" xfId="9" applyNumberFormat="1" applyFont="1" applyFill="1" applyBorder="1" applyAlignment="1">
      <alignment horizontal="center" vertical="center"/>
    </xf>
    <xf numFmtId="3" fontId="29" fillId="4" borderId="42" xfId="0" applyNumberFormat="1" applyFont="1" applyFill="1" applyBorder="1" applyAlignment="1">
      <alignment horizontal="center" vertical="center" wrapText="1"/>
    </xf>
    <xf numFmtId="181" fontId="29" fillId="0" borderId="62" xfId="10" applyNumberFormat="1" applyFont="1" applyFill="1" applyBorder="1" applyAlignment="1">
      <alignment horizontal="center" vertical="center" wrapText="1"/>
    </xf>
    <xf numFmtId="181" fontId="29" fillId="0" borderId="5" xfId="10" applyNumberFormat="1" applyFont="1" applyFill="1" applyBorder="1" applyAlignment="1">
      <alignment horizontal="center" vertical="center" wrapText="1"/>
    </xf>
    <xf numFmtId="182" fontId="29" fillId="0" borderId="5" xfId="10" applyNumberFormat="1" applyFont="1" applyFill="1" applyBorder="1" applyAlignment="1">
      <alignment horizontal="center" vertical="center" wrapText="1"/>
    </xf>
    <xf numFmtId="182" fontId="29" fillId="0" borderId="1" xfId="9" applyNumberFormat="1" applyFont="1" applyFill="1" applyBorder="1" applyAlignment="1">
      <alignment horizontal="center" vertical="center"/>
    </xf>
    <xf numFmtId="3" fontId="29" fillId="0" borderId="47" xfId="0" applyNumberFormat="1" applyFont="1" applyFill="1" applyBorder="1" applyAlignment="1">
      <alignment horizontal="center" vertical="center" wrapText="1"/>
    </xf>
    <xf numFmtId="3" fontId="29" fillId="0" borderId="42" xfId="0" applyNumberFormat="1" applyFont="1" applyFill="1" applyBorder="1" applyAlignment="1">
      <alignment horizontal="center" vertical="center" wrapText="1"/>
    </xf>
    <xf numFmtId="182" fontId="29" fillId="0" borderId="4" xfId="0" applyNumberFormat="1" applyFont="1" applyFill="1" applyBorder="1" applyAlignment="1">
      <alignment horizontal="center" vertical="center" wrapText="1"/>
    </xf>
    <xf numFmtId="181" fontId="29" fillId="24" borderId="12" xfId="10" applyNumberFormat="1" applyFont="1" applyFill="1" applyBorder="1" applyAlignment="1">
      <alignment horizontal="center" vertical="center" wrapText="1"/>
    </xf>
    <xf numFmtId="181" fontId="29" fillId="24" borderId="60" xfId="10" applyNumberFormat="1" applyFont="1" applyFill="1" applyBorder="1" applyAlignment="1">
      <alignment horizontal="center" vertical="center" wrapText="1"/>
    </xf>
    <xf numFmtId="181" fontId="29" fillId="24" borderId="3" xfId="10" applyNumberFormat="1" applyFont="1" applyFill="1" applyBorder="1" applyAlignment="1">
      <alignment horizontal="center" vertical="center" wrapText="1"/>
    </xf>
    <xf numFmtId="181" fontId="29" fillId="24" borderId="9" xfId="10" applyNumberFormat="1" applyFont="1" applyFill="1" applyBorder="1" applyAlignment="1">
      <alignment horizontal="center" vertical="center" wrapText="1"/>
    </xf>
    <xf numFmtId="181" fontId="30" fillId="24" borderId="66" xfId="10" applyNumberFormat="1" applyFont="1" applyFill="1" applyBorder="1" applyAlignment="1">
      <alignment horizontal="center" vertical="center"/>
    </xf>
    <xf numFmtId="181" fontId="30" fillId="24" borderId="47" xfId="9" applyNumberFormat="1" applyFont="1" applyFill="1" applyBorder="1" applyAlignment="1">
      <alignment horizontal="center" vertical="center"/>
    </xf>
    <xf numFmtId="181" fontId="30" fillId="24" borderId="42" xfId="9" applyNumberFormat="1" applyFont="1" applyFill="1" applyBorder="1" applyAlignment="1">
      <alignment horizontal="center" vertical="center"/>
    </xf>
    <xf numFmtId="181" fontId="30" fillId="24" borderId="43" xfId="9" applyNumberFormat="1" applyFont="1" applyFill="1" applyBorder="1" applyAlignment="1">
      <alignment horizontal="center" vertical="center"/>
    </xf>
    <xf numFmtId="181" fontId="29" fillId="24" borderId="13" xfId="0" applyNumberFormat="1" applyFont="1" applyFill="1" applyBorder="1" applyAlignment="1">
      <alignment horizontal="center" vertical="center" wrapText="1"/>
    </xf>
    <xf numFmtId="3" fontId="29" fillId="24" borderId="64" xfId="0" applyNumberFormat="1" applyFont="1" applyFill="1" applyBorder="1" applyAlignment="1">
      <alignment horizontal="center" vertical="center" wrapText="1"/>
    </xf>
    <xf numFmtId="3" fontId="29" fillId="24" borderId="31" xfId="0" applyNumberFormat="1" applyFont="1" applyFill="1" applyBorder="1" applyAlignment="1">
      <alignment horizontal="center" vertical="center" wrapText="1"/>
    </xf>
    <xf numFmtId="3" fontId="29" fillId="24" borderId="38" xfId="0" applyNumberFormat="1" applyFont="1" applyFill="1" applyBorder="1" applyAlignment="1">
      <alignment horizontal="center" vertical="center" wrapText="1"/>
    </xf>
    <xf numFmtId="0" fontId="54" fillId="17" borderId="5" xfId="0" applyFont="1" applyFill="1" applyBorder="1" applyAlignment="1" applyProtection="1">
      <alignment horizontal="center" vertical="center" wrapText="1"/>
      <protection locked="0"/>
    </xf>
    <xf numFmtId="0" fontId="29" fillId="17" borderId="55" xfId="0" applyFont="1" applyFill="1" applyBorder="1" applyAlignment="1">
      <alignment horizontal="center" vertical="center" wrapText="1"/>
    </xf>
    <xf numFmtId="0" fontId="29" fillId="17" borderId="42"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29" fillId="21" borderId="42" xfId="0" applyFont="1" applyFill="1" applyBorder="1" applyAlignment="1">
      <alignment horizontal="center" vertical="center" wrapText="1"/>
    </xf>
    <xf numFmtId="0" fontId="29" fillId="18" borderId="42" xfId="0" applyFont="1" applyFill="1" applyBorder="1" applyAlignment="1">
      <alignment horizontal="center" vertical="center" wrapText="1"/>
    </xf>
    <xf numFmtId="0" fontId="29" fillId="22" borderId="42" xfId="0" applyFont="1" applyFill="1" applyBorder="1" applyAlignment="1">
      <alignment horizontal="center" vertical="center" wrapText="1"/>
    </xf>
    <xf numFmtId="0" fontId="33" fillId="21" borderId="42" xfId="0" applyFont="1" applyFill="1" applyBorder="1" applyAlignment="1">
      <alignment horizontal="center" vertical="center" wrapText="1"/>
    </xf>
    <xf numFmtId="0" fontId="33" fillId="20" borderId="42" xfId="0" applyFont="1" applyFill="1" applyBorder="1" applyAlignment="1">
      <alignment horizontal="center" vertical="center" wrapText="1"/>
    </xf>
    <xf numFmtId="0" fontId="45" fillId="22" borderId="42" xfId="0" applyFont="1" applyFill="1" applyBorder="1" applyAlignment="1">
      <alignment horizontal="center" vertical="center" wrapText="1"/>
    </xf>
    <xf numFmtId="0" fontId="42" fillId="18" borderId="42" xfId="0" applyFont="1" applyFill="1" applyBorder="1" applyAlignment="1">
      <alignment horizontal="center" vertical="center" wrapText="1"/>
    </xf>
    <xf numFmtId="0" fontId="45" fillId="17" borderId="69" xfId="0" applyFont="1" applyFill="1" applyBorder="1" applyAlignment="1">
      <alignment horizontal="center" vertical="center" wrapText="1"/>
    </xf>
    <xf numFmtId="0" fontId="45" fillId="18" borderId="55" xfId="0" applyFont="1" applyFill="1" applyBorder="1" applyAlignment="1">
      <alignment horizontal="center" vertical="center" wrapText="1"/>
    </xf>
    <xf numFmtId="0" fontId="45" fillId="21" borderId="66" xfId="0" applyFont="1" applyFill="1" applyBorder="1" applyAlignment="1">
      <alignment horizontal="center" vertical="center" wrapText="1"/>
    </xf>
    <xf numFmtId="9" fontId="29" fillId="0" borderId="15" xfId="21" applyFont="1" applyFill="1" applyBorder="1" applyAlignment="1" applyProtection="1">
      <alignment horizontal="center" vertical="center" wrapText="1"/>
      <protection locked="0"/>
    </xf>
    <xf numFmtId="0" fontId="51" fillId="0" borderId="4" xfId="0" applyFont="1" applyFill="1" applyBorder="1" applyAlignment="1">
      <alignment horizontal="center" vertical="center"/>
    </xf>
    <xf numFmtId="0" fontId="38" fillId="0" borderId="4" xfId="0" applyFont="1" applyFill="1" applyBorder="1" applyAlignment="1">
      <alignment horizontal="left" vertical="top" wrapText="1"/>
    </xf>
    <xf numFmtId="0" fontId="51" fillId="0" borderId="4" xfId="0" applyFont="1" applyFill="1" applyBorder="1" applyAlignment="1">
      <alignment horizontal="center" vertical="center" wrapText="1"/>
    </xf>
    <xf numFmtId="2" fontId="51" fillId="0" borderId="4" xfId="3" applyNumberFormat="1" applyFont="1" applyFill="1" applyBorder="1" applyAlignment="1">
      <alignment horizontal="center" vertical="center"/>
    </xf>
    <xf numFmtId="0" fontId="3" fillId="0" borderId="4" xfId="0" applyFont="1" applyFill="1" applyBorder="1" applyAlignment="1">
      <alignment horizontal="justify" vertical="top" wrapText="1"/>
    </xf>
    <xf numFmtId="0" fontId="3" fillId="0" borderId="4" xfId="0" applyFont="1" applyFill="1" applyBorder="1" applyAlignment="1">
      <alignment horizontal="center" vertical="center" wrapText="1"/>
    </xf>
    <xf numFmtId="0" fontId="49" fillId="17" borderId="18" xfId="0" applyFont="1" applyFill="1" applyBorder="1" applyAlignment="1">
      <alignment horizontal="center" vertical="center" wrapText="1"/>
    </xf>
    <xf numFmtId="0" fontId="49" fillId="17" borderId="2" xfId="0" applyFont="1" applyFill="1" applyBorder="1" applyAlignment="1">
      <alignment horizontal="center" vertical="center" wrapText="1"/>
    </xf>
    <xf numFmtId="0" fontId="49" fillId="18" borderId="2" xfId="0" applyFont="1" applyFill="1" applyBorder="1" applyAlignment="1">
      <alignment horizontal="center" vertical="center" wrapText="1"/>
    </xf>
    <xf numFmtId="0" fontId="49" fillId="22" borderId="2" xfId="0" applyFont="1" applyFill="1" applyBorder="1" applyAlignment="1">
      <alignment horizontal="center" vertical="center" wrapText="1"/>
    </xf>
    <xf numFmtId="0" fontId="66" fillId="21" borderId="2" xfId="0" applyFont="1" applyFill="1" applyBorder="1" applyAlignment="1">
      <alignment horizontal="center" vertical="center" wrapText="1"/>
    </xf>
    <xf numFmtId="0" fontId="66" fillId="20" borderId="2" xfId="0" applyFont="1" applyFill="1" applyBorder="1" applyAlignment="1">
      <alignment horizontal="center" vertical="center" wrapText="1"/>
    </xf>
    <xf numFmtId="0" fontId="66" fillId="17" borderId="2" xfId="0" applyFont="1" applyFill="1" applyBorder="1" applyAlignment="1">
      <alignment horizontal="center" vertical="center" wrapText="1"/>
    </xf>
    <xf numFmtId="0" fontId="66" fillId="22" borderId="2" xfId="0" applyFont="1" applyFill="1" applyBorder="1" applyAlignment="1">
      <alignment horizontal="center" vertical="center" wrapText="1"/>
    </xf>
    <xf numFmtId="0" fontId="67" fillId="18" borderId="2" xfId="0" applyFont="1" applyFill="1" applyBorder="1" applyAlignment="1">
      <alignment horizontal="center" vertical="center" wrapText="1"/>
    </xf>
    <xf numFmtId="0" fontId="67" fillId="22" borderId="2" xfId="0" applyFont="1" applyFill="1" applyBorder="1" applyAlignment="1">
      <alignment horizontal="center" vertical="center" wrapText="1"/>
    </xf>
    <xf numFmtId="0" fontId="67" fillId="17" borderId="2" xfId="0" applyFont="1" applyFill="1" applyBorder="1" applyAlignment="1">
      <alignment horizontal="center" vertical="center" wrapText="1"/>
    </xf>
    <xf numFmtId="0" fontId="53" fillId="21" borderId="2" xfId="0" applyFont="1" applyFill="1" applyBorder="1" applyAlignment="1">
      <alignment horizontal="center" vertical="center" wrapText="1"/>
    </xf>
    <xf numFmtId="0" fontId="53" fillId="22" borderId="2"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3" fillId="20" borderId="2" xfId="0" applyFont="1" applyFill="1" applyBorder="1" applyAlignment="1">
      <alignment horizontal="center" vertical="center" wrapText="1"/>
    </xf>
    <xf numFmtId="0" fontId="51" fillId="0" borderId="3" xfId="0" applyFont="1" applyFill="1" applyBorder="1" applyAlignment="1">
      <alignment horizontal="center" vertical="center"/>
    </xf>
    <xf numFmtId="0" fontId="38" fillId="0" borderId="3" xfId="0" applyFont="1" applyFill="1" applyBorder="1" applyAlignment="1">
      <alignment horizontal="left" vertical="top" wrapText="1"/>
    </xf>
    <xf numFmtId="0" fontId="51" fillId="0" borderId="3" xfId="0" applyFont="1" applyFill="1" applyBorder="1" applyAlignment="1">
      <alignment horizontal="center" vertical="center" wrapText="1"/>
    </xf>
    <xf numFmtId="9" fontId="51" fillId="0" borderId="3" xfId="21" applyFont="1" applyFill="1" applyBorder="1" applyAlignment="1">
      <alignment horizontal="center" vertical="center" wrapText="1"/>
    </xf>
    <xf numFmtId="9" fontId="51" fillId="0" borderId="3" xfId="21" applyFont="1" applyFill="1" applyBorder="1" applyAlignment="1">
      <alignment horizontal="center" vertical="center"/>
    </xf>
    <xf numFmtId="9" fontId="40" fillId="0" borderId="3" xfId="21" applyFont="1" applyFill="1" applyBorder="1" applyAlignment="1">
      <alignment horizontal="center" vertical="center" wrapText="1"/>
    </xf>
    <xf numFmtId="172" fontId="40" fillId="0" borderId="3" xfId="21" applyNumberFormat="1" applyFont="1" applyFill="1" applyBorder="1" applyAlignment="1">
      <alignment horizontal="center" vertical="center" wrapText="1"/>
    </xf>
    <xf numFmtId="172" fontId="40" fillId="0" borderId="3" xfId="0" applyNumberFormat="1" applyFont="1" applyFill="1" applyBorder="1" applyAlignment="1">
      <alignment horizontal="center" vertical="center" wrapText="1"/>
    </xf>
    <xf numFmtId="3" fontId="40" fillId="0" borderId="3" xfId="0" applyNumberFormat="1" applyFont="1" applyFill="1" applyBorder="1" applyAlignment="1">
      <alignment horizontal="center" vertical="center" wrapText="1"/>
    </xf>
    <xf numFmtId="9" fontId="40" fillId="0" borderId="3" xfId="21" applyFont="1" applyFill="1" applyBorder="1" applyAlignment="1">
      <alignment horizontal="center" vertical="center"/>
    </xf>
    <xf numFmtId="9" fontId="40" fillId="0" borderId="3" xfId="24" applyFont="1" applyFill="1" applyBorder="1" applyAlignment="1">
      <alignment horizontal="center" vertical="center"/>
    </xf>
    <xf numFmtId="9" fontId="40" fillId="0" borderId="3" xfId="24" applyFont="1" applyFill="1" applyBorder="1" applyAlignment="1">
      <alignment horizontal="center" vertical="center" wrapText="1"/>
    </xf>
    <xf numFmtId="10" fontId="38" fillId="0" borderId="3" xfId="24" applyNumberFormat="1"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left" vertical="top" wrapText="1"/>
    </xf>
    <xf numFmtId="9" fontId="40" fillId="0" borderId="4" xfId="24" applyFont="1" applyFill="1" applyBorder="1" applyAlignment="1">
      <alignment horizontal="center" vertical="center"/>
    </xf>
    <xf numFmtId="9" fontId="40" fillId="0" borderId="4" xfId="24" applyFont="1" applyFill="1" applyBorder="1" applyAlignment="1">
      <alignment horizontal="center" vertical="center" wrapText="1"/>
    </xf>
    <xf numFmtId="10" fontId="38" fillId="0" borderId="4" xfId="24" applyNumberFormat="1" applyFont="1" applyFill="1" applyBorder="1" applyAlignment="1">
      <alignment horizontal="center" vertical="center" wrapText="1"/>
    </xf>
    <xf numFmtId="0" fontId="3" fillId="0" borderId="11" xfId="0" applyFont="1" applyFill="1" applyBorder="1" applyAlignment="1">
      <alignment horizontal="justify" vertical="top"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38" fillId="0" borderId="15" xfId="0" applyFont="1" applyBorder="1" applyAlignment="1">
      <alignment horizontal="center"/>
    </xf>
    <xf numFmtId="0" fontId="38" fillId="0" borderId="3" xfId="0" applyFont="1" applyBorder="1" applyAlignment="1">
      <alignment horizontal="center"/>
    </xf>
    <xf numFmtId="0" fontId="38" fillId="0" borderId="16" xfId="0" applyFont="1" applyBorder="1" applyAlignment="1">
      <alignment horizontal="center"/>
    </xf>
    <xf numFmtId="0" fontId="38" fillId="0" borderId="1" xfId="0" applyFont="1" applyBorder="1" applyAlignment="1">
      <alignment horizontal="center"/>
    </xf>
    <xf numFmtId="0" fontId="41" fillId="17" borderId="3" xfId="0" applyFont="1" applyFill="1" applyBorder="1" applyAlignment="1">
      <alignment horizontal="center" vertical="center" wrapText="1"/>
    </xf>
    <xf numFmtId="0" fontId="41" fillId="17" borderId="9" xfId="0" applyFont="1" applyFill="1" applyBorder="1" applyAlignment="1">
      <alignment horizontal="center" vertical="center" wrapText="1"/>
    </xf>
    <xf numFmtId="0" fontId="41" fillId="17" borderId="1" xfId="0" applyFont="1" applyFill="1" applyBorder="1" applyAlignment="1">
      <alignment horizontal="center" vertical="center"/>
    </xf>
    <xf numFmtId="0" fontId="41" fillId="17" borderId="10" xfId="0" applyFont="1" applyFill="1" applyBorder="1" applyAlignment="1">
      <alignment horizontal="center" vertical="center"/>
    </xf>
    <xf numFmtId="0" fontId="41" fillId="3" borderId="1" xfId="0" applyFont="1" applyFill="1" applyBorder="1" applyAlignment="1">
      <alignment wrapText="1"/>
    </xf>
    <xf numFmtId="0" fontId="41" fillId="3" borderId="1" xfId="0" applyFont="1" applyFill="1" applyBorder="1" applyAlignment="1">
      <alignment horizontal="left" wrapText="1"/>
    </xf>
    <xf numFmtId="0" fontId="41" fillId="3" borderId="10" xfId="0" applyFont="1" applyFill="1" applyBorder="1" applyAlignment="1">
      <alignment horizontal="left" wrapText="1"/>
    </xf>
    <xf numFmtId="0" fontId="41" fillId="17" borderId="10" xfId="0" applyFont="1" applyFill="1" applyBorder="1" applyAlignment="1">
      <alignment horizontal="center" vertical="center" wrapText="1"/>
    </xf>
    <xf numFmtId="0" fontId="41" fillId="17" borderId="17" xfId="0" applyFont="1" applyFill="1" applyBorder="1" applyAlignment="1">
      <alignment horizontal="center" vertical="center" wrapText="1"/>
    </xf>
    <xf numFmtId="0" fontId="41" fillId="17" borderId="16" xfId="0" applyFont="1" applyFill="1" applyBorder="1" applyAlignment="1">
      <alignment horizontal="left" wrapText="1"/>
    </xf>
    <xf numFmtId="0" fontId="41" fillId="17" borderId="1" xfId="0" applyFont="1" applyFill="1" applyBorder="1" applyAlignment="1">
      <alignment horizontal="left" wrapText="1"/>
    </xf>
    <xf numFmtId="0" fontId="41" fillId="17" borderId="50" xfId="0" applyFont="1" applyFill="1" applyBorder="1" applyAlignment="1">
      <alignment horizontal="left" wrapText="1"/>
    </xf>
    <xf numFmtId="0" fontId="41" fillId="17" borderId="4" xfId="0" applyFont="1" applyFill="1" applyBorder="1" applyAlignment="1">
      <alignment horizontal="left" wrapText="1"/>
    </xf>
    <xf numFmtId="0" fontId="41" fillId="17" borderId="15" xfId="0" applyFont="1" applyFill="1" applyBorder="1" applyAlignment="1">
      <alignment horizontal="center" vertical="center" wrapText="1"/>
    </xf>
    <xf numFmtId="0" fontId="41" fillId="17" borderId="16" xfId="0" applyFont="1" applyFill="1" applyBorder="1" applyAlignment="1">
      <alignment horizontal="center" vertical="top" wrapText="1"/>
    </xf>
    <xf numFmtId="0" fontId="41" fillId="17" borderId="1" xfId="0" applyFont="1" applyFill="1" applyBorder="1" applyAlignment="1">
      <alignment horizontal="center" vertical="top" wrapText="1"/>
    </xf>
    <xf numFmtId="0" fontId="41" fillId="0" borderId="1" xfId="0" applyFont="1" applyBorder="1" applyAlignment="1">
      <alignment wrapText="1"/>
    </xf>
    <xf numFmtId="0" fontId="41" fillId="0" borderId="10" xfId="0" applyFont="1" applyBorder="1" applyAlignment="1">
      <alignment wrapText="1"/>
    </xf>
    <xf numFmtId="0" fontId="41" fillId="0" borderId="1" xfId="0" applyFont="1" applyBorder="1" applyAlignment="1">
      <alignment horizontal="left" wrapText="1"/>
    </xf>
    <xf numFmtId="0" fontId="41" fillId="0" borderId="10" xfId="0" applyFont="1" applyBorder="1" applyAlignment="1">
      <alignment horizontal="left" wrapText="1"/>
    </xf>
    <xf numFmtId="0" fontId="41" fillId="0" borderId="4" xfId="0" applyFont="1" applyBorder="1" applyAlignment="1">
      <alignment horizontal="left" wrapText="1"/>
    </xf>
    <xf numFmtId="0" fontId="41" fillId="0" borderId="11" xfId="0" applyFont="1" applyBorder="1" applyAlignment="1">
      <alignment horizontal="left" wrapText="1"/>
    </xf>
    <xf numFmtId="0" fontId="74" fillId="21" borderId="73" xfId="0" applyFont="1" applyFill="1" applyBorder="1" applyAlignment="1">
      <alignment horizontal="center" vertical="center" wrapText="1"/>
    </xf>
    <xf numFmtId="0" fontId="74" fillId="21" borderId="74" xfId="0" applyFont="1" applyFill="1" applyBorder="1" applyAlignment="1">
      <alignment horizontal="center" vertical="center" wrapText="1"/>
    </xf>
    <xf numFmtId="0" fontId="75" fillId="21" borderId="21" xfId="0" applyFont="1" applyFill="1" applyBorder="1" applyAlignment="1">
      <alignment horizontal="center" vertical="center" wrapText="1"/>
    </xf>
    <xf numFmtId="0" fontId="75" fillId="21" borderId="23" xfId="0" applyFont="1" applyFill="1" applyBorder="1" applyAlignment="1">
      <alignment horizontal="center" vertical="center" wrapText="1"/>
    </xf>
    <xf numFmtId="0" fontId="74" fillId="23" borderId="73" xfId="0" applyFont="1" applyFill="1" applyBorder="1" applyAlignment="1">
      <alignment horizontal="center" vertical="center" wrapText="1"/>
    </xf>
    <xf numFmtId="0" fontId="74" fillId="23" borderId="74"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2"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1" fillId="21" borderId="1" xfId="0" applyFont="1" applyFill="1" applyBorder="1" applyAlignment="1">
      <alignment horizontal="center" vertical="center"/>
    </xf>
    <xf numFmtId="0" fontId="74" fillId="18" borderId="73" xfId="0" applyFont="1" applyFill="1" applyBorder="1" applyAlignment="1">
      <alignment horizontal="center" vertical="center" wrapText="1"/>
    </xf>
    <xf numFmtId="0" fontId="74" fillId="18" borderId="74"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9" fontId="29" fillId="17" borderId="21" xfId="21" applyFont="1" applyFill="1" applyBorder="1" applyAlignment="1" applyProtection="1">
      <alignment horizontal="center" vertical="center" wrapText="1"/>
      <protection locked="0"/>
    </xf>
    <xf numFmtId="9" fontId="29" fillId="17" borderId="22" xfId="21" applyFont="1" applyFill="1" applyBorder="1" applyAlignment="1" applyProtection="1">
      <alignment horizontal="center" vertical="center" wrapText="1"/>
      <protection locked="0"/>
    </xf>
    <xf numFmtId="9" fontId="29" fillId="17" borderId="32" xfId="21" applyFont="1" applyFill="1" applyBorder="1" applyAlignment="1" applyProtection="1">
      <alignment horizontal="center" vertical="center" wrapText="1"/>
      <protection locked="0"/>
    </xf>
    <xf numFmtId="9" fontId="29" fillId="17" borderId="23" xfId="21" applyFont="1" applyFill="1" applyBorder="1" applyAlignment="1" applyProtection="1">
      <alignment horizontal="center" vertical="center" wrapText="1"/>
      <protection locked="0"/>
    </xf>
    <xf numFmtId="9" fontId="29" fillId="17" borderId="0" xfId="21" applyFont="1" applyFill="1" applyBorder="1" applyAlignment="1" applyProtection="1">
      <alignment horizontal="center" vertical="center" wrapText="1"/>
      <protection locked="0"/>
    </xf>
    <xf numFmtId="9" fontId="29" fillId="17" borderId="24" xfId="21" applyFont="1" applyFill="1" applyBorder="1" applyAlignment="1" applyProtection="1">
      <alignment horizontal="center" vertical="center" wrapText="1"/>
      <protection locked="0"/>
    </xf>
    <xf numFmtId="9" fontId="29" fillId="17" borderId="25" xfId="21" applyFont="1" applyFill="1" applyBorder="1" applyAlignment="1" applyProtection="1">
      <alignment horizontal="center" vertical="center" wrapText="1"/>
      <protection locked="0"/>
    </xf>
    <xf numFmtId="9" fontId="29" fillId="17" borderId="26" xfId="21" applyFont="1" applyFill="1" applyBorder="1" applyAlignment="1" applyProtection="1">
      <alignment horizontal="center" vertical="center" wrapText="1"/>
      <protection locked="0"/>
    </xf>
    <xf numFmtId="9" fontId="29" fillId="17" borderId="33" xfId="21" applyFont="1" applyFill="1" applyBorder="1" applyAlignment="1" applyProtection="1">
      <alignment horizontal="center" vertical="center" wrapText="1"/>
      <protection locked="0"/>
    </xf>
    <xf numFmtId="0" fontId="20" fillId="0" borderId="21" xfId="0" applyFont="1" applyBorder="1" applyAlignment="1">
      <alignment horizontal="center"/>
    </xf>
    <xf numFmtId="0" fontId="20" fillId="0" borderId="22" xfId="0" applyFont="1" applyBorder="1" applyAlignment="1">
      <alignment horizontal="center"/>
    </xf>
    <xf numFmtId="0" fontId="20" fillId="0" borderId="32" xfId="0" applyFont="1" applyBorder="1" applyAlignment="1">
      <alignment horizontal="center"/>
    </xf>
    <xf numFmtId="0" fontId="20" fillId="0" borderId="23"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3" xfId="0" applyFont="1" applyBorder="1" applyAlignment="1">
      <alignment horizontal="center"/>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41" xfId="0" applyFont="1" applyFill="1" applyBorder="1" applyAlignment="1">
      <alignment horizontal="center" vertical="center" wrapText="1"/>
    </xf>
    <xf numFmtId="0" fontId="33" fillId="17" borderId="15" xfId="0" applyFont="1" applyFill="1" applyBorder="1" applyAlignment="1">
      <alignment horizontal="center" vertical="center" wrapText="1"/>
    </xf>
    <xf numFmtId="0" fontId="33" fillId="17" borderId="3"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3" fillId="17" borderId="2" xfId="0" applyFont="1" applyFill="1" applyBorder="1" applyAlignment="1">
      <alignment horizontal="center" vertical="center" wrapText="1"/>
    </xf>
    <xf numFmtId="0" fontId="31" fillId="17" borderId="28" xfId="0" applyFont="1" applyFill="1" applyBorder="1" applyAlignment="1">
      <alignment horizontal="center" vertical="center" wrapText="1"/>
    </xf>
    <xf numFmtId="0" fontId="31" fillId="17" borderId="29" xfId="0" applyFont="1" applyFill="1" applyBorder="1" applyAlignment="1">
      <alignment horizontal="center" vertical="center" wrapText="1"/>
    </xf>
    <xf numFmtId="0" fontId="32" fillId="17" borderId="6" xfId="0" applyFont="1" applyFill="1" applyBorder="1" applyAlignment="1">
      <alignment horizontal="center" vertical="center" wrapText="1"/>
    </xf>
    <xf numFmtId="0" fontId="32" fillId="17" borderId="45" xfId="0" applyFont="1" applyFill="1" applyBorder="1" applyAlignment="1">
      <alignment horizontal="center" vertical="center" wrapText="1"/>
    </xf>
    <xf numFmtId="0" fontId="32" fillId="17" borderId="46" xfId="0" applyFont="1" applyFill="1" applyBorder="1" applyAlignment="1">
      <alignment horizontal="center" vertical="center" wrapText="1"/>
    </xf>
    <xf numFmtId="0" fontId="32" fillId="0" borderId="39" xfId="0" applyFont="1" applyBorder="1" applyAlignment="1">
      <alignment horizontal="left" vertical="center"/>
    </xf>
    <xf numFmtId="0" fontId="32" fillId="0" borderId="40" xfId="0" applyFont="1" applyBorder="1" applyAlignment="1">
      <alignment horizontal="left" vertical="center"/>
    </xf>
    <xf numFmtId="0" fontId="33" fillId="17" borderId="14" xfId="0" applyFont="1" applyFill="1" applyBorder="1" applyAlignment="1">
      <alignment horizontal="center" vertical="center"/>
    </xf>
    <xf numFmtId="0" fontId="33" fillId="17" borderId="28" xfId="0" applyFont="1" applyFill="1" applyBorder="1" applyAlignment="1">
      <alignment horizontal="center" vertical="center"/>
    </xf>
    <xf numFmtId="0" fontId="33" fillId="17" borderId="29" xfId="0" applyFont="1" applyFill="1" applyBorder="1" applyAlignment="1">
      <alignment horizontal="center" vertical="center"/>
    </xf>
    <xf numFmtId="0" fontId="33" fillId="21" borderId="2" xfId="0" applyFont="1" applyFill="1" applyBorder="1" applyAlignment="1">
      <alignment horizontal="center" vertical="center"/>
    </xf>
    <xf numFmtId="0" fontId="33" fillId="21" borderId="44" xfId="0" applyFont="1" applyFill="1" applyBorder="1" applyAlignment="1">
      <alignment horizontal="center" vertical="center"/>
    </xf>
    <xf numFmtId="0" fontId="33" fillId="21" borderId="45" xfId="0" applyFont="1" applyFill="1" applyBorder="1" applyAlignment="1">
      <alignment horizontal="center" vertical="center"/>
    </xf>
    <xf numFmtId="0" fontId="33" fillId="21" borderId="56" xfId="0" applyFont="1" applyFill="1" applyBorder="1" applyAlignment="1">
      <alignment horizontal="center" vertical="center"/>
    </xf>
    <xf numFmtId="0" fontId="32" fillId="0" borderId="41" xfId="0" applyFont="1" applyBorder="1" applyAlignment="1">
      <alignment horizontal="left" vertical="center"/>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33" fillId="17" borderId="52" xfId="0" applyFont="1" applyFill="1" applyBorder="1" applyAlignment="1">
      <alignment horizontal="center" vertical="center" wrapText="1"/>
    </xf>
    <xf numFmtId="0" fontId="33" fillId="17" borderId="68" xfId="0" applyFont="1" applyFill="1" applyBorder="1" applyAlignment="1">
      <alignment horizontal="center" vertical="center" wrapText="1"/>
    </xf>
    <xf numFmtId="0" fontId="33" fillId="17" borderId="54"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3" fillId="17" borderId="4" xfId="0" applyFont="1" applyFill="1" applyBorder="1" applyAlignment="1">
      <alignment horizontal="center" vertical="center" wrapText="1"/>
    </xf>
    <xf numFmtId="0" fontId="42" fillId="0" borderId="3"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42" fillId="0" borderId="34" xfId="0" applyFont="1" applyFill="1" applyBorder="1" applyAlignment="1">
      <alignment horizontal="center" vertical="center" wrapText="1"/>
    </xf>
    <xf numFmtId="0" fontId="42" fillId="0" borderId="5" xfId="0" applyFont="1" applyFill="1" applyBorder="1" applyAlignment="1">
      <alignment horizontal="left" vertical="center" wrapText="1"/>
    </xf>
    <xf numFmtId="3" fontId="42" fillId="0" borderId="3"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3" fontId="42" fillId="0" borderId="4" xfId="0" applyNumberFormat="1" applyFont="1" applyFill="1" applyBorder="1" applyAlignment="1">
      <alignment horizontal="center" vertical="center" wrapText="1"/>
    </xf>
    <xf numFmtId="182" fontId="45" fillId="17" borderId="16" xfId="0" applyNumberFormat="1" applyFont="1" applyFill="1" applyBorder="1" applyAlignment="1" applyProtection="1">
      <alignment horizontal="center" vertical="center" wrapText="1"/>
      <protection locked="0"/>
    </xf>
    <xf numFmtId="182" fontId="45" fillId="17" borderId="5" xfId="0" applyNumberFormat="1" applyFont="1" applyFill="1" applyBorder="1" applyAlignment="1" applyProtection="1">
      <alignment horizontal="center" vertical="center" wrapText="1"/>
      <protection locked="0"/>
    </xf>
    <xf numFmtId="182" fontId="45" fillId="17" borderId="36" xfId="0" applyNumberFormat="1" applyFont="1" applyFill="1" applyBorder="1" applyAlignment="1" applyProtection="1">
      <alignment horizontal="center" vertical="center" wrapText="1"/>
      <protection locked="0"/>
    </xf>
    <xf numFmtId="182" fontId="45" fillId="17" borderId="1" xfId="0" applyNumberFormat="1" applyFont="1" applyFill="1" applyBorder="1" applyAlignment="1" applyProtection="1">
      <alignment horizontal="center" vertical="center" wrapText="1"/>
      <protection locked="0"/>
    </xf>
    <xf numFmtId="182" fontId="45" fillId="17" borderId="8" xfId="0" applyNumberFormat="1" applyFont="1" applyFill="1" applyBorder="1" applyAlignment="1" applyProtection="1">
      <alignment horizontal="center" vertical="center" wrapText="1"/>
      <protection locked="0"/>
    </xf>
    <xf numFmtId="182" fontId="45" fillId="17" borderId="50" xfId="0" applyNumberFormat="1" applyFont="1" applyFill="1" applyBorder="1" applyAlignment="1" applyProtection="1">
      <alignment horizontal="center" vertical="center" wrapText="1"/>
      <protection locked="0"/>
    </xf>
    <xf numFmtId="182" fontId="45" fillId="17" borderId="4" xfId="0" applyNumberFormat="1" applyFont="1" applyFill="1" applyBorder="1" applyAlignment="1" applyProtection="1">
      <alignment horizontal="center" vertical="center" wrapText="1"/>
      <protection locked="0"/>
    </xf>
    <xf numFmtId="182" fontId="45" fillId="17" borderId="53" xfId="0" applyNumberFormat="1" applyFont="1" applyFill="1" applyBorder="1" applyAlignment="1" applyProtection="1">
      <alignment horizontal="center" vertical="center" wrapText="1"/>
      <protection locked="0"/>
    </xf>
    <xf numFmtId="0" fontId="42" fillId="0" borderId="3" xfId="0" applyFont="1" applyFill="1" applyBorder="1" applyAlignment="1">
      <alignment horizontal="justify" vertical="center" wrapText="1"/>
    </xf>
    <xf numFmtId="0" fontId="42" fillId="0" borderId="1" xfId="0" applyFont="1" applyFill="1" applyBorder="1" applyAlignment="1">
      <alignment horizontal="justify" vertical="center" wrapText="1"/>
    </xf>
    <xf numFmtId="0" fontId="42" fillId="0" borderId="4" xfId="0" applyFont="1" applyFill="1" applyBorder="1" applyAlignment="1">
      <alignment horizontal="justify" vertical="center" wrapText="1"/>
    </xf>
    <xf numFmtId="0" fontId="29" fillId="0" borderId="3"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53" xfId="0" applyFont="1" applyFill="1" applyBorder="1" applyAlignment="1">
      <alignment horizontal="center" vertical="center" wrapText="1"/>
    </xf>
    <xf numFmtId="0" fontId="42" fillId="0" borderId="36" xfId="0" applyFont="1" applyFill="1" applyBorder="1" applyAlignment="1">
      <alignment horizontal="center" vertical="center" wrapText="1"/>
    </xf>
    <xf numFmtId="0" fontId="42" fillId="0" borderId="8" xfId="0" applyFont="1" applyFill="1" applyBorder="1" applyAlignment="1">
      <alignment horizontal="center" vertical="center" wrapText="1"/>
    </xf>
    <xf numFmtId="3" fontId="42" fillId="0" borderId="5" xfId="0" applyNumberFormat="1" applyFont="1" applyFill="1" applyBorder="1" applyAlignment="1">
      <alignment horizontal="center" vertical="center" wrapText="1"/>
    </xf>
    <xf numFmtId="0" fontId="42" fillId="0" borderId="5" xfId="0" applyFont="1" applyFill="1" applyBorder="1" applyAlignment="1">
      <alignment horizontal="center" vertical="center" wrapText="1"/>
    </xf>
    <xf numFmtId="0" fontId="33" fillId="17" borderId="14" xfId="0" applyFont="1" applyFill="1" applyBorder="1" applyAlignment="1">
      <alignment horizontal="center" vertical="center" wrapText="1"/>
    </xf>
    <xf numFmtId="0" fontId="33" fillId="17" borderId="8" xfId="0" applyFont="1" applyFill="1" applyBorder="1" applyAlignment="1">
      <alignment horizontal="center" vertical="center" wrapText="1"/>
    </xf>
    <xf numFmtId="0" fontId="33" fillId="17" borderId="53" xfId="0" applyFont="1" applyFill="1" applyBorder="1" applyAlignment="1">
      <alignment horizontal="center" vertical="center" wrapText="1"/>
    </xf>
    <xf numFmtId="0" fontId="74" fillId="18" borderId="71" xfId="0" applyFont="1" applyFill="1" applyBorder="1" applyAlignment="1">
      <alignment horizontal="center" vertical="center" wrapText="1"/>
    </xf>
    <xf numFmtId="0" fontId="74" fillId="23" borderId="71" xfId="0" applyFont="1" applyFill="1" applyBorder="1" applyAlignment="1">
      <alignment horizontal="center" vertical="center" wrapText="1"/>
    </xf>
    <xf numFmtId="0" fontId="74" fillId="21" borderId="71" xfId="0" applyFont="1" applyFill="1" applyBorder="1" applyAlignment="1">
      <alignment horizontal="center" vertical="center" wrapText="1"/>
    </xf>
    <xf numFmtId="0" fontId="29" fillId="0" borderId="9"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3" xfId="0" applyFont="1" applyFill="1" applyBorder="1" applyAlignment="1">
      <alignment horizontal="left" vertical="top" wrapText="1"/>
    </xf>
    <xf numFmtId="0" fontId="29" fillId="0" borderId="1" xfId="0" applyFont="1" applyFill="1" applyBorder="1" applyAlignment="1">
      <alignment horizontal="left" vertical="top" wrapText="1"/>
    </xf>
    <xf numFmtId="0" fontId="29" fillId="0" borderId="4" xfId="0" applyFont="1" applyFill="1" applyBorder="1" applyAlignment="1">
      <alignment horizontal="left" vertical="top" wrapText="1"/>
    </xf>
    <xf numFmtId="0" fontId="20" fillId="0" borderId="3" xfId="0" applyFont="1" applyFill="1" applyBorder="1" applyAlignment="1">
      <alignment horizontal="justify" vertical="top" wrapText="1"/>
    </xf>
    <xf numFmtId="0" fontId="20" fillId="0" borderId="1" xfId="0" applyFont="1" applyFill="1" applyBorder="1" applyAlignment="1">
      <alignment horizontal="justify" vertical="top" wrapText="1"/>
    </xf>
    <xf numFmtId="0" fontId="20" fillId="0" borderId="4" xfId="0" applyFont="1" applyFill="1" applyBorder="1" applyAlignment="1">
      <alignment horizontal="justify" vertical="top" wrapText="1"/>
    </xf>
    <xf numFmtId="0" fontId="29" fillId="0" borderId="60" xfId="0" applyFont="1" applyFill="1" applyBorder="1" applyAlignment="1">
      <alignment horizontal="justify" vertical="top" wrapText="1"/>
    </xf>
    <xf numFmtId="0" fontId="29" fillId="0" borderId="7" xfId="0" applyFont="1" applyFill="1" applyBorder="1" applyAlignment="1">
      <alignment horizontal="justify" vertical="top" wrapText="1"/>
    </xf>
    <xf numFmtId="0" fontId="29" fillId="0" borderId="59" xfId="0" applyFont="1" applyFill="1" applyBorder="1" applyAlignment="1">
      <alignment horizontal="justify" vertical="top" wrapText="1"/>
    </xf>
    <xf numFmtId="0" fontId="33" fillId="21" borderId="1" xfId="0" applyFont="1" applyFill="1" applyBorder="1" applyAlignment="1">
      <alignment horizontal="center" vertical="center"/>
    </xf>
    <xf numFmtId="0" fontId="33" fillId="21" borderId="10" xfId="0" applyFont="1" applyFill="1" applyBorder="1" applyAlignment="1">
      <alignment horizontal="center" vertical="center"/>
    </xf>
    <xf numFmtId="0" fontId="75" fillId="21" borderId="25" xfId="0" applyFont="1" applyFill="1" applyBorder="1" applyAlignment="1">
      <alignment horizontal="center" vertical="center" wrapText="1"/>
    </xf>
    <xf numFmtId="0" fontId="33" fillId="17" borderId="60" xfId="0" applyFont="1" applyFill="1" applyBorder="1" applyAlignment="1">
      <alignment horizontal="center" vertical="center" wrapText="1"/>
    </xf>
    <xf numFmtId="0" fontId="33" fillId="17" borderId="7" xfId="0" applyFont="1" applyFill="1" applyBorder="1" applyAlignment="1">
      <alignment horizontal="center" vertical="center" wrapText="1"/>
    </xf>
    <xf numFmtId="0" fontId="33" fillId="17" borderId="59" xfId="0" applyFont="1" applyFill="1" applyBorder="1" applyAlignment="1">
      <alignment horizontal="center" vertical="center" wrapText="1"/>
    </xf>
    <xf numFmtId="191" fontId="50" fillId="0" borderId="0" xfId="0" applyNumberFormat="1" applyFont="1" applyAlignment="1">
      <alignment horizontal="left" vertical="center" wrapText="1"/>
    </xf>
    <xf numFmtId="10" fontId="12" fillId="0" borderId="1" xfId="0" applyNumberFormat="1" applyFont="1" applyFill="1" applyBorder="1" applyAlignment="1" applyProtection="1">
      <alignment horizontal="center" vertical="center" wrapText="1"/>
      <protection locked="0"/>
    </xf>
    <xf numFmtId="0" fontId="37" fillId="0" borderId="10" xfId="16" applyFont="1" applyFill="1" applyBorder="1" applyAlignment="1">
      <alignment horizontal="justify" vertical="top" wrapText="1"/>
    </xf>
    <xf numFmtId="0" fontId="28" fillId="0" borderId="10" xfId="16" applyFont="1" applyFill="1" applyBorder="1" applyAlignment="1">
      <alignment horizontal="justify" vertical="top" wrapText="1"/>
    </xf>
    <xf numFmtId="0" fontId="28" fillId="0" borderId="10" xfId="16" applyFont="1" applyFill="1" applyBorder="1" applyAlignment="1">
      <alignment horizontal="justify" vertical="top"/>
    </xf>
    <xf numFmtId="0" fontId="2" fillId="0" borderId="17" xfId="16" applyFont="1" applyFill="1" applyBorder="1" applyAlignment="1">
      <alignment horizontal="justify" vertical="top" wrapText="1"/>
    </xf>
    <xf numFmtId="0" fontId="2" fillId="0" borderId="19" xfId="16" applyFont="1" applyFill="1" applyBorder="1" applyAlignment="1">
      <alignment horizontal="justify" vertical="top" wrapText="1"/>
    </xf>
    <xf numFmtId="0" fontId="0" fillId="0" borderId="15"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32" fillId="17" borderId="3" xfId="0" applyFont="1" applyFill="1" applyBorder="1" applyAlignment="1">
      <alignment horizontal="center" vertical="center" wrapText="1"/>
    </xf>
    <xf numFmtId="0" fontId="32" fillId="17" borderId="9"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32" fillId="17" borderId="3" xfId="16" applyFont="1" applyFill="1" applyBorder="1" applyAlignment="1">
      <alignment horizontal="center" vertical="center" wrapText="1"/>
    </xf>
    <xf numFmtId="0" fontId="32" fillId="17" borderId="2" xfId="16" applyFont="1" applyFill="1" applyBorder="1" applyAlignment="1">
      <alignment horizontal="center" vertical="center" wrapText="1"/>
    </xf>
    <xf numFmtId="0" fontId="32" fillId="21" borderId="3" xfId="16" applyFont="1" applyFill="1" applyBorder="1" applyAlignment="1">
      <alignment horizontal="center" vertical="center" wrapText="1"/>
    </xf>
    <xf numFmtId="0" fontId="32" fillId="17" borderId="16" xfId="0" applyFont="1" applyFill="1" applyBorder="1" applyAlignment="1">
      <alignment horizontal="left" vertical="center" wrapText="1"/>
    </xf>
    <xf numFmtId="0" fontId="32"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0" xfId="0" applyFont="1" applyBorder="1" applyAlignment="1">
      <alignment horizontal="left" vertical="center" wrapText="1"/>
    </xf>
    <xf numFmtId="0" fontId="32" fillId="17" borderId="15" xfId="16" applyFont="1" applyFill="1" applyBorder="1" applyAlignment="1">
      <alignment horizontal="center" vertical="center" wrapText="1"/>
    </xf>
    <xf numFmtId="0" fontId="32" fillId="17" borderId="18" xfId="16" applyFont="1" applyFill="1" applyBorder="1" applyAlignment="1">
      <alignment horizontal="center" vertical="center" wrapText="1"/>
    </xf>
    <xf numFmtId="0" fontId="32" fillId="0" borderId="18"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7" xfId="0" applyFont="1" applyBorder="1" applyAlignment="1">
      <alignment horizontal="center" vertical="center" wrapText="1"/>
    </xf>
    <xf numFmtId="0" fontId="73" fillId="17" borderId="9" xfId="16" applyFont="1" applyFill="1" applyBorder="1" applyAlignment="1">
      <alignment horizontal="center" vertical="center" wrapText="1"/>
    </xf>
    <xf numFmtId="0" fontId="73" fillId="17" borderId="17" xfId="16" applyFont="1" applyFill="1" applyBorder="1" applyAlignment="1">
      <alignment horizontal="center" vertical="center" wrapText="1"/>
    </xf>
    <xf numFmtId="0" fontId="2" fillId="0" borderId="10" xfId="16" applyFont="1" applyFill="1" applyBorder="1" applyAlignment="1">
      <alignment horizontal="justify" vertical="top" wrapText="1"/>
    </xf>
    <xf numFmtId="0" fontId="12" fillId="0" borderId="1" xfId="16" applyFont="1" applyFill="1" applyBorder="1" applyAlignment="1">
      <alignment horizontal="left" vertical="top" wrapText="1"/>
    </xf>
    <xf numFmtId="0" fontId="32" fillId="0" borderId="1" xfId="0" applyFont="1" applyFill="1" applyBorder="1" applyAlignment="1" applyProtection="1">
      <alignment horizontal="center" vertical="center" wrapText="1"/>
      <protection locked="0"/>
    </xf>
    <xf numFmtId="0" fontId="32" fillId="17" borderId="13" xfId="16" applyFont="1" applyFill="1" applyBorder="1" applyAlignment="1">
      <alignment horizontal="center" vertical="center" wrapText="1"/>
    </xf>
    <xf numFmtId="0" fontId="32" fillId="17" borderId="31" xfId="16" applyFont="1" applyFill="1" applyBorder="1" applyAlignment="1">
      <alignment horizontal="center" vertical="center" wrapText="1"/>
    </xf>
    <xf numFmtId="10" fontId="32" fillId="0" borderId="1" xfId="0" applyNumberFormat="1" applyFont="1" applyFill="1" applyBorder="1" applyAlignment="1" applyProtection="1">
      <alignment horizontal="center" vertical="center" wrapText="1"/>
      <protection locked="0"/>
    </xf>
    <xf numFmtId="0" fontId="12" fillId="0" borderId="1" xfId="16" applyFont="1" applyFill="1" applyBorder="1" applyAlignment="1">
      <alignment horizontal="center" vertical="center" wrapText="1"/>
    </xf>
    <xf numFmtId="0" fontId="12" fillId="0" borderId="16" xfId="16" applyFont="1" applyFill="1" applyBorder="1" applyAlignment="1">
      <alignment horizontal="center" vertical="top" wrapText="1"/>
    </xf>
    <xf numFmtId="0" fontId="12" fillId="0" borderId="16" xfId="16" applyFont="1" applyFill="1" applyBorder="1" applyAlignment="1">
      <alignment horizontal="center" vertical="center" wrapText="1"/>
    </xf>
    <xf numFmtId="0" fontId="57" fillId="0" borderId="8"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32" fillId="17" borderId="2" xfId="0" applyFont="1" applyFill="1" applyBorder="1" applyAlignment="1">
      <alignment horizontal="center" vertical="center" wrapText="1"/>
    </xf>
    <xf numFmtId="0" fontId="32" fillId="15" borderId="21" xfId="0" applyFont="1" applyFill="1" applyBorder="1" applyAlignment="1">
      <alignment horizontal="left" vertical="center" wrapText="1"/>
    </xf>
    <xf numFmtId="0" fontId="32" fillId="15" borderId="22" xfId="0" applyFont="1" applyFill="1" applyBorder="1" applyAlignment="1">
      <alignment horizontal="left" vertical="center" wrapText="1"/>
    </xf>
    <xf numFmtId="0" fontId="32" fillId="15" borderId="32" xfId="0" applyFont="1" applyFill="1" applyBorder="1" applyAlignment="1">
      <alignment horizontal="left" vertical="center" wrapText="1"/>
    </xf>
    <xf numFmtId="0" fontId="32" fillId="15" borderId="21" xfId="0" applyFont="1" applyFill="1" applyBorder="1" applyAlignment="1">
      <alignment horizontal="left" vertical="center"/>
    </xf>
    <xf numFmtId="0" fontId="32" fillId="15" borderId="22" xfId="0" applyFont="1" applyFill="1" applyBorder="1" applyAlignment="1">
      <alignment horizontal="left" vertical="center"/>
    </xf>
    <xf numFmtId="0" fontId="32" fillId="15" borderId="32" xfId="0" applyFont="1" applyFill="1" applyBorder="1" applyAlignment="1">
      <alignment horizontal="left" vertical="center"/>
    </xf>
    <xf numFmtId="0" fontId="32" fillId="17" borderId="39" xfId="0" applyFont="1" applyFill="1" applyBorder="1" applyAlignment="1">
      <alignment horizontal="left" vertical="center"/>
    </xf>
    <xf numFmtId="0" fontId="32" fillId="17" borderId="40" xfId="0" applyFont="1" applyFill="1" applyBorder="1" applyAlignment="1">
      <alignment horizontal="left" vertical="center"/>
    </xf>
    <xf numFmtId="0" fontId="32" fillId="17" borderId="41" xfId="0" applyFont="1" applyFill="1" applyBorder="1" applyAlignment="1">
      <alignment horizontal="left" vertical="center"/>
    </xf>
    <xf numFmtId="0" fontId="12" fillId="3" borderId="47"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0" fontId="32" fillId="17" borderId="39" xfId="0" applyFont="1" applyFill="1" applyBorder="1" applyAlignment="1">
      <alignment horizontal="left" vertical="center" wrapText="1"/>
    </xf>
    <xf numFmtId="0" fontId="32" fillId="17" borderId="40" xfId="0" applyFont="1" applyFill="1" applyBorder="1" applyAlignment="1">
      <alignment horizontal="left" vertical="center" wrapText="1"/>
    </xf>
    <xf numFmtId="0" fontId="32" fillId="17" borderId="41"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35" fillId="17" borderId="25" xfId="19" applyFont="1" applyFill="1" applyBorder="1" applyAlignment="1">
      <alignment horizontal="left" vertical="center" wrapText="1"/>
    </xf>
    <xf numFmtId="0" fontId="35" fillId="17" borderId="26" xfId="19" applyFont="1" applyFill="1" applyBorder="1" applyAlignment="1">
      <alignment horizontal="left" vertical="center" wrapText="1"/>
    </xf>
    <xf numFmtId="0" fontId="35" fillId="17" borderId="33" xfId="19" applyFont="1" applyFill="1" applyBorder="1" applyAlignment="1">
      <alignment horizontal="left" vertical="center" wrapText="1"/>
    </xf>
    <xf numFmtId="0" fontId="35" fillId="0" borderId="21" xfId="19" applyFont="1" applyBorder="1" applyAlignment="1">
      <alignment horizontal="center" vertical="center" wrapText="1"/>
    </xf>
    <xf numFmtId="0" fontId="35" fillId="0" borderId="22" xfId="19" applyFont="1" applyBorder="1" applyAlignment="1">
      <alignment horizontal="center" vertical="center" wrapText="1"/>
    </xf>
    <xf numFmtId="0" fontId="35" fillId="0" borderId="32" xfId="19" applyFont="1" applyBorder="1" applyAlignment="1">
      <alignment horizontal="center" vertical="center" wrapText="1"/>
    </xf>
    <xf numFmtId="0" fontId="32" fillId="17" borderId="55" xfId="0" applyFont="1" applyFill="1" applyBorder="1" applyAlignment="1">
      <alignment horizontal="center" vertical="center" wrapText="1"/>
    </xf>
    <xf numFmtId="0" fontId="32" fillId="17" borderId="42" xfId="0" applyFont="1" applyFill="1" applyBorder="1" applyAlignment="1">
      <alignment horizontal="center" vertical="center" wrapText="1"/>
    </xf>
    <xf numFmtId="0" fontId="32" fillId="17" borderId="43" xfId="0" applyFont="1" applyFill="1" applyBorder="1" applyAlignment="1">
      <alignment horizontal="center" vertical="center" wrapText="1"/>
    </xf>
    <xf numFmtId="0" fontId="56" fillId="16" borderId="8" xfId="0" applyFont="1" applyFill="1" applyBorder="1" applyAlignment="1">
      <alignment horizontal="center" vertical="center"/>
    </xf>
    <xf numFmtId="0" fontId="56" fillId="16" borderId="6" xfId="0" applyFont="1" applyFill="1" applyBorder="1" applyAlignment="1">
      <alignment horizontal="center" vertical="center"/>
    </xf>
    <xf numFmtId="0" fontId="56" fillId="16" borderId="7" xfId="0" applyFont="1" applyFill="1" applyBorder="1" applyAlignment="1">
      <alignment horizontal="center" vertical="center"/>
    </xf>
    <xf numFmtId="0" fontId="56" fillId="16" borderId="1" xfId="0" applyFont="1" applyFill="1" applyBorder="1" applyAlignment="1">
      <alignment horizontal="center" vertical="center" wrapText="1"/>
    </xf>
    <xf numFmtId="0" fontId="32" fillId="17" borderId="52" xfId="0" applyFont="1" applyFill="1" applyBorder="1" applyAlignment="1">
      <alignment horizontal="center" vertical="center" wrapText="1"/>
    </xf>
    <xf numFmtId="0" fontId="32" fillId="17" borderId="54" xfId="0" applyFont="1" applyFill="1" applyBorder="1" applyAlignment="1">
      <alignment horizontal="center" vertical="center" wrapText="1"/>
    </xf>
    <xf numFmtId="0" fontId="32" fillId="17" borderId="15" xfId="0" applyFont="1" applyFill="1" applyBorder="1" applyAlignment="1">
      <alignment horizontal="center" vertical="center" wrapText="1"/>
    </xf>
    <xf numFmtId="0" fontId="32" fillId="17" borderId="14" xfId="0" applyFont="1" applyFill="1" applyBorder="1" applyAlignment="1">
      <alignment horizontal="center" vertical="center" wrapText="1"/>
    </xf>
    <xf numFmtId="0" fontId="32" fillId="17" borderId="16" xfId="0" applyFont="1" applyFill="1" applyBorder="1" applyAlignment="1">
      <alignment horizontal="center" vertical="center" wrapText="1"/>
    </xf>
    <xf numFmtId="0" fontId="32" fillId="17" borderId="8" xfId="0" applyFont="1" applyFill="1" applyBorder="1" applyAlignment="1">
      <alignment horizontal="center" vertical="center" wrapText="1"/>
    </xf>
    <xf numFmtId="0" fontId="32" fillId="17" borderId="50"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53" xfId="0" applyFont="1" applyFill="1" applyBorder="1" applyAlignment="1">
      <alignment horizontal="center" vertical="center" wrapText="1"/>
    </xf>
    <xf numFmtId="0" fontId="56" fillId="16" borderId="8" xfId="0" applyFont="1" applyFill="1" applyBorder="1" applyAlignment="1">
      <alignment horizontal="center" vertical="center" wrapText="1"/>
    </xf>
    <xf numFmtId="0" fontId="56" fillId="16" borderId="6" xfId="0" applyFont="1" applyFill="1" applyBorder="1" applyAlignment="1">
      <alignment horizontal="center" vertical="center" wrapText="1"/>
    </xf>
    <xf numFmtId="0" fontId="56" fillId="0" borderId="8" xfId="0" applyFont="1" applyBorder="1" applyAlignment="1">
      <alignment horizontal="center" vertical="center" wrapText="1"/>
    </xf>
    <xf numFmtId="0" fontId="56" fillId="0" borderId="6" xfId="0" applyFont="1" applyBorder="1" applyAlignment="1">
      <alignment horizontal="center" vertical="center" wrapText="1"/>
    </xf>
    <xf numFmtId="0" fontId="39" fillId="3" borderId="35" xfId="0" applyFont="1" applyFill="1" applyBorder="1" applyAlignment="1">
      <alignment horizontal="left" vertical="center"/>
    </xf>
    <xf numFmtId="0" fontId="39" fillId="3" borderId="28" xfId="0" applyFont="1" applyFill="1" applyBorder="1" applyAlignment="1">
      <alignment horizontal="left" vertical="center"/>
    </xf>
    <xf numFmtId="0" fontId="39" fillId="3" borderId="29" xfId="0" applyFont="1" applyFill="1" applyBorder="1" applyAlignment="1">
      <alignment horizontal="left" vertical="center"/>
    </xf>
    <xf numFmtId="0" fontId="38" fillId="0" borderId="1" xfId="0" applyFont="1" applyBorder="1" applyAlignment="1">
      <alignment horizontal="left" vertical="center" wrapText="1"/>
    </xf>
    <xf numFmtId="0" fontId="39" fillId="18" borderId="35" xfId="0" applyFont="1" applyFill="1" applyBorder="1" applyAlignment="1">
      <alignment horizontal="left" vertical="center"/>
    </xf>
    <xf numFmtId="0" fontId="39" fillId="18" borderId="28" xfId="0" applyFont="1" applyFill="1" applyBorder="1" applyAlignment="1">
      <alignment horizontal="left" vertical="center"/>
    </xf>
    <xf numFmtId="0" fontId="39" fillId="18" borderId="29" xfId="0" applyFont="1" applyFill="1" applyBorder="1" applyAlignment="1">
      <alignment horizontal="left" vertical="center"/>
    </xf>
    <xf numFmtId="0" fontId="39" fillId="18" borderId="21" xfId="0" applyFont="1" applyFill="1" applyBorder="1" applyAlignment="1">
      <alignment horizontal="left" vertical="center"/>
    </xf>
    <xf numFmtId="0" fontId="39" fillId="18" borderId="22" xfId="0" applyFont="1" applyFill="1" applyBorder="1" applyAlignment="1">
      <alignment horizontal="left" vertical="center"/>
    </xf>
    <xf numFmtId="0" fontId="39" fillId="18" borderId="32" xfId="0" applyFont="1" applyFill="1" applyBorder="1" applyAlignment="1">
      <alignment horizontal="left" vertical="center"/>
    </xf>
    <xf numFmtId="6" fontId="38" fillId="0" borderId="1" xfId="0" applyNumberFormat="1" applyFont="1" applyBorder="1" applyAlignment="1">
      <alignment horizontal="left" vertical="center" wrapText="1"/>
    </xf>
    <xf numFmtId="0" fontId="39" fillId="18" borderId="15" xfId="0" applyFont="1" applyFill="1" applyBorder="1" applyAlignment="1">
      <alignment horizontal="left" vertical="center"/>
    </xf>
    <xf numFmtId="0" fontId="39" fillId="18" borderId="3" xfId="0" applyFont="1" applyFill="1" applyBorder="1" applyAlignment="1">
      <alignment horizontal="left" vertical="center"/>
    </xf>
    <xf numFmtId="0" fontId="39" fillId="18" borderId="9" xfId="0" applyFont="1" applyFill="1" applyBorder="1" applyAlignment="1">
      <alignment horizontal="left" vertical="center"/>
    </xf>
    <xf numFmtId="0" fontId="38" fillId="0" borderId="21" xfId="0" applyFont="1" applyBorder="1" applyAlignment="1">
      <alignment horizontal="left" vertical="center"/>
    </xf>
    <xf numFmtId="0" fontId="38" fillId="0" borderId="32"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33" xfId="0" applyFont="1" applyBorder="1" applyAlignment="1">
      <alignment horizontal="left" vertical="center"/>
    </xf>
    <xf numFmtId="0" fontId="39" fillId="17" borderId="15" xfId="0" applyFont="1" applyFill="1" applyBorder="1" applyAlignment="1">
      <alignment horizontal="left" vertical="center"/>
    </xf>
    <xf numFmtId="0" fontId="39" fillId="17" borderId="3" xfId="0" applyFont="1" applyFill="1" applyBorder="1" applyAlignment="1">
      <alignment horizontal="left" vertical="center"/>
    </xf>
    <xf numFmtId="0" fontId="39" fillId="17" borderId="9" xfId="0" applyFont="1" applyFill="1" applyBorder="1" applyAlignment="1">
      <alignment horizontal="left" vertical="center"/>
    </xf>
    <xf numFmtId="0" fontId="39" fillId="17" borderId="16" xfId="0" applyFont="1" applyFill="1" applyBorder="1" applyAlignment="1">
      <alignment horizontal="left" vertical="center" wrapText="1"/>
    </xf>
    <xf numFmtId="0" fontId="39" fillId="17" borderId="1" xfId="0" applyFont="1" applyFill="1" applyBorder="1" applyAlignment="1">
      <alignment horizontal="left" vertical="center"/>
    </xf>
    <xf numFmtId="0" fontId="39" fillId="17" borderId="2" xfId="0" applyFont="1" applyFill="1" applyBorder="1" applyAlignment="1">
      <alignment horizontal="left" vertical="center"/>
    </xf>
    <xf numFmtId="0" fontId="39" fillId="17" borderId="17" xfId="0" applyFont="1" applyFill="1" applyBorder="1" applyAlignment="1">
      <alignment horizontal="left" vertical="center"/>
    </xf>
    <xf numFmtId="0" fontId="39" fillId="0" borderId="37" xfId="0" applyFont="1" applyBorder="1" applyAlignment="1">
      <alignment horizontal="left" vertical="center"/>
    </xf>
    <xf numFmtId="0" fontId="39" fillId="0" borderId="27" xfId="0" applyFont="1" applyBorder="1" applyAlignment="1">
      <alignment horizontal="left" vertical="center"/>
    </xf>
    <xf numFmtId="0" fontId="41" fillId="0" borderId="39" xfId="0" applyFont="1" applyBorder="1" applyAlignment="1">
      <alignment horizontal="left" vertical="center"/>
    </xf>
    <xf numFmtId="0" fontId="41" fillId="0" borderId="40" xfId="0" applyFont="1" applyBorder="1" applyAlignment="1">
      <alignment horizontal="left" vertical="center"/>
    </xf>
    <xf numFmtId="0" fontId="41" fillId="0" borderId="41" xfId="0" applyFont="1" applyBorder="1" applyAlignment="1">
      <alignment horizontal="left" vertical="center"/>
    </xf>
    <xf numFmtId="0" fontId="39" fillId="17" borderId="21" xfId="0" applyFont="1" applyFill="1" applyBorder="1" applyAlignment="1">
      <alignment horizontal="left" vertical="center"/>
    </xf>
    <xf numFmtId="0" fontId="39" fillId="17" borderId="32" xfId="0" applyFont="1" applyFill="1" applyBorder="1" applyAlignment="1">
      <alignment horizontal="left" vertical="center"/>
    </xf>
    <xf numFmtId="0" fontId="38" fillId="0" borderId="40" xfId="0" applyFont="1" applyBorder="1" applyAlignment="1">
      <alignment horizontal="left" vertical="center"/>
    </xf>
    <xf numFmtId="0" fontId="38" fillId="0" borderId="41" xfId="0" applyFont="1" applyBorder="1" applyAlignment="1">
      <alignment horizontal="left" vertical="center"/>
    </xf>
    <xf numFmtId="0" fontId="39" fillId="17" borderId="39" xfId="0" applyFont="1" applyFill="1" applyBorder="1" applyAlignment="1">
      <alignment horizontal="left" vertical="center"/>
    </xf>
    <xf numFmtId="0" fontId="39" fillId="17" borderId="41" xfId="0" applyFont="1" applyFill="1" applyBorder="1" applyAlignment="1">
      <alignment horizontal="left" vertical="center"/>
    </xf>
    <xf numFmtId="0" fontId="38" fillId="0" borderId="26" xfId="0" applyFont="1" applyBorder="1" applyAlignment="1">
      <alignment horizontal="left" vertical="center"/>
    </xf>
    <xf numFmtId="10" fontId="57" fillId="15" borderId="0" xfId="24" applyNumberFormat="1" applyFont="1" applyFill="1" applyAlignment="1">
      <alignment vertical="center"/>
    </xf>
    <xf numFmtId="0" fontId="12" fillId="0" borderId="47"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10" fontId="32" fillId="17" borderId="42" xfId="16" applyNumberFormat="1" applyFont="1" applyFill="1" applyBorder="1" applyAlignment="1">
      <alignment horizontal="center" vertical="center" wrapText="1"/>
    </xf>
    <xf numFmtId="10" fontId="32" fillId="17" borderId="42" xfId="16" applyNumberFormat="1" applyFont="1" applyFill="1" applyBorder="1" applyAlignment="1">
      <alignment horizontal="left" vertical="center"/>
    </xf>
    <xf numFmtId="0" fontId="32" fillId="17" borderId="42" xfId="0" applyFont="1" applyFill="1" applyBorder="1" applyAlignment="1">
      <alignment horizontal="left" vertical="center"/>
    </xf>
    <xf numFmtId="3" fontId="12" fillId="0" borderId="60"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60" fillId="0" borderId="3" xfId="0" applyNumberFormat="1" applyFont="1" applyFill="1" applyBorder="1" applyAlignment="1">
      <alignment horizontal="center" vertical="center" wrapText="1"/>
    </xf>
    <xf numFmtId="3" fontId="61" fillId="0" borderId="9" xfId="0" applyNumberFormat="1" applyFont="1" applyFill="1" applyBorder="1" applyAlignment="1">
      <alignment horizontal="center" vertical="center" wrapText="1"/>
    </xf>
    <xf numFmtId="0" fontId="12" fillId="0" borderId="62" xfId="0" applyFont="1" applyFill="1" applyBorder="1" applyAlignment="1">
      <alignment vertical="center" wrapText="1"/>
    </xf>
    <xf numFmtId="0" fontId="12" fillId="0" borderId="5" xfId="0" applyFont="1" applyFill="1" applyBorder="1" applyAlignment="1">
      <alignment vertical="center" wrapText="1"/>
    </xf>
    <xf numFmtId="0" fontId="12" fillId="0" borderId="5" xfId="0" applyFont="1" applyFill="1" applyBorder="1" applyAlignment="1">
      <alignment horizontal="center" vertical="center" wrapText="1"/>
    </xf>
    <xf numFmtId="0" fontId="0" fillId="0" borderId="19" xfId="0" applyFill="1" applyBorder="1" applyAlignment="1">
      <alignment horizontal="center" vertical="center"/>
    </xf>
    <xf numFmtId="3" fontId="32" fillId="0" borderId="7" xfId="0" applyNumberFormat="1" applyFont="1" applyFill="1" applyBorder="1" applyAlignment="1">
      <alignment horizontal="center" vertical="center"/>
    </xf>
    <xf numFmtId="3" fontId="32" fillId="0"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xf>
    <xf numFmtId="9" fontId="60" fillId="0" borderId="1" xfId="24" applyFont="1" applyFill="1" applyBorder="1" applyAlignment="1">
      <alignment horizontal="center" vertical="center"/>
    </xf>
    <xf numFmtId="9" fontId="60" fillId="0" borderId="10" xfId="24" applyFont="1" applyFill="1" applyBorder="1" applyAlignment="1">
      <alignment horizontal="center"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0" xfId="0" applyFill="1" applyBorder="1" applyAlignment="1">
      <alignment horizontal="center" vertical="center"/>
    </xf>
    <xf numFmtId="4" fontId="32" fillId="0" borderId="7" xfId="0" applyNumberFormat="1" applyFont="1" applyFill="1" applyBorder="1" applyAlignment="1">
      <alignment horizontal="center" vertical="center"/>
    </xf>
    <xf numFmtId="4" fontId="32"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xf>
    <xf numFmtId="0" fontId="60" fillId="0" borderId="1" xfId="0" applyFont="1" applyFill="1" applyBorder="1" applyAlignment="1">
      <alignment horizontal="center" vertical="center"/>
    </xf>
    <xf numFmtId="3" fontId="61" fillId="0" borderId="19" xfId="0" applyNumberFormat="1" applyFont="1" applyFill="1" applyBorder="1" applyAlignment="1">
      <alignment horizontal="center" vertical="center" wrapText="1"/>
    </xf>
    <xf numFmtId="3" fontId="32" fillId="0" borderId="59" xfId="0" applyNumberFormat="1" applyFont="1" applyFill="1" applyBorder="1" applyAlignment="1">
      <alignment horizontal="center" vertical="center"/>
    </xf>
    <xf numFmtId="3" fontId="32" fillId="0" borderId="4"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60" fillId="0" borderId="4" xfId="0" applyNumberFormat="1" applyFont="1" applyFill="1" applyBorder="1" applyAlignment="1">
      <alignment horizontal="center" vertical="center"/>
    </xf>
    <xf numFmtId="9" fontId="60" fillId="0" borderId="11" xfId="24" applyFont="1" applyFill="1" applyBorder="1" applyAlignment="1">
      <alignment horizontal="center" vertical="center"/>
    </xf>
    <xf numFmtId="4" fontId="32" fillId="0" borderId="59" xfId="0" applyNumberFormat="1" applyFont="1" applyFill="1" applyBorder="1" applyAlignment="1">
      <alignment horizontal="center" vertical="center"/>
    </xf>
    <xf numFmtId="4" fontId="32" fillId="0" borderId="4" xfId="0" applyNumberFormat="1" applyFont="1" applyFill="1" applyBorder="1" applyAlignment="1">
      <alignment horizontal="center" vertical="center"/>
    </xf>
    <xf numFmtId="4" fontId="12" fillId="0" borderId="4" xfId="0" applyNumberFormat="1" applyFont="1" applyFill="1" applyBorder="1" applyAlignment="1">
      <alignment horizontal="center" vertical="center"/>
    </xf>
    <xf numFmtId="3" fontId="32" fillId="0" borderId="60" xfId="0" applyNumberFormat="1" applyFont="1" applyFill="1" applyBorder="1" applyAlignment="1">
      <alignment horizontal="center" vertical="center"/>
    </xf>
    <xf numFmtId="3" fontId="32" fillId="0" borderId="3"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4" fontId="32" fillId="0" borderId="60" xfId="0" applyNumberFormat="1" applyFont="1" applyFill="1" applyBorder="1" applyAlignment="1">
      <alignment horizontal="center" vertical="center"/>
    </xf>
    <xf numFmtId="4" fontId="32" fillId="0" borderId="3" xfId="0" applyNumberFormat="1" applyFont="1" applyFill="1" applyBorder="1" applyAlignment="1">
      <alignment horizontal="center" vertical="center"/>
    </xf>
    <xf numFmtId="4" fontId="12" fillId="0" borderId="3" xfId="0" applyNumberFormat="1" applyFont="1" applyFill="1" applyBorder="1" applyAlignment="1">
      <alignment horizontal="center" vertical="center"/>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0" fillId="0" borderId="17" xfId="0" applyFill="1" applyBorder="1" applyAlignment="1">
      <alignment horizontal="center" vertical="center"/>
    </xf>
    <xf numFmtId="3" fontId="32" fillId="0" borderId="15" xfId="0" applyNumberFormat="1" applyFont="1" applyFill="1" applyBorder="1" applyAlignment="1">
      <alignment horizontal="center" vertical="center"/>
    </xf>
    <xf numFmtId="9" fontId="61" fillId="0" borderId="3" xfId="24" applyFont="1" applyFill="1" applyBorder="1" applyAlignment="1">
      <alignment horizontal="center" vertical="center"/>
    </xf>
    <xf numFmtId="9" fontId="61" fillId="0" borderId="9" xfId="24" applyFont="1" applyFill="1" applyBorder="1" applyAlignment="1">
      <alignment horizontal="center" vertical="center"/>
    </xf>
    <xf numFmtId="0" fontId="32" fillId="0" borderId="7" xfId="0" applyFont="1" applyFill="1" applyBorder="1" applyAlignment="1">
      <alignment horizontal="center" vertical="center" wrapText="1"/>
    </xf>
    <xf numFmtId="0" fontId="32" fillId="0" borderId="1" xfId="0" applyFont="1" applyFill="1" applyBorder="1" applyAlignment="1">
      <alignment horizontal="center" vertical="center" wrapText="1"/>
    </xf>
    <xf numFmtId="3" fontId="32" fillId="0" borderId="16" xfId="0" applyNumberFormat="1" applyFont="1" applyFill="1" applyBorder="1" applyAlignment="1">
      <alignment horizontal="center" vertical="center"/>
    </xf>
    <xf numFmtId="175" fontId="32" fillId="0" borderId="5" xfId="5" applyNumberFormat="1" applyFont="1" applyFill="1" applyBorder="1" applyAlignment="1">
      <alignment horizontal="center" vertical="center"/>
    </xf>
    <xf numFmtId="175" fontId="32" fillId="0" borderId="19" xfId="5" applyNumberFormat="1" applyFont="1" applyFill="1" applyBorder="1" applyAlignment="1">
      <alignment horizontal="center" vertical="center"/>
    </xf>
    <xf numFmtId="3" fontId="32" fillId="0" borderId="50" xfId="0" applyNumberFormat="1" applyFont="1" applyFill="1" applyBorder="1" applyAlignment="1">
      <alignment horizontal="center" vertical="center"/>
    </xf>
    <xf numFmtId="175" fontId="32" fillId="0" borderId="31" xfId="5" applyNumberFormat="1" applyFont="1" applyFill="1" applyBorder="1" applyAlignment="1">
      <alignment horizontal="center" vertical="center"/>
    </xf>
    <xf numFmtId="175" fontId="32" fillId="0" borderId="38" xfId="5" applyNumberFormat="1" applyFont="1" applyFill="1" applyBorder="1" applyAlignment="1">
      <alignment horizontal="center" vertical="center"/>
    </xf>
    <xf numFmtId="169" fontId="32" fillId="0" borderId="3" xfId="5" applyFont="1" applyFill="1" applyBorder="1" applyAlignment="1">
      <alignment horizontal="center" vertical="center"/>
    </xf>
    <xf numFmtId="37" fontId="12" fillId="0" borderId="3" xfId="0" applyNumberFormat="1" applyFont="1" applyFill="1" applyBorder="1" applyAlignment="1">
      <alignment horizontal="center" vertical="center" wrapText="1"/>
    </xf>
    <xf numFmtId="37" fontId="32" fillId="0" borderId="3"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169" fontId="32" fillId="0" borderId="9" xfId="5" applyFont="1" applyFill="1" applyBorder="1" applyAlignment="1">
      <alignment horizontal="center" vertical="center"/>
    </xf>
    <xf numFmtId="0" fontId="36" fillId="0" borderId="62" xfId="0" applyFont="1" applyFill="1" applyBorder="1" applyAlignment="1">
      <alignment horizontal="center" vertical="center" wrapText="1"/>
    </xf>
    <xf numFmtId="0" fontId="36" fillId="0" borderId="5" xfId="0" applyFont="1" applyFill="1" applyBorder="1" applyAlignment="1">
      <alignment horizontal="center" vertical="center" wrapText="1"/>
    </xf>
    <xf numFmtId="3" fontId="36" fillId="0" borderId="5" xfId="0" applyNumberFormat="1" applyFont="1" applyFill="1" applyBorder="1" applyAlignment="1">
      <alignment horizontal="center" vertical="center" wrapText="1"/>
    </xf>
    <xf numFmtId="3" fontId="36" fillId="0" borderId="5"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36" fillId="0" borderId="20" xfId="0" applyFont="1" applyFill="1" applyBorder="1" applyAlignment="1">
      <alignment horizontal="center" vertical="center" wrapText="1"/>
    </xf>
    <xf numFmtId="3" fontId="36" fillId="0" borderId="36" xfId="0" applyNumberFormat="1" applyFont="1" applyFill="1" applyBorder="1" applyAlignment="1">
      <alignment horizontal="center" vertical="center" wrapText="1"/>
    </xf>
    <xf numFmtId="0" fontId="0" fillId="0" borderId="49" xfId="0" applyFill="1" applyBorder="1" applyAlignment="1">
      <alignment horizontal="center" vertical="center" wrapText="1"/>
    </xf>
    <xf numFmtId="169" fontId="32" fillId="0" borderId="5" xfId="5" applyFont="1" applyFill="1" applyBorder="1" applyAlignment="1">
      <alignment horizontal="center" vertical="center"/>
    </xf>
    <xf numFmtId="169" fontId="32" fillId="0" borderId="19" xfId="5" applyFont="1" applyFill="1" applyBorder="1" applyAlignment="1">
      <alignment horizontal="center" vertical="center"/>
    </xf>
    <xf numFmtId="0" fontId="36" fillId="0" borderId="7"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3" fontId="36" fillId="0" borderId="8"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169" fontId="32" fillId="0" borderId="31" xfId="5" applyFont="1" applyFill="1" applyBorder="1" applyAlignment="1">
      <alignment horizontal="center" vertical="center"/>
    </xf>
    <xf numFmtId="3" fontId="32" fillId="0" borderId="4" xfId="0" applyNumberFormat="1" applyFont="1" applyFill="1" applyBorder="1" applyAlignment="1">
      <alignment horizontal="center" vertical="center" wrapText="1"/>
    </xf>
    <xf numFmtId="169" fontId="32" fillId="0" borderId="38" xfId="5" applyFont="1" applyFill="1" applyBorder="1" applyAlignment="1">
      <alignment horizontal="center" vertical="center"/>
    </xf>
    <xf numFmtId="0" fontId="36" fillId="0" borderId="59"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36" fillId="0" borderId="31" xfId="0" applyFont="1" applyFill="1" applyBorder="1" applyAlignment="1">
      <alignment horizontal="center" vertical="center" wrapText="1"/>
    </xf>
    <xf numFmtId="3" fontId="36" fillId="0" borderId="53" xfId="0" applyNumberFormat="1" applyFont="1" applyFill="1" applyBorder="1" applyAlignment="1">
      <alignment horizontal="center" vertical="center" wrapText="1"/>
    </xf>
    <xf numFmtId="0" fontId="0" fillId="0" borderId="38" xfId="0" applyFill="1" applyBorder="1" applyAlignment="1">
      <alignment horizontal="center" vertical="center" wrapText="1"/>
    </xf>
    <xf numFmtId="4" fontId="12" fillId="0" borderId="15" xfId="0" applyNumberFormat="1" applyFont="1" applyFill="1" applyBorder="1" applyAlignment="1">
      <alignment horizontal="center" vertical="center"/>
    </xf>
    <xf numFmtId="0" fontId="12" fillId="0" borderId="56" xfId="0" applyFont="1" applyFill="1" applyBorder="1" applyAlignment="1">
      <alignment horizontal="center" vertical="center" wrapText="1"/>
    </xf>
    <xf numFmtId="0" fontId="12" fillId="0" borderId="2" xfId="0" applyFont="1" applyFill="1" applyBorder="1" applyAlignment="1">
      <alignment horizontal="left" vertical="center" wrapText="1"/>
    </xf>
    <xf numFmtId="3"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0" fontId="12" fillId="0" borderId="63"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0" xfId="0" applyFont="1" applyFill="1" applyBorder="1" applyAlignment="1">
      <alignment horizontal="left" vertical="center" wrapText="1"/>
    </xf>
    <xf numFmtId="3" fontId="12" fillId="0" borderId="20" xfId="0" applyNumberFormat="1" applyFont="1" applyFill="1" applyBorder="1" applyAlignment="1">
      <alignment horizontal="center" vertical="center" wrapText="1"/>
    </xf>
    <xf numFmtId="3" fontId="12" fillId="0" borderId="20" xfId="0" applyNumberFormat="1" applyFont="1" applyFill="1" applyBorder="1" applyAlignment="1">
      <alignment horizontal="center" vertical="center"/>
    </xf>
    <xf numFmtId="0" fontId="0" fillId="0" borderId="49" xfId="0" applyFill="1" applyBorder="1" applyAlignment="1">
      <alignment horizontal="center" vertical="center"/>
    </xf>
    <xf numFmtId="4" fontId="12" fillId="0" borderId="16"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32" fillId="0" borderId="1" xfId="0" applyNumberFormat="1" applyFont="1" applyFill="1" applyBorder="1" applyAlignment="1">
      <alignment horizontal="center" vertical="center" wrapText="1"/>
    </xf>
    <xf numFmtId="3" fontId="12" fillId="0" borderId="16" xfId="0" applyNumberFormat="1" applyFont="1" applyFill="1" applyBorder="1" applyAlignment="1">
      <alignment horizontal="center" vertical="center" wrapText="1"/>
    </xf>
    <xf numFmtId="4" fontId="32" fillId="0" borderId="16" xfId="0" applyNumberFormat="1" applyFont="1" applyFill="1" applyBorder="1" applyAlignment="1">
      <alignment horizontal="center" vertical="center"/>
    </xf>
    <xf numFmtId="3" fontId="32" fillId="0" borderId="50" xfId="0" applyNumberFormat="1"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1" xfId="0" applyFont="1" applyFill="1" applyBorder="1" applyAlignment="1">
      <alignment horizontal="left" vertical="center" wrapText="1"/>
    </xf>
    <xf numFmtId="3" fontId="12" fillId="0" borderId="31" xfId="0" applyNumberFormat="1" applyFont="1" applyFill="1" applyBorder="1" applyAlignment="1">
      <alignment horizontal="center" vertical="center" wrapText="1"/>
    </xf>
    <xf numFmtId="3" fontId="12" fillId="0" borderId="31" xfId="0" applyNumberFormat="1" applyFont="1" applyFill="1" applyBorder="1" applyAlignment="1">
      <alignment horizontal="center" vertical="center"/>
    </xf>
    <xf numFmtId="0" fontId="0" fillId="0" borderId="38" xfId="0" applyFill="1" applyBorder="1" applyAlignment="1">
      <alignment horizontal="center" vertical="center"/>
    </xf>
    <xf numFmtId="3" fontId="12" fillId="0" borderId="15"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35" xfId="0" applyFont="1" applyFill="1" applyBorder="1" applyAlignment="1">
      <alignment horizontal="center" vertical="center" wrapText="1"/>
    </xf>
    <xf numFmtId="3" fontId="12" fillId="0" borderId="16" xfId="0"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67" xfId="0" applyFont="1" applyFill="1" applyBorder="1" applyAlignment="1">
      <alignment horizontal="center" vertical="center" wrapText="1"/>
    </xf>
    <xf numFmtId="3" fontId="12" fillId="0" borderId="50" xfId="0" applyNumberFormat="1" applyFont="1" applyFill="1" applyBorder="1" applyAlignment="1">
      <alignment horizontal="center" vertical="center"/>
    </xf>
    <xf numFmtId="0" fontId="12" fillId="0" borderId="53" xfId="0" applyFont="1" applyFill="1" applyBorder="1" applyAlignment="1">
      <alignment horizontal="center" vertical="center" wrapText="1"/>
    </xf>
    <xf numFmtId="0" fontId="32" fillId="0" borderId="3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32" fillId="21" borderId="69" xfId="0" applyFont="1" applyFill="1" applyBorder="1" applyAlignment="1">
      <alignment horizontal="center" vertical="center" wrapText="1"/>
    </xf>
    <xf numFmtId="0" fontId="32" fillId="21" borderId="40" xfId="0" applyFont="1" applyFill="1" applyBorder="1" applyAlignment="1">
      <alignment horizontal="center" vertical="center" wrapText="1"/>
    </xf>
    <xf numFmtId="0" fontId="32" fillId="21" borderId="47" xfId="0" applyFont="1" applyFill="1" applyBorder="1" applyAlignment="1">
      <alignment horizontal="center" vertical="center" wrapText="1"/>
    </xf>
    <xf numFmtId="169" fontId="32" fillId="17" borderId="3" xfId="5" applyFont="1" applyFill="1" applyBorder="1" applyAlignment="1">
      <alignment horizontal="center" vertical="center"/>
    </xf>
    <xf numFmtId="169" fontId="32" fillId="17" borderId="9" xfId="5" applyFont="1" applyFill="1" applyBorder="1" applyAlignment="1">
      <alignment horizontal="center" vertical="center"/>
    </xf>
    <xf numFmtId="169" fontId="32" fillId="17" borderId="1" xfId="5" applyFont="1" applyFill="1" applyBorder="1" applyAlignment="1">
      <alignment horizontal="center" vertical="center"/>
    </xf>
    <xf numFmtId="169" fontId="32" fillId="17" borderId="10" xfId="5" applyFont="1" applyFill="1" applyBorder="1" applyAlignment="1">
      <alignment horizontal="center" vertical="center"/>
    </xf>
    <xf numFmtId="169" fontId="32" fillId="17" borderId="4" xfId="5" applyFont="1" applyFill="1" applyBorder="1" applyAlignment="1">
      <alignment horizontal="center" vertical="center"/>
    </xf>
    <xf numFmtId="169" fontId="32" fillId="17" borderId="11" xfId="5" applyFont="1" applyFill="1" applyBorder="1" applyAlignment="1">
      <alignment horizontal="center" vertical="center"/>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13" xfId="2868" xr:uid="{00000000-0005-0000-0000-0000BC000000}"/>
    <cellStyle name="Millares 2" xfId="4" xr:uid="{00000000-0005-0000-0000-0000BD000000}"/>
    <cellStyle name="Millares 2 2" xfId="5" xr:uid="{00000000-0005-0000-0000-0000BE000000}"/>
    <cellStyle name="Millares 2 2 2" xfId="212" xr:uid="{00000000-0005-0000-0000-0000BF000000}"/>
    <cellStyle name="Millares 2 3" xfId="213" xr:uid="{00000000-0005-0000-0000-0000C0000000}"/>
    <cellStyle name="Millares 2 3 2" xfId="214" xr:uid="{00000000-0005-0000-0000-0000C1000000}"/>
    <cellStyle name="Millares 2 3 2 2" xfId="215" xr:uid="{00000000-0005-0000-0000-0000C2000000}"/>
    <cellStyle name="Millares 2 3 3" xfId="216" xr:uid="{00000000-0005-0000-0000-0000C3000000}"/>
    <cellStyle name="Millares 2 3 4" xfId="217" xr:uid="{00000000-0005-0000-0000-0000C4000000}"/>
    <cellStyle name="Millares 2 4" xfId="218" xr:uid="{00000000-0005-0000-0000-0000C5000000}"/>
    <cellStyle name="Millares 2 4 2" xfId="219" xr:uid="{00000000-0005-0000-0000-0000C6000000}"/>
    <cellStyle name="Millares 2 4 3" xfId="220" xr:uid="{00000000-0005-0000-0000-0000C7000000}"/>
    <cellStyle name="Millares 2 5" xfId="221" xr:uid="{00000000-0005-0000-0000-0000C8000000}"/>
    <cellStyle name="Millares 2 5 2" xfId="222" xr:uid="{00000000-0005-0000-0000-0000C9000000}"/>
    <cellStyle name="Millares 2 6" xfId="223" xr:uid="{00000000-0005-0000-0000-0000CA000000}"/>
    <cellStyle name="Millares 2 6 2" xfId="224" xr:uid="{00000000-0005-0000-0000-0000CB000000}"/>
    <cellStyle name="Millares 3" xfId="6" xr:uid="{00000000-0005-0000-0000-0000CC000000}"/>
    <cellStyle name="Millares 3 2" xfId="7" xr:uid="{00000000-0005-0000-0000-0000CD000000}"/>
    <cellStyle name="Millares 3 3" xfId="225" xr:uid="{00000000-0005-0000-0000-0000CE000000}"/>
    <cellStyle name="Millares 3 3 2" xfId="226" xr:uid="{00000000-0005-0000-0000-0000CF000000}"/>
    <cellStyle name="Millares 3 4" xfId="227" xr:uid="{00000000-0005-0000-0000-0000D0000000}"/>
    <cellStyle name="Millares 4" xfId="8" xr:uid="{00000000-0005-0000-0000-0000D1000000}"/>
    <cellStyle name="Millares 4 2" xfId="228" xr:uid="{00000000-0005-0000-0000-0000D2000000}"/>
    <cellStyle name="Millares 5" xfId="229" xr:uid="{00000000-0005-0000-0000-0000D3000000}"/>
    <cellStyle name="Millares 5 2" xfId="230" xr:uid="{00000000-0005-0000-0000-0000D4000000}"/>
    <cellStyle name="Millares 5 3" xfId="231" xr:uid="{00000000-0005-0000-0000-0000D5000000}"/>
    <cellStyle name="Millares 5 4" xfId="232" xr:uid="{00000000-0005-0000-0000-0000D6000000}"/>
    <cellStyle name="Millares 5 5" xfId="233" xr:uid="{00000000-0005-0000-0000-0000D7000000}"/>
    <cellStyle name="Millares 6" xfId="234" xr:uid="{00000000-0005-0000-0000-0000D8000000}"/>
    <cellStyle name="Millares 6 2" xfId="235" xr:uid="{00000000-0005-0000-0000-0000D9000000}"/>
    <cellStyle name="Millares 6 2 2" xfId="236" xr:uid="{00000000-0005-0000-0000-0000DA000000}"/>
    <cellStyle name="Millares 6 3" xfId="237" xr:uid="{00000000-0005-0000-0000-0000DB000000}"/>
    <cellStyle name="Millares 6 3 2" xfId="238" xr:uid="{00000000-0005-0000-0000-0000DC000000}"/>
    <cellStyle name="Millares 6 4" xfId="239" xr:uid="{00000000-0005-0000-0000-0000DD000000}"/>
    <cellStyle name="Millares 7" xfId="240" xr:uid="{00000000-0005-0000-0000-0000DE000000}"/>
    <cellStyle name="Millares 7 2" xfId="241" xr:uid="{00000000-0005-0000-0000-0000DF000000}"/>
    <cellStyle name="Millares 8" xfId="242" xr:uid="{00000000-0005-0000-0000-0000E0000000}"/>
    <cellStyle name="Millares 8 2" xfId="243" xr:uid="{00000000-0005-0000-0000-0000E1000000}"/>
    <cellStyle name="Millares 9" xfId="244" xr:uid="{00000000-0005-0000-0000-0000E2000000}"/>
    <cellStyle name="Millares 9 2" xfId="245" xr:uid="{00000000-0005-0000-0000-0000E3000000}"/>
    <cellStyle name="Moneda" xfId="9" builtinId="4"/>
    <cellStyle name="Moneda [0]" xfId="2866" builtinId="7"/>
    <cellStyle name="Moneda [0] 2" xfId="246" xr:uid="{00000000-0005-0000-0000-0000E6000000}"/>
    <cellStyle name="Moneda [0] 2 2" xfId="247" xr:uid="{00000000-0005-0000-0000-0000E7000000}"/>
    <cellStyle name="Moneda [0] 2 2 2" xfId="248" xr:uid="{00000000-0005-0000-0000-0000E8000000}"/>
    <cellStyle name="Moneda [0] 2 2 2 2" xfId="249" xr:uid="{00000000-0005-0000-0000-0000E9000000}"/>
    <cellStyle name="Moneda [0] 2 2 3" xfId="250" xr:uid="{00000000-0005-0000-0000-0000EA000000}"/>
    <cellStyle name="Moneda [0] 2 2 4" xfId="251" xr:uid="{00000000-0005-0000-0000-0000EB000000}"/>
    <cellStyle name="Moneda [0] 2 3" xfId="252" xr:uid="{00000000-0005-0000-0000-0000EC000000}"/>
    <cellStyle name="Moneda [0] 2 3 2" xfId="253" xr:uid="{00000000-0005-0000-0000-0000ED000000}"/>
    <cellStyle name="Moneda [0] 2 4" xfId="254" xr:uid="{00000000-0005-0000-0000-0000EE000000}"/>
    <cellStyle name="Moneda [0] 2 5" xfId="255" xr:uid="{00000000-0005-0000-0000-0000EF000000}"/>
    <cellStyle name="Moneda [0] 3" xfId="256" xr:uid="{00000000-0005-0000-0000-0000F0000000}"/>
    <cellStyle name="Moneda [0] 3 2" xfId="257" xr:uid="{00000000-0005-0000-0000-0000F1000000}"/>
    <cellStyle name="Moneda [0] 3 2 2" xfId="258" xr:uid="{00000000-0005-0000-0000-0000F2000000}"/>
    <cellStyle name="Moneda [0] 3 2 2 2" xfId="259" xr:uid="{00000000-0005-0000-0000-0000F3000000}"/>
    <cellStyle name="Moneda [0] 3 2 3" xfId="260" xr:uid="{00000000-0005-0000-0000-0000F4000000}"/>
    <cellStyle name="Moneda [0] 3 2 3 2" xfId="261" xr:uid="{00000000-0005-0000-0000-0000F5000000}"/>
    <cellStyle name="Moneda [0] 3 2 4" xfId="262" xr:uid="{00000000-0005-0000-0000-0000F6000000}"/>
    <cellStyle name="Moneda [0] 3 2 4 2" xfId="263" xr:uid="{00000000-0005-0000-0000-0000F7000000}"/>
    <cellStyle name="Moneda [0] 3 2 5" xfId="264" xr:uid="{00000000-0005-0000-0000-0000F8000000}"/>
    <cellStyle name="Moneda [0] 3 3" xfId="265" xr:uid="{00000000-0005-0000-0000-0000F9000000}"/>
    <cellStyle name="Moneda [0] 3 3 2" xfId="266" xr:uid="{00000000-0005-0000-0000-0000FA000000}"/>
    <cellStyle name="Moneda [0] 3 4" xfId="267" xr:uid="{00000000-0005-0000-0000-0000FB000000}"/>
    <cellStyle name="Moneda [0] 3 4 2" xfId="268" xr:uid="{00000000-0005-0000-0000-0000FC000000}"/>
    <cellStyle name="Moneda [0] 3 5" xfId="269" xr:uid="{00000000-0005-0000-0000-0000FD000000}"/>
    <cellStyle name="Moneda [0] 3 5 2" xfId="270" xr:uid="{00000000-0005-0000-0000-0000FE000000}"/>
    <cellStyle name="Moneda [0] 3 6" xfId="271" xr:uid="{00000000-0005-0000-0000-0000FF000000}"/>
    <cellStyle name="Moneda [0] 3 7" xfId="272" xr:uid="{00000000-0005-0000-0000-000000010000}"/>
    <cellStyle name="Moneda [0] 4" xfId="273" xr:uid="{00000000-0005-0000-0000-000001010000}"/>
    <cellStyle name="Moneda [0] 4 2" xfId="274" xr:uid="{00000000-0005-0000-0000-000002010000}"/>
    <cellStyle name="Moneda [0] 4 2 2" xfId="275" xr:uid="{00000000-0005-0000-0000-000003010000}"/>
    <cellStyle name="Moneda [0] 4 3" xfId="276" xr:uid="{00000000-0005-0000-0000-000004010000}"/>
    <cellStyle name="Moneda [0] 4 3 2" xfId="277" xr:uid="{00000000-0005-0000-0000-000005010000}"/>
    <cellStyle name="Moneda [0] 4 4" xfId="278" xr:uid="{00000000-0005-0000-0000-000006010000}"/>
    <cellStyle name="Moneda [0] 4 4 2" xfId="279" xr:uid="{00000000-0005-0000-0000-000007010000}"/>
    <cellStyle name="Moneda [0] 4 5" xfId="280" xr:uid="{00000000-0005-0000-0000-000008010000}"/>
    <cellStyle name="Moneda [0] 5" xfId="281" xr:uid="{00000000-0005-0000-0000-000009010000}"/>
    <cellStyle name="Moneda [0] 5 2" xfId="282" xr:uid="{00000000-0005-0000-0000-00000A010000}"/>
    <cellStyle name="Moneda [0] 5 2 2" xfId="283" xr:uid="{00000000-0005-0000-0000-00000B010000}"/>
    <cellStyle name="Moneda [0] 5 3" xfId="284" xr:uid="{00000000-0005-0000-0000-00000C010000}"/>
    <cellStyle name="Moneda [0] 5 3 2" xfId="285" xr:uid="{00000000-0005-0000-0000-00000D010000}"/>
    <cellStyle name="Moneda [0] 5 4" xfId="286" xr:uid="{00000000-0005-0000-0000-00000E010000}"/>
    <cellStyle name="Moneda [0] 5 4 2" xfId="287" xr:uid="{00000000-0005-0000-0000-00000F010000}"/>
    <cellStyle name="Moneda [0] 5 5" xfId="288" xr:uid="{00000000-0005-0000-0000-000010010000}"/>
    <cellStyle name="Moneda [0] 6" xfId="289" xr:uid="{00000000-0005-0000-0000-000011010000}"/>
    <cellStyle name="Moneda [0] 6 2" xfId="290" xr:uid="{00000000-0005-0000-0000-000012010000}"/>
    <cellStyle name="Moneda [0] 7" xfId="291" xr:uid="{00000000-0005-0000-0000-000013010000}"/>
    <cellStyle name="Moneda [0] 7 2" xfId="292" xr:uid="{00000000-0005-0000-0000-000014010000}"/>
    <cellStyle name="Moneda [0] 8" xfId="293" xr:uid="{00000000-0005-0000-0000-000015010000}"/>
    <cellStyle name="Moneda [0] 8 2" xfId="294" xr:uid="{00000000-0005-0000-0000-000016010000}"/>
    <cellStyle name="Moneda [0] 9" xfId="295" xr:uid="{00000000-0005-0000-0000-000017010000}"/>
    <cellStyle name="Moneda [0] 9 2" xfId="296" xr:uid="{00000000-0005-0000-0000-000018010000}"/>
    <cellStyle name="Moneda 10" xfId="297" xr:uid="{00000000-0005-0000-0000-000019010000}"/>
    <cellStyle name="Moneda 10 10" xfId="298" xr:uid="{00000000-0005-0000-0000-00001A010000}"/>
    <cellStyle name="Moneda 10 11" xfId="299" xr:uid="{00000000-0005-0000-0000-00001B010000}"/>
    <cellStyle name="Moneda 10 2" xfId="300" xr:uid="{00000000-0005-0000-0000-00001C010000}"/>
    <cellStyle name="Moneda 10 2 2" xfId="301" xr:uid="{00000000-0005-0000-0000-00001D010000}"/>
    <cellStyle name="Moneda 10 2 2 2" xfId="302" xr:uid="{00000000-0005-0000-0000-00001E010000}"/>
    <cellStyle name="Moneda 10 2 2 2 2" xfId="303" xr:uid="{00000000-0005-0000-0000-00001F010000}"/>
    <cellStyle name="Moneda 10 2 2 2 2 2" xfId="304" xr:uid="{00000000-0005-0000-0000-000020010000}"/>
    <cellStyle name="Moneda 10 2 2 2 3" xfId="305" xr:uid="{00000000-0005-0000-0000-000021010000}"/>
    <cellStyle name="Moneda 10 2 2 2 3 2" xfId="306" xr:uid="{00000000-0005-0000-0000-000022010000}"/>
    <cellStyle name="Moneda 10 2 2 2 4" xfId="307" xr:uid="{00000000-0005-0000-0000-000023010000}"/>
    <cellStyle name="Moneda 10 2 2 2 4 2" xfId="308" xr:uid="{00000000-0005-0000-0000-000024010000}"/>
    <cellStyle name="Moneda 10 2 2 2 5" xfId="309" xr:uid="{00000000-0005-0000-0000-000025010000}"/>
    <cellStyle name="Moneda 10 2 2 3" xfId="310" xr:uid="{00000000-0005-0000-0000-000026010000}"/>
    <cellStyle name="Moneda 10 2 2 3 2" xfId="311" xr:uid="{00000000-0005-0000-0000-000027010000}"/>
    <cellStyle name="Moneda 10 2 2 4" xfId="312" xr:uid="{00000000-0005-0000-0000-000028010000}"/>
    <cellStyle name="Moneda 10 2 2 4 2" xfId="313" xr:uid="{00000000-0005-0000-0000-000029010000}"/>
    <cellStyle name="Moneda 10 2 2 5" xfId="314" xr:uid="{00000000-0005-0000-0000-00002A010000}"/>
    <cellStyle name="Moneda 10 2 2 5 2" xfId="315" xr:uid="{00000000-0005-0000-0000-00002B010000}"/>
    <cellStyle name="Moneda 10 2 2 6" xfId="316" xr:uid="{00000000-0005-0000-0000-00002C010000}"/>
    <cellStyle name="Moneda 10 2 3" xfId="317" xr:uid="{00000000-0005-0000-0000-00002D010000}"/>
    <cellStyle name="Moneda 10 2 3 2" xfId="318" xr:uid="{00000000-0005-0000-0000-00002E010000}"/>
    <cellStyle name="Moneda 10 2 3 2 2" xfId="319" xr:uid="{00000000-0005-0000-0000-00002F010000}"/>
    <cellStyle name="Moneda 10 2 3 3" xfId="320" xr:uid="{00000000-0005-0000-0000-000030010000}"/>
    <cellStyle name="Moneda 10 2 3 3 2" xfId="321" xr:uid="{00000000-0005-0000-0000-000031010000}"/>
    <cellStyle name="Moneda 10 2 3 4" xfId="322" xr:uid="{00000000-0005-0000-0000-000032010000}"/>
    <cellStyle name="Moneda 10 2 3 4 2" xfId="323" xr:uid="{00000000-0005-0000-0000-000033010000}"/>
    <cellStyle name="Moneda 10 2 3 5" xfId="324" xr:uid="{00000000-0005-0000-0000-000034010000}"/>
    <cellStyle name="Moneda 10 2 4" xfId="325" xr:uid="{00000000-0005-0000-0000-000035010000}"/>
    <cellStyle name="Moneda 10 2 4 2" xfId="326" xr:uid="{00000000-0005-0000-0000-000036010000}"/>
    <cellStyle name="Moneda 10 2 5" xfId="327" xr:uid="{00000000-0005-0000-0000-000037010000}"/>
    <cellStyle name="Moneda 10 2 5 2" xfId="328" xr:uid="{00000000-0005-0000-0000-000038010000}"/>
    <cellStyle name="Moneda 10 2 6" xfId="329" xr:uid="{00000000-0005-0000-0000-000039010000}"/>
    <cellStyle name="Moneda 10 2 6 2" xfId="330" xr:uid="{00000000-0005-0000-0000-00003A010000}"/>
    <cellStyle name="Moneda 10 2 7" xfId="331" xr:uid="{00000000-0005-0000-0000-00003B010000}"/>
    <cellStyle name="Moneda 10 2 8" xfId="332" xr:uid="{00000000-0005-0000-0000-00003C010000}"/>
    <cellStyle name="Moneda 10 3" xfId="333" xr:uid="{00000000-0005-0000-0000-00003D010000}"/>
    <cellStyle name="Moneda 10 3 2" xfId="334" xr:uid="{00000000-0005-0000-0000-00003E010000}"/>
    <cellStyle name="Moneda 10 3 2 2" xfId="335" xr:uid="{00000000-0005-0000-0000-00003F010000}"/>
    <cellStyle name="Moneda 10 3 2 2 2" xfId="336" xr:uid="{00000000-0005-0000-0000-000040010000}"/>
    <cellStyle name="Moneda 10 3 2 2 2 2" xfId="337" xr:uid="{00000000-0005-0000-0000-000041010000}"/>
    <cellStyle name="Moneda 10 3 2 2 3" xfId="338" xr:uid="{00000000-0005-0000-0000-000042010000}"/>
    <cellStyle name="Moneda 10 3 2 2 3 2" xfId="339" xr:uid="{00000000-0005-0000-0000-000043010000}"/>
    <cellStyle name="Moneda 10 3 2 2 4" xfId="340" xr:uid="{00000000-0005-0000-0000-000044010000}"/>
    <cellStyle name="Moneda 10 3 2 2 4 2" xfId="341" xr:uid="{00000000-0005-0000-0000-000045010000}"/>
    <cellStyle name="Moneda 10 3 2 2 5" xfId="342" xr:uid="{00000000-0005-0000-0000-000046010000}"/>
    <cellStyle name="Moneda 10 3 2 3" xfId="343" xr:uid="{00000000-0005-0000-0000-000047010000}"/>
    <cellStyle name="Moneda 10 3 2 3 2" xfId="344" xr:uid="{00000000-0005-0000-0000-000048010000}"/>
    <cellStyle name="Moneda 10 3 2 4" xfId="345" xr:uid="{00000000-0005-0000-0000-000049010000}"/>
    <cellStyle name="Moneda 10 3 2 4 2" xfId="346" xr:uid="{00000000-0005-0000-0000-00004A010000}"/>
    <cellStyle name="Moneda 10 3 2 5" xfId="347" xr:uid="{00000000-0005-0000-0000-00004B010000}"/>
    <cellStyle name="Moneda 10 3 2 5 2" xfId="348" xr:uid="{00000000-0005-0000-0000-00004C010000}"/>
    <cellStyle name="Moneda 10 3 2 6" xfId="349" xr:uid="{00000000-0005-0000-0000-00004D010000}"/>
    <cellStyle name="Moneda 10 3 3" xfId="350" xr:uid="{00000000-0005-0000-0000-00004E010000}"/>
    <cellStyle name="Moneda 10 3 3 2" xfId="351" xr:uid="{00000000-0005-0000-0000-00004F010000}"/>
    <cellStyle name="Moneda 10 3 3 2 2" xfId="352" xr:uid="{00000000-0005-0000-0000-000050010000}"/>
    <cellStyle name="Moneda 10 3 3 3" xfId="353" xr:uid="{00000000-0005-0000-0000-000051010000}"/>
    <cellStyle name="Moneda 10 3 3 3 2" xfId="354" xr:uid="{00000000-0005-0000-0000-000052010000}"/>
    <cellStyle name="Moneda 10 3 3 4" xfId="355" xr:uid="{00000000-0005-0000-0000-000053010000}"/>
    <cellStyle name="Moneda 10 3 3 4 2" xfId="356" xr:uid="{00000000-0005-0000-0000-000054010000}"/>
    <cellStyle name="Moneda 10 3 3 5" xfId="357" xr:uid="{00000000-0005-0000-0000-000055010000}"/>
    <cellStyle name="Moneda 10 3 4" xfId="358" xr:uid="{00000000-0005-0000-0000-000056010000}"/>
    <cellStyle name="Moneda 10 3 4 2" xfId="359" xr:uid="{00000000-0005-0000-0000-000057010000}"/>
    <cellStyle name="Moneda 10 3 5" xfId="360" xr:uid="{00000000-0005-0000-0000-000058010000}"/>
    <cellStyle name="Moneda 10 3 5 2" xfId="361" xr:uid="{00000000-0005-0000-0000-000059010000}"/>
    <cellStyle name="Moneda 10 3 6" xfId="362" xr:uid="{00000000-0005-0000-0000-00005A010000}"/>
    <cellStyle name="Moneda 10 3 6 2" xfId="363" xr:uid="{00000000-0005-0000-0000-00005B010000}"/>
    <cellStyle name="Moneda 10 3 7" xfId="364" xr:uid="{00000000-0005-0000-0000-00005C010000}"/>
    <cellStyle name="Moneda 10 4" xfId="365" xr:uid="{00000000-0005-0000-0000-00005D010000}"/>
    <cellStyle name="Moneda 10 4 2" xfId="366" xr:uid="{00000000-0005-0000-0000-00005E010000}"/>
    <cellStyle name="Moneda 10 4 2 2" xfId="367" xr:uid="{00000000-0005-0000-0000-00005F010000}"/>
    <cellStyle name="Moneda 10 4 2 2 2" xfId="368" xr:uid="{00000000-0005-0000-0000-000060010000}"/>
    <cellStyle name="Moneda 10 4 2 2 2 2" xfId="369" xr:uid="{00000000-0005-0000-0000-000061010000}"/>
    <cellStyle name="Moneda 10 4 2 2 3" xfId="370" xr:uid="{00000000-0005-0000-0000-000062010000}"/>
    <cellStyle name="Moneda 10 4 2 2 3 2" xfId="371" xr:uid="{00000000-0005-0000-0000-000063010000}"/>
    <cellStyle name="Moneda 10 4 2 2 4" xfId="372" xr:uid="{00000000-0005-0000-0000-000064010000}"/>
    <cellStyle name="Moneda 10 4 2 2 4 2" xfId="373" xr:uid="{00000000-0005-0000-0000-000065010000}"/>
    <cellStyle name="Moneda 10 4 2 2 5" xfId="374" xr:uid="{00000000-0005-0000-0000-000066010000}"/>
    <cellStyle name="Moneda 10 4 2 3" xfId="375" xr:uid="{00000000-0005-0000-0000-000067010000}"/>
    <cellStyle name="Moneda 10 4 2 3 2" xfId="376" xr:uid="{00000000-0005-0000-0000-000068010000}"/>
    <cellStyle name="Moneda 10 4 2 4" xfId="377" xr:uid="{00000000-0005-0000-0000-000069010000}"/>
    <cellStyle name="Moneda 10 4 2 4 2" xfId="378" xr:uid="{00000000-0005-0000-0000-00006A010000}"/>
    <cellStyle name="Moneda 10 4 2 5" xfId="379" xr:uid="{00000000-0005-0000-0000-00006B010000}"/>
    <cellStyle name="Moneda 10 4 2 5 2" xfId="380" xr:uid="{00000000-0005-0000-0000-00006C010000}"/>
    <cellStyle name="Moneda 10 4 2 6" xfId="381" xr:uid="{00000000-0005-0000-0000-00006D010000}"/>
    <cellStyle name="Moneda 10 4 3" xfId="382" xr:uid="{00000000-0005-0000-0000-00006E010000}"/>
    <cellStyle name="Moneda 10 4 3 2" xfId="383" xr:uid="{00000000-0005-0000-0000-00006F010000}"/>
    <cellStyle name="Moneda 10 4 3 2 2" xfId="384" xr:uid="{00000000-0005-0000-0000-000070010000}"/>
    <cellStyle name="Moneda 10 4 3 3" xfId="385" xr:uid="{00000000-0005-0000-0000-000071010000}"/>
    <cellStyle name="Moneda 10 4 3 3 2" xfId="386" xr:uid="{00000000-0005-0000-0000-000072010000}"/>
    <cellStyle name="Moneda 10 4 3 4" xfId="387" xr:uid="{00000000-0005-0000-0000-000073010000}"/>
    <cellStyle name="Moneda 10 4 3 4 2" xfId="388" xr:uid="{00000000-0005-0000-0000-000074010000}"/>
    <cellStyle name="Moneda 10 4 3 5" xfId="389" xr:uid="{00000000-0005-0000-0000-000075010000}"/>
    <cellStyle name="Moneda 10 4 4" xfId="390" xr:uid="{00000000-0005-0000-0000-000076010000}"/>
    <cellStyle name="Moneda 10 4 4 2" xfId="391" xr:uid="{00000000-0005-0000-0000-000077010000}"/>
    <cellStyle name="Moneda 10 4 5" xfId="392" xr:uid="{00000000-0005-0000-0000-000078010000}"/>
    <cellStyle name="Moneda 10 4 5 2" xfId="393" xr:uid="{00000000-0005-0000-0000-000079010000}"/>
    <cellStyle name="Moneda 10 4 6" xfId="394" xr:uid="{00000000-0005-0000-0000-00007A010000}"/>
    <cellStyle name="Moneda 10 4 6 2" xfId="395" xr:uid="{00000000-0005-0000-0000-00007B010000}"/>
    <cellStyle name="Moneda 10 4 7" xfId="396" xr:uid="{00000000-0005-0000-0000-00007C010000}"/>
    <cellStyle name="Moneda 10 5" xfId="397" xr:uid="{00000000-0005-0000-0000-00007D010000}"/>
    <cellStyle name="Moneda 10 5 2" xfId="398" xr:uid="{00000000-0005-0000-0000-00007E010000}"/>
    <cellStyle name="Moneda 10 5 2 2" xfId="399" xr:uid="{00000000-0005-0000-0000-00007F010000}"/>
    <cellStyle name="Moneda 10 5 2 2 2" xfId="400" xr:uid="{00000000-0005-0000-0000-000080010000}"/>
    <cellStyle name="Moneda 10 5 2 3" xfId="401" xr:uid="{00000000-0005-0000-0000-000081010000}"/>
    <cellStyle name="Moneda 10 5 2 3 2" xfId="402" xr:uid="{00000000-0005-0000-0000-000082010000}"/>
    <cellStyle name="Moneda 10 5 2 4" xfId="403" xr:uid="{00000000-0005-0000-0000-000083010000}"/>
    <cellStyle name="Moneda 10 5 2 4 2" xfId="404" xr:uid="{00000000-0005-0000-0000-000084010000}"/>
    <cellStyle name="Moneda 10 5 2 5" xfId="405" xr:uid="{00000000-0005-0000-0000-000085010000}"/>
    <cellStyle name="Moneda 10 5 3" xfId="406" xr:uid="{00000000-0005-0000-0000-000086010000}"/>
    <cellStyle name="Moneda 10 5 3 2" xfId="407" xr:uid="{00000000-0005-0000-0000-000087010000}"/>
    <cellStyle name="Moneda 10 5 4" xfId="408" xr:uid="{00000000-0005-0000-0000-000088010000}"/>
    <cellStyle name="Moneda 10 5 4 2" xfId="409" xr:uid="{00000000-0005-0000-0000-000089010000}"/>
    <cellStyle name="Moneda 10 5 5" xfId="410" xr:uid="{00000000-0005-0000-0000-00008A010000}"/>
    <cellStyle name="Moneda 10 5 5 2" xfId="411" xr:uid="{00000000-0005-0000-0000-00008B010000}"/>
    <cellStyle name="Moneda 10 5 6" xfId="412" xr:uid="{00000000-0005-0000-0000-00008C010000}"/>
    <cellStyle name="Moneda 10 6" xfId="413" xr:uid="{00000000-0005-0000-0000-00008D010000}"/>
    <cellStyle name="Moneda 10 6 2" xfId="414" xr:uid="{00000000-0005-0000-0000-00008E010000}"/>
    <cellStyle name="Moneda 10 6 2 2" xfId="415" xr:uid="{00000000-0005-0000-0000-00008F010000}"/>
    <cellStyle name="Moneda 10 6 3" xfId="416" xr:uid="{00000000-0005-0000-0000-000090010000}"/>
    <cellStyle name="Moneda 10 6 3 2" xfId="417" xr:uid="{00000000-0005-0000-0000-000091010000}"/>
    <cellStyle name="Moneda 10 6 4" xfId="418" xr:uid="{00000000-0005-0000-0000-000092010000}"/>
    <cellStyle name="Moneda 10 6 4 2" xfId="419" xr:uid="{00000000-0005-0000-0000-000093010000}"/>
    <cellStyle name="Moneda 10 6 5" xfId="420" xr:uid="{00000000-0005-0000-0000-000094010000}"/>
    <cellStyle name="Moneda 10 7" xfId="421" xr:uid="{00000000-0005-0000-0000-000095010000}"/>
    <cellStyle name="Moneda 10 7 2" xfId="422" xr:uid="{00000000-0005-0000-0000-000096010000}"/>
    <cellStyle name="Moneda 10 8" xfId="423" xr:uid="{00000000-0005-0000-0000-000097010000}"/>
    <cellStyle name="Moneda 10 8 2" xfId="424" xr:uid="{00000000-0005-0000-0000-000098010000}"/>
    <cellStyle name="Moneda 10 9" xfId="425" xr:uid="{00000000-0005-0000-0000-000099010000}"/>
    <cellStyle name="Moneda 10 9 2" xfId="426" xr:uid="{00000000-0005-0000-0000-00009A010000}"/>
    <cellStyle name="Moneda 11" xfId="427" xr:uid="{00000000-0005-0000-0000-00009B010000}"/>
    <cellStyle name="Moneda 11 10" xfId="428" xr:uid="{00000000-0005-0000-0000-00009C010000}"/>
    <cellStyle name="Moneda 11 11" xfId="429" xr:uid="{00000000-0005-0000-0000-00009D010000}"/>
    <cellStyle name="Moneda 11 2" xfId="430" xr:uid="{00000000-0005-0000-0000-00009E010000}"/>
    <cellStyle name="Moneda 11 2 2" xfId="431" xr:uid="{00000000-0005-0000-0000-00009F010000}"/>
    <cellStyle name="Moneda 11 2 2 2" xfId="432" xr:uid="{00000000-0005-0000-0000-0000A0010000}"/>
    <cellStyle name="Moneda 11 2 2 2 2" xfId="433" xr:uid="{00000000-0005-0000-0000-0000A1010000}"/>
    <cellStyle name="Moneda 11 2 2 2 2 2" xfId="434" xr:uid="{00000000-0005-0000-0000-0000A2010000}"/>
    <cellStyle name="Moneda 11 2 2 2 3" xfId="435" xr:uid="{00000000-0005-0000-0000-0000A3010000}"/>
    <cellStyle name="Moneda 11 2 2 2 3 2" xfId="436" xr:uid="{00000000-0005-0000-0000-0000A4010000}"/>
    <cellStyle name="Moneda 11 2 2 2 4" xfId="437" xr:uid="{00000000-0005-0000-0000-0000A5010000}"/>
    <cellStyle name="Moneda 11 2 2 2 4 2" xfId="438" xr:uid="{00000000-0005-0000-0000-0000A6010000}"/>
    <cellStyle name="Moneda 11 2 2 2 5" xfId="439" xr:uid="{00000000-0005-0000-0000-0000A7010000}"/>
    <cellStyle name="Moneda 11 2 2 3" xfId="440" xr:uid="{00000000-0005-0000-0000-0000A8010000}"/>
    <cellStyle name="Moneda 11 2 2 3 2" xfId="441" xr:uid="{00000000-0005-0000-0000-0000A9010000}"/>
    <cellStyle name="Moneda 11 2 2 4" xfId="442" xr:uid="{00000000-0005-0000-0000-0000AA010000}"/>
    <cellStyle name="Moneda 11 2 2 4 2" xfId="443" xr:uid="{00000000-0005-0000-0000-0000AB010000}"/>
    <cellStyle name="Moneda 11 2 2 5" xfId="444" xr:uid="{00000000-0005-0000-0000-0000AC010000}"/>
    <cellStyle name="Moneda 11 2 2 5 2" xfId="445" xr:uid="{00000000-0005-0000-0000-0000AD010000}"/>
    <cellStyle name="Moneda 11 2 2 6" xfId="446" xr:uid="{00000000-0005-0000-0000-0000AE010000}"/>
    <cellStyle name="Moneda 11 2 3" xfId="447" xr:uid="{00000000-0005-0000-0000-0000AF010000}"/>
    <cellStyle name="Moneda 11 2 3 2" xfId="448" xr:uid="{00000000-0005-0000-0000-0000B0010000}"/>
    <cellStyle name="Moneda 11 2 3 2 2" xfId="449" xr:uid="{00000000-0005-0000-0000-0000B1010000}"/>
    <cellStyle name="Moneda 11 2 3 3" xfId="450" xr:uid="{00000000-0005-0000-0000-0000B2010000}"/>
    <cellStyle name="Moneda 11 2 3 3 2" xfId="451" xr:uid="{00000000-0005-0000-0000-0000B3010000}"/>
    <cellStyle name="Moneda 11 2 3 4" xfId="452" xr:uid="{00000000-0005-0000-0000-0000B4010000}"/>
    <cellStyle name="Moneda 11 2 3 4 2" xfId="453" xr:uid="{00000000-0005-0000-0000-0000B5010000}"/>
    <cellStyle name="Moneda 11 2 3 5" xfId="454" xr:uid="{00000000-0005-0000-0000-0000B6010000}"/>
    <cellStyle name="Moneda 11 2 4" xfId="455" xr:uid="{00000000-0005-0000-0000-0000B7010000}"/>
    <cellStyle name="Moneda 11 2 4 2" xfId="456" xr:uid="{00000000-0005-0000-0000-0000B8010000}"/>
    <cellStyle name="Moneda 11 2 5" xfId="457" xr:uid="{00000000-0005-0000-0000-0000B9010000}"/>
    <cellStyle name="Moneda 11 2 5 2" xfId="458" xr:uid="{00000000-0005-0000-0000-0000BA010000}"/>
    <cellStyle name="Moneda 11 2 6" xfId="459" xr:uid="{00000000-0005-0000-0000-0000BB010000}"/>
    <cellStyle name="Moneda 11 2 6 2" xfId="460" xr:uid="{00000000-0005-0000-0000-0000BC010000}"/>
    <cellStyle name="Moneda 11 2 7" xfId="461" xr:uid="{00000000-0005-0000-0000-0000BD010000}"/>
    <cellStyle name="Moneda 11 2 8" xfId="462" xr:uid="{00000000-0005-0000-0000-0000BE010000}"/>
    <cellStyle name="Moneda 11 3" xfId="463" xr:uid="{00000000-0005-0000-0000-0000BF010000}"/>
    <cellStyle name="Moneda 11 3 2" xfId="464" xr:uid="{00000000-0005-0000-0000-0000C0010000}"/>
    <cellStyle name="Moneda 11 3 2 2" xfId="465" xr:uid="{00000000-0005-0000-0000-0000C1010000}"/>
    <cellStyle name="Moneda 11 3 2 2 2" xfId="466" xr:uid="{00000000-0005-0000-0000-0000C2010000}"/>
    <cellStyle name="Moneda 11 3 2 2 2 2" xfId="467" xr:uid="{00000000-0005-0000-0000-0000C3010000}"/>
    <cellStyle name="Moneda 11 3 2 2 3" xfId="468" xr:uid="{00000000-0005-0000-0000-0000C4010000}"/>
    <cellStyle name="Moneda 11 3 2 2 3 2" xfId="469" xr:uid="{00000000-0005-0000-0000-0000C5010000}"/>
    <cellStyle name="Moneda 11 3 2 2 4" xfId="470" xr:uid="{00000000-0005-0000-0000-0000C6010000}"/>
    <cellStyle name="Moneda 11 3 2 2 4 2" xfId="471" xr:uid="{00000000-0005-0000-0000-0000C7010000}"/>
    <cellStyle name="Moneda 11 3 2 2 5" xfId="472" xr:uid="{00000000-0005-0000-0000-0000C8010000}"/>
    <cellStyle name="Moneda 11 3 2 3" xfId="473" xr:uid="{00000000-0005-0000-0000-0000C9010000}"/>
    <cellStyle name="Moneda 11 3 2 3 2" xfId="474" xr:uid="{00000000-0005-0000-0000-0000CA010000}"/>
    <cellStyle name="Moneda 11 3 2 4" xfId="475" xr:uid="{00000000-0005-0000-0000-0000CB010000}"/>
    <cellStyle name="Moneda 11 3 2 4 2" xfId="476" xr:uid="{00000000-0005-0000-0000-0000CC010000}"/>
    <cellStyle name="Moneda 11 3 2 5" xfId="477" xr:uid="{00000000-0005-0000-0000-0000CD010000}"/>
    <cellStyle name="Moneda 11 3 2 5 2" xfId="478" xr:uid="{00000000-0005-0000-0000-0000CE010000}"/>
    <cellStyle name="Moneda 11 3 2 6" xfId="479" xr:uid="{00000000-0005-0000-0000-0000CF010000}"/>
    <cellStyle name="Moneda 11 3 3" xfId="480" xr:uid="{00000000-0005-0000-0000-0000D0010000}"/>
    <cellStyle name="Moneda 11 3 3 2" xfId="481" xr:uid="{00000000-0005-0000-0000-0000D1010000}"/>
    <cellStyle name="Moneda 11 3 3 2 2" xfId="482" xr:uid="{00000000-0005-0000-0000-0000D2010000}"/>
    <cellStyle name="Moneda 11 3 3 3" xfId="483" xr:uid="{00000000-0005-0000-0000-0000D3010000}"/>
    <cellStyle name="Moneda 11 3 3 3 2" xfId="484" xr:uid="{00000000-0005-0000-0000-0000D4010000}"/>
    <cellStyle name="Moneda 11 3 3 4" xfId="485" xr:uid="{00000000-0005-0000-0000-0000D5010000}"/>
    <cellStyle name="Moneda 11 3 3 4 2" xfId="486" xr:uid="{00000000-0005-0000-0000-0000D6010000}"/>
    <cellStyle name="Moneda 11 3 3 5" xfId="487" xr:uid="{00000000-0005-0000-0000-0000D7010000}"/>
    <cellStyle name="Moneda 11 3 4" xfId="488" xr:uid="{00000000-0005-0000-0000-0000D8010000}"/>
    <cellStyle name="Moneda 11 3 4 2" xfId="489" xr:uid="{00000000-0005-0000-0000-0000D9010000}"/>
    <cellStyle name="Moneda 11 3 5" xfId="490" xr:uid="{00000000-0005-0000-0000-0000DA010000}"/>
    <cellStyle name="Moneda 11 3 5 2" xfId="491" xr:uid="{00000000-0005-0000-0000-0000DB010000}"/>
    <cellStyle name="Moneda 11 3 6" xfId="492" xr:uid="{00000000-0005-0000-0000-0000DC010000}"/>
    <cellStyle name="Moneda 11 3 6 2" xfId="493" xr:uid="{00000000-0005-0000-0000-0000DD010000}"/>
    <cellStyle name="Moneda 11 3 7" xfId="494" xr:uid="{00000000-0005-0000-0000-0000DE010000}"/>
    <cellStyle name="Moneda 11 4" xfId="495" xr:uid="{00000000-0005-0000-0000-0000DF010000}"/>
    <cellStyle name="Moneda 11 4 2" xfId="496" xr:uid="{00000000-0005-0000-0000-0000E0010000}"/>
    <cellStyle name="Moneda 11 4 2 2" xfId="497" xr:uid="{00000000-0005-0000-0000-0000E1010000}"/>
    <cellStyle name="Moneda 11 4 2 2 2" xfId="498" xr:uid="{00000000-0005-0000-0000-0000E2010000}"/>
    <cellStyle name="Moneda 11 4 2 2 2 2" xfId="499" xr:uid="{00000000-0005-0000-0000-0000E3010000}"/>
    <cellStyle name="Moneda 11 4 2 2 3" xfId="500" xr:uid="{00000000-0005-0000-0000-0000E4010000}"/>
    <cellStyle name="Moneda 11 4 2 2 3 2" xfId="501" xr:uid="{00000000-0005-0000-0000-0000E5010000}"/>
    <cellStyle name="Moneda 11 4 2 2 4" xfId="502" xr:uid="{00000000-0005-0000-0000-0000E6010000}"/>
    <cellStyle name="Moneda 11 4 2 2 4 2" xfId="503" xr:uid="{00000000-0005-0000-0000-0000E7010000}"/>
    <cellStyle name="Moneda 11 4 2 2 5" xfId="504" xr:uid="{00000000-0005-0000-0000-0000E8010000}"/>
    <cellStyle name="Moneda 11 4 2 3" xfId="505" xr:uid="{00000000-0005-0000-0000-0000E9010000}"/>
    <cellStyle name="Moneda 11 4 2 3 2" xfId="506" xr:uid="{00000000-0005-0000-0000-0000EA010000}"/>
    <cellStyle name="Moneda 11 4 2 4" xfId="507" xr:uid="{00000000-0005-0000-0000-0000EB010000}"/>
    <cellStyle name="Moneda 11 4 2 4 2" xfId="508" xr:uid="{00000000-0005-0000-0000-0000EC010000}"/>
    <cellStyle name="Moneda 11 4 2 5" xfId="509" xr:uid="{00000000-0005-0000-0000-0000ED010000}"/>
    <cellStyle name="Moneda 11 4 2 5 2" xfId="510" xr:uid="{00000000-0005-0000-0000-0000EE010000}"/>
    <cellStyle name="Moneda 11 4 2 6" xfId="511" xr:uid="{00000000-0005-0000-0000-0000EF010000}"/>
    <cellStyle name="Moneda 11 4 3" xfId="512" xr:uid="{00000000-0005-0000-0000-0000F0010000}"/>
    <cellStyle name="Moneda 11 4 3 2" xfId="513" xr:uid="{00000000-0005-0000-0000-0000F1010000}"/>
    <cellStyle name="Moneda 11 4 3 2 2" xfId="514" xr:uid="{00000000-0005-0000-0000-0000F2010000}"/>
    <cellStyle name="Moneda 11 4 3 3" xfId="515" xr:uid="{00000000-0005-0000-0000-0000F3010000}"/>
    <cellStyle name="Moneda 11 4 3 3 2" xfId="516" xr:uid="{00000000-0005-0000-0000-0000F4010000}"/>
    <cellStyle name="Moneda 11 4 3 4" xfId="517" xr:uid="{00000000-0005-0000-0000-0000F5010000}"/>
    <cellStyle name="Moneda 11 4 3 4 2" xfId="518" xr:uid="{00000000-0005-0000-0000-0000F6010000}"/>
    <cellStyle name="Moneda 11 4 3 5" xfId="519" xr:uid="{00000000-0005-0000-0000-0000F7010000}"/>
    <cellStyle name="Moneda 11 4 4" xfId="520" xr:uid="{00000000-0005-0000-0000-0000F8010000}"/>
    <cellStyle name="Moneda 11 4 4 2" xfId="521" xr:uid="{00000000-0005-0000-0000-0000F9010000}"/>
    <cellStyle name="Moneda 11 4 5" xfId="522" xr:uid="{00000000-0005-0000-0000-0000FA010000}"/>
    <cellStyle name="Moneda 11 4 5 2" xfId="523" xr:uid="{00000000-0005-0000-0000-0000FB010000}"/>
    <cellStyle name="Moneda 11 4 6" xfId="524" xr:uid="{00000000-0005-0000-0000-0000FC010000}"/>
    <cellStyle name="Moneda 11 4 6 2" xfId="525" xr:uid="{00000000-0005-0000-0000-0000FD010000}"/>
    <cellStyle name="Moneda 11 4 7" xfId="526" xr:uid="{00000000-0005-0000-0000-0000FE010000}"/>
    <cellStyle name="Moneda 11 5" xfId="527" xr:uid="{00000000-0005-0000-0000-0000FF010000}"/>
    <cellStyle name="Moneda 11 5 2" xfId="528" xr:uid="{00000000-0005-0000-0000-000000020000}"/>
    <cellStyle name="Moneda 11 5 2 2" xfId="529" xr:uid="{00000000-0005-0000-0000-000001020000}"/>
    <cellStyle name="Moneda 11 5 2 2 2" xfId="530" xr:uid="{00000000-0005-0000-0000-000002020000}"/>
    <cellStyle name="Moneda 11 5 2 3" xfId="531" xr:uid="{00000000-0005-0000-0000-000003020000}"/>
    <cellStyle name="Moneda 11 5 2 3 2" xfId="532" xr:uid="{00000000-0005-0000-0000-000004020000}"/>
    <cellStyle name="Moneda 11 5 2 4" xfId="533" xr:uid="{00000000-0005-0000-0000-000005020000}"/>
    <cellStyle name="Moneda 11 5 2 4 2" xfId="534" xr:uid="{00000000-0005-0000-0000-000006020000}"/>
    <cellStyle name="Moneda 11 5 2 5" xfId="535" xr:uid="{00000000-0005-0000-0000-000007020000}"/>
    <cellStyle name="Moneda 11 5 3" xfId="536" xr:uid="{00000000-0005-0000-0000-000008020000}"/>
    <cellStyle name="Moneda 11 5 3 2" xfId="537" xr:uid="{00000000-0005-0000-0000-000009020000}"/>
    <cellStyle name="Moneda 11 5 4" xfId="538" xr:uid="{00000000-0005-0000-0000-00000A020000}"/>
    <cellStyle name="Moneda 11 5 4 2" xfId="539" xr:uid="{00000000-0005-0000-0000-00000B020000}"/>
    <cellStyle name="Moneda 11 5 5" xfId="540" xr:uid="{00000000-0005-0000-0000-00000C020000}"/>
    <cellStyle name="Moneda 11 5 5 2" xfId="541" xr:uid="{00000000-0005-0000-0000-00000D020000}"/>
    <cellStyle name="Moneda 11 5 6" xfId="542" xr:uid="{00000000-0005-0000-0000-00000E020000}"/>
    <cellStyle name="Moneda 11 6" xfId="543" xr:uid="{00000000-0005-0000-0000-00000F020000}"/>
    <cellStyle name="Moneda 11 6 2" xfId="544" xr:uid="{00000000-0005-0000-0000-000010020000}"/>
    <cellStyle name="Moneda 11 6 2 2" xfId="545" xr:uid="{00000000-0005-0000-0000-000011020000}"/>
    <cellStyle name="Moneda 11 6 3" xfId="546" xr:uid="{00000000-0005-0000-0000-000012020000}"/>
    <cellStyle name="Moneda 11 6 3 2" xfId="547" xr:uid="{00000000-0005-0000-0000-000013020000}"/>
    <cellStyle name="Moneda 11 6 4" xfId="548" xr:uid="{00000000-0005-0000-0000-000014020000}"/>
    <cellStyle name="Moneda 11 6 4 2" xfId="549" xr:uid="{00000000-0005-0000-0000-000015020000}"/>
    <cellStyle name="Moneda 11 6 5" xfId="550" xr:uid="{00000000-0005-0000-0000-000016020000}"/>
    <cellStyle name="Moneda 11 7" xfId="551" xr:uid="{00000000-0005-0000-0000-000017020000}"/>
    <cellStyle name="Moneda 11 7 2" xfId="552" xr:uid="{00000000-0005-0000-0000-000018020000}"/>
    <cellStyle name="Moneda 11 8" xfId="553" xr:uid="{00000000-0005-0000-0000-000019020000}"/>
    <cellStyle name="Moneda 11 8 2" xfId="554" xr:uid="{00000000-0005-0000-0000-00001A020000}"/>
    <cellStyle name="Moneda 11 9" xfId="555" xr:uid="{00000000-0005-0000-0000-00001B020000}"/>
    <cellStyle name="Moneda 11 9 2" xfId="556" xr:uid="{00000000-0005-0000-0000-00001C020000}"/>
    <cellStyle name="Moneda 12" xfId="557" xr:uid="{00000000-0005-0000-0000-00001D020000}"/>
    <cellStyle name="Moneda 12 2" xfId="558" xr:uid="{00000000-0005-0000-0000-00001E020000}"/>
    <cellStyle name="Moneda 12 2 2" xfId="559" xr:uid="{00000000-0005-0000-0000-00001F020000}"/>
    <cellStyle name="Moneda 12 2 2 2" xfId="560" xr:uid="{00000000-0005-0000-0000-000020020000}"/>
    <cellStyle name="Moneda 12 2 2 2 2" xfId="561" xr:uid="{00000000-0005-0000-0000-000021020000}"/>
    <cellStyle name="Moneda 12 2 2 2 2 2" xfId="562" xr:uid="{00000000-0005-0000-0000-000022020000}"/>
    <cellStyle name="Moneda 12 2 2 2 3" xfId="563" xr:uid="{00000000-0005-0000-0000-000023020000}"/>
    <cellStyle name="Moneda 12 2 2 2 3 2" xfId="564" xr:uid="{00000000-0005-0000-0000-000024020000}"/>
    <cellStyle name="Moneda 12 2 2 2 4" xfId="565" xr:uid="{00000000-0005-0000-0000-000025020000}"/>
    <cellStyle name="Moneda 12 2 2 2 4 2" xfId="566" xr:uid="{00000000-0005-0000-0000-000026020000}"/>
    <cellStyle name="Moneda 12 2 2 2 5" xfId="567" xr:uid="{00000000-0005-0000-0000-000027020000}"/>
    <cellStyle name="Moneda 12 2 2 3" xfId="568" xr:uid="{00000000-0005-0000-0000-000028020000}"/>
    <cellStyle name="Moneda 12 2 2 3 2" xfId="569" xr:uid="{00000000-0005-0000-0000-000029020000}"/>
    <cellStyle name="Moneda 12 2 2 4" xfId="570" xr:uid="{00000000-0005-0000-0000-00002A020000}"/>
    <cellStyle name="Moneda 12 2 2 4 2" xfId="571" xr:uid="{00000000-0005-0000-0000-00002B020000}"/>
    <cellStyle name="Moneda 12 2 2 5" xfId="572" xr:uid="{00000000-0005-0000-0000-00002C020000}"/>
    <cellStyle name="Moneda 12 2 2 5 2" xfId="573" xr:uid="{00000000-0005-0000-0000-00002D020000}"/>
    <cellStyle name="Moneda 12 2 2 6" xfId="574" xr:uid="{00000000-0005-0000-0000-00002E020000}"/>
    <cellStyle name="Moneda 12 2 3" xfId="575" xr:uid="{00000000-0005-0000-0000-00002F020000}"/>
    <cellStyle name="Moneda 12 2 3 2" xfId="576" xr:uid="{00000000-0005-0000-0000-000030020000}"/>
    <cellStyle name="Moneda 12 2 3 2 2" xfId="577" xr:uid="{00000000-0005-0000-0000-000031020000}"/>
    <cellStyle name="Moneda 12 2 3 3" xfId="578" xr:uid="{00000000-0005-0000-0000-000032020000}"/>
    <cellStyle name="Moneda 12 2 3 3 2" xfId="579" xr:uid="{00000000-0005-0000-0000-000033020000}"/>
    <cellStyle name="Moneda 12 2 3 4" xfId="580" xr:uid="{00000000-0005-0000-0000-000034020000}"/>
    <cellStyle name="Moneda 12 2 3 4 2" xfId="581" xr:uid="{00000000-0005-0000-0000-000035020000}"/>
    <cellStyle name="Moneda 12 2 3 5" xfId="582" xr:uid="{00000000-0005-0000-0000-000036020000}"/>
    <cellStyle name="Moneda 12 2 4" xfId="583" xr:uid="{00000000-0005-0000-0000-000037020000}"/>
    <cellStyle name="Moneda 12 2 4 2" xfId="584" xr:uid="{00000000-0005-0000-0000-000038020000}"/>
    <cellStyle name="Moneda 12 2 5" xfId="585" xr:uid="{00000000-0005-0000-0000-000039020000}"/>
    <cellStyle name="Moneda 12 2 5 2" xfId="586" xr:uid="{00000000-0005-0000-0000-00003A020000}"/>
    <cellStyle name="Moneda 12 2 6" xfId="587" xr:uid="{00000000-0005-0000-0000-00003B020000}"/>
    <cellStyle name="Moneda 12 2 6 2" xfId="588" xr:uid="{00000000-0005-0000-0000-00003C020000}"/>
    <cellStyle name="Moneda 12 2 7" xfId="589" xr:uid="{00000000-0005-0000-0000-00003D020000}"/>
    <cellStyle name="Moneda 12 2 8" xfId="590" xr:uid="{00000000-0005-0000-0000-00003E020000}"/>
    <cellStyle name="Moneda 12 3" xfId="591" xr:uid="{00000000-0005-0000-0000-00003F020000}"/>
    <cellStyle name="Moneda 12 3 2" xfId="592" xr:uid="{00000000-0005-0000-0000-000040020000}"/>
    <cellStyle name="Moneda 12 3 2 2" xfId="593" xr:uid="{00000000-0005-0000-0000-000041020000}"/>
    <cellStyle name="Moneda 12 3 2 2 2" xfId="594" xr:uid="{00000000-0005-0000-0000-000042020000}"/>
    <cellStyle name="Moneda 12 3 2 3" xfId="595" xr:uid="{00000000-0005-0000-0000-000043020000}"/>
    <cellStyle name="Moneda 12 3 2 3 2" xfId="596" xr:uid="{00000000-0005-0000-0000-000044020000}"/>
    <cellStyle name="Moneda 12 3 2 4" xfId="597" xr:uid="{00000000-0005-0000-0000-000045020000}"/>
    <cellStyle name="Moneda 12 3 2 4 2" xfId="598" xr:uid="{00000000-0005-0000-0000-000046020000}"/>
    <cellStyle name="Moneda 12 3 2 5" xfId="599" xr:uid="{00000000-0005-0000-0000-000047020000}"/>
    <cellStyle name="Moneda 12 3 3" xfId="600" xr:uid="{00000000-0005-0000-0000-000048020000}"/>
    <cellStyle name="Moneda 12 3 3 2" xfId="601" xr:uid="{00000000-0005-0000-0000-000049020000}"/>
    <cellStyle name="Moneda 12 3 4" xfId="602" xr:uid="{00000000-0005-0000-0000-00004A020000}"/>
    <cellStyle name="Moneda 12 3 4 2" xfId="603" xr:uid="{00000000-0005-0000-0000-00004B020000}"/>
    <cellStyle name="Moneda 12 3 5" xfId="604" xr:uid="{00000000-0005-0000-0000-00004C020000}"/>
    <cellStyle name="Moneda 12 3 5 2" xfId="605" xr:uid="{00000000-0005-0000-0000-00004D020000}"/>
    <cellStyle name="Moneda 12 3 6" xfId="606" xr:uid="{00000000-0005-0000-0000-00004E020000}"/>
    <cellStyle name="Moneda 12 4" xfId="607" xr:uid="{00000000-0005-0000-0000-00004F020000}"/>
    <cellStyle name="Moneda 12 4 2" xfId="608" xr:uid="{00000000-0005-0000-0000-000050020000}"/>
    <cellStyle name="Moneda 12 4 2 2" xfId="609" xr:uid="{00000000-0005-0000-0000-000051020000}"/>
    <cellStyle name="Moneda 12 4 3" xfId="610" xr:uid="{00000000-0005-0000-0000-000052020000}"/>
    <cellStyle name="Moneda 12 4 3 2" xfId="611" xr:uid="{00000000-0005-0000-0000-000053020000}"/>
    <cellStyle name="Moneda 12 4 4" xfId="612" xr:uid="{00000000-0005-0000-0000-000054020000}"/>
    <cellStyle name="Moneda 12 4 4 2" xfId="613" xr:uid="{00000000-0005-0000-0000-000055020000}"/>
    <cellStyle name="Moneda 12 4 5" xfId="614" xr:uid="{00000000-0005-0000-0000-000056020000}"/>
    <cellStyle name="Moneda 12 5" xfId="615" xr:uid="{00000000-0005-0000-0000-000057020000}"/>
    <cellStyle name="Moneda 12 5 2" xfId="616" xr:uid="{00000000-0005-0000-0000-000058020000}"/>
    <cellStyle name="Moneda 12 6" xfId="617" xr:uid="{00000000-0005-0000-0000-000059020000}"/>
    <cellStyle name="Moneda 12 6 2" xfId="618" xr:uid="{00000000-0005-0000-0000-00005A020000}"/>
    <cellStyle name="Moneda 12 7" xfId="619" xr:uid="{00000000-0005-0000-0000-00005B020000}"/>
    <cellStyle name="Moneda 12 7 2" xfId="620" xr:uid="{00000000-0005-0000-0000-00005C020000}"/>
    <cellStyle name="Moneda 12 8" xfId="621" xr:uid="{00000000-0005-0000-0000-00005D020000}"/>
    <cellStyle name="Moneda 12 9" xfId="622" xr:uid="{00000000-0005-0000-0000-00005E020000}"/>
    <cellStyle name="Moneda 13" xfId="623" xr:uid="{00000000-0005-0000-0000-00005F020000}"/>
    <cellStyle name="Moneda 13 10" xfId="624" xr:uid="{00000000-0005-0000-0000-000060020000}"/>
    <cellStyle name="Moneda 13 2" xfId="625" xr:uid="{00000000-0005-0000-0000-000061020000}"/>
    <cellStyle name="Moneda 13 2 2" xfId="626" xr:uid="{00000000-0005-0000-0000-000062020000}"/>
    <cellStyle name="Moneda 13 2 2 2" xfId="627" xr:uid="{00000000-0005-0000-0000-000063020000}"/>
    <cellStyle name="Moneda 13 2 2 2 2" xfId="628" xr:uid="{00000000-0005-0000-0000-000064020000}"/>
    <cellStyle name="Moneda 13 2 2 2 2 2" xfId="629" xr:uid="{00000000-0005-0000-0000-000065020000}"/>
    <cellStyle name="Moneda 13 2 2 2 3" xfId="630" xr:uid="{00000000-0005-0000-0000-000066020000}"/>
    <cellStyle name="Moneda 13 2 2 2 3 2" xfId="631" xr:uid="{00000000-0005-0000-0000-000067020000}"/>
    <cellStyle name="Moneda 13 2 2 2 4" xfId="632" xr:uid="{00000000-0005-0000-0000-000068020000}"/>
    <cellStyle name="Moneda 13 2 2 2 4 2" xfId="633" xr:uid="{00000000-0005-0000-0000-000069020000}"/>
    <cellStyle name="Moneda 13 2 2 2 5" xfId="634" xr:uid="{00000000-0005-0000-0000-00006A020000}"/>
    <cellStyle name="Moneda 13 2 2 3" xfId="635" xr:uid="{00000000-0005-0000-0000-00006B020000}"/>
    <cellStyle name="Moneda 13 2 2 3 2" xfId="636" xr:uid="{00000000-0005-0000-0000-00006C020000}"/>
    <cellStyle name="Moneda 13 2 2 4" xfId="637" xr:uid="{00000000-0005-0000-0000-00006D020000}"/>
    <cellStyle name="Moneda 13 2 2 4 2" xfId="638" xr:uid="{00000000-0005-0000-0000-00006E020000}"/>
    <cellStyle name="Moneda 13 2 2 5" xfId="639" xr:uid="{00000000-0005-0000-0000-00006F020000}"/>
    <cellStyle name="Moneda 13 2 2 5 2" xfId="640" xr:uid="{00000000-0005-0000-0000-000070020000}"/>
    <cellStyle name="Moneda 13 2 2 6" xfId="641" xr:uid="{00000000-0005-0000-0000-000071020000}"/>
    <cellStyle name="Moneda 13 2 3" xfId="642" xr:uid="{00000000-0005-0000-0000-000072020000}"/>
    <cellStyle name="Moneda 13 2 3 2" xfId="643" xr:uid="{00000000-0005-0000-0000-000073020000}"/>
    <cellStyle name="Moneda 13 2 3 2 2" xfId="644" xr:uid="{00000000-0005-0000-0000-000074020000}"/>
    <cellStyle name="Moneda 13 2 3 3" xfId="645" xr:uid="{00000000-0005-0000-0000-000075020000}"/>
    <cellStyle name="Moneda 13 2 3 3 2" xfId="646" xr:uid="{00000000-0005-0000-0000-000076020000}"/>
    <cellStyle name="Moneda 13 2 3 4" xfId="647" xr:uid="{00000000-0005-0000-0000-000077020000}"/>
    <cellStyle name="Moneda 13 2 3 4 2" xfId="648" xr:uid="{00000000-0005-0000-0000-000078020000}"/>
    <cellStyle name="Moneda 13 2 3 5" xfId="649" xr:uid="{00000000-0005-0000-0000-000079020000}"/>
    <cellStyle name="Moneda 13 2 4" xfId="650" xr:uid="{00000000-0005-0000-0000-00007A020000}"/>
    <cellStyle name="Moneda 13 2 4 2" xfId="651" xr:uid="{00000000-0005-0000-0000-00007B020000}"/>
    <cellStyle name="Moneda 13 2 5" xfId="652" xr:uid="{00000000-0005-0000-0000-00007C020000}"/>
    <cellStyle name="Moneda 13 2 5 2" xfId="653" xr:uid="{00000000-0005-0000-0000-00007D020000}"/>
    <cellStyle name="Moneda 13 2 6" xfId="654" xr:uid="{00000000-0005-0000-0000-00007E020000}"/>
    <cellStyle name="Moneda 13 2 6 2" xfId="655" xr:uid="{00000000-0005-0000-0000-00007F020000}"/>
    <cellStyle name="Moneda 13 2 7" xfId="656" xr:uid="{00000000-0005-0000-0000-000080020000}"/>
    <cellStyle name="Moneda 13 2 8" xfId="657" xr:uid="{00000000-0005-0000-0000-000081020000}"/>
    <cellStyle name="Moneda 13 3" xfId="658" xr:uid="{00000000-0005-0000-0000-000082020000}"/>
    <cellStyle name="Moneda 13 3 2" xfId="659" xr:uid="{00000000-0005-0000-0000-000083020000}"/>
    <cellStyle name="Moneda 13 3 2 2" xfId="660" xr:uid="{00000000-0005-0000-0000-000084020000}"/>
    <cellStyle name="Moneda 13 3 2 2 2" xfId="661" xr:uid="{00000000-0005-0000-0000-000085020000}"/>
    <cellStyle name="Moneda 13 3 2 3" xfId="662" xr:uid="{00000000-0005-0000-0000-000086020000}"/>
    <cellStyle name="Moneda 13 3 2 3 2" xfId="663" xr:uid="{00000000-0005-0000-0000-000087020000}"/>
    <cellStyle name="Moneda 13 3 2 4" xfId="664" xr:uid="{00000000-0005-0000-0000-000088020000}"/>
    <cellStyle name="Moneda 13 3 2 4 2" xfId="665" xr:uid="{00000000-0005-0000-0000-000089020000}"/>
    <cellStyle name="Moneda 13 3 2 5" xfId="666" xr:uid="{00000000-0005-0000-0000-00008A020000}"/>
    <cellStyle name="Moneda 13 3 3" xfId="667" xr:uid="{00000000-0005-0000-0000-00008B020000}"/>
    <cellStyle name="Moneda 13 3 3 2" xfId="668" xr:uid="{00000000-0005-0000-0000-00008C020000}"/>
    <cellStyle name="Moneda 13 3 4" xfId="669" xr:uid="{00000000-0005-0000-0000-00008D020000}"/>
    <cellStyle name="Moneda 13 3 4 2" xfId="670" xr:uid="{00000000-0005-0000-0000-00008E020000}"/>
    <cellStyle name="Moneda 13 3 5" xfId="671" xr:uid="{00000000-0005-0000-0000-00008F020000}"/>
    <cellStyle name="Moneda 13 3 5 2" xfId="672" xr:uid="{00000000-0005-0000-0000-000090020000}"/>
    <cellStyle name="Moneda 13 3 6" xfId="673" xr:uid="{00000000-0005-0000-0000-000091020000}"/>
    <cellStyle name="Moneda 13 4" xfId="674" xr:uid="{00000000-0005-0000-0000-000092020000}"/>
    <cellStyle name="Moneda 13 4 2" xfId="675" xr:uid="{00000000-0005-0000-0000-000093020000}"/>
    <cellStyle name="Moneda 13 4 2 2" xfId="676" xr:uid="{00000000-0005-0000-0000-000094020000}"/>
    <cellStyle name="Moneda 13 4 3" xfId="677" xr:uid="{00000000-0005-0000-0000-000095020000}"/>
    <cellStyle name="Moneda 13 4 3 2" xfId="678" xr:uid="{00000000-0005-0000-0000-000096020000}"/>
    <cellStyle name="Moneda 13 4 4" xfId="679" xr:uid="{00000000-0005-0000-0000-000097020000}"/>
    <cellStyle name="Moneda 13 4 4 2" xfId="680" xr:uid="{00000000-0005-0000-0000-000098020000}"/>
    <cellStyle name="Moneda 13 4 5" xfId="681" xr:uid="{00000000-0005-0000-0000-000099020000}"/>
    <cellStyle name="Moneda 13 5" xfId="682" xr:uid="{00000000-0005-0000-0000-00009A020000}"/>
    <cellStyle name="Moneda 13 5 2" xfId="683" xr:uid="{00000000-0005-0000-0000-00009B020000}"/>
    <cellStyle name="Moneda 13 5 2 2" xfId="684" xr:uid="{00000000-0005-0000-0000-00009C020000}"/>
    <cellStyle name="Moneda 13 5 3" xfId="685" xr:uid="{00000000-0005-0000-0000-00009D020000}"/>
    <cellStyle name="Moneda 13 5 3 2" xfId="686" xr:uid="{00000000-0005-0000-0000-00009E020000}"/>
    <cellStyle name="Moneda 13 5 4" xfId="687" xr:uid="{00000000-0005-0000-0000-00009F020000}"/>
    <cellStyle name="Moneda 13 5 4 2" xfId="688" xr:uid="{00000000-0005-0000-0000-0000A0020000}"/>
    <cellStyle name="Moneda 13 5 5" xfId="689" xr:uid="{00000000-0005-0000-0000-0000A1020000}"/>
    <cellStyle name="Moneda 13 6" xfId="690" xr:uid="{00000000-0005-0000-0000-0000A2020000}"/>
    <cellStyle name="Moneda 13 6 2" xfId="691" xr:uid="{00000000-0005-0000-0000-0000A3020000}"/>
    <cellStyle name="Moneda 13 7" xfId="692" xr:uid="{00000000-0005-0000-0000-0000A4020000}"/>
    <cellStyle name="Moneda 13 7 2" xfId="693" xr:uid="{00000000-0005-0000-0000-0000A5020000}"/>
    <cellStyle name="Moneda 13 8" xfId="694" xr:uid="{00000000-0005-0000-0000-0000A6020000}"/>
    <cellStyle name="Moneda 13 8 2" xfId="695" xr:uid="{00000000-0005-0000-0000-0000A7020000}"/>
    <cellStyle name="Moneda 13 9" xfId="696" xr:uid="{00000000-0005-0000-0000-0000A8020000}"/>
    <cellStyle name="Moneda 14" xfId="697" xr:uid="{00000000-0005-0000-0000-0000A9020000}"/>
    <cellStyle name="Moneda 14 2" xfId="698" xr:uid="{00000000-0005-0000-0000-0000AA020000}"/>
    <cellStyle name="Moneda 14 2 2" xfId="699" xr:uid="{00000000-0005-0000-0000-0000AB020000}"/>
    <cellStyle name="Moneda 14 2 2 2" xfId="700" xr:uid="{00000000-0005-0000-0000-0000AC020000}"/>
    <cellStyle name="Moneda 14 2 2 2 2" xfId="701" xr:uid="{00000000-0005-0000-0000-0000AD020000}"/>
    <cellStyle name="Moneda 14 2 2 2 2 2" xfId="702" xr:uid="{00000000-0005-0000-0000-0000AE020000}"/>
    <cellStyle name="Moneda 14 2 2 2 3" xfId="703" xr:uid="{00000000-0005-0000-0000-0000AF020000}"/>
    <cellStyle name="Moneda 14 2 2 2 3 2" xfId="704" xr:uid="{00000000-0005-0000-0000-0000B0020000}"/>
    <cellStyle name="Moneda 14 2 2 2 4" xfId="705" xr:uid="{00000000-0005-0000-0000-0000B1020000}"/>
    <cellStyle name="Moneda 14 2 2 2 4 2" xfId="706" xr:uid="{00000000-0005-0000-0000-0000B2020000}"/>
    <cellStyle name="Moneda 14 2 2 2 5" xfId="707" xr:uid="{00000000-0005-0000-0000-0000B3020000}"/>
    <cellStyle name="Moneda 14 2 2 3" xfId="708" xr:uid="{00000000-0005-0000-0000-0000B4020000}"/>
    <cellStyle name="Moneda 14 2 2 3 2" xfId="709" xr:uid="{00000000-0005-0000-0000-0000B5020000}"/>
    <cellStyle name="Moneda 14 2 2 4" xfId="710" xr:uid="{00000000-0005-0000-0000-0000B6020000}"/>
    <cellStyle name="Moneda 14 2 2 4 2" xfId="711" xr:uid="{00000000-0005-0000-0000-0000B7020000}"/>
    <cellStyle name="Moneda 14 2 2 5" xfId="712" xr:uid="{00000000-0005-0000-0000-0000B8020000}"/>
    <cellStyle name="Moneda 14 2 2 5 2" xfId="713" xr:uid="{00000000-0005-0000-0000-0000B9020000}"/>
    <cellStyle name="Moneda 14 2 2 6" xfId="714" xr:uid="{00000000-0005-0000-0000-0000BA020000}"/>
    <cellStyle name="Moneda 14 2 3" xfId="715" xr:uid="{00000000-0005-0000-0000-0000BB020000}"/>
    <cellStyle name="Moneda 14 2 3 2" xfId="716" xr:uid="{00000000-0005-0000-0000-0000BC020000}"/>
    <cellStyle name="Moneda 14 2 3 2 2" xfId="717" xr:uid="{00000000-0005-0000-0000-0000BD020000}"/>
    <cellStyle name="Moneda 14 2 3 3" xfId="718" xr:uid="{00000000-0005-0000-0000-0000BE020000}"/>
    <cellStyle name="Moneda 14 2 3 3 2" xfId="719" xr:uid="{00000000-0005-0000-0000-0000BF020000}"/>
    <cellStyle name="Moneda 14 2 3 4" xfId="720" xr:uid="{00000000-0005-0000-0000-0000C0020000}"/>
    <cellStyle name="Moneda 14 2 3 4 2" xfId="721" xr:uid="{00000000-0005-0000-0000-0000C1020000}"/>
    <cellStyle name="Moneda 14 2 3 5" xfId="722" xr:uid="{00000000-0005-0000-0000-0000C2020000}"/>
    <cellStyle name="Moneda 14 2 4" xfId="723" xr:uid="{00000000-0005-0000-0000-0000C3020000}"/>
    <cellStyle name="Moneda 14 2 4 2" xfId="724" xr:uid="{00000000-0005-0000-0000-0000C4020000}"/>
    <cellStyle name="Moneda 14 2 5" xfId="725" xr:uid="{00000000-0005-0000-0000-0000C5020000}"/>
    <cellStyle name="Moneda 14 2 5 2" xfId="726" xr:uid="{00000000-0005-0000-0000-0000C6020000}"/>
    <cellStyle name="Moneda 14 2 6" xfId="727" xr:uid="{00000000-0005-0000-0000-0000C7020000}"/>
    <cellStyle name="Moneda 14 2 6 2" xfId="728" xr:uid="{00000000-0005-0000-0000-0000C8020000}"/>
    <cellStyle name="Moneda 14 2 7" xfId="729" xr:uid="{00000000-0005-0000-0000-0000C9020000}"/>
    <cellStyle name="Moneda 14 2 8" xfId="730" xr:uid="{00000000-0005-0000-0000-0000CA020000}"/>
    <cellStyle name="Moneda 14 3" xfId="731" xr:uid="{00000000-0005-0000-0000-0000CB020000}"/>
    <cellStyle name="Moneda 14 3 2" xfId="732" xr:uid="{00000000-0005-0000-0000-0000CC020000}"/>
    <cellStyle name="Moneda 14 3 2 2" xfId="733" xr:uid="{00000000-0005-0000-0000-0000CD020000}"/>
    <cellStyle name="Moneda 14 3 2 2 2" xfId="734" xr:uid="{00000000-0005-0000-0000-0000CE020000}"/>
    <cellStyle name="Moneda 14 3 2 3" xfId="735" xr:uid="{00000000-0005-0000-0000-0000CF020000}"/>
    <cellStyle name="Moneda 14 3 2 3 2" xfId="736" xr:uid="{00000000-0005-0000-0000-0000D0020000}"/>
    <cellStyle name="Moneda 14 3 2 4" xfId="737" xr:uid="{00000000-0005-0000-0000-0000D1020000}"/>
    <cellStyle name="Moneda 14 3 2 4 2" xfId="738" xr:uid="{00000000-0005-0000-0000-0000D2020000}"/>
    <cellStyle name="Moneda 14 3 2 5" xfId="739" xr:uid="{00000000-0005-0000-0000-0000D3020000}"/>
    <cellStyle name="Moneda 14 3 3" xfId="740" xr:uid="{00000000-0005-0000-0000-0000D4020000}"/>
    <cellStyle name="Moneda 14 3 3 2" xfId="741" xr:uid="{00000000-0005-0000-0000-0000D5020000}"/>
    <cellStyle name="Moneda 14 3 4" xfId="742" xr:uid="{00000000-0005-0000-0000-0000D6020000}"/>
    <cellStyle name="Moneda 14 3 4 2" xfId="743" xr:uid="{00000000-0005-0000-0000-0000D7020000}"/>
    <cellStyle name="Moneda 14 3 5" xfId="744" xr:uid="{00000000-0005-0000-0000-0000D8020000}"/>
    <cellStyle name="Moneda 14 3 5 2" xfId="745" xr:uid="{00000000-0005-0000-0000-0000D9020000}"/>
    <cellStyle name="Moneda 14 3 6" xfId="746" xr:uid="{00000000-0005-0000-0000-0000DA020000}"/>
    <cellStyle name="Moneda 14 4" xfId="747" xr:uid="{00000000-0005-0000-0000-0000DB020000}"/>
    <cellStyle name="Moneda 14 4 2" xfId="748" xr:uid="{00000000-0005-0000-0000-0000DC020000}"/>
    <cellStyle name="Moneda 14 4 2 2" xfId="749" xr:uid="{00000000-0005-0000-0000-0000DD020000}"/>
    <cellStyle name="Moneda 14 4 3" xfId="750" xr:uid="{00000000-0005-0000-0000-0000DE020000}"/>
    <cellStyle name="Moneda 14 4 3 2" xfId="751" xr:uid="{00000000-0005-0000-0000-0000DF020000}"/>
    <cellStyle name="Moneda 14 4 4" xfId="752" xr:uid="{00000000-0005-0000-0000-0000E0020000}"/>
    <cellStyle name="Moneda 14 4 4 2" xfId="753" xr:uid="{00000000-0005-0000-0000-0000E1020000}"/>
    <cellStyle name="Moneda 14 4 5" xfId="754" xr:uid="{00000000-0005-0000-0000-0000E2020000}"/>
    <cellStyle name="Moneda 14 5" xfId="755" xr:uid="{00000000-0005-0000-0000-0000E3020000}"/>
    <cellStyle name="Moneda 14 5 2" xfId="756" xr:uid="{00000000-0005-0000-0000-0000E4020000}"/>
    <cellStyle name="Moneda 14 6" xfId="757" xr:uid="{00000000-0005-0000-0000-0000E5020000}"/>
    <cellStyle name="Moneda 14 6 2" xfId="758" xr:uid="{00000000-0005-0000-0000-0000E6020000}"/>
    <cellStyle name="Moneda 14 7" xfId="759" xr:uid="{00000000-0005-0000-0000-0000E7020000}"/>
    <cellStyle name="Moneda 14 7 2" xfId="760" xr:uid="{00000000-0005-0000-0000-0000E8020000}"/>
    <cellStyle name="Moneda 14 8" xfId="761" xr:uid="{00000000-0005-0000-0000-0000E9020000}"/>
    <cellStyle name="Moneda 14 9" xfId="762" xr:uid="{00000000-0005-0000-0000-0000EA020000}"/>
    <cellStyle name="Moneda 15" xfId="763" xr:uid="{00000000-0005-0000-0000-0000EB020000}"/>
    <cellStyle name="Moneda 15 2" xfId="764" xr:uid="{00000000-0005-0000-0000-0000EC020000}"/>
    <cellStyle name="Moneda 15 2 2" xfId="765" xr:uid="{00000000-0005-0000-0000-0000ED020000}"/>
    <cellStyle name="Moneda 15 2 2 2" xfId="766" xr:uid="{00000000-0005-0000-0000-0000EE020000}"/>
    <cellStyle name="Moneda 15 2 2 2 2" xfId="767" xr:uid="{00000000-0005-0000-0000-0000EF020000}"/>
    <cellStyle name="Moneda 15 2 2 2 2 2" xfId="768" xr:uid="{00000000-0005-0000-0000-0000F0020000}"/>
    <cellStyle name="Moneda 15 2 2 2 3" xfId="769" xr:uid="{00000000-0005-0000-0000-0000F1020000}"/>
    <cellStyle name="Moneda 15 2 2 2 3 2" xfId="770" xr:uid="{00000000-0005-0000-0000-0000F2020000}"/>
    <cellStyle name="Moneda 15 2 2 2 4" xfId="771" xr:uid="{00000000-0005-0000-0000-0000F3020000}"/>
    <cellStyle name="Moneda 15 2 2 2 4 2" xfId="772" xr:uid="{00000000-0005-0000-0000-0000F4020000}"/>
    <cellStyle name="Moneda 15 2 2 2 5" xfId="773" xr:uid="{00000000-0005-0000-0000-0000F5020000}"/>
    <cellStyle name="Moneda 15 2 2 3" xfId="774" xr:uid="{00000000-0005-0000-0000-0000F6020000}"/>
    <cellStyle name="Moneda 15 2 2 3 2" xfId="775" xr:uid="{00000000-0005-0000-0000-0000F7020000}"/>
    <cellStyle name="Moneda 15 2 2 4" xfId="776" xr:uid="{00000000-0005-0000-0000-0000F8020000}"/>
    <cellStyle name="Moneda 15 2 2 4 2" xfId="777" xr:uid="{00000000-0005-0000-0000-0000F9020000}"/>
    <cellStyle name="Moneda 15 2 2 5" xfId="778" xr:uid="{00000000-0005-0000-0000-0000FA020000}"/>
    <cellStyle name="Moneda 15 2 2 5 2" xfId="779" xr:uid="{00000000-0005-0000-0000-0000FB020000}"/>
    <cellStyle name="Moneda 15 2 2 6" xfId="780" xr:uid="{00000000-0005-0000-0000-0000FC020000}"/>
    <cellStyle name="Moneda 15 2 3" xfId="781" xr:uid="{00000000-0005-0000-0000-0000FD020000}"/>
    <cellStyle name="Moneda 15 2 3 2" xfId="782" xr:uid="{00000000-0005-0000-0000-0000FE020000}"/>
    <cellStyle name="Moneda 15 2 3 2 2" xfId="783" xr:uid="{00000000-0005-0000-0000-0000FF020000}"/>
    <cellStyle name="Moneda 15 2 3 3" xfId="784" xr:uid="{00000000-0005-0000-0000-000000030000}"/>
    <cellStyle name="Moneda 15 2 3 3 2" xfId="785" xr:uid="{00000000-0005-0000-0000-000001030000}"/>
    <cellStyle name="Moneda 15 2 3 4" xfId="786" xr:uid="{00000000-0005-0000-0000-000002030000}"/>
    <cellStyle name="Moneda 15 2 3 4 2" xfId="787" xr:uid="{00000000-0005-0000-0000-000003030000}"/>
    <cellStyle name="Moneda 15 2 3 5" xfId="788" xr:uid="{00000000-0005-0000-0000-000004030000}"/>
    <cellStyle name="Moneda 15 2 4" xfId="789" xr:uid="{00000000-0005-0000-0000-000005030000}"/>
    <cellStyle name="Moneda 15 2 4 2" xfId="790" xr:uid="{00000000-0005-0000-0000-000006030000}"/>
    <cellStyle name="Moneda 15 2 5" xfId="791" xr:uid="{00000000-0005-0000-0000-000007030000}"/>
    <cellStyle name="Moneda 15 2 5 2" xfId="792" xr:uid="{00000000-0005-0000-0000-000008030000}"/>
    <cellStyle name="Moneda 15 2 6" xfId="793" xr:uid="{00000000-0005-0000-0000-000009030000}"/>
    <cellStyle name="Moneda 15 2 6 2" xfId="794" xr:uid="{00000000-0005-0000-0000-00000A030000}"/>
    <cellStyle name="Moneda 15 2 7" xfId="795" xr:uid="{00000000-0005-0000-0000-00000B030000}"/>
    <cellStyle name="Moneda 15 2 8" xfId="796" xr:uid="{00000000-0005-0000-0000-00000C030000}"/>
    <cellStyle name="Moneda 15 3" xfId="797" xr:uid="{00000000-0005-0000-0000-00000D030000}"/>
    <cellStyle name="Moneda 15 3 2" xfId="798" xr:uid="{00000000-0005-0000-0000-00000E030000}"/>
    <cellStyle name="Moneda 15 3 2 2" xfId="799" xr:uid="{00000000-0005-0000-0000-00000F030000}"/>
    <cellStyle name="Moneda 15 3 2 2 2" xfId="800" xr:uid="{00000000-0005-0000-0000-000010030000}"/>
    <cellStyle name="Moneda 15 3 2 3" xfId="801" xr:uid="{00000000-0005-0000-0000-000011030000}"/>
    <cellStyle name="Moneda 15 3 2 3 2" xfId="802" xr:uid="{00000000-0005-0000-0000-000012030000}"/>
    <cellStyle name="Moneda 15 3 2 4" xfId="803" xr:uid="{00000000-0005-0000-0000-000013030000}"/>
    <cellStyle name="Moneda 15 3 2 4 2" xfId="804" xr:uid="{00000000-0005-0000-0000-000014030000}"/>
    <cellStyle name="Moneda 15 3 2 5" xfId="805" xr:uid="{00000000-0005-0000-0000-000015030000}"/>
    <cellStyle name="Moneda 15 3 3" xfId="806" xr:uid="{00000000-0005-0000-0000-000016030000}"/>
    <cellStyle name="Moneda 15 3 3 2" xfId="807" xr:uid="{00000000-0005-0000-0000-000017030000}"/>
    <cellStyle name="Moneda 15 3 4" xfId="808" xr:uid="{00000000-0005-0000-0000-000018030000}"/>
    <cellStyle name="Moneda 15 3 4 2" xfId="809" xr:uid="{00000000-0005-0000-0000-000019030000}"/>
    <cellStyle name="Moneda 15 3 5" xfId="810" xr:uid="{00000000-0005-0000-0000-00001A030000}"/>
    <cellStyle name="Moneda 15 3 5 2" xfId="811" xr:uid="{00000000-0005-0000-0000-00001B030000}"/>
    <cellStyle name="Moneda 15 3 6" xfId="812" xr:uid="{00000000-0005-0000-0000-00001C030000}"/>
    <cellStyle name="Moneda 15 4" xfId="813" xr:uid="{00000000-0005-0000-0000-00001D030000}"/>
    <cellStyle name="Moneda 15 4 2" xfId="814" xr:uid="{00000000-0005-0000-0000-00001E030000}"/>
    <cellStyle name="Moneda 15 4 2 2" xfId="815" xr:uid="{00000000-0005-0000-0000-00001F030000}"/>
    <cellStyle name="Moneda 15 4 3" xfId="816" xr:uid="{00000000-0005-0000-0000-000020030000}"/>
    <cellStyle name="Moneda 15 4 3 2" xfId="817" xr:uid="{00000000-0005-0000-0000-000021030000}"/>
    <cellStyle name="Moneda 15 4 4" xfId="818" xr:uid="{00000000-0005-0000-0000-000022030000}"/>
    <cellStyle name="Moneda 15 4 4 2" xfId="819" xr:uid="{00000000-0005-0000-0000-000023030000}"/>
    <cellStyle name="Moneda 15 4 5" xfId="820" xr:uid="{00000000-0005-0000-0000-000024030000}"/>
    <cellStyle name="Moneda 15 5" xfId="821" xr:uid="{00000000-0005-0000-0000-000025030000}"/>
    <cellStyle name="Moneda 15 5 2" xfId="822" xr:uid="{00000000-0005-0000-0000-000026030000}"/>
    <cellStyle name="Moneda 15 6" xfId="823" xr:uid="{00000000-0005-0000-0000-000027030000}"/>
    <cellStyle name="Moneda 15 6 2" xfId="824" xr:uid="{00000000-0005-0000-0000-000028030000}"/>
    <cellStyle name="Moneda 15 7" xfId="825" xr:uid="{00000000-0005-0000-0000-000029030000}"/>
    <cellStyle name="Moneda 15 7 2" xfId="826" xr:uid="{00000000-0005-0000-0000-00002A030000}"/>
    <cellStyle name="Moneda 15 8" xfId="827" xr:uid="{00000000-0005-0000-0000-00002B030000}"/>
    <cellStyle name="Moneda 15 9" xfId="828" xr:uid="{00000000-0005-0000-0000-00002C030000}"/>
    <cellStyle name="Moneda 16" xfId="829" xr:uid="{00000000-0005-0000-0000-00002D030000}"/>
    <cellStyle name="Moneda 16 2" xfId="830" xr:uid="{00000000-0005-0000-0000-00002E030000}"/>
    <cellStyle name="Moneda 16 2 2" xfId="831" xr:uid="{00000000-0005-0000-0000-00002F030000}"/>
    <cellStyle name="Moneda 16 2 2 2" xfId="832" xr:uid="{00000000-0005-0000-0000-000030030000}"/>
    <cellStyle name="Moneda 16 2 2 2 2" xfId="833" xr:uid="{00000000-0005-0000-0000-000031030000}"/>
    <cellStyle name="Moneda 16 2 2 3" xfId="834" xr:uid="{00000000-0005-0000-0000-000032030000}"/>
    <cellStyle name="Moneda 16 2 2 3 2" xfId="835" xr:uid="{00000000-0005-0000-0000-000033030000}"/>
    <cellStyle name="Moneda 16 2 2 4" xfId="836" xr:uid="{00000000-0005-0000-0000-000034030000}"/>
    <cellStyle name="Moneda 16 2 2 4 2" xfId="837" xr:uid="{00000000-0005-0000-0000-000035030000}"/>
    <cellStyle name="Moneda 16 2 2 5" xfId="838" xr:uid="{00000000-0005-0000-0000-000036030000}"/>
    <cellStyle name="Moneda 16 2 3" xfId="839" xr:uid="{00000000-0005-0000-0000-000037030000}"/>
    <cellStyle name="Moneda 16 2 3 2" xfId="840" xr:uid="{00000000-0005-0000-0000-000038030000}"/>
    <cellStyle name="Moneda 16 2 4" xfId="841" xr:uid="{00000000-0005-0000-0000-000039030000}"/>
    <cellStyle name="Moneda 16 2 4 2" xfId="842" xr:uid="{00000000-0005-0000-0000-00003A030000}"/>
    <cellStyle name="Moneda 16 2 5" xfId="843" xr:uid="{00000000-0005-0000-0000-00003B030000}"/>
    <cellStyle name="Moneda 16 2 5 2" xfId="844" xr:uid="{00000000-0005-0000-0000-00003C030000}"/>
    <cellStyle name="Moneda 16 2 6" xfId="845" xr:uid="{00000000-0005-0000-0000-00003D030000}"/>
    <cellStyle name="Moneda 16 2 7" xfId="846" xr:uid="{00000000-0005-0000-0000-00003E030000}"/>
    <cellStyle name="Moneda 16 3" xfId="847" xr:uid="{00000000-0005-0000-0000-00003F030000}"/>
    <cellStyle name="Moneda 16 3 2" xfId="848" xr:uid="{00000000-0005-0000-0000-000040030000}"/>
    <cellStyle name="Moneda 16 3 2 2" xfId="849" xr:uid="{00000000-0005-0000-0000-000041030000}"/>
    <cellStyle name="Moneda 16 3 3" xfId="850" xr:uid="{00000000-0005-0000-0000-000042030000}"/>
    <cellStyle name="Moneda 16 3 3 2" xfId="851" xr:uid="{00000000-0005-0000-0000-000043030000}"/>
    <cellStyle name="Moneda 16 3 4" xfId="852" xr:uid="{00000000-0005-0000-0000-000044030000}"/>
    <cellStyle name="Moneda 16 3 4 2" xfId="853" xr:uid="{00000000-0005-0000-0000-000045030000}"/>
    <cellStyle name="Moneda 16 3 5" xfId="854" xr:uid="{00000000-0005-0000-0000-000046030000}"/>
    <cellStyle name="Moneda 16 4" xfId="855" xr:uid="{00000000-0005-0000-0000-000047030000}"/>
    <cellStyle name="Moneda 16 4 2" xfId="856" xr:uid="{00000000-0005-0000-0000-000048030000}"/>
    <cellStyle name="Moneda 16 5" xfId="857" xr:uid="{00000000-0005-0000-0000-000049030000}"/>
    <cellStyle name="Moneda 16 5 2" xfId="858" xr:uid="{00000000-0005-0000-0000-00004A030000}"/>
    <cellStyle name="Moneda 16 6" xfId="859" xr:uid="{00000000-0005-0000-0000-00004B030000}"/>
    <cellStyle name="Moneda 16 6 2" xfId="860" xr:uid="{00000000-0005-0000-0000-00004C030000}"/>
    <cellStyle name="Moneda 16 7" xfId="861" xr:uid="{00000000-0005-0000-0000-00004D030000}"/>
    <cellStyle name="Moneda 16 8" xfId="862" xr:uid="{00000000-0005-0000-0000-00004E030000}"/>
    <cellStyle name="Moneda 17" xfId="863" xr:uid="{00000000-0005-0000-0000-00004F030000}"/>
    <cellStyle name="Moneda 17 2" xfId="864" xr:uid="{00000000-0005-0000-0000-000050030000}"/>
    <cellStyle name="Moneda 17 2 2" xfId="865" xr:uid="{00000000-0005-0000-0000-000051030000}"/>
    <cellStyle name="Moneda 17 2 2 2" xfId="866" xr:uid="{00000000-0005-0000-0000-000052030000}"/>
    <cellStyle name="Moneda 17 2 2 2 2" xfId="867" xr:uid="{00000000-0005-0000-0000-000053030000}"/>
    <cellStyle name="Moneda 17 2 2 3" xfId="868" xr:uid="{00000000-0005-0000-0000-000054030000}"/>
    <cellStyle name="Moneda 17 2 2 3 2" xfId="869" xr:uid="{00000000-0005-0000-0000-000055030000}"/>
    <cellStyle name="Moneda 17 2 2 4" xfId="870" xr:uid="{00000000-0005-0000-0000-000056030000}"/>
    <cellStyle name="Moneda 17 2 2 4 2" xfId="871" xr:uid="{00000000-0005-0000-0000-000057030000}"/>
    <cellStyle name="Moneda 17 2 2 5" xfId="872" xr:uid="{00000000-0005-0000-0000-000058030000}"/>
    <cellStyle name="Moneda 17 2 3" xfId="873" xr:uid="{00000000-0005-0000-0000-000059030000}"/>
    <cellStyle name="Moneda 17 2 3 2" xfId="874" xr:uid="{00000000-0005-0000-0000-00005A030000}"/>
    <cellStyle name="Moneda 17 2 4" xfId="875" xr:uid="{00000000-0005-0000-0000-00005B030000}"/>
    <cellStyle name="Moneda 17 2 4 2" xfId="876" xr:uid="{00000000-0005-0000-0000-00005C030000}"/>
    <cellStyle name="Moneda 17 2 5" xfId="877" xr:uid="{00000000-0005-0000-0000-00005D030000}"/>
    <cellStyle name="Moneda 17 2 5 2" xfId="878" xr:uid="{00000000-0005-0000-0000-00005E030000}"/>
    <cellStyle name="Moneda 17 2 6" xfId="879" xr:uid="{00000000-0005-0000-0000-00005F030000}"/>
    <cellStyle name="Moneda 17 2 7" xfId="880" xr:uid="{00000000-0005-0000-0000-000060030000}"/>
    <cellStyle name="Moneda 17 3" xfId="881" xr:uid="{00000000-0005-0000-0000-000061030000}"/>
    <cellStyle name="Moneda 17 3 2" xfId="882" xr:uid="{00000000-0005-0000-0000-000062030000}"/>
    <cellStyle name="Moneda 17 3 2 2" xfId="883" xr:uid="{00000000-0005-0000-0000-000063030000}"/>
    <cellStyle name="Moneda 17 3 3" xfId="884" xr:uid="{00000000-0005-0000-0000-000064030000}"/>
    <cellStyle name="Moneda 17 3 3 2" xfId="885" xr:uid="{00000000-0005-0000-0000-000065030000}"/>
    <cellStyle name="Moneda 17 3 4" xfId="886" xr:uid="{00000000-0005-0000-0000-000066030000}"/>
    <cellStyle name="Moneda 17 3 4 2" xfId="887" xr:uid="{00000000-0005-0000-0000-000067030000}"/>
    <cellStyle name="Moneda 17 3 5" xfId="888" xr:uid="{00000000-0005-0000-0000-000068030000}"/>
    <cellStyle name="Moneda 17 4" xfId="889" xr:uid="{00000000-0005-0000-0000-000069030000}"/>
    <cellStyle name="Moneda 17 4 2" xfId="890" xr:uid="{00000000-0005-0000-0000-00006A030000}"/>
    <cellStyle name="Moneda 17 5" xfId="891" xr:uid="{00000000-0005-0000-0000-00006B030000}"/>
    <cellStyle name="Moneda 17 5 2" xfId="892" xr:uid="{00000000-0005-0000-0000-00006C030000}"/>
    <cellStyle name="Moneda 17 6" xfId="893" xr:uid="{00000000-0005-0000-0000-00006D030000}"/>
    <cellStyle name="Moneda 17 6 2" xfId="894" xr:uid="{00000000-0005-0000-0000-00006E030000}"/>
    <cellStyle name="Moneda 17 7" xfId="895" xr:uid="{00000000-0005-0000-0000-00006F030000}"/>
    <cellStyle name="Moneda 17 8" xfId="896" xr:uid="{00000000-0005-0000-0000-000070030000}"/>
    <cellStyle name="Moneda 18" xfId="897" xr:uid="{00000000-0005-0000-0000-000071030000}"/>
    <cellStyle name="Moneda 18 2" xfId="898" xr:uid="{00000000-0005-0000-0000-000072030000}"/>
    <cellStyle name="Moneda 18 2 2" xfId="899" xr:uid="{00000000-0005-0000-0000-000073030000}"/>
    <cellStyle name="Moneda 18 2 2 2" xfId="900" xr:uid="{00000000-0005-0000-0000-000074030000}"/>
    <cellStyle name="Moneda 18 2 2 2 2" xfId="901" xr:uid="{00000000-0005-0000-0000-000075030000}"/>
    <cellStyle name="Moneda 18 2 2 3" xfId="902" xr:uid="{00000000-0005-0000-0000-000076030000}"/>
    <cellStyle name="Moneda 18 2 2 3 2" xfId="903" xr:uid="{00000000-0005-0000-0000-000077030000}"/>
    <cellStyle name="Moneda 18 2 2 4" xfId="904" xr:uid="{00000000-0005-0000-0000-000078030000}"/>
    <cellStyle name="Moneda 18 2 2 4 2" xfId="905" xr:uid="{00000000-0005-0000-0000-000079030000}"/>
    <cellStyle name="Moneda 18 2 2 5" xfId="906" xr:uid="{00000000-0005-0000-0000-00007A030000}"/>
    <cellStyle name="Moneda 18 2 3" xfId="907" xr:uid="{00000000-0005-0000-0000-00007B030000}"/>
    <cellStyle name="Moneda 18 2 3 2" xfId="908" xr:uid="{00000000-0005-0000-0000-00007C030000}"/>
    <cellStyle name="Moneda 18 2 4" xfId="909" xr:uid="{00000000-0005-0000-0000-00007D030000}"/>
    <cellStyle name="Moneda 18 2 4 2" xfId="910" xr:uid="{00000000-0005-0000-0000-00007E030000}"/>
    <cellStyle name="Moneda 18 2 5" xfId="911" xr:uid="{00000000-0005-0000-0000-00007F030000}"/>
    <cellStyle name="Moneda 18 2 5 2" xfId="912" xr:uid="{00000000-0005-0000-0000-000080030000}"/>
    <cellStyle name="Moneda 18 2 6" xfId="913" xr:uid="{00000000-0005-0000-0000-000081030000}"/>
    <cellStyle name="Moneda 18 2 7" xfId="914" xr:uid="{00000000-0005-0000-0000-000082030000}"/>
    <cellStyle name="Moneda 18 3" xfId="915" xr:uid="{00000000-0005-0000-0000-000083030000}"/>
    <cellStyle name="Moneda 18 3 2" xfId="916" xr:uid="{00000000-0005-0000-0000-000084030000}"/>
    <cellStyle name="Moneda 18 3 2 2" xfId="917" xr:uid="{00000000-0005-0000-0000-000085030000}"/>
    <cellStyle name="Moneda 18 3 3" xfId="918" xr:uid="{00000000-0005-0000-0000-000086030000}"/>
    <cellStyle name="Moneda 18 3 3 2" xfId="919" xr:uid="{00000000-0005-0000-0000-000087030000}"/>
    <cellStyle name="Moneda 18 3 4" xfId="920" xr:uid="{00000000-0005-0000-0000-000088030000}"/>
    <cellStyle name="Moneda 18 3 4 2" xfId="921" xr:uid="{00000000-0005-0000-0000-000089030000}"/>
    <cellStyle name="Moneda 18 3 5" xfId="922" xr:uid="{00000000-0005-0000-0000-00008A030000}"/>
    <cellStyle name="Moneda 18 4" xfId="923" xr:uid="{00000000-0005-0000-0000-00008B030000}"/>
    <cellStyle name="Moneda 18 4 2" xfId="924" xr:uid="{00000000-0005-0000-0000-00008C030000}"/>
    <cellStyle name="Moneda 18 5" xfId="925" xr:uid="{00000000-0005-0000-0000-00008D030000}"/>
    <cellStyle name="Moneda 18 5 2" xfId="926" xr:uid="{00000000-0005-0000-0000-00008E030000}"/>
    <cellStyle name="Moneda 18 6" xfId="927" xr:uid="{00000000-0005-0000-0000-00008F030000}"/>
    <cellStyle name="Moneda 18 6 2" xfId="928" xr:uid="{00000000-0005-0000-0000-000090030000}"/>
    <cellStyle name="Moneda 18 7" xfId="929" xr:uid="{00000000-0005-0000-0000-000091030000}"/>
    <cellStyle name="Moneda 18 8" xfId="930" xr:uid="{00000000-0005-0000-0000-000092030000}"/>
    <cellStyle name="Moneda 19" xfId="931" xr:uid="{00000000-0005-0000-0000-000093030000}"/>
    <cellStyle name="Moneda 19 2" xfId="932" xr:uid="{00000000-0005-0000-0000-000094030000}"/>
    <cellStyle name="Moneda 19 2 2" xfId="933" xr:uid="{00000000-0005-0000-0000-000095030000}"/>
    <cellStyle name="Moneda 19 2 2 2" xfId="934" xr:uid="{00000000-0005-0000-0000-000096030000}"/>
    <cellStyle name="Moneda 19 2 2 2 2" xfId="935" xr:uid="{00000000-0005-0000-0000-000097030000}"/>
    <cellStyle name="Moneda 19 2 2 3" xfId="936" xr:uid="{00000000-0005-0000-0000-000098030000}"/>
    <cellStyle name="Moneda 19 2 2 3 2" xfId="937" xr:uid="{00000000-0005-0000-0000-000099030000}"/>
    <cellStyle name="Moneda 19 2 2 4" xfId="938" xr:uid="{00000000-0005-0000-0000-00009A030000}"/>
    <cellStyle name="Moneda 19 2 2 4 2" xfId="939" xr:uid="{00000000-0005-0000-0000-00009B030000}"/>
    <cellStyle name="Moneda 19 2 2 5" xfId="940" xr:uid="{00000000-0005-0000-0000-00009C030000}"/>
    <cellStyle name="Moneda 19 2 3" xfId="941" xr:uid="{00000000-0005-0000-0000-00009D030000}"/>
    <cellStyle name="Moneda 19 2 3 2" xfId="942" xr:uid="{00000000-0005-0000-0000-00009E030000}"/>
    <cellStyle name="Moneda 19 2 4" xfId="943" xr:uid="{00000000-0005-0000-0000-00009F030000}"/>
    <cellStyle name="Moneda 19 2 4 2" xfId="944" xr:uid="{00000000-0005-0000-0000-0000A0030000}"/>
    <cellStyle name="Moneda 19 2 5" xfId="945" xr:uid="{00000000-0005-0000-0000-0000A1030000}"/>
    <cellStyle name="Moneda 19 2 5 2" xfId="946" xr:uid="{00000000-0005-0000-0000-0000A2030000}"/>
    <cellStyle name="Moneda 19 2 6" xfId="947" xr:uid="{00000000-0005-0000-0000-0000A3030000}"/>
    <cellStyle name="Moneda 19 2 7" xfId="948" xr:uid="{00000000-0005-0000-0000-0000A4030000}"/>
    <cellStyle name="Moneda 19 3" xfId="949" xr:uid="{00000000-0005-0000-0000-0000A5030000}"/>
    <cellStyle name="Moneda 19 3 2" xfId="950" xr:uid="{00000000-0005-0000-0000-0000A6030000}"/>
    <cellStyle name="Moneda 19 3 2 2" xfId="951" xr:uid="{00000000-0005-0000-0000-0000A7030000}"/>
    <cellStyle name="Moneda 19 3 3" xfId="952" xr:uid="{00000000-0005-0000-0000-0000A8030000}"/>
    <cellStyle name="Moneda 19 3 3 2" xfId="953" xr:uid="{00000000-0005-0000-0000-0000A9030000}"/>
    <cellStyle name="Moneda 19 3 4" xfId="954" xr:uid="{00000000-0005-0000-0000-0000AA030000}"/>
    <cellStyle name="Moneda 19 3 4 2" xfId="955" xr:uid="{00000000-0005-0000-0000-0000AB030000}"/>
    <cellStyle name="Moneda 19 3 5" xfId="956" xr:uid="{00000000-0005-0000-0000-0000AC030000}"/>
    <cellStyle name="Moneda 19 4" xfId="957" xr:uid="{00000000-0005-0000-0000-0000AD030000}"/>
    <cellStyle name="Moneda 19 4 2" xfId="958" xr:uid="{00000000-0005-0000-0000-0000AE030000}"/>
    <cellStyle name="Moneda 19 5" xfId="959" xr:uid="{00000000-0005-0000-0000-0000AF030000}"/>
    <cellStyle name="Moneda 19 5 2" xfId="960" xr:uid="{00000000-0005-0000-0000-0000B0030000}"/>
    <cellStyle name="Moneda 19 6" xfId="961" xr:uid="{00000000-0005-0000-0000-0000B1030000}"/>
    <cellStyle name="Moneda 19 6 2" xfId="962" xr:uid="{00000000-0005-0000-0000-0000B2030000}"/>
    <cellStyle name="Moneda 19 7" xfId="963" xr:uid="{00000000-0005-0000-0000-0000B3030000}"/>
    <cellStyle name="Moneda 19 8" xfId="964"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5" xr:uid="{00000000-0005-0000-0000-0000B8030000}"/>
    <cellStyle name="Moneda 2 2 3 2" xfId="966" xr:uid="{00000000-0005-0000-0000-0000B9030000}"/>
    <cellStyle name="Moneda 2 3" xfId="13" xr:uid="{00000000-0005-0000-0000-0000BA030000}"/>
    <cellStyle name="Moneda 2 3 10" xfId="967" xr:uid="{00000000-0005-0000-0000-0000BB030000}"/>
    <cellStyle name="Moneda 2 3 10 2" xfId="968" xr:uid="{00000000-0005-0000-0000-0000BC030000}"/>
    <cellStyle name="Moneda 2 3 10 2 2" xfId="969" xr:uid="{00000000-0005-0000-0000-0000BD030000}"/>
    <cellStyle name="Moneda 2 3 10 3" xfId="970" xr:uid="{00000000-0005-0000-0000-0000BE030000}"/>
    <cellStyle name="Moneda 2 3 11" xfId="971" xr:uid="{00000000-0005-0000-0000-0000BF030000}"/>
    <cellStyle name="Moneda 2 3 11 2" xfId="972" xr:uid="{00000000-0005-0000-0000-0000C0030000}"/>
    <cellStyle name="Moneda 2 3 11 3" xfId="973" xr:uid="{00000000-0005-0000-0000-0000C1030000}"/>
    <cellStyle name="Moneda 2 3 12" xfId="974" xr:uid="{00000000-0005-0000-0000-0000C2030000}"/>
    <cellStyle name="Moneda 2 3 2" xfId="975" xr:uid="{00000000-0005-0000-0000-0000C3030000}"/>
    <cellStyle name="Moneda 2 3 2 10" xfId="976" xr:uid="{00000000-0005-0000-0000-0000C4030000}"/>
    <cellStyle name="Moneda 2 3 2 11" xfId="977" xr:uid="{00000000-0005-0000-0000-0000C5030000}"/>
    <cellStyle name="Moneda 2 3 2 2" xfId="978" xr:uid="{00000000-0005-0000-0000-0000C6030000}"/>
    <cellStyle name="Moneda 2 3 2 2 2" xfId="979" xr:uid="{00000000-0005-0000-0000-0000C7030000}"/>
    <cellStyle name="Moneda 2 3 2 2 2 2" xfId="980" xr:uid="{00000000-0005-0000-0000-0000C8030000}"/>
    <cellStyle name="Moneda 2 3 2 2 2 2 2" xfId="981" xr:uid="{00000000-0005-0000-0000-0000C9030000}"/>
    <cellStyle name="Moneda 2 3 2 2 2 2 2 2" xfId="982" xr:uid="{00000000-0005-0000-0000-0000CA030000}"/>
    <cellStyle name="Moneda 2 3 2 2 2 2 2 2 2" xfId="983" xr:uid="{00000000-0005-0000-0000-0000CB030000}"/>
    <cellStyle name="Moneda 2 3 2 2 2 2 2 3" xfId="984" xr:uid="{00000000-0005-0000-0000-0000CC030000}"/>
    <cellStyle name="Moneda 2 3 2 2 2 2 3" xfId="985" xr:uid="{00000000-0005-0000-0000-0000CD030000}"/>
    <cellStyle name="Moneda 2 3 2 2 2 2 3 2" xfId="986" xr:uid="{00000000-0005-0000-0000-0000CE030000}"/>
    <cellStyle name="Moneda 2 3 2 2 2 2 3 3" xfId="987" xr:uid="{00000000-0005-0000-0000-0000CF030000}"/>
    <cellStyle name="Moneda 2 3 2 2 2 2 4" xfId="988" xr:uid="{00000000-0005-0000-0000-0000D0030000}"/>
    <cellStyle name="Moneda 2 3 2 2 2 2 4 2" xfId="989" xr:uid="{00000000-0005-0000-0000-0000D1030000}"/>
    <cellStyle name="Moneda 2 3 2 2 2 2 5" xfId="990" xr:uid="{00000000-0005-0000-0000-0000D2030000}"/>
    <cellStyle name="Moneda 2 3 2 2 2 2 6" xfId="991" xr:uid="{00000000-0005-0000-0000-0000D3030000}"/>
    <cellStyle name="Moneda 2 3 2 2 2 3" xfId="992" xr:uid="{00000000-0005-0000-0000-0000D4030000}"/>
    <cellStyle name="Moneda 2 3 2 2 2 3 2" xfId="993" xr:uid="{00000000-0005-0000-0000-0000D5030000}"/>
    <cellStyle name="Moneda 2 3 2 2 2 3 2 2" xfId="994" xr:uid="{00000000-0005-0000-0000-0000D6030000}"/>
    <cellStyle name="Moneda 2 3 2 2 2 3 3" xfId="995" xr:uid="{00000000-0005-0000-0000-0000D7030000}"/>
    <cellStyle name="Moneda 2 3 2 2 2 4" xfId="996" xr:uid="{00000000-0005-0000-0000-0000D8030000}"/>
    <cellStyle name="Moneda 2 3 2 2 2 4 2" xfId="997" xr:uid="{00000000-0005-0000-0000-0000D9030000}"/>
    <cellStyle name="Moneda 2 3 2 2 2 4 3" xfId="998" xr:uid="{00000000-0005-0000-0000-0000DA030000}"/>
    <cellStyle name="Moneda 2 3 2 2 2 5" xfId="999" xr:uid="{00000000-0005-0000-0000-0000DB030000}"/>
    <cellStyle name="Moneda 2 3 2 2 2 5 2" xfId="1000" xr:uid="{00000000-0005-0000-0000-0000DC030000}"/>
    <cellStyle name="Moneda 2 3 2 2 2 6" xfId="1001" xr:uid="{00000000-0005-0000-0000-0000DD030000}"/>
    <cellStyle name="Moneda 2 3 2 2 2 7" xfId="1002" xr:uid="{00000000-0005-0000-0000-0000DE030000}"/>
    <cellStyle name="Moneda 2 3 2 2 3" xfId="1003" xr:uid="{00000000-0005-0000-0000-0000DF030000}"/>
    <cellStyle name="Moneda 2 3 2 2 3 2" xfId="1004" xr:uid="{00000000-0005-0000-0000-0000E0030000}"/>
    <cellStyle name="Moneda 2 3 2 2 3 2 2" xfId="1005" xr:uid="{00000000-0005-0000-0000-0000E1030000}"/>
    <cellStyle name="Moneda 2 3 2 2 3 2 2 2" xfId="1006" xr:uid="{00000000-0005-0000-0000-0000E2030000}"/>
    <cellStyle name="Moneda 2 3 2 2 3 2 2 3" xfId="1007" xr:uid="{00000000-0005-0000-0000-0000E3030000}"/>
    <cellStyle name="Moneda 2 3 2 2 3 2 3" xfId="1008" xr:uid="{00000000-0005-0000-0000-0000E4030000}"/>
    <cellStyle name="Moneda 2 3 2 2 3 2 4" xfId="1009" xr:uid="{00000000-0005-0000-0000-0000E5030000}"/>
    <cellStyle name="Moneda 2 3 2 2 3 3" xfId="1010" xr:uid="{00000000-0005-0000-0000-0000E6030000}"/>
    <cellStyle name="Moneda 2 3 2 2 3 3 2" xfId="1011" xr:uid="{00000000-0005-0000-0000-0000E7030000}"/>
    <cellStyle name="Moneda 2 3 2 2 3 3 2 2" xfId="1012" xr:uid="{00000000-0005-0000-0000-0000E8030000}"/>
    <cellStyle name="Moneda 2 3 2 2 3 3 3" xfId="1013" xr:uid="{00000000-0005-0000-0000-0000E9030000}"/>
    <cellStyle name="Moneda 2 3 2 2 3 4" xfId="1014" xr:uid="{00000000-0005-0000-0000-0000EA030000}"/>
    <cellStyle name="Moneda 2 3 2 2 3 4 2" xfId="1015" xr:uid="{00000000-0005-0000-0000-0000EB030000}"/>
    <cellStyle name="Moneda 2 3 2 2 3 4 3" xfId="1016" xr:uid="{00000000-0005-0000-0000-0000EC030000}"/>
    <cellStyle name="Moneda 2 3 2 2 3 5" xfId="1017" xr:uid="{00000000-0005-0000-0000-0000ED030000}"/>
    <cellStyle name="Moneda 2 3 2 2 3 6" xfId="1018" xr:uid="{00000000-0005-0000-0000-0000EE030000}"/>
    <cellStyle name="Moneda 2 3 2 2 4" xfId="1019" xr:uid="{00000000-0005-0000-0000-0000EF030000}"/>
    <cellStyle name="Moneda 2 3 2 2 4 2" xfId="1020" xr:uid="{00000000-0005-0000-0000-0000F0030000}"/>
    <cellStyle name="Moneda 2 3 2 2 4 2 2" xfId="1021" xr:uid="{00000000-0005-0000-0000-0000F1030000}"/>
    <cellStyle name="Moneda 2 3 2 2 4 2 2 2" xfId="1022" xr:uid="{00000000-0005-0000-0000-0000F2030000}"/>
    <cellStyle name="Moneda 2 3 2 2 4 2 3" xfId="1023" xr:uid="{00000000-0005-0000-0000-0000F3030000}"/>
    <cellStyle name="Moneda 2 3 2 2 4 2 4" xfId="1024" xr:uid="{00000000-0005-0000-0000-0000F4030000}"/>
    <cellStyle name="Moneda 2 3 2 2 4 3" xfId="1025" xr:uid="{00000000-0005-0000-0000-0000F5030000}"/>
    <cellStyle name="Moneda 2 3 2 2 4 3 2" xfId="1026" xr:uid="{00000000-0005-0000-0000-0000F6030000}"/>
    <cellStyle name="Moneda 2 3 2 2 4 4" xfId="1027" xr:uid="{00000000-0005-0000-0000-0000F7030000}"/>
    <cellStyle name="Moneda 2 3 2 2 4 5" xfId="1028" xr:uid="{00000000-0005-0000-0000-0000F8030000}"/>
    <cellStyle name="Moneda 2 3 2 2 5" xfId="1029" xr:uid="{00000000-0005-0000-0000-0000F9030000}"/>
    <cellStyle name="Moneda 2 3 2 2 5 2" xfId="1030" xr:uid="{00000000-0005-0000-0000-0000FA030000}"/>
    <cellStyle name="Moneda 2 3 2 2 5 2 2" xfId="1031" xr:uid="{00000000-0005-0000-0000-0000FB030000}"/>
    <cellStyle name="Moneda 2 3 2 2 5 2 3" xfId="1032" xr:uid="{00000000-0005-0000-0000-0000FC030000}"/>
    <cellStyle name="Moneda 2 3 2 2 5 3" xfId="1033" xr:uid="{00000000-0005-0000-0000-0000FD030000}"/>
    <cellStyle name="Moneda 2 3 2 2 5 4" xfId="1034" xr:uid="{00000000-0005-0000-0000-0000FE030000}"/>
    <cellStyle name="Moneda 2 3 2 2 6" xfId="1035" xr:uid="{00000000-0005-0000-0000-0000FF030000}"/>
    <cellStyle name="Moneda 2 3 2 2 6 2" xfId="1036" xr:uid="{00000000-0005-0000-0000-000000040000}"/>
    <cellStyle name="Moneda 2 3 2 2 6 2 2" xfId="1037" xr:uid="{00000000-0005-0000-0000-000001040000}"/>
    <cellStyle name="Moneda 2 3 2 2 6 3" xfId="1038" xr:uid="{00000000-0005-0000-0000-000002040000}"/>
    <cellStyle name="Moneda 2 3 2 2 7" xfId="1039" xr:uid="{00000000-0005-0000-0000-000003040000}"/>
    <cellStyle name="Moneda 2 3 2 2 7 2" xfId="1040" xr:uid="{00000000-0005-0000-0000-000004040000}"/>
    <cellStyle name="Moneda 2 3 2 2 8" xfId="1041" xr:uid="{00000000-0005-0000-0000-000005040000}"/>
    <cellStyle name="Moneda 2 3 2 3" xfId="1042" xr:uid="{00000000-0005-0000-0000-000006040000}"/>
    <cellStyle name="Moneda 2 3 2 3 2" xfId="1043" xr:uid="{00000000-0005-0000-0000-000007040000}"/>
    <cellStyle name="Moneda 2 3 2 3 2 2" xfId="1044" xr:uid="{00000000-0005-0000-0000-000008040000}"/>
    <cellStyle name="Moneda 2 3 2 3 2 2 2" xfId="1045" xr:uid="{00000000-0005-0000-0000-000009040000}"/>
    <cellStyle name="Moneda 2 3 2 3 2 2 2 2" xfId="1046" xr:uid="{00000000-0005-0000-0000-00000A040000}"/>
    <cellStyle name="Moneda 2 3 2 3 2 2 2 3" xfId="1047" xr:uid="{00000000-0005-0000-0000-00000B040000}"/>
    <cellStyle name="Moneda 2 3 2 3 2 2 3" xfId="1048" xr:uid="{00000000-0005-0000-0000-00000C040000}"/>
    <cellStyle name="Moneda 2 3 2 3 2 2 3 2" xfId="1049" xr:uid="{00000000-0005-0000-0000-00000D040000}"/>
    <cellStyle name="Moneda 2 3 2 3 2 2 4" xfId="1050" xr:uid="{00000000-0005-0000-0000-00000E040000}"/>
    <cellStyle name="Moneda 2 3 2 3 2 2 4 2" xfId="1051" xr:uid="{00000000-0005-0000-0000-00000F040000}"/>
    <cellStyle name="Moneda 2 3 2 3 2 2 5" xfId="1052" xr:uid="{00000000-0005-0000-0000-000010040000}"/>
    <cellStyle name="Moneda 2 3 2 3 2 2 6" xfId="1053" xr:uid="{00000000-0005-0000-0000-000011040000}"/>
    <cellStyle name="Moneda 2 3 2 3 2 3" xfId="1054" xr:uid="{00000000-0005-0000-0000-000012040000}"/>
    <cellStyle name="Moneda 2 3 2 3 2 3 2" xfId="1055" xr:uid="{00000000-0005-0000-0000-000013040000}"/>
    <cellStyle name="Moneda 2 3 2 3 2 3 3" xfId="1056" xr:uid="{00000000-0005-0000-0000-000014040000}"/>
    <cellStyle name="Moneda 2 3 2 3 2 4" xfId="1057" xr:uid="{00000000-0005-0000-0000-000015040000}"/>
    <cellStyle name="Moneda 2 3 2 3 2 4 2" xfId="1058" xr:uid="{00000000-0005-0000-0000-000016040000}"/>
    <cellStyle name="Moneda 2 3 2 3 2 5" xfId="1059" xr:uid="{00000000-0005-0000-0000-000017040000}"/>
    <cellStyle name="Moneda 2 3 2 3 2 5 2" xfId="1060" xr:uid="{00000000-0005-0000-0000-000018040000}"/>
    <cellStyle name="Moneda 2 3 2 3 2 6" xfId="1061" xr:uid="{00000000-0005-0000-0000-000019040000}"/>
    <cellStyle name="Moneda 2 3 2 3 2 7" xfId="1062" xr:uid="{00000000-0005-0000-0000-00001A040000}"/>
    <cellStyle name="Moneda 2 3 2 3 3" xfId="1063" xr:uid="{00000000-0005-0000-0000-00001B040000}"/>
    <cellStyle name="Moneda 2 3 2 3 3 2" xfId="1064" xr:uid="{00000000-0005-0000-0000-00001C040000}"/>
    <cellStyle name="Moneda 2 3 2 3 3 2 2" xfId="1065" xr:uid="{00000000-0005-0000-0000-00001D040000}"/>
    <cellStyle name="Moneda 2 3 2 3 3 2 3" xfId="1066" xr:uid="{00000000-0005-0000-0000-00001E040000}"/>
    <cellStyle name="Moneda 2 3 2 3 3 3" xfId="1067" xr:uid="{00000000-0005-0000-0000-00001F040000}"/>
    <cellStyle name="Moneda 2 3 2 3 3 3 2" xfId="1068" xr:uid="{00000000-0005-0000-0000-000020040000}"/>
    <cellStyle name="Moneda 2 3 2 3 3 4" xfId="1069" xr:uid="{00000000-0005-0000-0000-000021040000}"/>
    <cellStyle name="Moneda 2 3 2 3 3 4 2" xfId="1070" xr:uid="{00000000-0005-0000-0000-000022040000}"/>
    <cellStyle name="Moneda 2 3 2 3 3 5" xfId="1071" xr:uid="{00000000-0005-0000-0000-000023040000}"/>
    <cellStyle name="Moneda 2 3 2 3 3 6" xfId="1072" xr:uid="{00000000-0005-0000-0000-000024040000}"/>
    <cellStyle name="Moneda 2 3 2 3 4" xfId="1073" xr:uid="{00000000-0005-0000-0000-000025040000}"/>
    <cellStyle name="Moneda 2 3 2 3 4 2" xfId="1074" xr:uid="{00000000-0005-0000-0000-000026040000}"/>
    <cellStyle name="Moneda 2 3 2 3 4 3" xfId="1075" xr:uid="{00000000-0005-0000-0000-000027040000}"/>
    <cellStyle name="Moneda 2 3 2 3 5" xfId="1076" xr:uid="{00000000-0005-0000-0000-000028040000}"/>
    <cellStyle name="Moneda 2 3 2 3 5 2" xfId="1077" xr:uid="{00000000-0005-0000-0000-000029040000}"/>
    <cellStyle name="Moneda 2 3 2 3 6" xfId="1078" xr:uid="{00000000-0005-0000-0000-00002A040000}"/>
    <cellStyle name="Moneda 2 3 2 3 6 2" xfId="1079" xr:uid="{00000000-0005-0000-0000-00002B040000}"/>
    <cellStyle name="Moneda 2 3 2 3 7" xfId="1080" xr:uid="{00000000-0005-0000-0000-00002C040000}"/>
    <cellStyle name="Moneda 2 3 2 3 8" xfId="1081" xr:uid="{00000000-0005-0000-0000-00002D040000}"/>
    <cellStyle name="Moneda 2 3 2 4" xfId="1082" xr:uid="{00000000-0005-0000-0000-00002E040000}"/>
    <cellStyle name="Moneda 2 3 2 4 2" xfId="1083" xr:uid="{00000000-0005-0000-0000-00002F040000}"/>
    <cellStyle name="Moneda 2 3 2 4 2 2" xfId="1084" xr:uid="{00000000-0005-0000-0000-000030040000}"/>
    <cellStyle name="Moneda 2 3 2 4 2 2 2" xfId="1085" xr:uid="{00000000-0005-0000-0000-000031040000}"/>
    <cellStyle name="Moneda 2 3 2 4 2 2 2 2" xfId="1086" xr:uid="{00000000-0005-0000-0000-000032040000}"/>
    <cellStyle name="Moneda 2 3 2 4 2 2 2 3" xfId="1087" xr:uid="{00000000-0005-0000-0000-000033040000}"/>
    <cellStyle name="Moneda 2 3 2 4 2 2 3" xfId="1088" xr:uid="{00000000-0005-0000-0000-000034040000}"/>
    <cellStyle name="Moneda 2 3 2 4 2 2 3 2" xfId="1089" xr:uid="{00000000-0005-0000-0000-000035040000}"/>
    <cellStyle name="Moneda 2 3 2 4 2 2 4" xfId="1090" xr:uid="{00000000-0005-0000-0000-000036040000}"/>
    <cellStyle name="Moneda 2 3 2 4 2 2 4 2" xfId="1091" xr:uid="{00000000-0005-0000-0000-000037040000}"/>
    <cellStyle name="Moneda 2 3 2 4 2 2 5" xfId="1092" xr:uid="{00000000-0005-0000-0000-000038040000}"/>
    <cellStyle name="Moneda 2 3 2 4 2 2 6" xfId="1093" xr:uid="{00000000-0005-0000-0000-000039040000}"/>
    <cellStyle name="Moneda 2 3 2 4 2 3" xfId="1094" xr:uid="{00000000-0005-0000-0000-00003A040000}"/>
    <cellStyle name="Moneda 2 3 2 4 2 3 2" xfId="1095" xr:uid="{00000000-0005-0000-0000-00003B040000}"/>
    <cellStyle name="Moneda 2 3 2 4 2 3 3" xfId="1096" xr:uid="{00000000-0005-0000-0000-00003C040000}"/>
    <cellStyle name="Moneda 2 3 2 4 2 4" xfId="1097" xr:uid="{00000000-0005-0000-0000-00003D040000}"/>
    <cellStyle name="Moneda 2 3 2 4 2 4 2" xfId="1098" xr:uid="{00000000-0005-0000-0000-00003E040000}"/>
    <cellStyle name="Moneda 2 3 2 4 2 5" xfId="1099" xr:uid="{00000000-0005-0000-0000-00003F040000}"/>
    <cellStyle name="Moneda 2 3 2 4 2 5 2" xfId="1100" xr:uid="{00000000-0005-0000-0000-000040040000}"/>
    <cellStyle name="Moneda 2 3 2 4 2 6" xfId="1101" xr:uid="{00000000-0005-0000-0000-000041040000}"/>
    <cellStyle name="Moneda 2 3 2 4 2 7" xfId="1102" xr:uid="{00000000-0005-0000-0000-000042040000}"/>
    <cellStyle name="Moneda 2 3 2 4 3" xfId="1103" xr:uid="{00000000-0005-0000-0000-000043040000}"/>
    <cellStyle name="Moneda 2 3 2 4 3 2" xfId="1104" xr:uid="{00000000-0005-0000-0000-000044040000}"/>
    <cellStyle name="Moneda 2 3 2 4 3 2 2" xfId="1105" xr:uid="{00000000-0005-0000-0000-000045040000}"/>
    <cellStyle name="Moneda 2 3 2 4 3 2 3" xfId="1106" xr:uid="{00000000-0005-0000-0000-000046040000}"/>
    <cellStyle name="Moneda 2 3 2 4 3 3" xfId="1107" xr:uid="{00000000-0005-0000-0000-000047040000}"/>
    <cellStyle name="Moneda 2 3 2 4 3 3 2" xfId="1108" xr:uid="{00000000-0005-0000-0000-000048040000}"/>
    <cellStyle name="Moneda 2 3 2 4 3 4" xfId="1109" xr:uid="{00000000-0005-0000-0000-000049040000}"/>
    <cellStyle name="Moneda 2 3 2 4 3 4 2" xfId="1110" xr:uid="{00000000-0005-0000-0000-00004A040000}"/>
    <cellStyle name="Moneda 2 3 2 4 3 5" xfId="1111" xr:uid="{00000000-0005-0000-0000-00004B040000}"/>
    <cellStyle name="Moneda 2 3 2 4 3 6" xfId="1112" xr:uid="{00000000-0005-0000-0000-00004C040000}"/>
    <cellStyle name="Moneda 2 3 2 4 4" xfId="1113" xr:uid="{00000000-0005-0000-0000-00004D040000}"/>
    <cellStyle name="Moneda 2 3 2 4 4 2" xfId="1114" xr:uid="{00000000-0005-0000-0000-00004E040000}"/>
    <cellStyle name="Moneda 2 3 2 4 4 3" xfId="1115" xr:uid="{00000000-0005-0000-0000-00004F040000}"/>
    <cellStyle name="Moneda 2 3 2 4 5" xfId="1116" xr:uid="{00000000-0005-0000-0000-000050040000}"/>
    <cellStyle name="Moneda 2 3 2 4 5 2" xfId="1117" xr:uid="{00000000-0005-0000-0000-000051040000}"/>
    <cellStyle name="Moneda 2 3 2 4 6" xfId="1118" xr:uid="{00000000-0005-0000-0000-000052040000}"/>
    <cellStyle name="Moneda 2 3 2 4 6 2" xfId="1119" xr:uid="{00000000-0005-0000-0000-000053040000}"/>
    <cellStyle name="Moneda 2 3 2 4 7" xfId="1120" xr:uid="{00000000-0005-0000-0000-000054040000}"/>
    <cellStyle name="Moneda 2 3 2 4 8" xfId="1121" xr:uid="{00000000-0005-0000-0000-000055040000}"/>
    <cellStyle name="Moneda 2 3 2 5" xfId="1122" xr:uid="{00000000-0005-0000-0000-000056040000}"/>
    <cellStyle name="Moneda 2 3 2 5 2" xfId="1123" xr:uid="{00000000-0005-0000-0000-000057040000}"/>
    <cellStyle name="Moneda 2 3 2 5 2 2" xfId="1124" xr:uid="{00000000-0005-0000-0000-000058040000}"/>
    <cellStyle name="Moneda 2 3 2 5 2 2 2" xfId="1125" xr:uid="{00000000-0005-0000-0000-000059040000}"/>
    <cellStyle name="Moneda 2 3 2 5 2 2 2 2" xfId="1126" xr:uid="{00000000-0005-0000-0000-00005A040000}"/>
    <cellStyle name="Moneda 2 3 2 5 2 2 3" xfId="1127" xr:uid="{00000000-0005-0000-0000-00005B040000}"/>
    <cellStyle name="Moneda 2 3 2 5 2 3" xfId="1128" xr:uid="{00000000-0005-0000-0000-00005C040000}"/>
    <cellStyle name="Moneda 2 3 2 5 2 3 2" xfId="1129" xr:uid="{00000000-0005-0000-0000-00005D040000}"/>
    <cellStyle name="Moneda 2 3 2 5 2 3 3" xfId="1130" xr:uid="{00000000-0005-0000-0000-00005E040000}"/>
    <cellStyle name="Moneda 2 3 2 5 2 4" xfId="1131" xr:uid="{00000000-0005-0000-0000-00005F040000}"/>
    <cellStyle name="Moneda 2 3 2 5 2 4 2" xfId="1132" xr:uid="{00000000-0005-0000-0000-000060040000}"/>
    <cellStyle name="Moneda 2 3 2 5 2 5" xfId="1133" xr:uid="{00000000-0005-0000-0000-000061040000}"/>
    <cellStyle name="Moneda 2 3 2 5 2 6" xfId="1134" xr:uid="{00000000-0005-0000-0000-000062040000}"/>
    <cellStyle name="Moneda 2 3 2 5 3" xfId="1135" xr:uid="{00000000-0005-0000-0000-000063040000}"/>
    <cellStyle name="Moneda 2 3 2 5 3 2" xfId="1136" xr:uid="{00000000-0005-0000-0000-000064040000}"/>
    <cellStyle name="Moneda 2 3 2 5 3 2 2" xfId="1137" xr:uid="{00000000-0005-0000-0000-000065040000}"/>
    <cellStyle name="Moneda 2 3 2 5 3 3" xfId="1138" xr:uid="{00000000-0005-0000-0000-000066040000}"/>
    <cellStyle name="Moneda 2 3 2 5 4" xfId="1139" xr:uid="{00000000-0005-0000-0000-000067040000}"/>
    <cellStyle name="Moneda 2 3 2 5 4 2" xfId="1140" xr:uid="{00000000-0005-0000-0000-000068040000}"/>
    <cellStyle name="Moneda 2 3 2 5 4 3" xfId="1141" xr:uid="{00000000-0005-0000-0000-000069040000}"/>
    <cellStyle name="Moneda 2 3 2 5 5" xfId="1142" xr:uid="{00000000-0005-0000-0000-00006A040000}"/>
    <cellStyle name="Moneda 2 3 2 5 5 2" xfId="1143" xr:uid="{00000000-0005-0000-0000-00006B040000}"/>
    <cellStyle name="Moneda 2 3 2 5 6" xfId="1144" xr:uid="{00000000-0005-0000-0000-00006C040000}"/>
    <cellStyle name="Moneda 2 3 2 5 7" xfId="1145" xr:uid="{00000000-0005-0000-0000-00006D040000}"/>
    <cellStyle name="Moneda 2 3 2 6" xfId="1146" xr:uid="{00000000-0005-0000-0000-00006E040000}"/>
    <cellStyle name="Moneda 2 3 2 6 2" xfId="1147" xr:uid="{00000000-0005-0000-0000-00006F040000}"/>
    <cellStyle name="Moneda 2 3 2 6 2 2" xfId="1148" xr:uid="{00000000-0005-0000-0000-000070040000}"/>
    <cellStyle name="Moneda 2 3 2 6 2 2 2" xfId="1149" xr:uid="{00000000-0005-0000-0000-000071040000}"/>
    <cellStyle name="Moneda 2 3 2 6 2 3" xfId="1150" xr:uid="{00000000-0005-0000-0000-000072040000}"/>
    <cellStyle name="Moneda 2 3 2 6 3" xfId="1151" xr:uid="{00000000-0005-0000-0000-000073040000}"/>
    <cellStyle name="Moneda 2 3 2 6 3 2" xfId="1152" xr:uid="{00000000-0005-0000-0000-000074040000}"/>
    <cellStyle name="Moneda 2 3 2 6 3 3" xfId="1153" xr:uid="{00000000-0005-0000-0000-000075040000}"/>
    <cellStyle name="Moneda 2 3 2 6 4" xfId="1154" xr:uid="{00000000-0005-0000-0000-000076040000}"/>
    <cellStyle name="Moneda 2 3 2 6 4 2" xfId="1155" xr:uid="{00000000-0005-0000-0000-000077040000}"/>
    <cellStyle name="Moneda 2 3 2 6 5" xfId="1156" xr:uid="{00000000-0005-0000-0000-000078040000}"/>
    <cellStyle name="Moneda 2 3 2 6 6" xfId="1157" xr:uid="{00000000-0005-0000-0000-000079040000}"/>
    <cellStyle name="Moneda 2 3 2 7" xfId="1158" xr:uid="{00000000-0005-0000-0000-00007A040000}"/>
    <cellStyle name="Moneda 2 3 2 7 2" xfId="1159" xr:uid="{00000000-0005-0000-0000-00007B040000}"/>
    <cellStyle name="Moneda 2 3 2 7 2 2" xfId="1160" xr:uid="{00000000-0005-0000-0000-00007C040000}"/>
    <cellStyle name="Moneda 2 3 2 7 3" xfId="1161" xr:uid="{00000000-0005-0000-0000-00007D040000}"/>
    <cellStyle name="Moneda 2 3 2 8" xfId="1162" xr:uid="{00000000-0005-0000-0000-00007E040000}"/>
    <cellStyle name="Moneda 2 3 2 8 2" xfId="1163" xr:uid="{00000000-0005-0000-0000-00007F040000}"/>
    <cellStyle name="Moneda 2 3 2 8 3" xfId="1164" xr:uid="{00000000-0005-0000-0000-000080040000}"/>
    <cellStyle name="Moneda 2 3 2 9" xfId="1165" xr:uid="{00000000-0005-0000-0000-000081040000}"/>
    <cellStyle name="Moneda 2 3 2 9 2" xfId="1166" xr:uid="{00000000-0005-0000-0000-000082040000}"/>
    <cellStyle name="Moneda 2 3 3" xfId="1167" xr:uid="{00000000-0005-0000-0000-000083040000}"/>
    <cellStyle name="Moneda 2 3 3 2" xfId="1168" xr:uid="{00000000-0005-0000-0000-000084040000}"/>
    <cellStyle name="Moneda 2 3 3 2 2" xfId="1169" xr:uid="{00000000-0005-0000-0000-000085040000}"/>
    <cellStyle name="Moneda 2 3 3 2 2 2" xfId="1170" xr:uid="{00000000-0005-0000-0000-000086040000}"/>
    <cellStyle name="Moneda 2 3 3 2 2 2 2" xfId="1171" xr:uid="{00000000-0005-0000-0000-000087040000}"/>
    <cellStyle name="Moneda 2 3 3 2 2 2 2 2" xfId="1172" xr:uid="{00000000-0005-0000-0000-000088040000}"/>
    <cellStyle name="Moneda 2 3 3 2 2 2 3" xfId="1173" xr:uid="{00000000-0005-0000-0000-000089040000}"/>
    <cellStyle name="Moneda 2 3 3 2 2 3" xfId="1174" xr:uid="{00000000-0005-0000-0000-00008A040000}"/>
    <cellStyle name="Moneda 2 3 3 2 2 3 2" xfId="1175" xr:uid="{00000000-0005-0000-0000-00008B040000}"/>
    <cellStyle name="Moneda 2 3 3 2 2 3 3" xfId="1176" xr:uid="{00000000-0005-0000-0000-00008C040000}"/>
    <cellStyle name="Moneda 2 3 3 2 2 4" xfId="1177" xr:uid="{00000000-0005-0000-0000-00008D040000}"/>
    <cellStyle name="Moneda 2 3 3 2 2 4 2" xfId="1178" xr:uid="{00000000-0005-0000-0000-00008E040000}"/>
    <cellStyle name="Moneda 2 3 3 2 2 5" xfId="1179" xr:uid="{00000000-0005-0000-0000-00008F040000}"/>
    <cellStyle name="Moneda 2 3 3 2 2 6" xfId="1180" xr:uid="{00000000-0005-0000-0000-000090040000}"/>
    <cellStyle name="Moneda 2 3 3 2 3" xfId="1181" xr:uid="{00000000-0005-0000-0000-000091040000}"/>
    <cellStyle name="Moneda 2 3 3 2 3 2" xfId="1182" xr:uid="{00000000-0005-0000-0000-000092040000}"/>
    <cellStyle name="Moneda 2 3 3 2 3 2 2" xfId="1183" xr:uid="{00000000-0005-0000-0000-000093040000}"/>
    <cellStyle name="Moneda 2 3 3 2 3 3" xfId="1184" xr:uid="{00000000-0005-0000-0000-000094040000}"/>
    <cellStyle name="Moneda 2 3 3 2 4" xfId="1185" xr:uid="{00000000-0005-0000-0000-000095040000}"/>
    <cellStyle name="Moneda 2 3 3 2 4 2" xfId="1186" xr:uid="{00000000-0005-0000-0000-000096040000}"/>
    <cellStyle name="Moneda 2 3 3 2 4 3" xfId="1187" xr:uid="{00000000-0005-0000-0000-000097040000}"/>
    <cellStyle name="Moneda 2 3 3 2 5" xfId="1188" xr:uid="{00000000-0005-0000-0000-000098040000}"/>
    <cellStyle name="Moneda 2 3 3 2 5 2" xfId="1189" xr:uid="{00000000-0005-0000-0000-000099040000}"/>
    <cellStyle name="Moneda 2 3 3 2 6" xfId="1190" xr:uid="{00000000-0005-0000-0000-00009A040000}"/>
    <cellStyle name="Moneda 2 3 3 2 7" xfId="1191" xr:uid="{00000000-0005-0000-0000-00009B040000}"/>
    <cellStyle name="Moneda 2 3 3 3" xfId="1192" xr:uid="{00000000-0005-0000-0000-00009C040000}"/>
    <cellStyle name="Moneda 2 3 3 3 2" xfId="1193" xr:uid="{00000000-0005-0000-0000-00009D040000}"/>
    <cellStyle name="Moneda 2 3 3 3 2 2" xfId="1194" xr:uid="{00000000-0005-0000-0000-00009E040000}"/>
    <cellStyle name="Moneda 2 3 3 3 2 2 2" xfId="1195" xr:uid="{00000000-0005-0000-0000-00009F040000}"/>
    <cellStyle name="Moneda 2 3 3 3 2 2 3" xfId="1196" xr:uid="{00000000-0005-0000-0000-0000A0040000}"/>
    <cellStyle name="Moneda 2 3 3 3 2 3" xfId="1197" xr:uid="{00000000-0005-0000-0000-0000A1040000}"/>
    <cellStyle name="Moneda 2 3 3 3 2 4" xfId="1198" xr:uid="{00000000-0005-0000-0000-0000A2040000}"/>
    <cellStyle name="Moneda 2 3 3 3 3" xfId="1199" xr:uid="{00000000-0005-0000-0000-0000A3040000}"/>
    <cellStyle name="Moneda 2 3 3 3 3 2" xfId="1200" xr:uid="{00000000-0005-0000-0000-0000A4040000}"/>
    <cellStyle name="Moneda 2 3 3 3 3 2 2" xfId="1201" xr:uid="{00000000-0005-0000-0000-0000A5040000}"/>
    <cellStyle name="Moneda 2 3 3 3 3 3" xfId="1202" xr:uid="{00000000-0005-0000-0000-0000A6040000}"/>
    <cellStyle name="Moneda 2 3 3 3 4" xfId="1203" xr:uid="{00000000-0005-0000-0000-0000A7040000}"/>
    <cellStyle name="Moneda 2 3 3 3 4 2" xfId="1204" xr:uid="{00000000-0005-0000-0000-0000A8040000}"/>
    <cellStyle name="Moneda 2 3 3 3 4 3" xfId="1205" xr:uid="{00000000-0005-0000-0000-0000A9040000}"/>
    <cellStyle name="Moneda 2 3 3 3 5" xfId="1206" xr:uid="{00000000-0005-0000-0000-0000AA040000}"/>
    <cellStyle name="Moneda 2 3 3 3 6" xfId="1207" xr:uid="{00000000-0005-0000-0000-0000AB040000}"/>
    <cellStyle name="Moneda 2 3 3 4" xfId="1208" xr:uid="{00000000-0005-0000-0000-0000AC040000}"/>
    <cellStyle name="Moneda 2 3 3 4 2" xfId="1209" xr:uid="{00000000-0005-0000-0000-0000AD040000}"/>
    <cellStyle name="Moneda 2 3 3 4 2 2" xfId="1210" xr:uid="{00000000-0005-0000-0000-0000AE040000}"/>
    <cellStyle name="Moneda 2 3 3 4 2 2 2" xfId="1211" xr:uid="{00000000-0005-0000-0000-0000AF040000}"/>
    <cellStyle name="Moneda 2 3 3 4 2 3" xfId="1212" xr:uid="{00000000-0005-0000-0000-0000B0040000}"/>
    <cellStyle name="Moneda 2 3 3 4 2 4" xfId="1213" xr:uid="{00000000-0005-0000-0000-0000B1040000}"/>
    <cellStyle name="Moneda 2 3 3 4 3" xfId="1214" xr:uid="{00000000-0005-0000-0000-0000B2040000}"/>
    <cellStyle name="Moneda 2 3 3 4 3 2" xfId="1215" xr:uid="{00000000-0005-0000-0000-0000B3040000}"/>
    <cellStyle name="Moneda 2 3 3 4 4" xfId="1216" xr:uid="{00000000-0005-0000-0000-0000B4040000}"/>
    <cellStyle name="Moneda 2 3 3 4 5" xfId="1217" xr:uid="{00000000-0005-0000-0000-0000B5040000}"/>
    <cellStyle name="Moneda 2 3 3 5" xfId="1218" xr:uid="{00000000-0005-0000-0000-0000B6040000}"/>
    <cellStyle name="Moneda 2 3 3 5 2" xfId="1219" xr:uid="{00000000-0005-0000-0000-0000B7040000}"/>
    <cellStyle name="Moneda 2 3 3 5 2 2" xfId="1220" xr:uid="{00000000-0005-0000-0000-0000B8040000}"/>
    <cellStyle name="Moneda 2 3 3 5 2 3" xfId="1221" xr:uid="{00000000-0005-0000-0000-0000B9040000}"/>
    <cellStyle name="Moneda 2 3 3 5 3" xfId="1222" xr:uid="{00000000-0005-0000-0000-0000BA040000}"/>
    <cellStyle name="Moneda 2 3 3 5 4" xfId="1223" xr:uid="{00000000-0005-0000-0000-0000BB040000}"/>
    <cellStyle name="Moneda 2 3 3 6" xfId="1224" xr:uid="{00000000-0005-0000-0000-0000BC040000}"/>
    <cellStyle name="Moneda 2 3 3 6 2" xfId="1225" xr:uid="{00000000-0005-0000-0000-0000BD040000}"/>
    <cellStyle name="Moneda 2 3 3 6 2 2" xfId="1226" xr:uid="{00000000-0005-0000-0000-0000BE040000}"/>
    <cellStyle name="Moneda 2 3 3 6 3" xfId="1227" xr:uid="{00000000-0005-0000-0000-0000BF040000}"/>
    <cellStyle name="Moneda 2 3 3 7" xfId="1228" xr:uid="{00000000-0005-0000-0000-0000C0040000}"/>
    <cellStyle name="Moneda 2 3 3 7 2" xfId="1229" xr:uid="{00000000-0005-0000-0000-0000C1040000}"/>
    <cellStyle name="Moneda 2 3 3 8" xfId="1230" xr:uid="{00000000-0005-0000-0000-0000C2040000}"/>
    <cellStyle name="Moneda 2 3 4" xfId="1231" xr:uid="{00000000-0005-0000-0000-0000C3040000}"/>
    <cellStyle name="Moneda 2 3 4 2" xfId="1232" xr:uid="{00000000-0005-0000-0000-0000C4040000}"/>
    <cellStyle name="Moneda 2 3 4 2 2" xfId="1233" xr:uid="{00000000-0005-0000-0000-0000C5040000}"/>
    <cellStyle name="Moneda 2 3 4 2 2 2" xfId="1234" xr:uid="{00000000-0005-0000-0000-0000C6040000}"/>
    <cellStyle name="Moneda 2 3 4 2 2 2 2" xfId="1235" xr:uid="{00000000-0005-0000-0000-0000C7040000}"/>
    <cellStyle name="Moneda 2 3 4 2 2 2 2 2" xfId="1236" xr:uid="{00000000-0005-0000-0000-0000C8040000}"/>
    <cellStyle name="Moneda 2 3 4 2 2 2 3" xfId="1237" xr:uid="{00000000-0005-0000-0000-0000C9040000}"/>
    <cellStyle name="Moneda 2 3 4 2 2 3" xfId="1238" xr:uid="{00000000-0005-0000-0000-0000CA040000}"/>
    <cellStyle name="Moneda 2 3 4 2 2 3 2" xfId="1239" xr:uid="{00000000-0005-0000-0000-0000CB040000}"/>
    <cellStyle name="Moneda 2 3 4 2 2 3 3" xfId="1240" xr:uid="{00000000-0005-0000-0000-0000CC040000}"/>
    <cellStyle name="Moneda 2 3 4 2 2 4" xfId="1241" xr:uid="{00000000-0005-0000-0000-0000CD040000}"/>
    <cellStyle name="Moneda 2 3 4 2 2 4 2" xfId="1242" xr:uid="{00000000-0005-0000-0000-0000CE040000}"/>
    <cellStyle name="Moneda 2 3 4 2 2 5" xfId="1243" xr:uid="{00000000-0005-0000-0000-0000CF040000}"/>
    <cellStyle name="Moneda 2 3 4 2 2 6" xfId="1244" xr:uid="{00000000-0005-0000-0000-0000D0040000}"/>
    <cellStyle name="Moneda 2 3 4 2 3" xfId="1245" xr:uid="{00000000-0005-0000-0000-0000D1040000}"/>
    <cellStyle name="Moneda 2 3 4 2 3 2" xfId="1246" xr:uid="{00000000-0005-0000-0000-0000D2040000}"/>
    <cellStyle name="Moneda 2 3 4 2 3 2 2" xfId="1247" xr:uid="{00000000-0005-0000-0000-0000D3040000}"/>
    <cellStyle name="Moneda 2 3 4 2 3 3" xfId="1248" xr:uid="{00000000-0005-0000-0000-0000D4040000}"/>
    <cellStyle name="Moneda 2 3 4 2 4" xfId="1249" xr:uid="{00000000-0005-0000-0000-0000D5040000}"/>
    <cellStyle name="Moneda 2 3 4 2 4 2" xfId="1250" xr:uid="{00000000-0005-0000-0000-0000D6040000}"/>
    <cellStyle name="Moneda 2 3 4 2 4 3" xfId="1251" xr:uid="{00000000-0005-0000-0000-0000D7040000}"/>
    <cellStyle name="Moneda 2 3 4 2 5" xfId="1252" xr:uid="{00000000-0005-0000-0000-0000D8040000}"/>
    <cellStyle name="Moneda 2 3 4 2 5 2" xfId="1253" xr:uid="{00000000-0005-0000-0000-0000D9040000}"/>
    <cellStyle name="Moneda 2 3 4 2 6" xfId="1254" xr:uid="{00000000-0005-0000-0000-0000DA040000}"/>
    <cellStyle name="Moneda 2 3 4 2 7" xfId="1255" xr:uid="{00000000-0005-0000-0000-0000DB040000}"/>
    <cellStyle name="Moneda 2 3 4 3" xfId="1256" xr:uid="{00000000-0005-0000-0000-0000DC040000}"/>
    <cellStyle name="Moneda 2 3 4 3 2" xfId="1257" xr:uid="{00000000-0005-0000-0000-0000DD040000}"/>
    <cellStyle name="Moneda 2 3 4 3 2 2" xfId="1258" xr:uid="{00000000-0005-0000-0000-0000DE040000}"/>
    <cellStyle name="Moneda 2 3 4 3 2 2 2" xfId="1259" xr:uid="{00000000-0005-0000-0000-0000DF040000}"/>
    <cellStyle name="Moneda 2 3 4 3 2 2 3" xfId="1260" xr:uid="{00000000-0005-0000-0000-0000E0040000}"/>
    <cellStyle name="Moneda 2 3 4 3 2 3" xfId="1261" xr:uid="{00000000-0005-0000-0000-0000E1040000}"/>
    <cellStyle name="Moneda 2 3 4 3 2 4" xfId="1262" xr:uid="{00000000-0005-0000-0000-0000E2040000}"/>
    <cellStyle name="Moneda 2 3 4 3 3" xfId="1263" xr:uid="{00000000-0005-0000-0000-0000E3040000}"/>
    <cellStyle name="Moneda 2 3 4 3 3 2" xfId="1264" xr:uid="{00000000-0005-0000-0000-0000E4040000}"/>
    <cellStyle name="Moneda 2 3 4 3 3 2 2" xfId="1265" xr:uid="{00000000-0005-0000-0000-0000E5040000}"/>
    <cellStyle name="Moneda 2 3 4 3 3 3" xfId="1266" xr:uid="{00000000-0005-0000-0000-0000E6040000}"/>
    <cellStyle name="Moneda 2 3 4 3 4" xfId="1267" xr:uid="{00000000-0005-0000-0000-0000E7040000}"/>
    <cellStyle name="Moneda 2 3 4 3 4 2" xfId="1268" xr:uid="{00000000-0005-0000-0000-0000E8040000}"/>
    <cellStyle name="Moneda 2 3 4 3 4 3" xfId="1269" xr:uid="{00000000-0005-0000-0000-0000E9040000}"/>
    <cellStyle name="Moneda 2 3 4 3 5" xfId="1270" xr:uid="{00000000-0005-0000-0000-0000EA040000}"/>
    <cellStyle name="Moneda 2 3 4 3 6" xfId="1271" xr:uid="{00000000-0005-0000-0000-0000EB040000}"/>
    <cellStyle name="Moneda 2 3 4 4" xfId="1272" xr:uid="{00000000-0005-0000-0000-0000EC040000}"/>
    <cellStyle name="Moneda 2 3 4 4 2" xfId="1273" xr:uid="{00000000-0005-0000-0000-0000ED040000}"/>
    <cellStyle name="Moneda 2 3 4 4 2 2" xfId="1274" xr:uid="{00000000-0005-0000-0000-0000EE040000}"/>
    <cellStyle name="Moneda 2 3 4 4 2 2 2" xfId="1275" xr:uid="{00000000-0005-0000-0000-0000EF040000}"/>
    <cellStyle name="Moneda 2 3 4 4 2 3" xfId="1276" xr:uid="{00000000-0005-0000-0000-0000F0040000}"/>
    <cellStyle name="Moneda 2 3 4 4 2 4" xfId="1277" xr:uid="{00000000-0005-0000-0000-0000F1040000}"/>
    <cellStyle name="Moneda 2 3 4 4 3" xfId="1278" xr:uid="{00000000-0005-0000-0000-0000F2040000}"/>
    <cellStyle name="Moneda 2 3 4 4 3 2" xfId="1279" xr:uid="{00000000-0005-0000-0000-0000F3040000}"/>
    <cellStyle name="Moneda 2 3 4 4 4" xfId="1280" xr:uid="{00000000-0005-0000-0000-0000F4040000}"/>
    <cellStyle name="Moneda 2 3 4 4 5" xfId="1281" xr:uid="{00000000-0005-0000-0000-0000F5040000}"/>
    <cellStyle name="Moneda 2 3 4 5" xfId="1282" xr:uid="{00000000-0005-0000-0000-0000F6040000}"/>
    <cellStyle name="Moneda 2 3 4 5 2" xfId="1283" xr:uid="{00000000-0005-0000-0000-0000F7040000}"/>
    <cellStyle name="Moneda 2 3 4 5 2 2" xfId="1284" xr:uid="{00000000-0005-0000-0000-0000F8040000}"/>
    <cellStyle name="Moneda 2 3 4 5 2 3" xfId="1285" xr:uid="{00000000-0005-0000-0000-0000F9040000}"/>
    <cellStyle name="Moneda 2 3 4 5 3" xfId="1286" xr:uid="{00000000-0005-0000-0000-0000FA040000}"/>
    <cellStyle name="Moneda 2 3 4 5 4" xfId="1287" xr:uid="{00000000-0005-0000-0000-0000FB040000}"/>
    <cellStyle name="Moneda 2 3 4 6" xfId="1288" xr:uid="{00000000-0005-0000-0000-0000FC040000}"/>
    <cellStyle name="Moneda 2 3 4 6 2" xfId="1289" xr:uid="{00000000-0005-0000-0000-0000FD040000}"/>
    <cellStyle name="Moneda 2 3 4 6 2 2" xfId="1290" xr:uid="{00000000-0005-0000-0000-0000FE040000}"/>
    <cellStyle name="Moneda 2 3 4 6 3" xfId="1291" xr:uid="{00000000-0005-0000-0000-0000FF040000}"/>
    <cellStyle name="Moneda 2 3 4 7" xfId="1292" xr:uid="{00000000-0005-0000-0000-000000050000}"/>
    <cellStyle name="Moneda 2 3 4 7 2" xfId="1293" xr:uid="{00000000-0005-0000-0000-000001050000}"/>
    <cellStyle name="Moneda 2 3 4 8" xfId="1294" xr:uid="{00000000-0005-0000-0000-000002050000}"/>
    <cellStyle name="Moneda 2 3 5" xfId="1295" xr:uid="{00000000-0005-0000-0000-000003050000}"/>
    <cellStyle name="Moneda 2 3 5 2" xfId="1296" xr:uid="{00000000-0005-0000-0000-000004050000}"/>
    <cellStyle name="Moneda 2 3 5 2 2" xfId="1297" xr:uid="{00000000-0005-0000-0000-000005050000}"/>
    <cellStyle name="Moneda 2 3 5 2 2 2" xfId="1298" xr:uid="{00000000-0005-0000-0000-000006050000}"/>
    <cellStyle name="Moneda 2 3 5 2 2 2 2" xfId="1299" xr:uid="{00000000-0005-0000-0000-000007050000}"/>
    <cellStyle name="Moneda 2 3 5 2 2 2 3" xfId="1300" xr:uid="{00000000-0005-0000-0000-000008050000}"/>
    <cellStyle name="Moneda 2 3 5 2 2 3" xfId="1301" xr:uid="{00000000-0005-0000-0000-000009050000}"/>
    <cellStyle name="Moneda 2 3 5 2 2 3 2" xfId="1302" xr:uid="{00000000-0005-0000-0000-00000A050000}"/>
    <cellStyle name="Moneda 2 3 5 2 2 4" xfId="1303" xr:uid="{00000000-0005-0000-0000-00000B050000}"/>
    <cellStyle name="Moneda 2 3 5 2 2 4 2" xfId="1304" xr:uid="{00000000-0005-0000-0000-00000C050000}"/>
    <cellStyle name="Moneda 2 3 5 2 2 5" xfId="1305" xr:uid="{00000000-0005-0000-0000-00000D050000}"/>
    <cellStyle name="Moneda 2 3 5 2 2 6" xfId="1306" xr:uid="{00000000-0005-0000-0000-00000E050000}"/>
    <cellStyle name="Moneda 2 3 5 2 3" xfId="1307" xr:uid="{00000000-0005-0000-0000-00000F050000}"/>
    <cellStyle name="Moneda 2 3 5 2 3 2" xfId="1308" xr:uid="{00000000-0005-0000-0000-000010050000}"/>
    <cellStyle name="Moneda 2 3 5 2 3 3" xfId="1309" xr:uid="{00000000-0005-0000-0000-000011050000}"/>
    <cellStyle name="Moneda 2 3 5 2 4" xfId="1310" xr:uid="{00000000-0005-0000-0000-000012050000}"/>
    <cellStyle name="Moneda 2 3 5 2 4 2" xfId="1311" xr:uid="{00000000-0005-0000-0000-000013050000}"/>
    <cellStyle name="Moneda 2 3 5 2 5" xfId="1312" xr:uid="{00000000-0005-0000-0000-000014050000}"/>
    <cellStyle name="Moneda 2 3 5 2 5 2" xfId="1313" xr:uid="{00000000-0005-0000-0000-000015050000}"/>
    <cellStyle name="Moneda 2 3 5 2 6" xfId="1314" xr:uid="{00000000-0005-0000-0000-000016050000}"/>
    <cellStyle name="Moneda 2 3 5 2 7" xfId="1315" xr:uid="{00000000-0005-0000-0000-000017050000}"/>
    <cellStyle name="Moneda 2 3 5 3" xfId="1316" xr:uid="{00000000-0005-0000-0000-000018050000}"/>
    <cellStyle name="Moneda 2 3 5 3 2" xfId="1317" xr:uid="{00000000-0005-0000-0000-000019050000}"/>
    <cellStyle name="Moneda 2 3 5 3 2 2" xfId="1318" xr:uid="{00000000-0005-0000-0000-00001A050000}"/>
    <cellStyle name="Moneda 2 3 5 3 2 3" xfId="1319" xr:uid="{00000000-0005-0000-0000-00001B050000}"/>
    <cellStyle name="Moneda 2 3 5 3 3" xfId="1320" xr:uid="{00000000-0005-0000-0000-00001C050000}"/>
    <cellStyle name="Moneda 2 3 5 3 3 2" xfId="1321" xr:uid="{00000000-0005-0000-0000-00001D050000}"/>
    <cellStyle name="Moneda 2 3 5 3 4" xfId="1322" xr:uid="{00000000-0005-0000-0000-00001E050000}"/>
    <cellStyle name="Moneda 2 3 5 3 4 2" xfId="1323" xr:uid="{00000000-0005-0000-0000-00001F050000}"/>
    <cellStyle name="Moneda 2 3 5 3 5" xfId="1324" xr:uid="{00000000-0005-0000-0000-000020050000}"/>
    <cellStyle name="Moneda 2 3 5 3 6" xfId="1325" xr:uid="{00000000-0005-0000-0000-000021050000}"/>
    <cellStyle name="Moneda 2 3 5 4" xfId="1326" xr:uid="{00000000-0005-0000-0000-000022050000}"/>
    <cellStyle name="Moneda 2 3 5 4 2" xfId="1327" xr:uid="{00000000-0005-0000-0000-000023050000}"/>
    <cellStyle name="Moneda 2 3 5 4 3" xfId="1328" xr:uid="{00000000-0005-0000-0000-000024050000}"/>
    <cellStyle name="Moneda 2 3 5 5" xfId="1329" xr:uid="{00000000-0005-0000-0000-000025050000}"/>
    <cellStyle name="Moneda 2 3 5 5 2" xfId="1330" xr:uid="{00000000-0005-0000-0000-000026050000}"/>
    <cellStyle name="Moneda 2 3 5 6" xfId="1331" xr:uid="{00000000-0005-0000-0000-000027050000}"/>
    <cellStyle name="Moneda 2 3 5 6 2" xfId="1332" xr:uid="{00000000-0005-0000-0000-000028050000}"/>
    <cellStyle name="Moneda 2 3 5 7" xfId="1333" xr:uid="{00000000-0005-0000-0000-000029050000}"/>
    <cellStyle name="Moneda 2 3 5 8" xfId="1334" xr:uid="{00000000-0005-0000-0000-00002A050000}"/>
    <cellStyle name="Moneda 2 3 6" xfId="1335" xr:uid="{00000000-0005-0000-0000-00002B050000}"/>
    <cellStyle name="Moneda 2 3 6 2" xfId="1336" xr:uid="{00000000-0005-0000-0000-00002C050000}"/>
    <cellStyle name="Moneda 2 3 6 2 2" xfId="1337" xr:uid="{00000000-0005-0000-0000-00002D050000}"/>
    <cellStyle name="Moneda 2 3 6 2 2 2" xfId="1338" xr:uid="{00000000-0005-0000-0000-00002E050000}"/>
    <cellStyle name="Moneda 2 3 6 2 2 2 2" xfId="1339" xr:uid="{00000000-0005-0000-0000-00002F050000}"/>
    <cellStyle name="Moneda 2 3 6 2 2 3" xfId="1340" xr:uid="{00000000-0005-0000-0000-000030050000}"/>
    <cellStyle name="Moneda 2 3 6 2 3" xfId="1341" xr:uid="{00000000-0005-0000-0000-000031050000}"/>
    <cellStyle name="Moneda 2 3 6 2 3 2" xfId="1342" xr:uid="{00000000-0005-0000-0000-000032050000}"/>
    <cellStyle name="Moneda 2 3 6 2 3 3" xfId="1343" xr:uid="{00000000-0005-0000-0000-000033050000}"/>
    <cellStyle name="Moneda 2 3 6 2 4" xfId="1344" xr:uid="{00000000-0005-0000-0000-000034050000}"/>
    <cellStyle name="Moneda 2 3 6 2 4 2" xfId="1345" xr:uid="{00000000-0005-0000-0000-000035050000}"/>
    <cellStyle name="Moneda 2 3 6 2 5" xfId="1346" xr:uid="{00000000-0005-0000-0000-000036050000}"/>
    <cellStyle name="Moneda 2 3 6 2 6" xfId="1347" xr:uid="{00000000-0005-0000-0000-000037050000}"/>
    <cellStyle name="Moneda 2 3 6 3" xfId="1348" xr:uid="{00000000-0005-0000-0000-000038050000}"/>
    <cellStyle name="Moneda 2 3 6 3 2" xfId="1349" xr:uid="{00000000-0005-0000-0000-000039050000}"/>
    <cellStyle name="Moneda 2 3 6 3 2 2" xfId="1350" xr:uid="{00000000-0005-0000-0000-00003A050000}"/>
    <cellStyle name="Moneda 2 3 6 3 3" xfId="1351" xr:uid="{00000000-0005-0000-0000-00003B050000}"/>
    <cellStyle name="Moneda 2 3 6 4" xfId="1352" xr:uid="{00000000-0005-0000-0000-00003C050000}"/>
    <cellStyle name="Moneda 2 3 6 4 2" xfId="1353" xr:uid="{00000000-0005-0000-0000-00003D050000}"/>
    <cellStyle name="Moneda 2 3 6 4 3" xfId="1354" xr:uid="{00000000-0005-0000-0000-00003E050000}"/>
    <cellStyle name="Moneda 2 3 6 5" xfId="1355" xr:uid="{00000000-0005-0000-0000-00003F050000}"/>
    <cellStyle name="Moneda 2 3 6 5 2" xfId="1356" xr:uid="{00000000-0005-0000-0000-000040050000}"/>
    <cellStyle name="Moneda 2 3 6 6" xfId="1357" xr:uid="{00000000-0005-0000-0000-000041050000}"/>
    <cellStyle name="Moneda 2 3 6 7" xfId="1358" xr:uid="{00000000-0005-0000-0000-000042050000}"/>
    <cellStyle name="Moneda 2 3 7" xfId="1359" xr:uid="{00000000-0005-0000-0000-000043050000}"/>
    <cellStyle name="Moneda 2 3 7 2" xfId="1360" xr:uid="{00000000-0005-0000-0000-000044050000}"/>
    <cellStyle name="Moneda 2 3 7 2 2" xfId="1361" xr:uid="{00000000-0005-0000-0000-000045050000}"/>
    <cellStyle name="Moneda 2 3 7 2 2 2" xfId="1362" xr:uid="{00000000-0005-0000-0000-000046050000}"/>
    <cellStyle name="Moneda 2 3 7 2 2 3" xfId="1363" xr:uid="{00000000-0005-0000-0000-000047050000}"/>
    <cellStyle name="Moneda 2 3 7 2 3" xfId="1364" xr:uid="{00000000-0005-0000-0000-000048050000}"/>
    <cellStyle name="Moneda 2 3 7 2 4" xfId="1365" xr:uid="{00000000-0005-0000-0000-000049050000}"/>
    <cellStyle name="Moneda 2 3 7 3" xfId="1366" xr:uid="{00000000-0005-0000-0000-00004A050000}"/>
    <cellStyle name="Moneda 2 3 7 3 2" xfId="1367" xr:uid="{00000000-0005-0000-0000-00004B050000}"/>
    <cellStyle name="Moneda 2 3 7 3 2 2" xfId="1368" xr:uid="{00000000-0005-0000-0000-00004C050000}"/>
    <cellStyle name="Moneda 2 3 7 3 3" xfId="1369" xr:uid="{00000000-0005-0000-0000-00004D050000}"/>
    <cellStyle name="Moneda 2 3 7 4" xfId="1370" xr:uid="{00000000-0005-0000-0000-00004E050000}"/>
    <cellStyle name="Moneda 2 3 7 4 2" xfId="1371" xr:uid="{00000000-0005-0000-0000-00004F050000}"/>
    <cellStyle name="Moneda 2 3 7 4 3" xfId="1372" xr:uid="{00000000-0005-0000-0000-000050050000}"/>
    <cellStyle name="Moneda 2 3 7 5" xfId="1373" xr:uid="{00000000-0005-0000-0000-000051050000}"/>
    <cellStyle name="Moneda 2 3 7 6" xfId="1374" xr:uid="{00000000-0005-0000-0000-000052050000}"/>
    <cellStyle name="Moneda 2 3 8" xfId="1375" xr:uid="{00000000-0005-0000-0000-000053050000}"/>
    <cellStyle name="Moneda 2 3 8 2" xfId="1376" xr:uid="{00000000-0005-0000-0000-000054050000}"/>
    <cellStyle name="Moneda 2 3 8 2 2" xfId="1377" xr:uid="{00000000-0005-0000-0000-000055050000}"/>
    <cellStyle name="Moneda 2 3 8 2 3" xfId="1378" xr:uid="{00000000-0005-0000-0000-000056050000}"/>
    <cellStyle name="Moneda 2 3 8 3" xfId="1379" xr:uid="{00000000-0005-0000-0000-000057050000}"/>
    <cellStyle name="Moneda 2 3 8 4" xfId="1380" xr:uid="{00000000-0005-0000-0000-000058050000}"/>
    <cellStyle name="Moneda 2 3 9" xfId="1381" xr:uid="{00000000-0005-0000-0000-000059050000}"/>
    <cellStyle name="Moneda 2 3 9 2" xfId="1382" xr:uid="{00000000-0005-0000-0000-00005A050000}"/>
    <cellStyle name="Moneda 2 3 9 2 2" xfId="1383" xr:uid="{00000000-0005-0000-0000-00005B050000}"/>
    <cellStyle name="Moneda 2 3 9 3" xfId="1384" xr:uid="{00000000-0005-0000-0000-00005C050000}"/>
    <cellStyle name="Moneda 2 4" xfId="1385" xr:uid="{00000000-0005-0000-0000-00005D050000}"/>
    <cellStyle name="Moneda 2 4 2" xfId="1386" xr:uid="{00000000-0005-0000-0000-00005E050000}"/>
    <cellStyle name="Moneda 2 5" xfId="1387" xr:uid="{00000000-0005-0000-0000-00005F050000}"/>
    <cellStyle name="Moneda 2 5 2" xfId="1388" xr:uid="{00000000-0005-0000-0000-000060050000}"/>
    <cellStyle name="Moneda 2 5 2 2" xfId="1389" xr:uid="{00000000-0005-0000-0000-000061050000}"/>
    <cellStyle name="Moneda 2 5 3" xfId="1390" xr:uid="{00000000-0005-0000-0000-000062050000}"/>
    <cellStyle name="Moneda 2 5 3 2" xfId="1391" xr:uid="{00000000-0005-0000-0000-000063050000}"/>
    <cellStyle name="Moneda 2 5 4" xfId="1392" xr:uid="{00000000-0005-0000-0000-000064050000}"/>
    <cellStyle name="Moneda 2 5 4 2" xfId="1393" xr:uid="{00000000-0005-0000-0000-000065050000}"/>
    <cellStyle name="Moneda 2 5 5" xfId="1394" xr:uid="{00000000-0005-0000-0000-000066050000}"/>
    <cellStyle name="Moneda 2 6" xfId="1395" xr:uid="{00000000-0005-0000-0000-000067050000}"/>
    <cellStyle name="Moneda 20" xfId="1396" xr:uid="{00000000-0005-0000-0000-000068050000}"/>
    <cellStyle name="Moneda 20 2" xfId="1397" xr:uid="{00000000-0005-0000-0000-000069050000}"/>
    <cellStyle name="Moneda 20 2 2" xfId="1398" xr:uid="{00000000-0005-0000-0000-00006A050000}"/>
    <cellStyle name="Moneda 20 2 2 2" xfId="1399" xr:uid="{00000000-0005-0000-0000-00006B050000}"/>
    <cellStyle name="Moneda 20 2 2 2 2" xfId="1400" xr:uid="{00000000-0005-0000-0000-00006C050000}"/>
    <cellStyle name="Moneda 20 2 2 3" xfId="1401" xr:uid="{00000000-0005-0000-0000-00006D050000}"/>
    <cellStyle name="Moneda 20 2 2 3 2" xfId="1402" xr:uid="{00000000-0005-0000-0000-00006E050000}"/>
    <cellStyle name="Moneda 20 2 2 4" xfId="1403" xr:uid="{00000000-0005-0000-0000-00006F050000}"/>
    <cellStyle name="Moneda 20 2 2 4 2" xfId="1404" xr:uid="{00000000-0005-0000-0000-000070050000}"/>
    <cellStyle name="Moneda 20 2 2 5" xfId="1405" xr:uid="{00000000-0005-0000-0000-000071050000}"/>
    <cellStyle name="Moneda 20 2 3" xfId="1406" xr:uid="{00000000-0005-0000-0000-000072050000}"/>
    <cellStyle name="Moneda 20 2 3 2" xfId="1407" xr:uid="{00000000-0005-0000-0000-000073050000}"/>
    <cellStyle name="Moneda 20 2 4" xfId="1408" xr:uid="{00000000-0005-0000-0000-000074050000}"/>
    <cellStyle name="Moneda 20 2 4 2" xfId="1409" xr:uid="{00000000-0005-0000-0000-000075050000}"/>
    <cellStyle name="Moneda 20 2 5" xfId="1410" xr:uid="{00000000-0005-0000-0000-000076050000}"/>
    <cellStyle name="Moneda 20 2 5 2" xfId="1411" xr:uid="{00000000-0005-0000-0000-000077050000}"/>
    <cellStyle name="Moneda 20 2 6" xfId="1412" xr:uid="{00000000-0005-0000-0000-000078050000}"/>
    <cellStyle name="Moneda 20 2 7" xfId="1413" xr:uid="{00000000-0005-0000-0000-000079050000}"/>
    <cellStyle name="Moneda 20 3" xfId="1414" xr:uid="{00000000-0005-0000-0000-00007A050000}"/>
    <cellStyle name="Moneda 20 3 2" xfId="1415" xr:uid="{00000000-0005-0000-0000-00007B050000}"/>
    <cellStyle name="Moneda 20 3 2 2" xfId="1416" xr:uid="{00000000-0005-0000-0000-00007C050000}"/>
    <cellStyle name="Moneda 20 3 3" xfId="1417" xr:uid="{00000000-0005-0000-0000-00007D050000}"/>
    <cellStyle name="Moneda 20 3 3 2" xfId="1418" xr:uid="{00000000-0005-0000-0000-00007E050000}"/>
    <cellStyle name="Moneda 20 3 4" xfId="1419" xr:uid="{00000000-0005-0000-0000-00007F050000}"/>
    <cellStyle name="Moneda 20 3 4 2" xfId="1420" xr:uid="{00000000-0005-0000-0000-000080050000}"/>
    <cellStyle name="Moneda 20 3 5" xfId="1421" xr:uid="{00000000-0005-0000-0000-000081050000}"/>
    <cellStyle name="Moneda 20 4" xfId="1422" xr:uid="{00000000-0005-0000-0000-000082050000}"/>
    <cellStyle name="Moneda 20 4 2" xfId="1423" xr:uid="{00000000-0005-0000-0000-000083050000}"/>
    <cellStyle name="Moneda 20 5" xfId="1424" xr:uid="{00000000-0005-0000-0000-000084050000}"/>
    <cellStyle name="Moneda 20 5 2" xfId="1425" xr:uid="{00000000-0005-0000-0000-000085050000}"/>
    <cellStyle name="Moneda 20 6" xfId="1426" xr:uid="{00000000-0005-0000-0000-000086050000}"/>
    <cellStyle name="Moneda 20 6 2" xfId="1427" xr:uid="{00000000-0005-0000-0000-000087050000}"/>
    <cellStyle name="Moneda 20 7" xfId="1428" xr:uid="{00000000-0005-0000-0000-000088050000}"/>
    <cellStyle name="Moneda 20 8" xfId="1429" xr:uid="{00000000-0005-0000-0000-000089050000}"/>
    <cellStyle name="Moneda 21" xfId="1430" xr:uid="{00000000-0005-0000-0000-00008A050000}"/>
    <cellStyle name="Moneda 21 2" xfId="1431" xr:uid="{00000000-0005-0000-0000-00008B050000}"/>
    <cellStyle name="Moneda 21 2 2" xfId="1432" xr:uid="{00000000-0005-0000-0000-00008C050000}"/>
    <cellStyle name="Moneda 21 2 2 2" xfId="1433" xr:uid="{00000000-0005-0000-0000-00008D050000}"/>
    <cellStyle name="Moneda 21 2 2 2 2" xfId="1434" xr:uid="{00000000-0005-0000-0000-00008E050000}"/>
    <cellStyle name="Moneda 21 2 2 3" xfId="1435" xr:uid="{00000000-0005-0000-0000-00008F050000}"/>
    <cellStyle name="Moneda 21 2 2 3 2" xfId="1436" xr:uid="{00000000-0005-0000-0000-000090050000}"/>
    <cellStyle name="Moneda 21 2 2 4" xfId="1437" xr:uid="{00000000-0005-0000-0000-000091050000}"/>
    <cellStyle name="Moneda 21 2 2 4 2" xfId="1438" xr:uid="{00000000-0005-0000-0000-000092050000}"/>
    <cellStyle name="Moneda 21 2 2 5" xfId="1439" xr:uid="{00000000-0005-0000-0000-000093050000}"/>
    <cellStyle name="Moneda 21 2 3" xfId="1440" xr:uid="{00000000-0005-0000-0000-000094050000}"/>
    <cellStyle name="Moneda 21 2 3 2" xfId="1441" xr:uid="{00000000-0005-0000-0000-000095050000}"/>
    <cellStyle name="Moneda 21 2 4" xfId="1442" xr:uid="{00000000-0005-0000-0000-000096050000}"/>
    <cellStyle name="Moneda 21 2 4 2" xfId="1443" xr:uid="{00000000-0005-0000-0000-000097050000}"/>
    <cellStyle name="Moneda 21 2 5" xfId="1444" xr:uid="{00000000-0005-0000-0000-000098050000}"/>
    <cellStyle name="Moneda 21 2 5 2" xfId="1445" xr:uid="{00000000-0005-0000-0000-000099050000}"/>
    <cellStyle name="Moneda 21 2 6" xfId="1446" xr:uid="{00000000-0005-0000-0000-00009A050000}"/>
    <cellStyle name="Moneda 21 2 7" xfId="1447" xr:uid="{00000000-0005-0000-0000-00009B050000}"/>
    <cellStyle name="Moneda 21 3" xfId="1448" xr:uid="{00000000-0005-0000-0000-00009C050000}"/>
    <cellStyle name="Moneda 21 3 2" xfId="1449" xr:uid="{00000000-0005-0000-0000-00009D050000}"/>
    <cellStyle name="Moneda 21 3 2 2" xfId="1450" xr:uid="{00000000-0005-0000-0000-00009E050000}"/>
    <cellStyle name="Moneda 21 3 3" xfId="1451" xr:uid="{00000000-0005-0000-0000-00009F050000}"/>
    <cellStyle name="Moneda 21 3 3 2" xfId="1452" xr:uid="{00000000-0005-0000-0000-0000A0050000}"/>
    <cellStyle name="Moneda 21 3 4" xfId="1453" xr:uid="{00000000-0005-0000-0000-0000A1050000}"/>
    <cellStyle name="Moneda 21 3 4 2" xfId="1454" xr:uid="{00000000-0005-0000-0000-0000A2050000}"/>
    <cellStyle name="Moneda 21 3 5" xfId="1455" xr:uid="{00000000-0005-0000-0000-0000A3050000}"/>
    <cellStyle name="Moneda 21 4" xfId="1456" xr:uid="{00000000-0005-0000-0000-0000A4050000}"/>
    <cellStyle name="Moneda 21 4 2" xfId="1457" xr:uid="{00000000-0005-0000-0000-0000A5050000}"/>
    <cellStyle name="Moneda 21 5" xfId="1458" xr:uid="{00000000-0005-0000-0000-0000A6050000}"/>
    <cellStyle name="Moneda 21 5 2" xfId="1459" xr:uid="{00000000-0005-0000-0000-0000A7050000}"/>
    <cellStyle name="Moneda 21 6" xfId="1460" xr:uid="{00000000-0005-0000-0000-0000A8050000}"/>
    <cellStyle name="Moneda 21 6 2" xfId="1461" xr:uid="{00000000-0005-0000-0000-0000A9050000}"/>
    <cellStyle name="Moneda 21 7" xfId="1462" xr:uid="{00000000-0005-0000-0000-0000AA050000}"/>
    <cellStyle name="Moneda 21 8" xfId="1463" xr:uid="{00000000-0005-0000-0000-0000AB050000}"/>
    <cellStyle name="Moneda 22" xfId="1464" xr:uid="{00000000-0005-0000-0000-0000AC050000}"/>
    <cellStyle name="Moneda 22 2" xfId="1465" xr:uid="{00000000-0005-0000-0000-0000AD050000}"/>
    <cellStyle name="Moneda 22 2 2" xfId="1466" xr:uid="{00000000-0005-0000-0000-0000AE050000}"/>
    <cellStyle name="Moneda 22 2 2 2" xfId="1467" xr:uid="{00000000-0005-0000-0000-0000AF050000}"/>
    <cellStyle name="Moneda 22 2 2 2 2" xfId="1468" xr:uid="{00000000-0005-0000-0000-0000B0050000}"/>
    <cellStyle name="Moneda 22 2 2 3" xfId="1469" xr:uid="{00000000-0005-0000-0000-0000B1050000}"/>
    <cellStyle name="Moneda 22 2 2 3 2" xfId="1470" xr:uid="{00000000-0005-0000-0000-0000B2050000}"/>
    <cellStyle name="Moneda 22 2 2 4" xfId="1471" xr:uid="{00000000-0005-0000-0000-0000B3050000}"/>
    <cellStyle name="Moneda 22 2 2 4 2" xfId="1472" xr:uid="{00000000-0005-0000-0000-0000B4050000}"/>
    <cellStyle name="Moneda 22 2 2 5" xfId="1473" xr:uid="{00000000-0005-0000-0000-0000B5050000}"/>
    <cellStyle name="Moneda 22 2 3" xfId="1474" xr:uid="{00000000-0005-0000-0000-0000B6050000}"/>
    <cellStyle name="Moneda 22 2 3 2" xfId="1475" xr:uid="{00000000-0005-0000-0000-0000B7050000}"/>
    <cellStyle name="Moneda 22 2 4" xfId="1476" xr:uid="{00000000-0005-0000-0000-0000B8050000}"/>
    <cellStyle name="Moneda 22 2 4 2" xfId="1477" xr:uid="{00000000-0005-0000-0000-0000B9050000}"/>
    <cellStyle name="Moneda 22 2 5" xfId="1478" xr:uid="{00000000-0005-0000-0000-0000BA050000}"/>
    <cellStyle name="Moneda 22 2 5 2" xfId="1479" xr:uid="{00000000-0005-0000-0000-0000BB050000}"/>
    <cellStyle name="Moneda 22 2 6" xfId="1480" xr:uid="{00000000-0005-0000-0000-0000BC050000}"/>
    <cellStyle name="Moneda 22 3" xfId="1481" xr:uid="{00000000-0005-0000-0000-0000BD050000}"/>
    <cellStyle name="Moneda 22 3 2" xfId="1482" xr:uid="{00000000-0005-0000-0000-0000BE050000}"/>
    <cellStyle name="Moneda 22 3 2 2" xfId="1483" xr:uid="{00000000-0005-0000-0000-0000BF050000}"/>
    <cellStyle name="Moneda 22 3 3" xfId="1484" xr:uid="{00000000-0005-0000-0000-0000C0050000}"/>
    <cellStyle name="Moneda 22 3 3 2" xfId="1485" xr:uid="{00000000-0005-0000-0000-0000C1050000}"/>
    <cellStyle name="Moneda 22 3 4" xfId="1486" xr:uid="{00000000-0005-0000-0000-0000C2050000}"/>
    <cellStyle name="Moneda 22 3 4 2" xfId="1487" xr:uid="{00000000-0005-0000-0000-0000C3050000}"/>
    <cellStyle name="Moneda 22 3 5" xfId="1488" xr:uid="{00000000-0005-0000-0000-0000C4050000}"/>
    <cellStyle name="Moneda 22 4" xfId="1489" xr:uid="{00000000-0005-0000-0000-0000C5050000}"/>
    <cellStyle name="Moneda 22 4 2" xfId="1490" xr:uid="{00000000-0005-0000-0000-0000C6050000}"/>
    <cellStyle name="Moneda 22 5" xfId="1491" xr:uid="{00000000-0005-0000-0000-0000C7050000}"/>
    <cellStyle name="Moneda 22 5 2" xfId="1492" xr:uid="{00000000-0005-0000-0000-0000C8050000}"/>
    <cellStyle name="Moneda 22 6" xfId="1493" xr:uid="{00000000-0005-0000-0000-0000C9050000}"/>
    <cellStyle name="Moneda 22 6 2" xfId="1494" xr:uid="{00000000-0005-0000-0000-0000CA050000}"/>
    <cellStyle name="Moneda 22 7" xfId="1495" xr:uid="{00000000-0005-0000-0000-0000CB050000}"/>
    <cellStyle name="Moneda 22 8" xfId="1496" xr:uid="{00000000-0005-0000-0000-0000CC050000}"/>
    <cellStyle name="Moneda 23" xfId="1497" xr:uid="{00000000-0005-0000-0000-0000CD050000}"/>
    <cellStyle name="Moneda 23 2" xfId="1498" xr:uid="{00000000-0005-0000-0000-0000CE050000}"/>
    <cellStyle name="Moneda 23 2 2" xfId="1499" xr:uid="{00000000-0005-0000-0000-0000CF050000}"/>
    <cellStyle name="Moneda 23 2 2 2" xfId="1500" xr:uid="{00000000-0005-0000-0000-0000D0050000}"/>
    <cellStyle name="Moneda 23 2 3" xfId="1501" xr:uid="{00000000-0005-0000-0000-0000D1050000}"/>
    <cellStyle name="Moneda 23 2 3 2" xfId="1502" xr:uid="{00000000-0005-0000-0000-0000D2050000}"/>
    <cellStyle name="Moneda 23 2 4" xfId="1503" xr:uid="{00000000-0005-0000-0000-0000D3050000}"/>
    <cellStyle name="Moneda 23 2 4 2" xfId="1504" xr:uid="{00000000-0005-0000-0000-0000D4050000}"/>
    <cellStyle name="Moneda 23 2 5" xfId="1505" xr:uid="{00000000-0005-0000-0000-0000D5050000}"/>
    <cellStyle name="Moneda 23 3" xfId="1506" xr:uid="{00000000-0005-0000-0000-0000D6050000}"/>
    <cellStyle name="Moneda 23 3 2" xfId="1507" xr:uid="{00000000-0005-0000-0000-0000D7050000}"/>
    <cellStyle name="Moneda 23 4" xfId="1508" xr:uid="{00000000-0005-0000-0000-0000D8050000}"/>
    <cellStyle name="Moneda 23 4 2" xfId="1509" xr:uid="{00000000-0005-0000-0000-0000D9050000}"/>
    <cellStyle name="Moneda 23 5" xfId="1510" xr:uid="{00000000-0005-0000-0000-0000DA050000}"/>
    <cellStyle name="Moneda 23 5 2" xfId="1511" xr:uid="{00000000-0005-0000-0000-0000DB050000}"/>
    <cellStyle name="Moneda 23 6" xfId="1512" xr:uid="{00000000-0005-0000-0000-0000DC050000}"/>
    <cellStyle name="Moneda 23 7" xfId="1513" xr:uid="{00000000-0005-0000-0000-0000DD050000}"/>
    <cellStyle name="Moneda 24" xfId="1514" xr:uid="{00000000-0005-0000-0000-0000DE050000}"/>
    <cellStyle name="Moneda 24 2" xfId="1515" xr:uid="{00000000-0005-0000-0000-0000DF050000}"/>
    <cellStyle name="Moneda 24 2 2" xfId="1516" xr:uid="{00000000-0005-0000-0000-0000E0050000}"/>
    <cellStyle name="Moneda 24 2 2 2" xfId="1517" xr:uid="{00000000-0005-0000-0000-0000E1050000}"/>
    <cellStyle name="Moneda 24 2 3" xfId="1518" xr:uid="{00000000-0005-0000-0000-0000E2050000}"/>
    <cellStyle name="Moneda 24 2 3 2" xfId="1519" xr:uid="{00000000-0005-0000-0000-0000E3050000}"/>
    <cellStyle name="Moneda 24 2 4" xfId="1520" xr:uid="{00000000-0005-0000-0000-0000E4050000}"/>
    <cellStyle name="Moneda 24 2 4 2" xfId="1521" xr:uid="{00000000-0005-0000-0000-0000E5050000}"/>
    <cellStyle name="Moneda 24 2 5" xfId="1522" xr:uid="{00000000-0005-0000-0000-0000E6050000}"/>
    <cellStyle name="Moneda 24 3" xfId="1523" xr:uid="{00000000-0005-0000-0000-0000E7050000}"/>
    <cellStyle name="Moneda 24 3 2" xfId="1524" xr:uid="{00000000-0005-0000-0000-0000E8050000}"/>
    <cellStyle name="Moneda 24 4" xfId="1525" xr:uid="{00000000-0005-0000-0000-0000E9050000}"/>
    <cellStyle name="Moneda 24 4 2" xfId="1526" xr:uid="{00000000-0005-0000-0000-0000EA050000}"/>
    <cellStyle name="Moneda 24 5" xfId="1527" xr:uid="{00000000-0005-0000-0000-0000EB050000}"/>
    <cellStyle name="Moneda 24 5 2" xfId="1528" xr:uid="{00000000-0005-0000-0000-0000EC050000}"/>
    <cellStyle name="Moneda 24 6" xfId="1529" xr:uid="{00000000-0005-0000-0000-0000ED050000}"/>
    <cellStyle name="Moneda 24 7" xfId="1530" xr:uid="{00000000-0005-0000-0000-0000EE050000}"/>
    <cellStyle name="Moneda 25" xfId="1531" xr:uid="{00000000-0005-0000-0000-0000EF050000}"/>
    <cellStyle name="Moneda 25 2" xfId="1532" xr:uid="{00000000-0005-0000-0000-0000F0050000}"/>
    <cellStyle name="Moneda 25 2 2" xfId="1533" xr:uid="{00000000-0005-0000-0000-0000F1050000}"/>
    <cellStyle name="Moneda 25 3" xfId="1534" xr:uid="{00000000-0005-0000-0000-0000F2050000}"/>
    <cellStyle name="Moneda 25 3 2" xfId="1535" xr:uid="{00000000-0005-0000-0000-0000F3050000}"/>
    <cellStyle name="Moneda 25 4" xfId="1536" xr:uid="{00000000-0005-0000-0000-0000F4050000}"/>
    <cellStyle name="Moneda 25 4 2" xfId="1537" xr:uid="{00000000-0005-0000-0000-0000F5050000}"/>
    <cellStyle name="Moneda 25 5" xfId="1538" xr:uid="{00000000-0005-0000-0000-0000F6050000}"/>
    <cellStyle name="Moneda 26" xfId="1539" xr:uid="{00000000-0005-0000-0000-0000F7050000}"/>
    <cellStyle name="Moneda 26 2" xfId="1540" xr:uid="{00000000-0005-0000-0000-0000F8050000}"/>
    <cellStyle name="Moneda 26 2 2" xfId="1541" xr:uid="{00000000-0005-0000-0000-0000F9050000}"/>
    <cellStyle name="Moneda 26 3" xfId="1542" xr:uid="{00000000-0005-0000-0000-0000FA050000}"/>
    <cellStyle name="Moneda 26 3 2" xfId="1543" xr:uid="{00000000-0005-0000-0000-0000FB050000}"/>
    <cellStyle name="Moneda 26 4" xfId="1544" xr:uid="{00000000-0005-0000-0000-0000FC050000}"/>
    <cellStyle name="Moneda 26 4 2" xfId="1545" xr:uid="{00000000-0005-0000-0000-0000FD050000}"/>
    <cellStyle name="Moneda 26 5" xfId="1546" xr:uid="{00000000-0005-0000-0000-0000FE050000}"/>
    <cellStyle name="Moneda 27" xfId="1547" xr:uid="{00000000-0005-0000-0000-0000FF050000}"/>
    <cellStyle name="Moneda 27 2" xfId="1548" xr:uid="{00000000-0005-0000-0000-000000060000}"/>
    <cellStyle name="Moneda 27 2 2" xfId="1549" xr:uid="{00000000-0005-0000-0000-000001060000}"/>
    <cellStyle name="Moneda 27 3" xfId="1550" xr:uid="{00000000-0005-0000-0000-000002060000}"/>
    <cellStyle name="Moneda 27 3 2" xfId="1551" xr:uid="{00000000-0005-0000-0000-000003060000}"/>
    <cellStyle name="Moneda 27 4" xfId="1552" xr:uid="{00000000-0005-0000-0000-000004060000}"/>
    <cellStyle name="Moneda 27 4 2" xfId="1553" xr:uid="{00000000-0005-0000-0000-000005060000}"/>
    <cellStyle name="Moneda 27 5" xfId="1554" xr:uid="{00000000-0005-0000-0000-000006060000}"/>
    <cellStyle name="Moneda 28" xfId="1555" xr:uid="{00000000-0005-0000-0000-000007060000}"/>
    <cellStyle name="Moneda 28 2" xfId="1556" xr:uid="{00000000-0005-0000-0000-000008060000}"/>
    <cellStyle name="Moneda 28 2 2" xfId="1557" xr:uid="{00000000-0005-0000-0000-000009060000}"/>
    <cellStyle name="Moneda 28 3" xfId="1558" xr:uid="{00000000-0005-0000-0000-00000A060000}"/>
    <cellStyle name="Moneda 28 3 2" xfId="1559" xr:uid="{00000000-0005-0000-0000-00000B060000}"/>
    <cellStyle name="Moneda 28 4" xfId="1560" xr:uid="{00000000-0005-0000-0000-00000C060000}"/>
    <cellStyle name="Moneda 28 4 2" xfId="1561" xr:uid="{00000000-0005-0000-0000-00000D060000}"/>
    <cellStyle name="Moneda 28 5" xfId="1562" xr:uid="{00000000-0005-0000-0000-00000E060000}"/>
    <cellStyle name="Moneda 29" xfId="1563" xr:uid="{00000000-0005-0000-0000-00000F060000}"/>
    <cellStyle name="Moneda 29 2" xfId="1564" xr:uid="{00000000-0005-0000-0000-000010060000}"/>
    <cellStyle name="Moneda 29 2 2" xfId="1565" xr:uid="{00000000-0005-0000-0000-000011060000}"/>
    <cellStyle name="Moneda 29 3" xfId="1566" xr:uid="{00000000-0005-0000-0000-000012060000}"/>
    <cellStyle name="Moneda 29 3 2" xfId="1567" xr:uid="{00000000-0005-0000-0000-000013060000}"/>
    <cellStyle name="Moneda 29 4" xfId="1568" xr:uid="{00000000-0005-0000-0000-000014060000}"/>
    <cellStyle name="Moneda 29 4 2" xfId="1569" xr:uid="{00000000-0005-0000-0000-000015060000}"/>
    <cellStyle name="Moneda 29 5" xfId="1570" xr:uid="{00000000-0005-0000-0000-000016060000}"/>
    <cellStyle name="Moneda 3" xfId="14" xr:uid="{00000000-0005-0000-0000-000017060000}"/>
    <cellStyle name="Moneda 3 10" xfId="1571" xr:uid="{00000000-0005-0000-0000-000018060000}"/>
    <cellStyle name="Moneda 3 10 2" xfId="1572" xr:uid="{00000000-0005-0000-0000-000019060000}"/>
    <cellStyle name="Moneda 3 10 2 2" xfId="1573" xr:uid="{00000000-0005-0000-0000-00001A060000}"/>
    <cellStyle name="Moneda 3 10 3" xfId="1574" xr:uid="{00000000-0005-0000-0000-00001B060000}"/>
    <cellStyle name="Moneda 3 10 3 2" xfId="1575" xr:uid="{00000000-0005-0000-0000-00001C060000}"/>
    <cellStyle name="Moneda 3 10 4" xfId="1576" xr:uid="{00000000-0005-0000-0000-00001D060000}"/>
    <cellStyle name="Moneda 3 10 4 2" xfId="1577" xr:uid="{00000000-0005-0000-0000-00001E060000}"/>
    <cellStyle name="Moneda 3 10 5" xfId="1578" xr:uid="{00000000-0005-0000-0000-00001F060000}"/>
    <cellStyle name="Moneda 3 11" xfId="1579" xr:uid="{00000000-0005-0000-0000-000020060000}"/>
    <cellStyle name="Moneda 3 11 2" xfId="1580" xr:uid="{00000000-0005-0000-0000-000021060000}"/>
    <cellStyle name="Moneda 3 12" xfId="1581" xr:uid="{00000000-0005-0000-0000-000022060000}"/>
    <cellStyle name="Moneda 3 12 2" xfId="1582" xr:uid="{00000000-0005-0000-0000-000023060000}"/>
    <cellStyle name="Moneda 3 13" xfId="1583" xr:uid="{00000000-0005-0000-0000-000024060000}"/>
    <cellStyle name="Moneda 3 13 2" xfId="1584" xr:uid="{00000000-0005-0000-0000-000025060000}"/>
    <cellStyle name="Moneda 3 14" xfId="1585" xr:uid="{00000000-0005-0000-0000-000026060000}"/>
    <cellStyle name="Moneda 3 14 2" xfId="1586" xr:uid="{00000000-0005-0000-0000-000027060000}"/>
    <cellStyle name="Moneda 3 15" xfId="1587" xr:uid="{00000000-0005-0000-0000-000028060000}"/>
    <cellStyle name="Moneda 3 15 2" xfId="1588" xr:uid="{00000000-0005-0000-0000-000029060000}"/>
    <cellStyle name="Moneda 3 15 3" xfId="1589" xr:uid="{00000000-0005-0000-0000-00002A060000}"/>
    <cellStyle name="Moneda 3 16" xfId="1590" xr:uid="{00000000-0005-0000-0000-00002B060000}"/>
    <cellStyle name="Moneda 3 2" xfId="1591" xr:uid="{00000000-0005-0000-0000-00002C060000}"/>
    <cellStyle name="Moneda 3 2 10" xfId="1592" xr:uid="{00000000-0005-0000-0000-00002D060000}"/>
    <cellStyle name="Moneda 3 2 10 2" xfId="1593" xr:uid="{00000000-0005-0000-0000-00002E060000}"/>
    <cellStyle name="Moneda 3 2 11" xfId="1594" xr:uid="{00000000-0005-0000-0000-00002F060000}"/>
    <cellStyle name="Moneda 3 2 2" xfId="1595" xr:uid="{00000000-0005-0000-0000-000030060000}"/>
    <cellStyle name="Moneda 3 2 2 2" xfId="1596" xr:uid="{00000000-0005-0000-0000-000031060000}"/>
    <cellStyle name="Moneda 3 2 2 2 2" xfId="1597" xr:uid="{00000000-0005-0000-0000-000032060000}"/>
    <cellStyle name="Moneda 3 2 2 2 2 2" xfId="1598" xr:uid="{00000000-0005-0000-0000-000033060000}"/>
    <cellStyle name="Moneda 3 2 2 2 2 2 2" xfId="1599" xr:uid="{00000000-0005-0000-0000-000034060000}"/>
    <cellStyle name="Moneda 3 2 2 2 2 3" xfId="1600" xr:uid="{00000000-0005-0000-0000-000035060000}"/>
    <cellStyle name="Moneda 3 2 2 2 2 3 2" xfId="1601" xr:uid="{00000000-0005-0000-0000-000036060000}"/>
    <cellStyle name="Moneda 3 2 2 2 2 4" xfId="1602" xr:uid="{00000000-0005-0000-0000-000037060000}"/>
    <cellStyle name="Moneda 3 2 2 2 2 4 2" xfId="1603" xr:uid="{00000000-0005-0000-0000-000038060000}"/>
    <cellStyle name="Moneda 3 2 2 2 2 5" xfId="1604" xr:uid="{00000000-0005-0000-0000-000039060000}"/>
    <cellStyle name="Moneda 3 2 2 2 3" xfId="1605" xr:uid="{00000000-0005-0000-0000-00003A060000}"/>
    <cellStyle name="Moneda 3 2 2 2 3 2" xfId="1606" xr:uid="{00000000-0005-0000-0000-00003B060000}"/>
    <cellStyle name="Moneda 3 2 2 2 4" xfId="1607" xr:uid="{00000000-0005-0000-0000-00003C060000}"/>
    <cellStyle name="Moneda 3 2 2 2 4 2" xfId="1608" xr:uid="{00000000-0005-0000-0000-00003D060000}"/>
    <cellStyle name="Moneda 3 2 2 2 5" xfId="1609" xr:uid="{00000000-0005-0000-0000-00003E060000}"/>
    <cellStyle name="Moneda 3 2 2 2 5 2" xfId="1610" xr:uid="{00000000-0005-0000-0000-00003F060000}"/>
    <cellStyle name="Moneda 3 2 2 2 6" xfId="1611" xr:uid="{00000000-0005-0000-0000-000040060000}"/>
    <cellStyle name="Moneda 3 2 2 3" xfId="1612" xr:uid="{00000000-0005-0000-0000-000041060000}"/>
    <cellStyle name="Moneda 3 2 2 3 2" xfId="1613" xr:uid="{00000000-0005-0000-0000-000042060000}"/>
    <cellStyle name="Moneda 3 2 2 3 2 2" xfId="1614" xr:uid="{00000000-0005-0000-0000-000043060000}"/>
    <cellStyle name="Moneda 3 2 2 3 2 2 2" xfId="1615" xr:uid="{00000000-0005-0000-0000-000044060000}"/>
    <cellStyle name="Moneda 3 2 2 3 2 3" xfId="1616" xr:uid="{00000000-0005-0000-0000-000045060000}"/>
    <cellStyle name="Moneda 3 2 2 3 3" xfId="1617" xr:uid="{00000000-0005-0000-0000-000046060000}"/>
    <cellStyle name="Moneda 3 2 2 3 3 2" xfId="1618" xr:uid="{00000000-0005-0000-0000-000047060000}"/>
    <cellStyle name="Moneda 3 2 2 3 4" xfId="1619" xr:uid="{00000000-0005-0000-0000-000048060000}"/>
    <cellStyle name="Moneda 3 2 2 3 4 2" xfId="1620" xr:uid="{00000000-0005-0000-0000-000049060000}"/>
    <cellStyle name="Moneda 3 2 2 3 5" xfId="1621" xr:uid="{00000000-0005-0000-0000-00004A060000}"/>
    <cellStyle name="Moneda 3 2 2 4" xfId="1622" xr:uid="{00000000-0005-0000-0000-00004B060000}"/>
    <cellStyle name="Moneda 3 2 2 4 2" xfId="1623" xr:uid="{00000000-0005-0000-0000-00004C060000}"/>
    <cellStyle name="Moneda 3 2 2 4 2 2" xfId="1624" xr:uid="{00000000-0005-0000-0000-00004D060000}"/>
    <cellStyle name="Moneda 3 2 2 4 2 2 2" xfId="1625" xr:uid="{00000000-0005-0000-0000-00004E060000}"/>
    <cellStyle name="Moneda 3 2 2 4 2 3" xfId="1626" xr:uid="{00000000-0005-0000-0000-00004F060000}"/>
    <cellStyle name="Moneda 3 2 2 4 3" xfId="1627" xr:uid="{00000000-0005-0000-0000-000050060000}"/>
    <cellStyle name="Moneda 3 2 2 4 3 2" xfId="1628" xr:uid="{00000000-0005-0000-0000-000051060000}"/>
    <cellStyle name="Moneda 3 2 2 4 4" xfId="1629" xr:uid="{00000000-0005-0000-0000-000052060000}"/>
    <cellStyle name="Moneda 3 2 2 5" xfId="1630" xr:uid="{00000000-0005-0000-0000-000053060000}"/>
    <cellStyle name="Moneda 3 2 2 5 2" xfId="1631" xr:uid="{00000000-0005-0000-0000-000054060000}"/>
    <cellStyle name="Moneda 3 2 2 5 2 2" xfId="1632" xr:uid="{00000000-0005-0000-0000-000055060000}"/>
    <cellStyle name="Moneda 3 2 2 5 3" xfId="1633" xr:uid="{00000000-0005-0000-0000-000056060000}"/>
    <cellStyle name="Moneda 3 2 2 6" xfId="1634" xr:uid="{00000000-0005-0000-0000-000057060000}"/>
    <cellStyle name="Moneda 3 2 2 6 2" xfId="1635" xr:uid="{00000000-0005-0000-0000-000058060000}"/>
    <cellStyle name="Moneda 3 2 2 7" xfId="1636" xr:uid="{00000000-0005-0000-0000-000059060000}"/>
    <cellStyle name="Moneda 3 2 3" xfId="1637" xr:uid="{00000000-0005-0000-0000-00005A060000}"/>
    <cellStyle name="Moneda 3 2 3 2" xfId="1638" xr:uid="{00000000-0005-0000-0000-00005B060000}"/>
    <cellStyle name="Moneda 3 2 3 2 2" xfId="1639" xr:uid="{00000000-0005-0000-0000-00005C060000}"/>
    <cellStyle name="Moneda 3 2 3 2 2 2" xfId="1640" xr:uid="{00000000-0005-0000-0000-00005D060000}"/>
    <cellStyle name="Moneda 3 2 3 2 2 2 2" xfId="1641" xr:uid="{00000000-0005-0000-0000-00005E060000}"/>
    <cellStyle name="Moneda 3 2 3 2 2 3" xfId="1642" xr:uid="{00000000-0005-0000-0000-00005F060000}"/>
    <cellStyle name="Moneda 3 2 3 2 2 3 2" xfId="1643" xr:uid="{00000000-0005-0000-0000-000060060000}"/>
    <cellStyle name="Moneda 3 2 3 2 2 4" xfId="1644" xr:uid="{00000000-0005-0000-0000-000061060000}"/>
    <cellStyle name="Moneda 3 2 3 2 2 4 2" xfId="1645" xr:uid="{00000000-0005-0000-0000-000062060000}"/>
    <cellStyle name="Moneda 3 2 3 2 2 5" xfId="1646" xr:uid="{00000000-0005-0000-0000-000063060000}"/>
    <cellStyle name="Moneda 3 2 3 2 3" xfId="1647" xr:uid="{00000000-0005-0000-0000-000064060000}"/>
    <cellStyle name="Moneda 3 2 3 2 3 2" xfId="1648" xr:uid="{00000000-0005-0000-0000-000065060000}"/>
    <cellStyle name="Moneda 3 2 3 2 4" xfId="1649" xr:uid="{00000000-0005-0000-0000-000066060000}"/>
    <cellStyle name="Moneda 3 2 3 2 4 2" xfId="1650" xr:uid="{00000000-0005-0000-0000-000067060000}"/>
    <cellStyle name="Moneda 3 2 3 2 5" xfId="1651" xr:uid="{00000000-0005-0000-0000-000068060000}"/>
    <cellStyle name="Moneda 3 2 3 2 5 2" xfId="1652" xr:uid="{00000000-0005-0000-0000-000069060000}"/>
    <cellStyle name="Moneda 3 2 3 2 6" xfId="1653" xr:uid="{00000000-0005-0000-0000-00006A060000}"/>
    <cellStyle name="Moneda 3 2 3 3" xfId="1654" xr:uid="{00000000-0005-0000-0000-00006B060000}"/>
    <cellStyle name="Moneda 3 2 3 3 2" xfId="1655" xr:uid="{00000000-0005-0000-0000-00006C060000}"/>
    <cellStyle name="Moneda 3 2 3 3 2 2" xfId="1656" xr:uid="{00000000-0005-0000-0000-00006D060000}"/>
    <cellStyle name="Moneda 3 2 3 3 3" xfId="1657" xr:uid="{00000000-0005-0000-0000-00006E060000}"/>
    <cellStyle name="Moneda 3 2 3 3 3 2" xfId="1658" xr:uid="{00000000-0005-0000-0000-00006F060000}"/>
    <cellStyle name="Moneda 3 2 3 3 4" xfId="1659" xr:uid="{00000000-0005-0000-0000-000070060000}"/>
    <cellStyle name="Moneda 3 2 3 3 4 2" xfId="1660" xr:uid="{00000000-0005-0000-0000-000071060000}"/>
    <cellStyle name="Moneda 3 2 3 3 5" xfId="1661" xr:uid="{00000000-0005-0000-0000-000072060000}"/>
    <cellStyle name="Moneda 3 2 3 4" xfId="1662" xr:uid="{00000000-0005-0000-0000-000073060000}"/>
    <cellStyle name="Moneda 3 2 3 4 2" xfId="1663" xr:uid="{00000000-0005-0000-0000-000074060000}"/>
    <cellStyle name="Moneda 3 2 3 5" xfId="1664" xr:uid="{00000000-0005-0000-0000-000075060000}"/>
    <cellStyle name="Moneda 3 2 3 5 2" xfId="1665" xr:uid="{00000000-0005-0000-0000-000076060000}"/>
    <cellStyle name="Moneda 3 2 3 6" xfId="1666" xr:uid="{00000000-0005-0000-0000-000077060000}"/>
    <cellStyle name="Moneda 3 2 3 6 2" xfId="1667" xr:uid="{00000000-0005-0000-0000-000078060000}"/>
    <cellStyle name="Moneda 3 2 3 7" xfId="1668" xr:uid="{00000000-0005-0000-0000-000079060000}"/>
    <cellStyle name="Moneda 3 2 4" xfId="1669" xr:uid="{00000000-0005-0000-0000-00007A060000}"/>
    <cellStyle name="Moneda 3 2 4 2" xfId="1670" xr:uid="{00000000-0005-0000-0000-00007B060000}"/>
    <cellStyle name="Moneda 3 2 4 2 2" xfId="1671" xr:uid="{00000000-0005-0000-0000-00007C060000}"/>
    <cellStyle name="Moneda 3 2 4 2 2 2" xfId="1672" xr:uid="{00000000-0005-0000-0000-00007D060000}"/>
    <cellStyle name="Moneda 3 2 4 2 2 2 2" xfId="1673" xr:uid="{00000000-0005-0000-0000-00007E060000}"/>
    <cellStyle name="Moneda 3 2 4 2 2 3" xfId="1674" xr:uid="{00000000-0005-0000-0000-00007F060000}"/>
    <cellStyle name="Moneda 3 2 4 2 2 3 2" xfId="1675" xr:uid="{00000000-0005-0000-0000-000080060000}"/>
    <cellStyle name="Moneda 3 2 4 2 2 4" xfId="1676" xr:uid="{00000000-0005-0000-0000-000081060000}"/>
    <cellStyle name="Moneda 3 2 4 2 2 4 2" xfId="1677" xr:uid="{00000000-0005-0000-0000-000082060000}"/>
    <cellStyle name="Moneda 3 2 4 2 2 5" xfId="1678" xr:uid="{00000000-0005-0000-0000-000083060000}"/>
    <cellStyle name="Moneda 3 2 4 2 3" xfId="1679" xr:uid="{00000000-0005-0000-0000-000084060000}"/>
    <cellStyle name="Moneda 3 2 4 2 3 2" xfId="1680" xr:uid="{00000000-0005-0000-0000-000085060000}"/>
    <cellStyle name="Moneda 3 2 4 2 4" xfId="1681" xr:uid="{00000000-0005-0000-0000-000086060000}"/>
    <cellStyle name="Moneda 3 2 4 2 4 2" xfId="1682" xr:uid="{00000000-0005-0000-0000-000087060000}"/>
    <cellStyle name="Moneda 3 2 4 2 5" xfId="1683" xr:uid="{00000000-0005-0000-0000-000088060000}"/>
    <cellStyle name="Moneda 3 2 4 2 5 2" xfId="1684" xr:uid="{00000000-0005-0000-0000-000089060000}"/>
    <cellStyle name="Moneda 3 2 4 2 6" xfId="1685" xr:uid="{00000000-0005-0000-0000-00008A060000}"/>
    <cellStyle name="Moneda 3 2 4 3" xfId="1686" xr:uid="{00000000-0005-0000-0000-00008B060000}"/>
    <cellStyle name="Moneda 3 2 4 3 2" xfId="1687" xr:uid="{00000000-0005-0000-0000-00008C060000}"/>
    <cellStyle name="Moneda 3 2 4 3 2 2" xfId="1688" xr:uid="{00000000-0005-0000-0000-00008D060000}"/>
    <cellStyle name="Moneda 3 2 4 3 3" xfId="1689" xr:uid="{00000000-0005-0000-0000-00008E060000}"/>
    <cellStyle name="Moneda 3 2 4 3 3 2" xfId="1690" xr:uid="{00000000-0005-0000-0000-00008F060000}"/>
    <cellStyle name="Moneda 3 2 4 3 4" xfId="1691" xr:uid="{00000000-0005-0000-0000-000090060000}"/>
    <cellStyle name="Moneda 3 2 4 3 4 2" xfId="1692" xr:uid="{00000000-0005-0000-0000-000091060000}"/>
    <cellStyle name="Moneda 3 2 4 3 5" xfId="1693" xr:uid="{00000000-0005-0000-0000-000092060000}"/>
    <cellStyle name="Moneda 3 2 4 4" xfId="1694" xr:uid="{00000000-0005-0000-0000-000093060000}"/>
    <cellStyle name="Moneda 3 2 4 4 2" xfId="1695" xr:uid="{00000000-0005-0000-0000-000094060000}"/>
    <cellStyle name="Moneda 3 2 4 5" xfId="1696" xr:uid="{00000000-0005-0000-0000-000095060000}"/>
    <cellStyle name="Moneda 3 2 4 5 2" xfId="1697" xr:uid="{00000000-0005-0000-0000-000096060000}"/>
    <cellStyle name="Moneda 3 2 4 6" xfId="1698" xr:uid="{00000000-0005-0000-0000-000097060000}"/>
    <cellStyle name="Moneda 3 2 4 6 2" xfId="1699" xr:uid="{00000000-0005-0000-0000-000098060000}"/>
    <cellStyle name="Moneda 3 2 4 7" xfId="1700" xr:uid="{00000000-0005-0000-0000-000099060000}"/>
    <cellStyle name="Moneda 3 2 5" xfId="1701" xr:uid="{00000000-0005-0000-0000-00009A060000}"/>
    <cellStyle name="Moneda 3 2 5 2" xfId="1702" xr:uid="{00000000-0005-0000-0000-00009B060000}"/>
    <cellStyle name="Moneda 3 2 5 2 2" xfId="1703" xr:uid="{00000000-0005-0000-0000-00009C060000}"/>
    <cellStyle name="Moneda 3 2 5 2 2 2" xfId="1704" xr:uid="{00000000-0005-0000-0000-00009D060000}"/>
    <cellStyle name="Moneda 3 2 5 2 3" xfId="1705" xr:uid="{00000000-0005-0000-0000-00009E060000}"/>
    <cellStyle name="Moneda 3 2 5 2 3 2" xfId="1706" xr:uid="{00000000-0005-0000-0000-00009F060000}"/>
    <cellStyle name="Moneda 3 2 5 2 4" xfId="1707" xr:uid="{00000000-0005-0000-0000-0000A0060000}"/>
    <cellStyle name="Moneda 3 2 5 2 4 2" xfId="1708" xr:uid="{00000000-0005-0000-0000-0000A1060000}"/>
    <cellStyle name="Moneda 3 2 5 2 5" xfId="1709" xr:uid="{00000000-0005-0000-0000-0000A2060000}"/>
    <cellStyle name="Moneda 3 2 5 3" xfId="1710" xr:uid="{00000000-0005-0000-0000-0000A3060000}"/>
    <cellStyle name="Moneda 3 2 5 3 2" xfId="1711" xr:uid="{00000000-0005-0000-0000-0000A4060000}"/>
    <cellStyle name="Moneda 3 2 5 4" xfId="1712" xr:uid="{00000000-0005-0000-0000-0000A5060000}"/>
    <cellStyle name="Moneda 3 2 5 4 2" xfId="1713" xr:uid="{00000000-0005-0000-0000-0000A6060000}"/>
    <cellStyle name="Moneda 3 2 5 5" xfId="1714" xr:uid="{00000000-0005-0000-0000-0000A7060000}"/>
    <cellStyle name="Moneda 3 2 5 5 2" xfId="1715" xr:uid="{00000000-0005-0000-0000-0000A8060000}"/>
    <cellStyle name="Moneda 3 2 5 6" xfId="1716" xr:uid="{00000000-0005-0000-0000-0000A9060000}"/>
    <cellStyle name="Moneda 3 2 6" xfId="1717" xr:uid="{00000000-0005-0000-0000-0000AA060000}"/>
    <cellStyle name="Moneda 3 2 6 2" xfId="1718" xr:uid="{00000000-0005-0000-0000-0000AB060000}"/>
    <cellStyle name="Moneda 3 2 6 2 2" xfId="1719" xr:uid="{00000000-0005-0000-0000-0000AC060000}"/>
    <cellStyle name="Moneda 3 2 6 2 3" xfId="1720" xr:uid="{00000000-0005-0000-0000-0000AD060000}"/>
    <cellStyle name="Moneda 3 2 6 3" xfId="1721" xr:uid="{00000000-0005-0000-0000-0000AE060000}"/>
    <cellStyle name="Moneda 3 2 6 4" xfId="1722" xr:uid="{00000000-0005-0000-0000-0000AF060000}"/>
    <cellStyle name="Moneda 3 2 7" xfId="1723" xr:uid="{00000000-0005-0000-0000-0000B0060000}"/>
    <cellStyle name="Moneda 3 2 7 2" xfId="1724" xr:uid="{00000000-0005-0000-0000-0000B1060000}"/>
    <cellStyle name="Moneda 3 2 7 2 2" xfId="1725" xr:uid="{00000000-0005-0000-0000-0000B2060000}"/>
    <cellStyle name="Moneda 3 2 7 3" xfId="1726" xr:uid="{00000000-0005-0000-0000-0000B3060000}"/>
    <cellStyle name="Moneda 3 2 7 3 2" xfId="1727" xr:uid="{00000000-0005-0000-0000-0000B4060000}"/>
    <cellStyle name="Moneda 3 2 7 4" xfId="1728" xr:uid="{00000000-0005-0000-0000-0000B5060000}"/>
    <cellStyle name="Moneda 3 2 7 4 2" xfId="1729" xr:uid="{00000000-0005-0000-0000-0000B6060000}"/>
    <cellStyle name="Moneda 3 2 7 5" xfId="1730" xr:uid="{00000000-0005-0000-0000-0000B7060000}"/>
    <cellStyle name="Moneda 3 2 8" xfId="1731" xr:uid="{00000000-0005-0000-0000-0000B8060000}"/>
    <cellStyle name="Moneda 3 2 8 2" xfId="1732" xr:uid="{00000000-0005-0000-0000-0000B9060000}"/>
    <cellStyle name="Moneda 3 2 8 3" xfId="1733" xr:uid="{00000000-0005-0000-0000-0000BA060000}"/>
    <cellStyle name="Moneda 3 2 9" xfId="1734" xr:uid="{00000000-0005-0000-0000-0000BB060000}"/>
    <cellStyle name="Moneda 3 2 9 2" xfId="1735" xr:uid="{00000000-0005-0000-0000-0000BC060000}"/>
    <cellStyle name="Moneda 3 3" xfId="1736" xr:uid="{00000000-0005-0000-0000-0000BD060000}"/>
    <cellStyle name="Moneda 3 3 2" xfId="1737" xr:uid="{00000000-0005-0000-0000-0000BE060000}"/>
    <cellStyle name="Moneda 3 3 2 2" xfId="1738" xr:uid="{00000000-0005-0000-0000-0000BF060000}"/>
    <cellStyle name="Moneda 3 3 2 2 2" xfId="1739" xr:uid="{00000000-0005-0000-0000-0000C0060000}"/>
    <cellStyle name="Moneda 3 3 2 2 2 2" xfId="1740" xr:uid="{00000000-0005-0000-0000-0000C1060000}"/>
    <cellStyle name="Moneda 3 3 2 2 3" xfId="1741" xr:uid="{00000000-0005-0000-0000-0000C2060000}"/>
    <cellStyle name="Moneda 3 3 2 2 3 2" xfId="1742" xr:uid="{00000000-0005-0000-0000-0000C3060000}"/>
    <cellStyle name="Moneda 3 3 2 2 4" xfId="1743" xr:uid="{00000000-0005-0000-0000-0000C4060000}"/>
    <cellStyle name="Moneda 3 3 2 2 4 2" xfId="1744" xr:uid="{00000000-0005-0000-0000-0000C5060000}"/>
    <cellStyle name="Moneda 3 3 2 2 5" xfId="1745" xr:uid="{00000000-0005-0000-0000-0000C6060000}"/>
    <cellStyle name="Moneda 3 3 2 3" xfId="1746" xr:uid="{00000000-0005-0000-0000-0000C7060000}"/>
    <cellStyle name="Moneda 3 3 2 3 2" xfId="1747" xr:uid="{00000000-0005-0000-0000-0000C8060000}"/>
    <cellStyle name="Moneda 3 3 2 4" xfId="1748" xr:uid="{00000000-0005-0000-0000-0000C9060000}"/>
    <cellStyle name="Moneda 3 3 2 4 2" xfId="1749" xr:uid="{00000000-0005-0000-0000-0000CA060000}"/>
    <cellStyle name="Moneda 3 3 2 5" xfId="1750" xr:uid="{00000000-0005-0000-0000-0000CB060000}"/>
    <cellStyle name="Moneda 3 3 2 5 2" xfId="1751" xr:uid="{00000000-0005-0000-0000-0000CC060000}"/>
    <cellStyle name="Moneda 3 3 2 6" xfId="1752" xr:uid="{00000000-0005-0000-0000-0000CD060000}"/>
    <cellStyle name="Moneda 3 3 2 7" xfId="1753" xr:uid="{00000000-0005-0000-0000-0000CE060000}"/>
    <cellStyle name="Moneda 3 3 3" xfId="1754" xr:uid="{00000000-0005-0000-0000-0000CF060000}"/>
    <cellStyle name="Moneda 3 3 3 2" xfId="1755" xr:uid="{00000000-0005-0000-0000-0000D0060000}"/>
    <cellStyle name="Moneda 3 3 3 2 2" xfId="1756" xr:uid="{00000000-0005-0000-0000-0000D1060000}"/>
    <cellStyle name="Moneda 3 3 3 3" xfId="1757" xr:uid="{00000000-0005-0000-0000-0000D2060000}"/>
    <cellStyle name="Moneda 3 3 3 3 2" xfId="1758" xr:uid="{00000000-0005-0000-0000-0000D3060000}"/>
    <cellStyle name="Moneda 3 3 3 4" xfId="1759" xr:uid="{00000000-0005-0000-0000-0000D4060000}"/>
    <cellStyle name="Moneda 3 3 3 4 2" xfId="1760" xr:uid="{00000000-0005-0000-0000-0000D5060000}"/>
    <cellStyle name="Moneda 3 3 3 5" xfId="1761" xr:uid="{00000000-0005-0000-0000-0000D6060000}"/>
    <cellStyle name="Moneda 3 3 4" xfId="1762" xr:uid="{00000000-0005-0000-0000-0000D7060000}"/>
    <cellStyle name="Moneda 3 3 4 2" xfId="1763" xr:uid="{00000000-0005-0000-0000-0000D8060000}"/>
    <cellStyle name="Moneda 3 3 5" xfId="1764" xr:uid="{00000000-0005-0000-0000-0000D9060000}"/>
    <cellStyle name="Moneda 3 3 5 2" xfId="1765" xr:uid="{00000000-0005-0000-0000-0000DA060000}"/>
    <cellStyle name="Moneda 3 3 6" xfId="1766" xr:uid="{00000000-0005-0000-0000-0000DB060000}"/>
    <cellStyle name="Moneda 3 3 6 2" xfId="1767" xr:uid="{00000000-0005-0000-0000-0000DC060000}"/>
    <cellStyle name="Moneda 3 3 7" xfId="1768" xr:uid="{00000000-0005-0000-0000-0000DD060000}"/>
    <cellStyle name="Moneda 3 3 8" xfId="1769" xr:uid="{00000000-0005-0000-0000-0000DE060000}"/>
    <cellStyle name="Moneda 3 4" xfId="1770" xr:uid="{00000000-0005-0000-0000-0000DF060000}"/>
    <cellStyle name="Moneda 3 4 2" xfId="1771" xr:uid="{00000000-0005-0000-0000-0000E0060000}"/>
    <cellStyle name="Moneda 3 4 2 2" xfId="1772" xr:uid="{00000000-0005-0000-0000-0000E1060000}"/>
    <cellStyle name="Moneda 3 4 2 2 2" xfId="1773" xr:uid="{00000000-0005-0000-0000-0000E2060000}"/>
    <cellStyle name="Moneda 3 4 2 2 2 2" xfId="1774" xr:uid="{00000000-0005-0000-0000-0000E3060000}"/>
    <cellStyle name="Moneda 3 4 2 2 3" xfId="1775" xr:uid="{00000000-0005-0000-0000-0000E4060000}"/>
    <cellStyle name="Moneda 3 4 2 2 3 2" xfId="1776" xr:uid="{00000000-0005-0000-0000-0000E5060000}"/>
    <cellStyle name="Moneda 3 4 2 2 4" xfId="1777" xr:uid="{00000000-0005-0000-0000-0000E6060000}"/>
    <cellStyle name="Moneda 3 4 2 2 4 2" xfId="1778" xr:uid="{00000000-0005-0000-0000-0000E7060000}"/>
    <cellStyle name="Moneda 3 4 2 2 5" xfId="1779" xr:uid="{00000000-0005-0000-0000-0000E8060000}"/>
    <cellStyle name="Moneda 3 4 2 3" xfId="1780" xr:uid="{00000000-0005-0000-0000-0000E9060000}"/>
    <cellStyle name="Moneda 3 4 2 3 2" xfId="1781" xr:uid="{00000000-0005-0000-0000-0000EA060000}"/>
    <cellStyle name="Moneda 3 4 2 4" xfId="1782" xr:uid="{00000000-0005-0000-0000-0000EB060000}"/>
    <cellStyle name="Moneda 3 4 2 4 2" xfId="1783" xr:uid="{00000000-0005-0000-0000-0000EC060000}"/>
    <cellStyle name="Moneda 3 4 2 5" xfId="1784" xr:uid="{00000000-0005-0000-0000-0000ED060000}"/>
    <cellStyle name="Moneda 3 4 2 5 2" xfId="1785" xr:uid="{00000000-0005-0000-0000-0000EE060000}"/>
    <cellStyle name="Moneda 3 4 2 6" xfId="1786" xr:uid="{00000000-0005-0000-0000-0000EF060000}"/>
    <cellStyle name="Moneda 3 4 3" xfId="1787" xr:uid="{00000000-0005-0000-0000-0000F0060000}"/>
    <cellStyle name="Moneda 3 4 3 2" xfId="1788" xr:uid="{00000000-0005-0000-0000-0000F1060000}"/>
    <cellStyle name="Moneda 3 4 3 2 2" xfId="1789" xr:uid="{00000000-0005-0000-0000-0000F2060000}"/>
    <cellStyle name="Moneda 3 4 3 3" xfId="1790" xr:uid="{00000000-0005-0000-0000-0000F3060000}"/>
    <cellStyle name="Moneda 3 4 3 3 2" xfId="1791" xr:uid="{00000000-0005-0000-0000-0000F4060000}"/>
    <cellStyle name="Moneda 3 4 3 4" xfId="1792" xr:uid="{00000000-0005-0000-0000-0000F5060000}"/>
    <cellStyle name="Moneda 3 4 3 4 2" xfId="1793" xr:uid="{00000000-0005-0000-0000-0000F6060000}"/>
    <cellStyle name="Moneda 3 4 3 5" xfId="1794" xr:uid="{00000000-0005-0000-0000-0000F7060000}"/>
    <cellStyle name="Moneda 3 4 4" xfId="1795" xr:uid="{00000000-0005-0000-0000-0000F8060000}"/>
    <cellStyle name="Moneda 3 4 4 2" xfId="1796" xr:uid="{00000000-0005-0000-0000-0000F9060000}"/>
    <cellStyle name="Moneda 3 4 5" xfId="1797" xr:uid="{00000000-0005-0000-0000-0000FA060000}"/>
    <cellStyle name="Moneda 3 4 5 2" xfId="1798" xr:uid="{00000000-0005-0000-0000-0000FB060000}"/>
    <cellStyle name="Moneda 3 4 6" xfId="1799" xr:uid="{00000000-0005-0000-0000-0000FC060000}"/>
    <cellStyle name="Moneda 3 4 6 2" xfId="1800" xr:uid="{00000000-0005-0000-0000-0000FD060000}"/>
    <cellStyle name="Moneda 3 4 7" xfId="1801" xr:uid="{00000000-0005-0000-0000-0000FE060000}"/>
    <cellStyle name="Moneda 3 5" xfId="1802" xr:uid="{00000000-0005-0000-0000-0000FF060000}"/>
    <cellStyle name="Moneda 3 5 2" xfId="1803" xr:uid="{00000000-0005-0000-0000-000000070000}"/>
    <cellStyle name="Moneda 3 5 2 2" xfId="1804" xr:uid="{00000000-0005-0000-0000-000001070000}"/>
    <cellStyle name="Moneda 3 5 2 2 2" xfId="1805" xr:uid="{00000000-0005-0000-0000-000002070000}"/>
    <cellStyle name="Moneda 3 5 2 2 2 2" xfId="1806" xr:uid="{00000000-0005-0000-0000-000003070000}"/>
    <cellStyle name="Moneda 3 5 2 2 3" xfId="1807" xr:uid="{00000000-0005-0000-0000-000004070000}"/>
    <cellStyle name="Moneda 3 5 2 2 3 2" xfId="1808" xr:uid="{00000000-0005-0000-0000-000005070000}"/>
    <cellStyle name="Moneda 3 5 2 2 4" xfId="1809" xr:uid="{00000000-0005-0000-0000-000006070000}"/>
    <cellStyle name="Moneda 3 5 2 2 4 2" xfId="1810" xr:uid="{00000000-0005-0000-0000-000007070000}"/>
    <cellStyle name="Moneda 3 5 2 2 5" xfId="1811" xr:uid="{00000000-0005-0000-0000-000008070000}"/>
    <cellStyle name="Moneda 3 5 2 3" xfId="1812" xr:uid="{00000000-0005-0000-0000-000009070000}"/>
    <cellStyle name="Moneda 3 5 2 3 2" xfId="1813" xr:uid="{00000000-0005-0000-0000-00000A070000}"/>
    <cellStyle name="Moneda 3 5 2 4" xfId="1814" xr:uid="{00000000-0005-0000-0000-00000B070000}"/>
    <cellStyle name="Moneda 3 5 2 4 2" xfId="1815" xr:uid="{00000000-0005-0000-0000-00000C070000}"/>
    <cellStyle name="Moneda 3 5 2 5" xfId="1816" xr:uid="{00000000-0005-0000-0000-00000D070000}"/>
    <cellStyle name="Moneda 3 5 2 5 2" xfId="1817" xr:uid="{00000000-0005-0000-0000-00000E070000}"/>
    <cellStyle name="Moneda 3 5 2 6" xfId="1818" xr:uid="{00000000-0005-0000-0000-00000F070000}"/>
    <cellStyle name="Moneda 3 5 3" xfId="1819" xr:uid="{00000000-0005-0000-0000-000010070000}"/>
    <cellStyle name="Moneda 3 5 3 2" xfId="1820" xr:uid="{00000000-0005-0000-0000-000011070000}"/>
    <cellStyle name="Moneda 3 5 3 2 2" xfId="1821" xr:uid="{00000000-0005-0000-0000-000012070000}"/>
    <cellStyle name="Moneda 3 5 3 3" xfId="1822" xr:uid="{00000000-0005-0000-0000-000013070000}"/>
    <cellStyle name="Moneda 3 5 3 3 2" xfId="1823" xr:uid="{00000000-0005-0000-0000-000014070000}"/>
    <cellStyle name="Moneda 3 5 3 4" xfId="1824" xr:uid="{00000000-0005-0000-0000-000015070000}"/>
    <cellStyle name="Moneda 3 5 3 4 2" xfId="1825" xr:uid="{00000000-0005-0000-0000-000016070000}"/>
    <cellStyle name="Moneda 3 5 3 5" xfId="1826" xr:uid="{00000000-0005-0000-0000-000017070000}"/>
    <cellStyle name="Moneda 3 5 4" xfId="1827" xr:uid="{00000000-0005-0000-0000-000018070000}"/>
    <cellStyle name="Moneda 3 5 4 2" xfId="1828" xr:uid="{00000000-0005-0000-0000-000019070000}"/>
    <cellStyle name="Moneda 3 5 5" xfId="1829" xr:uid="{00000000-0005-0000-0000-00001A070000}"/>
    <cellStyle name="Moneda 3 5 5 2" xfId="1830" xr:uid="{00000000-0005-0000-0000-00001B070000}"/>
    <cellStyle name="Moneda 3 5 6" xfId="1831" xr:uid="{00000000-0005-0000-0000-00001C070000}"/>
    <cellStyle name="Moneda 3 5 6 2" xfId="1832" xr:uid="{00000000-0005-0000-0000-00001D070000}"/>
    <cellStyle name="Moneda 3 5 7" xfId="1833" xr:uid="{00000000-0005-0000-0000-00001E070000}"/>
    <cellStyle name="Moneda 3 5 8" xfId="1834" xr:uid="{00000000-0005-0000-0000-00001F070000}"/>
    <cellStyle name="Moneda 3 6" xfId="1835" xr:uid="{00000000-0005-0000-0000-000020070000}"/>
    <cellStyle name="Moneda 3 6 2" xfId="1836" xr:uid="{00000000-0005-0000-0000-000021070000}"/>
    <cellStyle name="Moneda 3 6 2 2" xfId="1837" xr:uid="{00000000-0005-0000-0000-000022070000}"/>
    <cellStyle name="Moneda 3 6 2 2 2" xfId="1838" xr:uid="{00000000-0005-0000-0000-000023070000}"/>
    <cellStyle name="Moneda 3 6 2 3" xfId="1839" xr:uid="{00000000-0005-0000-0000-000024070000}"/>
    <cellStyle name="Moneda 3 6 3" xfId="1840" xr:uid="{00000000-0005-0000-0000-000025070000}"/>
    <cellStyle name="Moneda 3 7" xfId="1841" xr:uid="{00000000-0005-0000-0000-000026070000}"/>
    <cellStyle name="Moneda 3 7 2" xfId="1842" xr:uid="{00000000-0005-0000-0000-000027070000}"/>
    <cellStyle name="Moneda 3 7 2 2" xfId="1843" xr:uid="{00000000-0005-0000-0000-000028070000}"/>
    <cellStyle name="Moneda 3 7 3" xfId="1844" xr:uid="{00000000-0005-0000-0000-000029070000}"/>
    <cellStyle name="Moneda 3 8" xfId="1845" xr:uid="{00000000-0005-0000-0000-00002A070000}"/>
    <cellStyle name="Moneda 3 8 2" xfId="1846" xr:uid="{00000000-0005-0000-0000-00002B070000}"/>
    <cellStyle name="Moneda 3 8 2 2" xfId="1847" xr:uid="{00000000-0005-0000-0000-00002C070000}"/>
    <cellStyle name="Moneda 3 8 2 2 2" xfId="1848" xr:uid="{00000000-0005-0000-0000-00002D070000}"/>
    <cellStyle name="Moneda 3 8 2 3" xfId="1849" xr:uid="{00000000-0005-0000-0000-00002E070000}"/>
    <cellStyle name="Moneda 3 8 2 3 2" xfId="1850" xr:uid="{00000000-0005-0000-0000-00002F070000}"/>
    <cellStyle name="Moneda 3 8 2 4" xfId="1851" xr:uid="{00000000-0005-0000-0000-000030070000}"/>
    <cellStyle name="Moneda 3 8 2 4 2" xfId="1852" xr:uid="{00000000-0005-0000-0000-000031070000}"/>
    <cellStyle name="Moneda 3 8 2 5" xfId="1853" xr:uid="{00000000-0005-0000-0000-000032070000}"/>
    <cellStyle name="Moneda 3 8 3" xfId="1854" xr:uid="{00000000-0005-0000-0000-000033070000}"/>
    <cellStyle name="Moneda 3 8 3 2" xfId="1855" xr:uid="{00000000-0005-0000-0000-000034070000}"/>
    <cellStyle name="Moneda 3 8 4" xfId="1856" xr:uid="{00000000-0005-0000-0000-000035070000}"/>
    <cellStyle name="Moneda 3 8 4 2" xfId="1857" xr:uid="{00000000-0005-0000-0000-000036070000}"/>
    <cellStyle name="Moneda 3 8 5" xfId="1858" xr:uid="{00000000-0005-0000-0000-000037070000}"/>
    <cellStyle name="Moneda 3 8 5 2" xfId="1859" xr:uid="{00000000-0005-0000-0000-000038070000}"/>
    <cellStyle name="Moneda 3 8 6" xfId="1860" xr:uid="{00000000-0005-0000-0000-000039070000}"/>
    <cellStyle name="Moneda 3 9" xfId="1861" xr:uid="{00000000-0005-0000-0000-00003A070000}"/>
    <cellStyle name="Moneda 3 9 2" xfId="1862" xr:uid="{00000000-0005-0000-0000-00003B070000}"/>
    <cellStyle name="Moneda 30" xfId="1863" xr:uid="{00000000-0005-0000-0000-00003C070000}"/>
    <cellStyle name="Moneda 30 2" xfId="1864" xr:uid="{00000000-0005-0000-0000-00003D070000}"/>
    <cellStyle name="Moneda 30 2 2" xfId="1865" xr:uid="{00000000-0005-0000-0000-00003E070000}"/>
    <cellStyle name="Moneda 30 3" xfId="1866" xr:uid="{00000000-0005-0000-0000-00003F070000}"/>
    <cellStyle name="Moneda 30 3 2" xfId="1867" xr:uid="{00000000-0005-0000-0000-000040070000}"/>
    <cellStyle name="Moneda 30 4" xfId="1868" xr:uid="{00000000-0005-0000-0000-000041070000}"/>
    <cellStyle name="Moneda 30 4 2" xfId="1869" xr:uid="{00000000-0005-0000-0000-000042070000}"/>
    <cellStyle name="Moneda 30 5" xfId="1870" xr:uid="{00000000-0005-0000-0000-000043070000}"/>
    <cellStyle name="Moneda 31" xfId="1871" xr:uid="{00000000-0005-0000-0000-000044070000}"/>
    <cellStyle name="Moneda 31 2" xfId="1872" xr:uid="{00000000-0005-0000-0000-000045070000}"/>
    <cellStyle name="Moneda 32" xfId="1873" xr:uid="{00000000-0005-0000-0000-000046070000}"/>
    <cellStyle name="Moneda 32 2" xfId="1874" xr:uid="{00000000-0005-0000-0000-000047070000}"/>
    <cellStyle name="Moneda 33" xfId="1875" xr:uid="{00000000-0005-0000-0000-000048070000}"/>
    <cellStyle name="Moneda 33 2" xfId="1876" xr:uid="{00000000-0005-0000-0000-000049070000}"/>
    <cellStyle name="Moneda 34" xfId="1877" xr:uid="{00000000-0005-0000-0000-00004A070000}"/>
    <cellStyle name="Moneda 34 2" xfId="1878" xr:uid="{00000000-0005-0000-0000-00004B070000}"/>
    <cellStyle name="Moneda 35" xfId="1879" xr:uid="{00000000-0005-0000-0000-00004C070000}"/>
    <cellStyle name="Moneda 35 2" xfId="1880" xr:uid="{00000000-0005-0000-0000-00004D070000}"/>
    <cellStyle name="Moneda 36" xfId="1881" xr:uid="{00000000-0005-0000-0000-00004E070000}"/>
    <cellStyle name="Moneda 36 2" xfId="1882" xr:uid="{00000000-0005-0000-0000-00004F070000}"/>
    <cellStyle name="Moneda 37" xfId="1883" xr:uid="{00000000-0005-0000-0000-000050070000}"/>
    <cellStyle name="Moneda 37 2" xfId="1884" xr:uid="{00000000-0005-0000-0000-000051070000}"/>
    <cellStyle name="Moneda 38" xfId="1885" xr:uid="{00000000-0005-0000-0000-000052070000}"/>
    <cellStyle name="Moneda 38 2" xfId="1886" xr:uid="{00000000-0005-0000-0000-000053070000}"/>
    <cellStyle name="Moneda 39" xfId="1887" xr:uid="{00000000-0005-0000-0000-000054070000}"/>
    <cellStyle name="Moneda 39 2" xfId="1888" xr:uid="{00000000-0005-0000-0000-000055070000}"/>
    <cellStyle name="Moneda 4" xfId="15" xr:uid="{00000000-0005-0000-0000-000056070000}"/>
    <cellStyle name="Moneda 4 2" xfId="1889" xr:uid="{00000000-0005-0000-0000-000057070000}"/>
    <cellStyle name="Moneda 4 3" xfId="1890" xr:uid="{00000000-0005-0000-0000-000058070000}"/>
    <cellStyle name="Moneda 4 4" xfId="1891" xr:uid="{00000000-0005-0000-0000-000059070000}"/>
    <cellStyle name="Moneda 40" xfId="1892" xr:uid="{00000000-0005-0000-0000-00005A070000}"/>
    <cellStyle name="Moneda 40 2" xfId="1893" xr:uid="{00000000-0005-0000-0000-00005B070000}"/>
    <cellStyle name="Moneda 41" xfId="1894" xr:uid="{00000000-0005-0000-0000-00005C070000}"/>
    <cellStyle name="Moneda 41 2" xfId="1895" xr:uid="{00000000-0005-0000-0000-00005D070000}"/>
    <cellStyle name="Moneda 42" xfId="1896" xr:uid="{00000000-0005-0000-0000-00005E070000}"/>
    <cellStyle name="Moneda 42 2" xfId="1897" xr:uid="{00000000-0005-0000-0000-00005F070000}"/>
    <cellStyle name="Moneda 43" xfId="1898" xr:uid="{00000000-0005-0000-0000-000060070000}"/>
    <cellStyle name="Moneda 43 2" xfId="1899" xr:uid="{00000000-0005-0000-0000-000061070000}"/>
    <cellStyle name="Moneda 44" xfId="1900" xr:uid="{00000000-0005-0000-0000-000062070000}"/>
    <cellStyle name="Moneda 44 2" xfId="1901" xr:uid="{00000000-0005-0000-0000-000063070000}"/>
    <cellStyle name="Moneda 45" xfId="1902" xr:uid="{00000000-0005-0000-0000-000064070000}"/>
    <cellStyle name="Moneda 45 2" xfId="1903" xr:uid="{00000000-0005-0000-0000-000065070000}"/>
    <cellStyle name="Moneda 46" xfId="1904" xr:uid="{00000000-0005-0000-0000-000066070000}"/>
    <cellStyle name="Moneda 46 2" xfId="1905" xr:uid="{00000000-0005-0000-0000-000067070000}"/>
    <cellStyle name="Moneda 47" xfId="1906" xr:uid="{00000000-0005-0000-0000-000068070000}"/>
    <cellStyle name="Moneda 47 2" xfId="1907" xr:uid="{00000000-0005-0000-0000-000069070000}"/>
    <cellStyle name="Moneda 48" xfId="1908" xr:uid="{00000000-0005-0000-0000-00006A070000}"/>
    <cellStyle name="Moneda 48 2" xfId="1909" xr:uid="{00000000-0005-0000-0000-00006B070000}"/>
    <cellStyle name="Moneda 49" xfId="1910" xr:uid="{00000000-0005-0000-0000-00006C070000}"/>
    <cellStyle name="Moneda 5" xfId="1911" xr:uid="{00000000-0005-0000-0000-00006D070000}"/>
    <cellStyle name="Moneda 5 2" xfId="1912" xr:uid="{00000000-0005-0000-0000-00006E070000}"/>
    <cellStyle name="Moneda 5 3" xfId="1913" xr:uid="{00000000-0005-0000-0000-00006F070000}"/>
    <cellStyle name="Moneda 5 4" xfId="1914" xr:uid="{00000000-0005-0000-0000-000070070000}"/>
    <cellStyle name="Moneda 5 5" xfId="1915" xr:uid="{00000000-0005-0000-0000-000071070000}"/>
    <cellStyle name="Moneda 50" xfId="1916" xr:uid="{00000000-0005-0000-0000-000072070000}"/>
    <cellStyle name="Moneda 51" xfId="1917" xr:uid="{00000000-0005-0000-0000-000073070000}"/>
    <cellStyle name="Moneda 52" xfId="1918" xr:uid="{00000000-0005-0000-0000-000074070000}"/>
    <cellStyle name="Moneda 6" xfId="1919" xr:uid="{00000000-0005-0000-0000-000075070000}"/>
    <cellStyle name="Moneda 6 10" xfId="1920" xr:uid="{00000000-0005-0000-0000-000076070000}"/>
    <cellStyle name="Moneda 6 10 2" xfId="1921" xr:uid="{00000000-0005-0000-0000-000077070000}"/>
    <cellStyle name="Moneda 6 11" xfId="1922" xr:uid="{00000000-0005-0000-0000-000078070000}"/>
    <cellStyle name="Moneda 6 11 2" xfId="1923" xr:uid="{00000000-0005-0000-0000-000079070000}"/>
    <cellStyle name="Moneda 6 12" xfId="1924" xr:uid="{00000000-0005-0000-0000-00007A070000}"/>
    <cellStyle name="Moneda 6 2" xfId="1925" xr:uid="{00000000-0005-0000-0000-00007B070000}"/>
    <cellStyle name="Moneda 6 2 10" xfId="1926" xr:uid="{00000000-0005-0000-0000-00007C070000}"/>
    <cellStyle name="Moneda 6 2 11" xfId="1927" xr:uid="{00000000-0005-0000-0000-00007D070000}"/>
    <cellStyle name="Moneda 6 2 2" xfId="1928" xr:uid="{00000000-0005-0000-0000-00007E070000}"/>
    <cellStyle name="Moneda 6 2 2 2" xfId="1929" xr:uid="{00000000-0005-0000-0000-00007F070000}"/>
    <cellStyle name="Moneda 6 2 2 2 2" xfId="1930" xr:uid="{00000000-0005-0000-0000-000080070000}"/>
    <cellStyle name="Moneda 6 2 2 2 2 2" xfId="1931" xr:uid="{00000000-0005-0000-0000-000081070000}"/>
    <cellStyle name="Moneda 6 2 2 2 2 2 2" xfId="1932" xr:uid="{00000000-0005-0000-0000-000082070000}"/>
    <cellStyle name="Moneda 6 2 2 2 2 3" xfId="1933" xr:uid="{00000000-0005-0000-0000-000083070000}"/>
    <cellStyle name="Moneda 6 2 2 2 2 3 2" xfId="1934" xr:uid="{00000000-0005-0000-0000-000084070000}"/>
    <cellStyle name="Moneda 6 2 2 2 2 4" xfId="1935" xr:uid="{00000000-0005-0000-0000-000085070000}"/>
    <cellStyle name="Moneda 6 2 2 2 2 4 2" xfId="1936" xr:uid="{00000000-0005-0000-0000-000086070000}"/>
    <cellStyle name="Moneda 6 2 2 2 2 5" xfId="1937" xr:uid="{00000000-0005-0000-0000-000087070000}"/>
    <cellStyle name="Moneda 6 2 2 2 3" xfId="1938" xr:uid="{00000000-0005-0000-0000-000088070000}"/>
    <cellStyle name="Moneda 6 2 2 2 3 2" xfId="1939" xr:uid="{00000000-0005-0000-0000-000089070000}"/>
    <cellStyle name="Moneda 6 2 2 2 4" xfId="1940" xr:uid="{00000000-0005-0000-0000-00008A070000}"/>
    <cellStyle name="Moneda 6 2 2 2 4 2" xfId="1941" xr:uid="{00000000-0005-0000-0000-00008B070000}"/>
    <cellStyle name="Moneda 6 2 2 2 5" xfId="1942" xr:uid="{00000000-0005-0000-0000-00008C070000}"/>
    <cellStyle name="Moneda 6 2 2 2 5 2" xfId="1943" xr:uid="{00000000-0005-0000-0000-00008D070000}"/>
    <cellStyle name="Moneda 6 2 2 2 6" xfId="1944" xr:uid="{00000000-0005-0000-0000-00008E070000}"/>
    <cellStyle name="Moneda 6 2 2 3" xfId="1945" xr:uid="{00000000-0005-0000-0000-00008F070000}"/>
    <cellStyle name="Moneda 6 2 2 3 2" xfId="1946" xr:uid="{00000000-0005-0000-0000-000090070000}"/>
    <cellStyle name="Moneda 6 2 2 3 2 2" xfId="1947" xr:uid="{00000000-0005-0000-0000-000091070000}"/>
    <cellStyle name="Moneda 6 2 2 3 3" xfId="1948" xr:uid="{00000000-0005-0000-0000-000092070000}"/>
    <cellStyle name="Moneda 6 2 2 3 3 2" xfId="1949" xr:uid="{00000000-0005-0000-0000-000093070000}"/>
    <cellStyle name="Moneda 6 2 2 3 4" xfId="1950" xr:uid="{00000000-0005-0000-0000-000094070000}"/>
    <cellStyle name="Moneda 6 2 2 3 4 2" xfId="1951" xr:uid="{00000000-0005-0000-0000-000095070000}"/>
    <cellStyle name="Moneda 6 2 2 3 5" xfId="1952" xr:uid="{00000000-0005-0000-0000-000096070000}"/>
    <cellStyle name="Moneda 6 2 2 4" xfId="1953" xr:uid="{00000000-0005-0000-0000-000097070000}"/>
    <cellStyle name="Moneda 6 2 2 4 2" xfId="1954" xr:uid="{00000000-0005-0000-0000-000098070000}"/>
    <cellStyle name="Moneda 6 2 2 5" xfId="1955" xr:uid="{00000000-0005-0000-0000-000099070000}"/>
    <cellStyle name="Moneda 6 2 2 5 2" xfId="1956" xr:uid="{00000000-0005-0000-0000-00009A070000}"/>
    <cellStyle name="Moneda 6 2 2 6" xfId="1957" xr:uid="{00000000-0005-0000-0000-00009B070000}"/>
    <cellStyle name="Moneda 6 2 2 6 2" xfId="1958" xr:uid="{00000000-0005-0000-0000-00009C070000}"/>
    <cellStyle name="Moneda 6 2 2 7" xfId="1959" xr:uid="{00000000-0005-0000-0000-00009D070000}"/>
    <cellStyle name="Moneda 6 2 3" xfId="1960" xr:uid="{00000000-0005-0000-0000-00009E070000}"/>
    <cellStyle name="Moneda 6 2 3 2" xfId="1961" xr:uid="{00000000-0005-0000-0000-00009F070000}"/>
    <cellStyle name="Moneda 6 2 3 2 2" xfId="1962" xr:uid="{00000000-0005-0000-0000-0000A0070000}"/>
    <cellStyle name="Moneda 6 2 3 2 2 2" xfId="1963" xr:uid="{00000000-0005-0000-0000-0000A1070000}"/>
    <cellStyle name="Moneda 6 2 3 2 2 2 2" xfId="1964" xr:uid="{00000000-0005-0000-0000-0000A2070000}"/>
    <cellStyle name="Moneda 6 2 3 2 2 3" xfId="1965" xr:uid="{00000000-0005-0000-0000-0000A3070000}"/>
    <cellStyle name="Moneda 6 2 3 2 2 3 2" xfId="1966" xr:uid="{00000000-0005-0000-0000-0000A4070000}"/>
    <cellStyle name="Moneda 6 2 3 2 2 4" xfId="1967" xr:uid="{00000000-0005-0000-0000-0000A5070000}"/>
    <cellStyle name="Moneda 6 2 3 2 2 4 2" xfId="1968" xr:uid="{00000000-0005-0000-0000-0000A6070000}"/>
    <cellStyle name="Moneda 6 2 3 2 2 5" xfId="1969" xr:uid="{00000000-0005-0000-0000-0000A7070000}"/>
    <cellStyle name="Moneda 6 2 3 2 3" xfId="1970" xr:uid="{00000000-0005-0000-0000-0000A8070000}"/>
    <cellStyle name="Moneda 6 2 3 2 3 2" xfId="1971" xr:uid="{00000000-0005-0000-0000-0000A9070000}"/>
    <cellStyle name="Moneda 6 2 3 2 4" xfId="1972" xr:uid="{00000000-0005-0000-0000-0000AA070000}"/>
    <cellStyle name="Moneda 6 2 3 2 4 2" xfId="1973" xr:uid="{00000000-0005-0000-0000-0000AB070000}"/>
    <cellStyle name="Moneda 6 2 3 2 5" xfId="1974" xr:uid="{00000000-0005-0000-0000-0000AC070000}"/>
    <cellStyle name="Moneda 6 2 3 2 5 2" xfId="1975" xr:uid="{00000000-0005-0000-0000-0000AD070000}"/>
    <cellStyle name="Moneda 6 2 3 2 6" xfId="1976" xr:uid="{00000000-0005-0000-0000-0000AE070000}"/>
    <cellStyle name="Moneda 6 2 3 3" xfId="1977" xr:uid="{00000000-0005-0000-0000-0000AF070000}"/>
    <cellStyle name="Moneda 6 2 3 3 2" xfId="1978" xr:uid="{00000000-0005-0000-0000-0000B0070000}"/>
    <cellStyle name="Moneda 6 2 3 3 2 2" xfId="1979" xr:uid="{00000000-0005-0000-0000-0000B1070000}"/>
    <cellStyle name="Moneda 6 2 3 3 3" xfId="1980" xr:uid="{00000000-0005-0000-0000-0000B2070000}"/>
    <cellStyle name="Moneda 6 2 3 3 3 2" xfId="1981" xr:uid="{00000000-0005-0000-0000-0000B3070000}"/>
    <cellStyle name="Moneda 6 2 3 3 4" xfId="1982" xr:uid="{00000000-0005-0000-0000-0000B4070000}"/>
    <cellStyle name="Moneda 6 2 3 3 4 2" xfId="1983" xr:uid="{00000000-0005-0000-0000-0000B5070000}"/>
    <cellStyle name="Moneda 6 2 3 3 5" xfId="1984" xr:uid="{00000000-0005-0000-0000-0000B6070000}"/>
    <cellStyle name="Moneda 6 2 3 4" xfId="1985" xr:uid="{00000000-0005-0000-0000-0000B7070000}"/>
    <cellStyle name="Moneda 6 2 3 4 2" xfId="1986" xr:uid="{00000000-0005-0000-0000-0000B8070000}"/>
    <cellStyle name="Moneda 6 2 3 5" xfId="1987" xr:uid="{00000000-0005-0000-0000-0000B9070000}"/>
    <cellStyle name="Moneda 6 2 3 5 2" xfId="1988" xr:uid="{00000000-0005-0000-0000-0000BA070000}"/>
    <cellStyle name="Moneda 6 2 3 6" xfId="1989" xr:uid="{00000000-0005-0000-0000-0000BB070000}"/>
    <cellStyle name="Moneda 6 2 3 6 2" xfId="1990" xr:uid="{00000000-0005-0000-0000-0000BC070000}"/>
    <cellStyle name="Moneda 6 2 3 7" xfId="1991" xr:uid="{00000000-0005-0000-0000-0000BD070000}"/>
    <cellStyle name="Moneda 6 2 4" xfId="1992" xr:uid="{00000000-0005-0000-0000-0000BE070000}"/>
    <cellStyle name="Moneda 6 2 4 2" xfId="1993" xr:uid="{00000000-0005-0000-0000-0000BF070000}"/>
    <cellStyle name="Moneda 6 2 4 2 2" xfId="1994" xr:uid="{00000000-0005-0000-0000-0000C0070000}"/>
    <cellStyle name="Moneda 6 2 4 2 2 2" xfId="1995" xr:uid="{00000000-0005-0000-0000-0000C1070000}"/>
    <cellStyle name="Moneda 6 2 4 2 2 2 2" xfId="1996" xr:uid="{00000000-0005-0000-0000-0000C2070000}"/>
    <cellStyle name="Moneda 6 2 4 2 2 3" xfId="1997" xr:uid="{00000000-0005-0000-0000-0000C3070000}"/>
    <cellStyle name="Moneda 6 2 4 2 2 3 2" xfId="1998" xr:uid="{00000000-0005-0000-0000-0000C4070000}"/>
    <cellStyle name="Moneda 6 2 4 2 2 4" xfId="1999" xr:uid="{00000000-0005-0000-0000-0000C5070000}"/>
    <cellStyle name="Moneda 6 2 4 2 2 4 2" xfId="2000" xr:uid="{00000000-0005-0000-0000-0000C6070000}"/>
    <cellStyle name="Moneda 6 2 4 2 2 5" xfId="2001" xr:uid="{00000000-0005-0000-0000-0000C7070000}"/>
    <cellStyle name="Moneda 6 2 4 2 3" xfId="2002" xr:uid="{00000000-0005-0000-0000-0000C8070000}"/>
    <cellStyle name="Moneda 6 2 4 2 3 2" xfId="2003" xr:uid="{00000000-0005-0000-0000-0000C9070000}"/>
    <cellStyle name="Moneda 6 2 4 2 4" xfId="2004" xr:uid="{00000000-0005-0000-0000-0000CA070000}"/>
    <cellStyle name="Moneda 6 2 4 2 4 2" xfId="2005" xr:uid="{00000000-0005-0000-0000-0000CB070000}"/>
    <cellStyle name="Moneda 6 2 4 2 5" xfId="2006" xr:uid="{00000000-0005-0000-0000-0000CC070000}"/>
    <cellStyle name="Moneda 6 2 4 2 5 2" xfId="2007" xr:uid="{00000000-0005-0000-0000-0000CD070000}"/>
    <cellStyle name="Moneda 6 2 4 2 6" xfId="2008" xr:uid="{00000000-0005-0000-0000-0000CE070000}"/>
    <cellStyle name="Moneda 6 2 4 3" xfId="2009" xr:uid="{00000000-0005-0000-0000-0000CF070000}"/>
    <cellStyle name="Moneda 6 2 4 3 2" xfId="2010" xr:uid="{00000000-0005-0000-0000-0000D0070000}"/>
    <cellStyle name="Moneda 6 2 4 3 2 2" xfId="2011" xr:uid="{00000000-0005-0000-0000-0000D1070000}"/>
    <cellStyle name="Moneda 6 2 4 3 3" xfId="2012" xr:uid="{00000000-0005-0000-0000-0000D2070000}"/>
    <cellStyle name="Moneda 6 2 4 3 3 2" xfId="2013" xr:uid="{00000000-0005-0000-0000-0000D3070000}"/>
    <cellStyle name="Moneda 6 2 4 3 4" xfId="2014" xr:uid="{00000000-0005-0000-0000-0000D4070000}"/>
    <cellStyle name="Moneda 6 2 4 3 4 2" xfId="2015" xr:uid="{00000000-0005-0000-0000-0000D5070000}"/>
    <cellStyle name="Moneda 6 2 4 3 5" xfId="2016" xr:uid="{00000000-0005-0000-0000-0000D6070000}"/>
    <cellStyle name="Moneda 6 2 4 4" xfId="2017" xr:uid="{00000000-0005-0000-0000-0000D7070000}"/>
    <cellStyle name="Moneda 6 2 4 4 2" xfId="2018" xr:uid="{00000000-0005-0000-0000-0000D8070000}"/>
    <cellStyle name="Moneda 6 2 4 5" xfId="2019" xr:uid="{00000000-0005-0000-0000-0000D9070000}"/>
    <cellStyle name="Moneda 6 2 4 5 2" xfId="2020" xr:uid="{00000000-0005-0000-0000-0000DA070000}"/>
    <cellStyle name="Moneda 6 2 4 6" xfId="2021" xr:uid="{00000000-0005-0000-0000-0000DB070000}"/>
    <cellStyle name="Moneda 6 2 4 6 2" xfId="2022" xr:uid="{00000000-0005-0000-0000-0000DC070000}"/>
    <cellStyle name="Moneda 6 2 4 7" xfId="2023" xr:uid="{00000000-0005-0000-0000-0000DD070000}"/>
    <cellStyle name="Moneda 6 2 5" xfId="2024" xr:uid="{00000000-0005-0000-0000-0000DE070000}"/>
    <cellStyle name="Moneda 6 2 5 2" xfId="2025" xr:uid="{00000000-0005-0000-0000-0000DF070000}"/>
    <cellStyle name="Moneda 6 2 5 2 2" xfId="2026" xr:uid="{00000000-0005-0000-0000-0000E0070000}"/>
    <cellStyle name="Moneda 6 2 5 2 2 2" xfId="2027" xr:uid="{00000000-0005-0000-0000-0000E1070000}"/>
    <cellStyle name="Moneda 6 2 5 2 3" xfId="2028" xr:uid="{00000000-0005-0000-0000-0000E2070000}"/>
    <cellStyle name="Moneda 6 2 5 2 3 2" xfId="2029" xr:uid="{00000000-0005-0000-0000-0000E3070000}"/>
    <cellStyle name="Moneda 6 2 5 2 4" xfId="2030" xr:uid="{00000000-0005-0000-0000-0000E4070000}"/>
    <cellStyle name="Moneda 6 2 5 2 4 2" xfId="2031" xr:uid="{00000000-0005-0000-0000-0000E5070000}"/>
    <cellStyle name="Moneda 6 2 5 2 5" xfId="2032" xr:uid="{00000000-0005-0000-0000-0000E6070000}"/>
    <cellStyle name="Moneda 6 2 5 3" xfId="2033" xr:uid="{00000000-0005-0000-0000-0000E7070000}"/>
    <cellStyle name="Moneda 6 2 5 3 2" xfId="2034" xr:uid="{00000000-0005-0000-0000-0000E8070000}"/>
    <cellStyle name="Moneda 6 2 5 4" xfId="2035" xr:uid="{00000000-0005-0000-0000-0000E9070000}"/>
    <cellStyle name="Moneda 6 2 5 4 2" xfId="2036" xr:uid="{00000000-0005-0000-0000-0000EA070000}"/>
    <cellStyle name="Moneda 6 2 5 5" xfId="2037" xr:uid="{00000000-0005-0000-0000-0000EB070000}"/>
    <cellStyle name="Moneda 6 2 5 5 2" xfId="2038" xr:uid="{00000000-0005-0000-0000-0000EC070000}"/>
    <cellStyle name="Moneda 6 2 5 6" xfId="2039" xr:uid="{00000000-0005-0000-0000-0000ED070000}"/>
    <cellStyle name="Moneda 6 2 6" xfId="2040" xr:uid="{00000000-0005-0000-0000-0000EE070000}"/>
    <cellStyle name="Moneda 6 2 6 2" xfId="2041" xr:uid="{00000000-0005-0000-0000-0000EF070000}"/>
    <cellStyle name="Moneda 6 2 6 2 2" xfId="2042" xr:uid="{00000000-0005-0000-0000-0000F0070000}"/>
    <cellStyle name="Moneda 6 2 6 3" xfId="2043" xr:uid="{00000000-0005-0000-0000-0000F1070000}"/>
    <cellStyle name="Moneda 6 2 6 3 2" xfId="2044" xr:uid="{00000000-0005-0000-0000-0000F2070000}"/>
    <cellStyle name="Moneda 6 2 6 4" xfId="2045" xr:uid="{00000000-0005-0000-0000-0000F3070000}"/>
    <cellStyle name="Moneda 6 2 6 4 2" xfId="2046" xr:uid="{00000000-0005-0000-0000-0000F4070000}"/>
    <cellStyle name="Moneda 6 2 6 5" xfId="2047" xr:uid="{00000000-0005-0000-0000-0000F5070000}"/>
    <cellStyle name="Moneda 6 2 7" xfId="2048" xr:uid="{00000000-0005-0000-0000-0000F6070000}"/>
    <cellStyle name="Moneda 6 2 7 2" xfId="2049" xr:uid="{00000000-0005-0000-0000-0000F7070000}"/>
    <cellStyle name="Moneda 6 2 8" xfId="2050" xr:uid="{00000000-0005-0000-0000-0000F8070000}"/>
    <cellStyle name="Moneda 6 2 8 2" xfId="2051" xr:uid="{00000000-0005-0000-0000-0000F9070000}"/>
    <cellStyle name="Moneda 6 2 9" xfId="2052" xr:uid="{00000000-0005-0000-0000-0000FA070000}"/>
    <cellStyle name="Moneda 6 2 9 2" xfId="2053" xr:uid="{00000000-0005-0000-0000-0000FB070000}"/>
    <cellStyle name="Moneda 6 3" xfId="2054" xr:uid="{00000000-0005-0000-0000-0000FC070000}"/>
    <cellStyle name="Moneda 6 3 2" xfId="2055" xr:uid="{00000000-0005-0000-0000-0000FD070000}"/>
    <cellStyle name="Moneda 6 3 2 2" xfId="2056" xr:uid="{00000000-0005-0000-0000-0000FE070000}"/>
    <cellStyle name="Moneda 6 3 2 2 2" xfId="2057" xr:uid="{00000000-0005-0000-0000-0000FF070000}"/>
    <cellStyle name="Moneda 6 3 2 2 2 2" xfId="2058" xr:uid="{00000000-0005-0000-0000-000000080000}"/>
    <cellStyle name="Moneda 6 3 2 2 3" xfId="2059" xr:uid="{00000000-0005-0000-0000-000001080000}"/>
    <cellStyle name="Moneda 6 3 2 2 3 2" xfId="2060" xr:uid="{00000000-0005-0000-0000-000002080000}"/>
    <cellStyle name="Moneda 6 3 2 2 4" xfId="2061" xr:uid="{00000000-0005-0000-0000-000003080000}"/>
    <cellStyle name="Moneda 6 3 2 2 4 2" xfId="2062" xr:uid="{00000000-0005-0000-0000-000004080000}"/>
    <cellStyle name="Moneda 6 3 2 2 5" xfId="2063" xr:uid="{00000000-0005-0000-0000-000005080000}"/>
    <cellStyle name="Moneda 6 3 2 3" xfId="2064" xr:uid="{00000000-0005-0000-0000-000006080000}"/>
    <cellStyle name="Moneda 6 3 2 3 2" xfId="2065" xr:uid="{00000000-0005-0000-0000-000007080000}"/>
    <cellStyle name="Moneda 6 3 2 4" xfId="2066" xr:uid="{00000000-0005-0000-0000-000008080000}"/>
    <cellStyle name="Moneda 6 3 2 4 2" xfId="2067" xr:uid="{00000000-0005-0000-0000-000009080000}"/>
    <cellStyle name="Moneda 6 3 2 5" xfId="2068" xr:uid="{00000000-0005-0000-0000-00000A080000}"/>
    <cellStyle name="Moneda 6 3 2 5 2" xfId="2069" xr:uid="{00000000-0005-0000-0000-00000B080000}"/>
    <cellStyle name="Moneda 6 3 2 6" xfId="2070" xr:uid="{00000000-0005-0000-0000-00000C080000}"/>
    <cellStyle name="Moneda 6 3 3" xfId="2071" xr:uid="{00000000-0005-0000-0000-00000D080000}"/>
    <cellStyle name="Moneda 6 3 3 2" xfId="2072" xr:uid="{00000000-0005-0000-0000-00000E080000}"/>
    <cellStyle name="Moneda 6 3 3 2 2" xfId="2073" xr:uid="{00000000-0005-0000-0000-00000F080000}"/>
    <cellStyle name="Moneda 6 3 3 3" xfId="2074" xr:uid="{00000000-0005-0000-0000-000010080000}"/>
    <cellStyle name="Moneda 6 3 3 3 2" xfId="2075" xr:uid="{00000000-0005-0000-0000-000011080000}"/>
    <cellStyle name="Moneda 6 3 3 4" xfId="2076" xr:uid="{00000000-0005-0000-0000-000012080000}"/>
    <cellStyle name="Moneda 6 3 3 4 2" xfId="2077" xr:uid="{00000000-0005-0000-0000-000013080000}"/>
    <cellStyle name="Moneda 6 3 3 5" xfId="2078" xr:uid="{00000000-0005-0000-0000-000014080000}"/>
    <cellStyle name="Moneda 6 3 4" xfId="2079" xr:uid="{00000000-0005-0000-0000-000015080000}"/>
    <cellStyle name="Moneda 6 3 4 2" xfId="2080" xr:uid="{00000000-0005-0000-0000-000016080000}"/>
    <cellStyle name="Moneda 6 3 5" xfId="2081" xr:uid="{00000000-0005-0000-0000-000017080000}"/>
    <cellStyle name="Moneda 6 3 5 2" xfId="2082" xr:uid="{00000000-0005-0000-0000-000018080000}"/>
    <cellStyle name="Moneda 6 3 6" xfId="2083" xr:uid="{00000000-0005-0000-0000-000019080000}"/>
    <cellStyle name="Moneda 6 3 6 2" xfId="2084" xr:uid="{00000000-0005-0000-0000-00001A080000}"/>
    <cellStyle name="Moneda 6 3 7" xfId="2085" xr:uid="{00000000-0005-0000-0000-00001B080000}"/>
    <cellStyle name="Moneda 6 4" xfId="2086" xr:uid="{00000000-0005-0000-0000-00001C080000}"/>
    <cellStyle name="Moneda 6 4 2" xfId="2087" xr:uid="{00000000-0005-0000-0000-00001D080000}"/>
    <cellStyle name="Moneda 6 4 2 2" xfId="2088" xr:uid="{00000000-0005-0000-0000-00001E080000}"/>
    <cellStyle name="Moneda 6 4 2 2 2" xfId="2089" xr:uid="{00000000-0005-0000-0000-00001F080000}"/>
    <cellStyle name="Moneda 6 4 2 2 2 2" xfId="2090" xr:uid="{00000000-0005-0000-0000-000020080000}"/>
    <cellStyle name="Moneda 6 4 2 2 3" xfId="2091" xr:uid="{00000000-0005-0000-0000-000021080000}"/>
    <cellStyle name="Moneda 6 4 2 2 3 2" xfId="2092" xr:uid="{00000000-0005-0000-0000-000022080000}"/>
    <cellStyle name="Moneda 6 4 2 2 4" xfId="2093" xr:uid="{00000000-0005-0000-0000-000023080000}"/>
    <cellStyle name="Moneda 6 4 2 2 4 2" xfId="2094" xr:uid="{00000000-0005-0000-0000-000024080000}"/>
    <cellStyle name="Moneda 6 4 2 2 5" xfId="2095" xr:uid="{00000000-0005-0000-0000-000025080000}"/>
    <cellStyle name="Moneda 6 4 2 3" xfId="2096" xr:uid="{00000000-0005-0000-0000-000026080000}"/>
    <cellStyle name="Moneda 6 4 2 3 2" xfId="2097" xr:uid="{00000000-0005-0000-0000-000027080000}"/>
    <cellStyle name="Moneda 6 4 2 4" xfId="2098" xr:uid="{00000000-0005-0000-0000-000028080000}"/>
    <cellStyle name="Moneda 6 4 2 4 2" xfId="2099" xr:uid="{00000000-0005-0000-0000-000029080000}"/>
    <cellStyle name="Moneda 6 4 2 5" xfId="2100" xr:uid="{00000000-0005-0000-0000-00002A080000}"/>
    <cellStyle name="Moneda 6 4 2 5 2" xfId="2101" xr:uid="{00000000-0005-0000-0000-00002B080000}"/>
    <cellStyle name="Moneda 6 4 2 6" xfId="2102" xr:uid="{00000000-0005-0000-0000-00002C080000}"/>
    <cellStyle name="Moneda 6 4 3" xfId="2103" xr:uid="{00000000-0005-0000-0000-00002D080000}"/>
    <cellStyle name="Moneda 6 4 3 2" xfId="2104" xr:uid="{00000000-0005-0000-0000-00002E080000}"/>
    <cellStyle name="Moneda 6 4 3 2 2" xfId="2105" xr:uid="{00000000-0005-0000-0000-00002F080000}"/>
    <cellStyle name="Moneda 6 4 3 3" xfId="2106" xr:uid="{00000000-0005-0000-0000-000030080000}"/>
    <cellStyle name="Moneda 6 4 3 3 2" xfId="2107" xr:uid="{00000000-0005-0000-0000-000031080000}"/>
    <cellStyle name="Moneda 6 4 3 4" xfId="2108" xr:uid="{00000000-0005-0000-0000-000032080000}"/>
    <cellStyle name="Moneda 6 4 3 4 2" xfId="2109" xr:uid="{00000000-0005-0000-0000-000033080000}"/>
    <cellStyle name="Moneda 6 4 3 5" xfId="2110" xr:uid="{00000000-0005-0000-0000-000034080000}"/>
    <cellStyle name="Moneda 6 4 4" xfId="2111" xr:uid="{00000000-0005-0000-0000-000035080000}"/>
    <cellStyle name="Moneda 6 4 4 2" xfId="2112" xr:uid="{00000000-0005-0000-0000-000036080000}"/>
    <cellStyle name="Moneda 6 4 5" xfId="2113" xr:uid="{00000000-0005-0000-0000-000037080000}"/>
    <cellStyle name="Moneda 6 4 5 2" xfId="2114" xr:uid="{00000000-0005-0000-0000-000038080000}"/>
    <cellStyle name="Moneda 6 4 6" xfId="2115" xr:uid="{00000000-0005-0000-0000-000039080000}"/>
    <cellStyle name="Moneda 6 4 6 2" xfId="2116" xr:uid="{00000000-0005-0000-0000-00003A080000}"/>
    <cellStyle name="Moneda 6 4 7" xfId="2117" xr:uid="{00000000-0005-0000-0000-00003B080000}"/>
    <cellStyle name="Moneda 6 5" xfId="2118" xr:uid="{00000000-0005-0000-0000-00003C080000}"/>
    <cellStyle name="Moneda 6 5 2" xfId="2119" xr:uid="{00000000-0005-0000-0000-00003D080000}"/>
    <cellStyle name="Moneda 6 5 2 2" xfId="2120" xr:uid="{00000000-0005-0000-0000-00003E080000}"/>
    <cellStyle name="Moneda 6 5 2 2 2" xfId="2121" xr:uid="{00000000-0005-0000-0000-00003F080000}"/>
    <cellStyle name="Moneda 6 5 2 2 2 2" xfId="2122" xr:uid="{00000000-0005-0000-0000-000040080000}"/>
    <cellStyle name="Moneda 6 5 2 2 3" xfId="2123" xr:uid="{00000000-0005-0000-0000-000041080000}"/>
    <cellStyle name="Moneda 6 5 2 2 3 2" xfId="2124" xr:uid="{00000000-0005-0000-0000-000042080000}"/>
    <cellStyle name="Moneda 6 5 2 2 4" xfId="2125" xr:uid="{00000000-0005-0000-0000-000043080000}"/>
    <cellStyle name="Moneda 6 5 2 2 4 2" xfId="2126" xr:uid="{00000000-0005-0000-0000-000044080000}"/>
    <cellStyle name="Moneda 6 5 2 2 5" xfId="2127" xr:uid="{00000000-0005-0000-0000-000045080000}"/>
    <cellStyle name="Moneda 6 5 2 3" xfId="2128" xr:uid="{00000000-0005-0000-0000-000046080000}"/>
    <cellStyle name="Moneda 6 5 2 3 2" xfId="2129" xr:uid="{00000000-0005-0000-0000-000047080000}"/>
    <cellStyle name="Moneda 6 5 2 4" xfId="2130" xr:uid="{00000000-0005-0000-0000-000048080000}"/>
    <cellStyle name="Moneda 6 5 2 4 2" xfId="2131" xr:uid="{00000000-0005-0000-0000-000049080000}"/>
    <cellStyle name="Moneda 6 5 2 5" xfId="2132" xr:uid="{00000000-0005-0000-0000-00004A080000}"/>
    <cellStyle name="Moneda 6 5 2 5 2" xfId="2133" xr:uid="{00000000-0005-0000-0000-00004B080000}"/>
    <cellStyle name="Moneda 6 5 2 6" xfId="2134" xr:uid="{00000000-0005-0000-0000-00004C080000}"/>
    <cellStyle name="Moneda 6 5 3" xfId="2135" xr:uid="{00000000-0005-0000-0000-00004D080000}"/>
    <cellStyle name="Moneda 6 5 3 2" xfId="2136" xr:uid="{00000000-0005-0000-0000-00004E080000}"/>
    <cellStyle name="Moneda 6 5 3 2 2" xfId="2137" xr:uid="{00000000-0005-0000-0000-00004F080000}"/>
    <cellStyle name="Moneda 6 5 3 3" xfId="2138" xr:uid="{00000000-0005-0000-0000-000050080000}"/>
    <cellStyle name="Moneda 6 5 3 3 2" xfId="2139" xr:uid="{00000000-0005-0000-0000-000051080000}"/>
    <cellStyle name="Moneda 6 5 3 4" xfId="2140" xr:uid="{00000000-0005-0000-0000-000052080000}"/>
    <cellStyle name="Moneda 6 5 3 4 2" xfId="2141" xr:uid="{00000000-0005-0000-0000-000053080000}"/>
    <cellStyle name="Moneda 6 5 3 5" xfId="2142" xr:uid="{00000000-0005-0000-0000-000054080000}"/>
    <cellStyle name="Moneda 6 5 4" xfId="2143" xr:uid="{00000000-0005-0000-0000-000055080000}"/>
    <cellStyle name="Moneda 6 5 4 2" xfId="2144" xr:uid="{00000000-0005-0000-0000-000056080000}"/>
    <cellStyle name="Moneda 6 5 5" xfId="2145" xr:uid="{00000000-0005-0000-0000-000057080000}"/>
    <cellStyle name="Moneda 6 5 5 2" xfId="2146" xr:uid="{00000000-0005-0000-0000-000058080000}"/>
    <cellStyle name="Moneda 6 5 6" xfId="2147" xr:uid="{00000000-0005-0000-0000-000059080000}"/>
    <cellStyle name="Moneda 6 5 6 2" xfId="2148" xr:uid="{00000000-0005-0000-0000-00005A080000}"/>
    <cellStyle name="Moneda 6 5 7" xfId="2149" xr:uid="{00000000-0005-0000-0000-00005B080000}"/>
    <cellStyle name="Moneda 6 6" xfId="2150" xr:uid="{00000000-0005-0000-0000-00005C080000}"/>
    <cellStyle name="Moneda 6 6 2" xfId="2151" xr:uid="{00000000-0005-0000-0000-00005D080000}"/>
    <cellStyle name="Moneda 6 6 2 2" xfId="2152" xr:uid="{00000000-0005-0000-0000-00005E080000}"/>
    <cellStyle name="Moneda 6 6 2 2 2" xfId="2153" xr:uid="{00000000-0005-0000-0000-00005F080000}"/>
    <cellStyle name="Moneda 6 6 2 3" xfId="2154" xr:uid="{00000000-0005-0000-0000-000060080000}"/>
    <cellStyle name="Moneda 6 6 2 3 2" xfId="2155" xr:uid="{00000000-0005-0000-0000-000061080000}"/>
    <cellStyle name="Moneda 6 6 2 4" xfId="2156" xr:uid="{00000000-0005-0000-0000-000062080000}"/>
    <cellStyle name="Moneda 6 6 2 4 2" xfId="2157" xr:uid="{00000000-0005-0000-0000-000063080000}"/>
    <cellStyle name="Moneda 6 6 2 5" xfId="2158" xr:uid="{00000000-0005-0000-0000-000064080000}"/>
    <cellStyle name="Moneda 6 6 3" xfId="2159" xr:uid="{00000000-0005-0000-0000-000065080000}"/>
    <cellStyle name="Moneda 6 6 3 2" xfId="2160" xr:uid="{00000000-0005-0000-0000-000066080000}"/>
    <cellStyle name="Moneda 6 6 4" xfId="2161" xr:uid="{00000000-0005-0000-0000-000067080000}"/>
    <cellStyle name="Moneda 6 6 4 2" xfId="2162" xr:uid="{00000000-0005-0000-0000-000068080000}"/>
    <cellStyle name="Moneda 6 6 5" xfId="2163" xr:uid="{00000000-0005-0000-0000-000069080000}"/>
    <cellStyle name="Moneda 6 6 5 2" xfId="2164" xr:uid="{00000000-0005-0000-0000-00006A080000}"/>
    <cellStyle name="Moneda 6 6 6" xfId="2165" xr:uid="{00000000-0005-0000-0000-00006B080000}"/>
    <cellStyle name="Moneda 6 7" xfId="2166" xr:uid="{00000000-0005-0000-0000-00006C080000}"/>
    <cellStyle name="Moneda 6 7 2" xfId="2167" xr:uid="{00000000-0005-0000-0000-00006D080000}"/>
    <cellStyle name="Moneda 6 7 2 2" xfId="2168" xr:uid="{00000000-0005-0000-0000-00006E080000}"/>
    <cellStyle name="Moneda 6 7 3" xfId="2169" xr:uid="{00000000-0005-0000-0000-00006F080000}"/>
    <cellStyle name="Moneda 6 7 3 2" xfId="2170" xr:uid="{00000000-0005-0000-0000-000070080000}"/>
    <cellStyle name="Moneda 6 7 4" xfId="2171" xr:uid="{00000000-0005-0000-0000-000071080000}"/>
    <cellStyle name="Moneda 6 7 4 2" xfId="2172" xr:uid="{00000000-0005-0000-0000-000072080000}"/>
    <cellStyle name="Moneda 6 7 5" xfId="2173" xr:uid="{00000000-0005-0000-0000-000073080000}"/>
    <cellStyle name="Moneda 6 8" xfId="2174" xr:uid="{00000000-0005-0000-0000-000074080000}"/>
    <cellStyle name="Moneda 6 8 2" xfId="2175" xr:uid="{00000000-0005-0000-0000-000075080000}"/>
    <cellStyle name="Moneda 6 9" xfId="2176" xr:uid="{00000000-0005-0000-0000-000076080000}"/>
    <cellStyle name="Moneda 6 9 2" xfId="2177" xr:uid="{00000000-0005-0000-0000-000077080000}"/>
    <cellStyle name="Moneda 7" xfId="2178" xr:uid="{00000000-0005-0000-0000-000078080000}"/>
    <cellStyle name="Moneda 7 10" xfId="2179" xr:uid="{00000000-0005-0000-0000-000079080000}"/>
    <cellStyle name="Moneda 7 10 2" xfId="2180" xr:uid="{00000000-0005-0000-0000-00007A080000}"/>
    <cellStyle name="Moneda 7 11" xfId="2181" xr:uid="{00000000-0005-0000-0000-00007B080000}"/>
    <cellStyle name="Moneda 7 12" xfId="2182" xr:uid="{00000000-0005-0000-0000-00007C080000}"/>
    <cellStyle name="Moneda 7 2" xfId="2183" xr:uid="{00000000-0005-0000-0000-00007D080000}"/>
    <cellStyle name="Moneda 7 2 10" xfId="2184" xr:uid="{00000000-0005-0000-0000-00007E080000}"/>
    <cellStyle name="Moneda 7 2 11" xfId="2185" xr:uid="{00000000-0005-0000-0000-00007F080000}"/>
    <cellStyle name="Moneda 7 2 2" xfId="2186" xr:uid="{00000000-0005-0000-0000-000080080000}"/>
    <cellStyle name="Moneda 7 2 2 2" xfId="2187" xr:uid="{00000000-0005-0000-0000-000081080000}"/>
    <cellStyle name="Moneda 7 2 2 2 2" xfId="2188" xr:uid="{00000000-0005-0000-0000-000082080000}"/>
    <cellStyle name="Moneda 7 2 2 2 2 2" xfId="2189" xr:uid="{00000000-0005-0000-0000-000083080000}"/>
    <cellStyle name="Moneda 7 2 2 2 2 2 2" xfId="2190" xr:uid="{00000000-0005-0000-0000-000084080000}"/>
    <cellStyle name="Moneda 7 2 2 2 2 3" xfId="2191" xr:uid="{00000000-0005-0000-0000-000085080000}"/>
    <cellStyle name="Moneda 7 2 2 2 2 3 2" xfId="2192" xr:uid="{00000000-0005-0000-0000-000086080000}"/>
    <cellStyle name="Moneda 7 2 2 2 2 4" xfId="2193" xr:uid="{00000000-0005-0000-0000-000087080000}"/>
    <cellStyle name="Moneda 7 2 2 2 2 4 2" xfId="2194" xr:uid="{00000000-0005-0000-0000-000088080000}"/>
    <cellStyle name="Moneda 7 2 2 2 2 5" xfId="2195" xr:uid="{00000000-0005-0000-0000-000089080000}"/>
    <cellStyle name="Moneda 7 2 2 2 3" xfId="2196" xr:uid="{00000000-0005-0000-0000-00008A080000}"/>
    <cellStyle name="Moneda 7 2 2 2 3 2" xfId="2197" xr:uid="{00000000-0005-0000-0000-00008B080000}"/>
    <cellStyle name="Moneda 7 2 2 2 4" xfId="2198" xr:uid="{00000000-0005-0000-0000-00008C080000}"/>
    <cellStyle name="Moneda 7 2 2 2 4 2" xfId="2199" xr:uid="{00000000-0005-0000-0000-00008D080000}"/>
    <cellStyle name="Moneda 7 2 2 2 5" xfId="2200" xr:uid="{00000000-0005-0000-0000-00008E080000}"/>
    <cellStyle name="Moneda 7 2 2 2 5 2" xfId="2201" xr:uid="{00000000-0005-0000-0000-00008F080000}"/>
    <cellStyle name="Moneda 7 2 2 2 6" xfId="2202" xr:uid="{00000000-0005-0000-0000-000090080000}"/>
    <cellStyle name="Moneda 7 2 2 3" xfId="2203" xr:uid="{00000000-0005-0000-0000-000091080000}"/>
    <cellStyle name="Moneda 7 2 2 3 2" xfId="2204" xr:uid="{00000000-0005-0000-0000-000092080000}"/>
    <cellStyle name="Moneda 7 2 2 3 2 2" xfId="2205" xr:uid="{00000000-0005-0000-0000-000093080000}"/>
    <cellStyle name="Moneda 7 2 2 3 3" xfId="2206" xr:uid="{00000000-0005-0000-0000-000094080000}"/>
    <cellStyle name="Moneda 7 2 2 3 3 2" xfId="2207" xr:uid="{00000000-0005-0000-0000-000095080000}"/>
    <cellStyle name="Moneda 7 2 2 3 4" xfId="2208" xr:uid="{00000000-0005-0000-0000-000096080000}"/>
    <cellStyle name="Moneda 7 2 2 3 4 2" xfId="2209" xr:uid="{00000000-0005-0000-0000-000097080000}"/>
    <cellStyle name="Moneda 7 2 2 3 5" xfId="2210" xr:uid="{00000000-0005-0000-0000-000098080000}"/>
    <cellStyle name="Moneda 7 2 2 4" xfId="2211" xr:uid="{00000000-0005-0000-0000-000099080000}"/>
    <cellStyle name="Moneda 7 2 2 4 2" xfId="2212" xr:uid="{00000000-0005-0000-0000-00009A080000}"/>
    <cellStyle name="Moneda 7 2 2 5" xfId="2213" xr:uid="{00000000-0005-0000-0000-00009B080000}"/>
    <cellStyle name="Moneda 7 2 2 5 2" xfId="2214" xr:uid="{00000000-0005-0000-0000-00009C080000}"/>
    <cellStyle name="Moneda 7 2 2 6" xfId="2215" xr:uid="{00000000-0005-0000-0000-00009D080000}"/>
    <cellStyle name="Moneda 7 2 2 6 2" xfId="2216" xr:uid="{00000000-0005-0000-0000-00009E080000}"/>
    <cellStyle name="Moneda 7 2 2 7" xfId="2217" xr:uid="{00000000-0005-0000-0000-00009F080000}"/>
    <cellStyle name="Moneda 7 2 3" xfId="2218" xr:uid="{00000000-0005-0000-0000-0000A0080000}"/>
    <cellStyle name="Moneda 7 2 3 2" xfId="2219" xr:uid="{00000000-0005-0000-0000-0000A1080000}"/>
    <cellStyle name="Moneda 7 2 3 2 2" xfId="2220" xr:uid="{00000000-0005-0000-0000-0000A2080000}"/>
    <cellStyle name="Moneda 7 2 3 2 2 2" xfId="2221" xr:uid="{00000000-0005-0000-0000-0000A3080000}"/>
    <cellStyle name="Moneda 7 2 3 2 2 2 2" xfId="2222" xr:uid="{00000000-0005-0000-0000-0000A4080000}"/>
    <cellStyle name="Moneda 7 2 3 2 2 3" xfId="2223" xr:uid="{00000000-0005-0000-0000-0000A5080000}"/>
    <cellStyle name="Moneda 7 2 3 2 2 3 2" xfId="2224" xr:uid="{00000000-0005-0000-0000-0000A6080000}"/>
    <cellStyle name="Moneda 7 2 3 2 2 4" xfId="2225" xr:uid="{00000000-0005-0000-0000-0000A7080000}"/>
    <cellStyle name="Moneda 7 2 3 2 2 4 2" xfId="2226" xr:uid="{00000000-0005-0000-0000-0000A8080000}"/>
    <cellStyle name="Moneda 7 2 3 2 2 5" xfId="2227" xr:uid="{00000000-0005-0000-0000-0000A9080000}"/>
    <cellStyle name="Moneda 7 2 3 2 3" xfId="2228" xr:uid="{00000000-0005-0000-0000-0000AA080000}"/>
    <cellStyle name="Moneda 7 2 3 2 3 2" xfId="2229" xr:uid="{00000000-0005-0000-0000-0000AB080000}"/>
    <cellStyle name="Moneda 7 2 3 2 4" xfId="2230" xr:uid="{00000000-0005-0000-0000-0000AC080000}"/>
    <cellStyle name="Moneda 7 2 3 2 4 2" xfId="2231" xr:uid="{00000000-0005-0000-0000-0000AD080000}"/>
    <cellStyle name="Moneda 7 2 3 2 5" xfId="2232" xr:uid="{00000000-0005-0000-0000-0000AE080000}"/>
    <cellStyle name="Moneda 7 2 3 2 5 2" xfId="2233" xr:uid="{00000000-0005-0000-0000-0000AF080000}"/>
    <cellStyle name="Moneda 7 2 3 2 6" xfId="2234" xr:uid="{00000000-0005-0000-0000-0000B0080000}"/>
    <cellStyle name="Moneda 7 2 3 3" xfId="2235" xr:uid="{00000000-0005-0000-0000-0000B1080000}"/>
    <cellStyle name="Moneda 7 2 3 3 2" xfId="2236" xr:uid="{00000000-0005-0000-0000-0000B2080000}"/>
    <cellStyle name="Moneda 7 2 3 3 2 2" xfId="2237" xr:uid="{00000000-0005-0000-0000-0000B3080000}"/>
    <cellStyle name="Moneda 7 2 3 3 3" xfId="2238" xr:uid="{00000000-0005-0000-0000-0000B4080000}"/>
    <cellStyle name="Moneda 7 2 3 3 3 2" xfId="2239" xr:uid="{00000000-0005-0000-0000-0000B5080000}"/>
    <cellStyle name="Moneda 7 2 3 3 4" xfId="2240" xr:uid="{00000000-0005-0000-0000-0000B6080000}"/>
    <cellStyle name="Moneda 7 2 3 3 4 2" xfId="2241" xr:uid="{00000000-0005-0000-0000-0000B7080000}"/>
    <cellStyle name="Moneda 7 2 3 3 5" xfId="2242" xr:uid="{00000000-0005-0000-0000-0000B8080000}"/>
    <cellStyle name="Moneda 7 2 3 4" xfId="2243" xr:uid="{00000000-0005-0000-0000-0000B9080000}"/>
    <cellStyle name="Moneda 7 2 3 4 2" xfId="2244" xr:uid="{00000000-0005-0000-0000-0000BA080000}"/>
    <cellStyle name="Moneda 7 2 3 5" xfId="2245" xr:uid="{00000000-0005-0000-0000-0000BB080000}"/>
    <cellStyle name="Moneda 7 2 3 5 2" xfId="2246" xr:uid="{00000000-0005-0000-0000-0000BC080000}"/>
    <cellStyle name="Moneda 7 2 3 6" xfId="2247" xr:uid="{00000000-0005-0000-0000-0000BD080000}"/>
    <cellStyle name="Moneda 7 2 3 6 2" xfId="2248" xr:uid="{00000000-0005-0000-0000-0000BE080000}"/>
    <cellStyle name="Moneda 7 2 3 7" xfId="2249" xr:uid="{00000000-0005-0000-0000-0000BF080000}"/>
    <cellStyle name="Moneda 7 2 4" xfId="2250" xr:uid="{00000000-0005-0000-0000-0000C0080000}"/>
    <cellStyle name="Moneda 7 2 4 2" xfId="2251" xr:uid="{00000000-0005-0000-0000-0000C1080000}"/>
    <cellStyle name="Moneda 7 2 4 2 2" xfId="2252" xr:uid="{00000000-0005-0000-0000-0000C2080000}"/>
    <cellStyle name="Moneda 7 2 4 2 2 2" xfId="2253" xr:uid="{00000000-0005-0000-0000-0000C3080000}"/>
    <cellStyle name="Moneda 7 2 4 2 2 2 2" xfId="2254" xr:uid="{00000000-0005-0000-0000-0000C4080000}"/>
    <cellStyle name="Moneda 7 2 4 2 2 3" xfId="2255" xr:uid="{00000000-0005-0000-0000-0000C5080000}"/>
    <cellStyle name="Moneda 7 2 4 2 2 3 2" xfId="2256" xr:uid="{00000000-0005-0000-0000-0000C6080000}"/>
    <cellStyle name="Moneda 7 2 4 2 2 4" xfId="2257" xr:uid="{00000000-0005-0000-0000-0000C7080000}"/>
    <cellStyle name="Moneda 7 2 4 2 2 4 2" xfId="2258" xr:uid="{00000000-0005-0000-0000-0000C8080000}"/>
    <cellStyle name="Moneda 7 2 4 2 2 5" xfId="2259" xr:uid="{00000000-0005-0000-0000-0000C9080000}"/>
    <cellStyle name="Moneda 7 2 4 2 3" xfId="2260" xr:uid="{00000000-0005-0000-0000-0000CA080000}"/>
    <cellStyle name="Moneda 7 2 4 2 3 2" xfId="2261" xr:uid="{00000000-0005-0000-0000-0000CB080000}"/>
    <cellStyle name="Moneda 7 2 4 2 4" xfId="2262" xr:uid="{00000000-0005-0000-0000-0000CC080000}"/>
    <cellStyle name="Moneda 7 2 4 2 4 2" xfId="2263" xr:uid="{00000000-0005-0000-0000-0000CD080000}"/>
    <cellStyle name="Moneda 7 2 4 2 5" xfId="2264" xr:uid="{00000000-0005-0000-0000-0000CE080000}"/>
    <cellStyle name="Moneda 7 2 4 2 5 2" xfId="2265" xr:uid="{00000000-0005-0000-0000-0000CF080000}"/>
    <cellStyle name="Moneda 7 2 4 2 6" xfId="2266" xr:uid="{00000000-0005-0000-0000-0000D0080000}"/>
    <cellStyle name="Moneda 7 2 4 3" xfId="2267" xr:uid="{00000000-0005-0000-0000-0000D1080000}"/>
    <cellStyle name="Moneda 7 2 4 3 2" xfId="2268" xr:uid="{00000000-0005-0000-0000-0000D2080000}"/>
    <cellStyle name="Moneda 7 2 4 3 2 2" xfId="2269" xr:uid="{00000000-0005-0000-0000-0000D3080000}"/>
    <cellStyle name="Moneda 7 2 4 3 3" xfId="2270" xr:uid="{00000000-0005-0000-0000-0000D4080000}"/>
    <cellStyle name="Moneda 7 2 4 3 3 2" xfId="2271" xr:uid="{00000000-0005-0000-0000-0000D5080000}"/>
    <cellStyle name="Moneda 7 2 4 3 4" xfId="2272" xr:uid="{00000000-0005-0000-0000-0000D6080000}"/>
    <cellStyle name="Moneda 7 2 4 3 4 2" xfId="2273" xr:uid="{00000000-0005-0000-0000-0000D7080000}"/>
    <cellStyle name="Moneda 7 2 4 3 5" xfId="2274" xr:uid="{00000000-0005-0000-0000-0000D8080000}"/>
    <cellStyle name="Moneda 7 2 4 4" xfId="2275" xr:uid="{00000000-0005-0000-0000-0000D9080000}"/>
    <cellStyle name="Moneda 7 2 4 4 2" xfId="2276" xr:uid="{00000000-0005-0000-0000-0000DA080000}"/>
    <cellStyle name="Moneda 7 2 4 5" xfId="2277" xr:uid="{00000000-0005-0000-0000-0000DB080000}"/>
    <cellStyle name="Moneda 7 2 4 5 2" xfId="2278" xr:uid="{00000000-0005-0000-0000-0000DC080000}"/>
    <cellStyle name="Moneda 7 2 4 6" xfId="2279" xr:uid="{00000000-0005-0000-0000-0000DD080000}"/>
    <cellStyle name="Moneda 7 2 4 6 2" xfId="2280" xr:uid="{00000000-0005-0000-0000-0000DE080000}"/>
    <cellStyle name="Moneda 7 2 4 7" xfId="2281" xr:uid="{00000000-0005-0000-0000-0000DF080000}"/>
    <cellStyle name="Moneda 7 2 5" xfId="2282" xr:uid="{00000000-0005-0000-0000-0000E0080000}"/>
    <cellStyle name="Moneda 7 2 5 2" xfId="2283" xr:uid="{00000000-0005-0000-0000-0000E1080000}"/>
    <cellStyle name="Moneda 7 2 5 2 2" xfId="2284" xr:uid="{00000000-0005-0000-0000-0000E2080000}"/>
    <cellStyle name="Moneda 7 2 5 2 2 2" xfId="2285" xr:uid="{00000000-0005-0000-0000-0000E3080000}"/>
    <cellStyle name="Moneda 7 2 5 2 3" xfId="2286" xr:uid="{00000000-0005-0000-0000-0000E4080000}"/>
    <cellStyle name="Moneda 7 2 5 2 3 2" xfId="2287" xr:uid="{00000000-0005-0000-0000-0000E5080000}"/>
    <cellStyle name="Moneda 7 2 5 2 4" xfId="2288" xr:uid="{00000000-0005-0000-0000-0000E6080000}"/>
    <cellStyle name="Moneda 7 2 5 2 4 2" xfId="2289" xr:uid="{00000000-0005-0000-0000-0000E7080000}"/>
    <cellStyle name="Moneda 7 2 5 2 5" xfId="2290" xr:uid="{00000000-0005-0000-0000-0000E8080000}"/>
    <cellStyle name="Moneda 7 2 5 3" xfId="2291" xr:uid="{00000000-0005-0000-0000-0000E9080000}"/>
    <cellStyle name="Moneda 7 2 5 3 2" xfId="2292" xr:uid="{00000000-0005-0000-0000-0000EA080000}"/>
    <cellStyle name="Moneda 7 2 5 4" xfId="2293" xr:uid="{00000000-0005-0000-0000-0000EB080000}"/>
    <cellStyle name="Moneda 7 2 5 4 2" xfId="2294" xr:uid="{00000000-0005-0000-0000-0000EC080000}"/>
    <cellStyle name="Moneda 7 2 5 5" xfId="2295" xr:uid="{00000000-0005-0000-0000-0000ED080000}"/>
    <cellStyle name="Moneda 7 2 5 5 2" xfId="2296" xr:uid="{00000000-0005-0000-0000-0000EE080000}"/>
    <cellStyle name="Moneda 7 2 5 6" xfId="2297" xr:uid="{00000000-0005-0000-0000-0000EF080000}"/>
    <cellStyle name="Moneda 7 2 6" xfId="2298" xr:uid="{00000000-0005-0000-0000-0000F0080000}"/>
    <cellStyle name="Moneda 7 2 6 2" xfId="2299" xr:uid="{00000000-0005-0000-0000-0000F1080000}"/>
    <cellStyle name="Moneda 7 2 6 2 2" xfId="2300" xr:uid="{00000000-0005-0000-0000-0000F2080000}"/>
    <cellStyle name="Moneda 7 2 6 3" xfId="2301" xr:uid="{00000000-0005-0000-0000-0000F3080000}"/>
    <cellStyle name="Moneda 7 2 6 3 2" xfId="2302" xr:uid="{00000000-0005-0000-0000-0000F4080000}"/>
    <cellStyle name="Moneda 7 2 6 4" xfId="2303" xr:uid="{00000000-0005-0000-0000-0000F5080000}"/>
    <cellStyle name="Moneda 7 2 6 4 2" xfId="2304" xr:uid="{00000000-0005-0000-0000-0000F6080000}"/>
    <cellStyle name="Moneda 7 2 6 5" xfId="2305" xr:uid="{00000000-0005-0000-0000-0000F7080000}"/>
    <cellStyle name="Moneda 7 2 7" xfId="2306" xr:uid="{00000000-0005-0000-0000-0000F8080000}"/>
    <cellStyle name="Moneda 7 2 7 2" xfId="2307" xr:uid="{00000000-0005-0000-0000-0000F9080000}"/>
    <cellStyle name="Moneda 7 2 8" xfId="2308" xr:uid="{00000000-0005-0000-0000-0000FA080000}"/>
    <cellStyle name="Moneda 7 2 8 2" xfId="2309" xr:uid="{00000000-0005-0000-0000-0000FB080000}"/>
    <cellStyle name="Moneda 7 2 9" xfId="2310" xr:uid="{00000000-0005-0000-0000-0000FC080000}"/>
    <cellStyle name="Moneda 7 2 9 2" xfId="2311" xr:uid="{00000000-0005-0000-0000-0000FD080000}"/>
    <cellStyle name="Moneda 7 3" xfId="2312" xr:uid="{00000000-0005-0000-0000-0000FE080000}"/>
    <cellStyle name="Moneda 7 3 2" xfId="2313" xr:uid="{00000000-0005-0000-0000-0000FF080000}"/>
    <cellStyle name="Moneda 7 3 2 2" xfId="2314" xr:uid="{00000000-0005-0000-0000-000000090000}"/>
    <cellStyle name="Moneda 7 3 2 2 2" xfId="2315" xr:uid="{00000000-0005-0000-0000-000001090000}"/>
    <cellStyle name="Moneda 7 3 2 2 2 2" xfId="2316" xr:uid="{00000000-0005-0000-0000-000002090000}"/>
    <cellStyle name="Moneda 7 3 2 2 3" xfId="2317" xr:uid="{00000000-0005-0000-0000-000003090000}"/>
    <cellStyle name="Moneda 7 3 2 2 3 2" xfId="2318" xr:uid="{00000000-0005-0000-0000-000004090000}"/>
    <cellStyle name="Moneda 7 3 2 2 4" xfId="2319" xr:uid="{00000000-0005-0000-0000-000005090000}"/>
    <cellStyle name="Moneda 7 3 2 2 4 2" xfId="2320" xr:uid="{00000000-0005-0000-0000-000006090000}"/>
    <cellStyle name="Moneda 7 3 2 2 5" xfId="2321" xr:uid="{00000000-0005-0000-0000-000007090000}"/>
    <cellStyle name="Moneda 7 3 2 3" xfId="2322" xr:uid="{00000000-0005-0000-0000-000008090000}"/>
    <cellStyle name="Moneda 7 3 2 3 2" xfId="2323" xr:uid="{00000000-0005-0000-0000-000009090000}"/>
    <cellStyle name="Moneda 7 3 2 4" xfId="2324" xr:uid="{00000000-0005-0000-0000-00000A090000}"/>
    <cellStyle name="Moneda 7 3 2 4 2" xfId="2325" xr:uid="{00000000-0005-0000-0000-00000B090000}"/>
    <cellStyle name="Moneda 7 3 2 5" xfId="2326" xr:uid="{00000000-0005-0000-0000-00000C090000}"/>
    <cellStyle name="Moneda 7 3 2 5 2" xfId="2327" xr:uid="{00000000-0005-0000-0000-00000D090000}"/>
    <cellStyle name="Moneda 7 3 2 6" xfId="2328" xr:uid="{00000000-0005-0000-0000-00000E090000}"/>
    <cellStyle name="Moneda 7 3 3" xfId="2329" xr:uid="{00000000-0005-0000-0000-00000F090000}"/>
    <cellStyle name="Moneda 7 3 3 2" xfId="2330" xr:uid="{00000000-0005-0000-0000-000010090000}"/>
    <cellStyle name="Moneda 7 3 3 2 2" xfId="2331" xr:uid="{00000000-0005-0000-0000-000011090000}"/>
    <cellStyle name="Moneda 7 3 3 3" xfId="2332" xr:uid="{00000000-0005-0000-0000-000012090000}"/>
    <cellStyle name="Moneda 7 3 3 3 2" xfId="2333" xr:uid="{00000000-0005-0000-0000-000013090000}"/>
    <cellStyle name="Moneda 7 3 3 4" xfId="2334" xr:uid="{00000000-0005-0000-0000-000014090000}"/>
    <cellStyle name="Moneda 7 3 3 4 2" xfId="2335" xr:uid="{00000000-0005-0000-0000-000015090000}"/>
    <cellStyle name="Moneda 7 3 3 5" xfId="2336" xr:uid="{00000000-0005-0000-0000-000016090000}"/>
    <cellStyle name="Moneda 7 3 4" xfId="2337" xr:uid="{00000000-0005-0000-0000-000017090000}"/>
    <cellStyle name="Moneda 7 3 4 2" xfId="2338" xr:uid="{00000000-0005-0000-0000-000018090000}"/>
    <cellStyle name="Moneda 7 3 5" xfId="2339" xr:uid="{00000000-0005-0000-0000-000019090000}"/>
    <cellStyle name="Moneda 7 3 5 2" xfId="2340" xr:uid="{00000000-0005-0000-0000-00001A090000}"/>
    <cellStyle name="Moneda 7 3 6" xfId="2341" xr:uid="{00000000-0005-0000-0000-00001B090000}"/>
    <cellStyle name="Moneda 7 3 6 2" xfId="2342" xr:uid="{00000000-0005-0000-0000-00001C090000}"/>
    <cellStyle name="Moneda 7 3 7" xfId="2343" xr:uid="{00000000-0005-0000-0000-00001D090000}"/>
    <cellStyle name="Moneda 7 4" xfId="2344" xr:uid="{00000000-0005-0000-0000-00001E090000}"/>
    <cellStyle name="Moneda 7 4 2" xfId="2345" xr:uid="{00000000-0005-0000-0000-00001F090000}"/>
    <cellStyle name="Moneda 7 4 2 2" xfId="2346" xr:uid="{00000000-0005-0000-0000-000020090000}"/>
    <cellStyle name="Moneda 7 4 2 2 2" xfId="2347" xr:uid="{00000000-0005-0000-0000-000021090000}"/>
    <cellStyle name="Moneda 7 4 2 2 2 2" xfId="2348" xr:uid="{00000000-0005-0000-0000-000022090000}"/>
    <cellStyle name="Moneda 7 4 2 2 3" xfId="2349" xr:uid="{00000000-0005-0000-0000-000023090000}"/>
    <cellStyle name="Moneda 7 4 2 2 3 2" xfId="2350" xr:uid="{00000000-0005-0000-0000-000024090000}"/>
    <cellStyle name="Moneda 7 4 2 2 4" xfId="2351" xr:uid="{00000000-0005-0000-0000-000025090000}"/>
    <cellStyle name="Moneda 7 4 2 2 4 2" xfId="2352" xr:uid="{00000000-0005-0000-0000-000026090000}"/>
    <cellStyle name="Moneda 7 4 2 2 5" xfId="2353" xr:uid="{00000000-0005-0000-0000-000027090000}"/>
    <cellStyle name="Moneda 7 4 2 3" xfId="2354" xr:uid="{00000000-0005-0000-0000-000028090000}"/>
    <cellStyle name="Moneda 7 4 2 3 2" xfId="2355" xr:uid="{00000000-0005-0000-0000-000029090000}"/>
    <cellStyle name="Moneda 7 4 2 4" xfId="2356" xr:uid="{00000000-0005-0000-0000-00002A090000}"/>
    <cellStyle name="Moneda 7 4 2 4 2" xfId="2357" xr:uid="{00000000-0005-0000-0000-00002B090000}"/>
    <cellStyle name="Moneda 7 4 2 5" xfId="2358" xr:uid="{00000000-0005-0000-0000-00002C090000}"/>
    <cellStyle name="Moneda 7 4 2 5 2" xfId="2359" xr:uid="{00000000-0005-0000-0000-00002D090000}"/>
    <cellStyle name="Moneda 7 4 2 6" xfId="2360" xr:uid="{00000000-0005-0000-0000-00002E090000}"/>
    <cellStyle name="Moneda 7 4 3" xfId="2361" xr:uid="{00000000-0005-0000-0000-00002F090000}"/>
    <cellStyle name="Moneda 7 4 3 2" xfId="2362" xr:uid="{00000000-0005-0000-0000-000030090000}"/>
    <cellStyle name="Moneda 7 4 3 2 2" xfId="2363" xr:uid="{00000000-0005-0000-0000-000031090000}"/>
    <cellStyle name="Moneda 7 4 3 3" xfId="2364" xr:uid="{00000000-0005-0000-0000-000032090000}"/>
    <cellStyle name="Moneda 7 4 3 3 2" xfId="2365" xr:uid="{00000000-0005-0000-0000-000033090000}"/>
    <cellStyle name="Moneda 7 4 3 4" xfId="2366" xr:uid="{00000000-0005-0000-0000-000034090000}"/>
    <cellStyle name="Moneda 7 4 3 4 2" xfId="2367" xr:uid="{00000000-0005-0000-0000-000035090000}"/>
    <cellStyle name="Moneda 7 4 3 5" xfId="2368" xr:uid="{00000000-0005-0000-0000-000036090000}"/>
    <cellStyle name="Moneda 7 4 4" xfId="2369" xr:uid="{00000000-0005-0000-0000-000037090000}"/>
    <cellStyle name="Moneda 7 4 4 2" xfId="2370" xr:uid="{00000000-0005-0000-0000-000038090000}"/>
    <cellStyle name="Moneda 7 4 5" xfId="2371" xr:uid="{00000000-0005-0000-0000-000039090000}"/>
    <cellStyle name="Moneda 7 4 5 2" xfId="2372" xr:uid="{00000000-0005-0000-0000-00003A090000}"/>
    <cellStyle name="Moneda 7 4 6" xfId="2373" xr:uid="{00000000-0005-0000-0000-00003B090000}"/>
    <cellStyle name="Moneda 7 4 6 2" xfId="2374" xr:uid="{00000000-0005-0000-0000-00003C090000}"/>
    <cellStyle name="Moneda 7 4 7" xfId="2375" xr:uid="{00000000-0005-0000-0000-00003D090000}"/>
    <cellStyle name="Moneda 7 5" xfId="2376" xr:uid="{00000000-0005-0000-0000-00003E090000}"/>
    <cellStyle name="Moneda 7 5 2" xfId="2377" xr:uid="{00000000-0005-0000-0000-00003F090000}"/>
    <cellStyle name="Moneda 7 5 2 2" xfId="2378" xr:uid="{00000000-0005-0000-0000-000040090000}"/>
    <cellStyle name="Moneda 7 5 2 2 2" xfId="2379" xr:uid="{00000000-0005-0000-0000-000041090000}"/>
    <cellStyle name="Moneda 7 5 2 2 2 2" xfId="2380" xr:uid="{00000000-0005-0000-0000-000042090000}"/>
    <cellStyle name="Moneda 7 5 2 2 3" xfId="2381" xr:uid="{00000000-0005-0000-0000-000043090000}"/>
    <cellStyle name="Moneda 7 5 2 2 3 2" xfId="2382" xr:uid="{00000000-0005-0000-0000-000044090000}"/>
    <cellStyle name="Moneda 7 5 2 2 4" xfId="2383" xr:uid="{00000000-0005-0000-0000-000045090000}"/>
    <cellStyle name="Moneda 7 5 2 2 4 2" xfId="2384" xr:uid="{00000000-0005-0000-0000-000046090000}"/>
    <cellStyle name="Moneda 7 5 2 2 5" xfId="2385" xr:uid="{00000000-0005-0000-0000-000047090000}"/>
    <cellStyle name="Moneda 7 5 2 3" xfId="2386" xr:uid="{00000000-0005-0000-0000-000048090000}"/>
    <cellStyle name="Moneda 7 5 2 3 2" xfId="2387" xr:uid="{00000000-0005-0000-0000-000049090000}"/>
    <cellStyle name="Moneda 7 5 2 4" xfId="2388" xr:uid="{00000000-0005-0000-0000-00004A090000}"/>
    <cellStyle name="Moneda 7 5 2 4 2" xfId="2389" xr:uid="{00000000-0005-0000-0000-00004B090000}"/>
    <cellStyle name="Moneda 7 5 2 5" xfId="2390" xr:uid="{00000000-0005-0000-0000-00004C090000}"/>
    <cellStyle name="Moneda 7 5 2 5 2" xfId="2391" xr:uid="{00000000-0005-0000-0000-00004D090000}"/>
    <cellStyle name="Moneda 7 5 2 6" xfId="2392" xr:uid="{00000000-0005-0000-0000-00004E090000}"/>
    <cellStyle name="Moneda 7 5 3" xfId="2393" xr:uid="{00000000-0005-0000-0000-00004F090000}"/>
    <cellStyle name="Moneda 7 5 3 2" xfId="2394" xr:uid="{00000000-0005-0000-0000-000050090000}"/>
    <cellStyle name="Moneda 7 5 3 2 2" xfId="2395" xr:uid="{00000000-0005-0000-0000-000051090000}"/>
    <cellStyle name="Moneda 7 5 3 3" xfId="2396" xr:uid="{00000000-0005-0000-0000-000052090000}"/>
    <cellStyle name="Moneda 7 5 3 3 2" xfId="2397" xr:uid="{00000000-0005-0000-0000-000053090000}"/>
    <cellStyle name="Moneda 7 5 3 4" xfId="2398" xr:uid="{00000000-0005-0000-0000-000054090000}"/>
    <cellStyle name="Moneda 7 5 3 4 2" xfId="2399" xr:uid="{00000000-0005-0000-0000-000055090000}"/>
    <cellStyle name="Moneda 7 5 3 5" xfId="2400" xr:uid="{00000000-0005-0000-0000-000056090000}"/>
    <cellStyle name="Moneda 7 5 4" xfId="2401" xr:uid="{00000000-0005-0000-0000-000057090000}"/>
    <cellStyle name="Moneda 7 5 4 2" xfId="2402" xr:uid="{00000000-0005-0000-0000-000058090000}"/>
    <cellStyle name="Moneda 7 5 5" xfId="2403" xr:uid="{00000000-0005-0000-0000-000059090000}"/>
    <cellStyle name="Moneda 7 5 5 2" xfId="2404" xr:uid="{00000000-0005-0000-0000-00005A090000}"/>
    <cellStyle name="Moneda 7 5 6" xfId="2405" xr:uid="{00000000-0005-0000-0000-00005B090000}"/>
    <cellStyle name="Moneda 7 5 6 2" xfId="2406" xr:uid="{00000000-0005-0000-0000-00005C090000}"/>
    <cellStyle name="Moneda 7 5 7" xfId="2407" xr:uid="{00000000-0005-0000-0000-00005D090000}"/>
    <cellStyle name="Moneda 7 6" xfId="2408" xr:uid="{00000000-0005-0000-0000-00005E090000}"/>
    <cellStyle name="Moneda 7 6 2" xfId="2409" xr:uid="{00000000-0005-0000-0000-00005F090000}"/>
    <cellStyle name="Moneda 7 6 2 2" xfId="2410" xr:uid="{00000000-0005-0000-0000-000060090000}"/>
    <cellStyle name="Moneda 7 6 2 2 2" xfId="2411" xr:uid="{00000000-0005-0000-0000-000061090000}"/>
    <cellStyle name="Moneda 7 6 2 3" xfId="2412" xr:uid="{00000000-0005-0000-0000-000062090000}"/>
    <cellStyle name="Moneda 7 6 2 3 2" xfId="2413" xr:uid="{00000000-0005-0000-0000-000063090000}"/>
    <cellStyle name="Moneda 7 6 2 4" xfId="2414" xr:uid="{00000000-0005-0000-0000-000064090000}"/>
    <cellStyle name="Moneda 7 6 2 4 2" xfId="2415" xr:uid="{00000000-0005-0000-0000-000065090000}"/>
    <cellStyle name="Moneda 7 6 2 5" xfId="2416" xr:uid="{00000000-0005-0000-0000-000066090000}"/>
    <cellStyle name="Moneda 7 6 3" xfId="2417" xr:uid="{00000000-0005-0000-0000-000067090000}"/>
    <cellStyle name="Moneda 7 6 3 2" xfId="2418" xr:uid="{00000000-0005-0000-0000-000068090000}"/>
    <cellStyle name="Moneda 7 6 4" xfId="2419" xr:uid="{00000000-0005-0000-0000-000069090000}"/>
    <cellStyle name="Moneda 7 6 4 2" xfId="2420" xr:uid="{00000000-0005-0000-0000-00006A090000}"/>
    <cellStyle name="Moneda 7 6 5" xfId="2421" xr:uid="{00000000-0005-0000-0000-00006B090000}"/>
    <cellStyle name="Moneda 7 6 5 2" xfId="2422" xr:uid="{00000000-0005-0000-0000-00006C090000}"/>
    <cellStyle name="Moneda 7 6 6" xfId="2423" xr:uid="{00000000-0005-0000-0000-00006D090000}"/>
    <cellStyle name="Moneda 7 7" xfId="2424" xr:uid="{00000000-0005-0000-0000-00006E090000}"/>
    <cellStyle name="Moneda 7 7 2" xfId="2425" xr:uid="{00000000-0005-0000-0000-00006F090000}"/>
    <cellStyle name="Moneda 7 7 2 2" xfId="2426" xr:uid="{00000000-0005-0000-0000-000070090000}"/>
    <cellStyle name="Moneda 7 7 3" xfId="2427" xr:uid="{00000000-0005-0000-0000-000071090000}"/>
    <cellStyle name="Moneda 7 7 3 2" xfId="2428" xr:uid="{00000000-0005-0000-0000-000072090000}"/>
    <cellStyle name="Moneda 7 7 4" xfId="2429" xr:uid="{00000000-0005-0000-0000-000073090000}"/>
    <cellStyle name="Moneda 7 7 4 2" xfId="2430" xr:uid="{00000000-0005-0000-0000-000074090000}"/>
    <cellStyle name="Moneda 7 7 5" xfId="2431" xr:uid="{00000000-0005-0000-0000-000075090000}"/>
    <cellStyle name="Moneda 7 8" xfId="2432" xr:uid="{00000000-0005-0000-0000-000076090000}"/>
    <cellStyle name="Moneda 7 8 2" xfId="2433" xr:uid="{00000000-0005-0000-0000-000077090000}"/>
    <cellStyle name="Moneda 7 9" xfId="2434" xr:uid="{00000000-0005-0000-0000-000078090000}"/>
    <cellStyle name="Moneda 7 9 2" xfId="2435" xr:uid="{00000000-0005-0000-0000-000079090000}"/>
    <cellStyle name="Moneda 8" xfId="2436" xr:uid="{00000000-0005-0000-0000-00007A090000}"/>
    <cellStyle name="Moneda 8 10" xfId="2437" xr:uid="{00000000-0005-0000-0000-00007B090000}"/>
    <cellStyle name="Moneda 8 10 2" xfId="2438" xr:uid="{00000000-0005-0000-0000-00007C090000}"/>
    <cellStyle name="Moneda 8 11" xfId="2439" xr:uid="{00000000-0005-0000-0000-00007D090000}"/>
    <cellStyle name="Moneda 8 11 2" xfId="2440" xr:uid="{00000000-0005-0000-0000-00007E090000}"/>
    <cellStyle name="Moneda 8 12" xfId="2441" xr:uid="{00000000-0005-0000-0000-00007F090000}"/>
    <cellStyle name="Moneda 8 13" xfId="2442" xr:uid="{00000000-0005-0000-0000-000080090000}"/>
    <cellStyle name="Moneda 8 2" xfId="2443" xr:uid="{00000000-0005-0000-0000-000081090000}"/>
    <cellStyle name="Moneda 8 2 10" xfId="2444" xr:uid="{00000000-0005-0000-0000-000082090000}"/>
    <cellStyle name="Moneda 8 2 11" xfId="2445" xr:uid="{00000000-0005-0000-0000-000083090000}"/>
    <cellStyle name="Moneda 8 2 2" xfId="2446" xr:uid="{00000000-0005-0000-0000-000084090000}"/>
    <cellStyle name="Moneda 8 2 2 2" xfId="2447" xr:uid="{00000000-0005-0000-0000-000085090000}"/>
    <cellStyle name="Moneda 8 2 2 2 2" xfId="2448" xr:uid="{00000000-0005-0000-0000-000086090000}"/>
    <cellStyle name="Moneda 8 2 2 2 2 2" xfId="2449" xr:uid="{00000000-0005-0000-0000-000087090000}"/>
    <cellStyle name="Moneda 8 2 2 2 2 2 2" xfId="2450" xr:uid="{00000000-0005-0000-0000-000088090000}"/>
    <cellStyle name="Moneda 8 2 2 2 2 3" xfId="2451" xr:uid="{00000000-0005-0000-0000-000089090000}"/>
    <cellStyle name="Moneda 8 2 2 2 2 3 2" xfId="2452" xr:uid="{00000000-0005-0000-0000-00008A090000}"/>
    <cellStyle name="Moneda 8 2 2 2 2 4" xfId="2453" xr:uid="{00000000-0005-0000-0000-00008B090000}"/>
    <cellStyle name="Moneda 8 2 2 2 2 4 2" xfId="2454" xr:uid="{00000000-0005-0000-0000-00008C090000}"/>
    <cellStyle name="Moneda 8 2 2 2 2 5" xfId="2455" xr:uid="{00000000-0005-0000-0000-00008D090000}"/>
    <cellStyle name="Moneda 8 2 2 2 3" xfId="2456" xr:uid="{00000000-0005-0000-0000-00008E090000}"/>
    <cellStyle name="Moneda 8 2 2 2 3 2" xfId="2457" xr:uid="{00000000-0005-0000-0000-00008F090000}"/>
    <cellStyle name="Moneda 8 2 2 2 4" xfId="2458" xr:uid="{00000000-0005-0000-0000-000090090000}"/>
    <cellStyle name="Moneda 8 2 2 2 4 2" xfId="2459" xr:uid="{00000000-0005-0000-0000-000091090000}"/>
    <cellStyle name="Moneda 8 2 2 2 5" xfId="2460" xr:uid="{00000000-0005-0000-0000-000092090000}"/>
    <cellStyle name="Moneda 8 2 2 2 5 2" xfId="2461" xr:uid="{00000000-0005-0000-0000-000093090000}"/>
    <cellStyle name="Moneda 8 2 2 2 6" xfId="2462" xr:uid="{00000000-0005-0000-0000-000094090000}"/>
    <cellStyle name="Moneda 8 2 2 3" xfId="2463" xr:uid="{00000000-0005-0000-0000-000095090000}"/>
    <cellStyle name="Moneda 8 2 2 3 2" xfId="2464" xr:uid="{00000000-0005-0000-0000-000096090000}"/>
    <cellStyle name="Moneda 8 2 2 3 2 2" xfId="2465" xr:uid="{00000000-0005-0000-0000-000097090000}"/>
    <cellStyle name="Moneda 8 2 2 3 3" xfId="2466" xr:uid="{00000000-0005-0000-0000-000098090000}"/>
    <cellStyle name="Moneda 8 2 2 3 3 2" xfId="2467" xr:uid="{00000000-0005-0000-0000-000099090000}"/>
    <cellStyle name="Moneda 8 2 2 3 4" xfId="2468" xr:uid="{00000000-0005-0000-0000-00009A090000}"/>
    <cellStyle name="Moneda 8 2 2 3 4 2" xfId="2469" xr:uid="{00000000-0005-0000-0000-00009B090000}"/>
    <cellStyle name="Moneda 8 2 2 3 5" xfId="2470" xr:uid="{00000000-0005-0000-0000-00009C090000}"/>
    <cellStyle name="Moneda 8 2 2 4" xfId="2471" xr:uid="{00000000-0005-0000-0000-00009D090000}"/>
    <cellStyle name="Moneda 8 2 2 4 2" xfId="2472" xr:uid="{00000000-0005-0000-0000-00009E090000}"/>
    <cellStyle name="Moneda 8 2 2 5" xfId="2473" xr:uid="{00000000-0005-0000-0000-00009F090000}"/>
    <cellStyle name="Moneda 8 2 2 5 2" xfId="2474" xr:uid="{00000000-0005-0000-0000-0000A0090000}"/>
    <cellStyle name="Moneda 8 2 2 6" xfId="2475" xr:uid="{00000000-0005-0000-0000-0000A1090000}"/>
    <cellStyle name="Moneda 8 2 2 6 2" xfId="2476" xr:uid="{00000000-0005-0000-0000-0000A2090000}"/>
    <cellStyle name="Moneda 8 2 2 7" xfId="2477" xr:uid="{00000000-0005-0000-0000-0000A3090000}"/>
    <cellStyle name="Moneda 8 2 3" xfId="2478" xr:uid="{00000000-0005-0000-0000-0000A4090000}"/>
    <cellStyle name="Moneda 8 2 3 2" xfId="2479" xr:uid="{00000000-0005-0000-0000-0000A5090000}"/>
    <cellStyle name="Moneda 8 2 3 2 2" xfId="2480" xr:uid="{00000000-0005-0000-0000-0000A6090000}"/>
    <cellStyle name="Moneda 8 2 3 2 2 2" xfId="2481" xr:uid="{00000000-0005-0000-0000-0000A7090000}"/>
    <cellStyle name="Moneda 8 2 3 2 2 2 2" xfId="2482" xr:uid="{00000000-0005-0000-0000-0000A8090000}"/>
    <cellStyle name="Moneda 8 2 3 2 2 3" xfId="2483" xr:uid="{00000000-0005-0000-0000-0000A9090000}"/>
    <cellStyle name="Moneda 8 2 3 2 2 3 2" xfId="2484" xr:uid="{00000000-0005-0000-0000-0000AA090000}"/>
    <cellStyle name="Moneda 8 2 3 2 2 4" xfId="2485" xr:uid="{00000000-0005-0000-0000-0000AB090000}"/>
    <cellStyle name="Moneda 8 2 3 2 2 4 2" xfId="2486" xr:uid="{00000000-0005-0000-0000-0000AC090000}"/>
    <cellStyle name="Moneda 8 2 3 2 2 5" xfId="2487" xr:uid="{00000000-0005-0000-0000-0000AD090000}"/>
    <cellStyle name="Moneda 8 2 3 2 3" xfId="2488" xr:uid="{00000000-0005-0000-0000-0000AE090000}"/>
    <cellStyle name="Moneda 8 2 3 2 3 2" xfId="2489" xr:uid="{00000000-0005-0000-0000-0000AF090000}"/>
    <cellStyle name="Moneda 8 2 3 2 4" xfId="2490" xr:uid="{00000000-0005-0000-0000-0000B0090000}"/>
    <cellStyle name="Moneda 8 2 3 2 4 2" xfId="2491" xr:uid="{00000000-0005-0000-0000-0000B1090000}"/>
    <cellStyle name="Moneda 8 2 3 2 5" xfId="2492" xr:uid="{00000000-0005-0000-0000-0000B2090000}"/>
    <cellStyle name="Moneda 8 2 3 2 5 2" xfId="2493" xr:uid="{00000000-0005-0000-0000-0000B3090000}"/>
    <cellStyle name="Moneda 8 2 3 2 6" xfId="2494" xr:uid="{00000000-0005-0000-0000-0000B4090000}"/>
    <cellStyle name="Moneda 8 2 3 3" xfId="2495" xr:uid="{00000000-0005-0000-0000-0000B5090000}"/>
    <cellStyle name="Moneda 8 2 3 3 2" xfId="2496" xr:uid="{00000000-0005-0000-0000-0000B6090000}"/>
    <cellStyle name="Moneda 8 2 3 3 2 2" xfId="2497" xr:uid="{00000000-0005-0000-0000-0000B7090000}"/>
    <cellStyle name="Moneda 8 2 3 3 3" xfId="2498" xr:uid="{00000000-0005-0000-0000-0000B8090000}"/>
    <cellStyle name="Moneda 8 2 3 3 3 2" xfId="2499" xr:uid="{00000000-0005-0000-0000-0000B9090000}"/>
    <cellStyle name="Moneda 8 2 3 3 4" xfId="2500" xr:uid="{00000000-0005-0000-0000-0000BA090000}"/>
    <cellStyle name="Moneda 8 2 3 3 4 2" xfId="2501" xr:uid="{00000000-0005-0000-0000-0000BB090000}"/>
    <cellStyle name="Moneda 8 2 3 3 5" xfId="2502" xr:uid="{00000000-0005-0000-0000-0000BC090000}"/>
    <cellStyle name="Moneda 8 2 3 4" xfId="2503" xr:uid="{00000000-0005-0000-0000-0000BD090000}"/>
    <cellStyle name="Moneda 8 2 3 4 2" xfId="2504" xr:uid="{00000000-0005-0000-0000-0000BE090000}"/>
    <cellStyle name="Moneda 8 2 3 5" xfId="2505" xr:uid="{00000000-0005-0000-0000-0000BF090000}"/>
    <cellStyle name="Moneda 8 2 3 5 2" xfId="2506" xr:uid="{00000000-0005-0000-0000-0000C0090000}"/>
    <cellStyle name="Moneda 8 2 3 6" xfId="2507" xr:uid="{00000000-0005-0000-0000-0000C1090000}"/>
    <cellStyle name="Moneda 8 2 3 6 2" xfId="2508" xr:uid="{00000000-0005-0000-0000-0000C2090000}"/>
    <cellStyle name="Moneda 8 2 3 7" xfId="2509" xr:uid="{00000000-0005-0000-0000-0000C3090000}"/>
    <cellStyle name="Moneda 8 2 4" xfId="2510" xr:uid="{00000000-0005-0000-0000-0000C4090000}"/>
    <cellStyle name="Moneda 8 2 4 2" xfId="2511" xr:uid="{00000000-0005-0000-0000-0000C5090000}"/>
    <cellStyle name="Moneda 8 2 4 2 2" xfId="2512" xr:uid="{00000000-0005-0000-0000-0000C6090000}"/>
    <cellStyle name="Moneda 8 2 4 2 2 2" xfId="2513" xr:uid="{00000000-0005-0000-0000-0000C7090000}"/>
    <cellStyle name="Moneda 8 2 4 2 2 2 2" xfId="2514" xr:uid="{00000000-0005-0000-0000-0000C8090000}"/>
    <cellStyle name="Moneda 8 2 4 2 2 3" xfId="2515" xr:uid="{00000000-0005-0000-0000-0000C9090000}"/>
    <cellStyle name="Moneda 8 2 4 2 2 3 2" xfId="2516" xr:uid="{00000000-0005-0000-0000-0000CA090000}"/>
    <cellStyle name="Moneda 8 2 4 2 2 4" xfId="2517" xr:uid="{00000000-0005-0000-0000-0000CB090000}"/>
    <cellStyle name="Moneda 8 2 4 2 2 4 2" xfId="2518" xr:uid="{00000000-0005-0000-0000-0000CC090000}"/>
    <cellStyle name="Moneda 8 2 4 2 2 5" xfId="2519" xr:uid="{00000000-0005-0000-0000-0000CD090000}"/>
    <cellStyle name="Moneda 8 2 4 2 3" xfId="2520" xr:uid="{00000000-0005-0000-0000-0000CE090000}"/>
    <cellStyle name="Moneda 8 2 4 2 3 2" xfId="2521" xr:uid="{00000000-0005-0000-0000-0000CF090000}"/>
    <cellStyle name="Moneda 8 2 4 2 4" xfId="2522" xr:uid="{00000000-0005-0000-0000-0000D0090000}"/>
    <cellStyle name="Moneda 8 2 4 2 4 2" xfId="2523" xr:uid="{00000000-0005-0000-0000-0000D1090000}"/>
    <cellStyle name="Moneda 8 2 4 2 5" xfId="2524" xr:uid="{00000000-0005-0000-0000-0000D2090000}"/>
    <cellStyle name="Moneda 8 2 4 2 5 2" xfId="2525" xr:uid="{00000000-0005-0000-0000-0000D3090000}"/>
    <cellStyle name="Moneda 8 2 4 2 6" xfId="2526" xr:uid="{00000000-0005-0000-0000-0000D4090000}"/>
    <cellStyle name="Moneda 8 2 4 3" xfId="2527" xr:uid="{00000000-0005-0000-0000-0000D5090000}"/>
    <cellStyle name="Moneda 8 2 4 3 2" xfId="2528" xr:uid="{00000000-0005-0000-0000-0000D6090000}"/>
    <cellStyle name="Moneda 8 2 4 3 2 2" xfId="2529" xr:uid="{00000000-0005-0000-0000-0000D7090000}"/>
    <cellStyle name="Moneda 8 2 4 3 3" xfId="2530" xr:uid="{00000000-0005-0000-0000-0000D8090000}"/>
    <cellStyle name="Moneda 8 2 4 3 3 2" xfId="2531" xr:uid="{00000000-0005-0000-0000-0000D9090000}"/>
    <cellStyle name="Moneda 8 2 4 3 4" xfId="2532" xr:uid="{00000000-0005-0000-0000-0000DA090000}"/>
    <cellStyle name="Moneda 8 2 4 3 4 2" xfId="2533" xr:uid="{00000000-0005-0000-0000-0000DB090000}"/>
    <cellStyle name="Moneda 8 2 4 3 5" xfId="2534" xr:uid="{00000000-0005-0000-0000-0000DC090000}"/>
    <cellStyle name="Moneda 8 2 4 4" xfId="2535" xr:uid="{00000000-0005-0000-0000-0000DD090000}"/>
    <cellStyle name="Moneda 8 2 4 4 2" xfId="2536" xr:uid="{00000000-0005-0000-0000-0000DE090000}"/>
    <cellStyle name="Moneda 8 2 4 5" xfId="2537" xr:uid="{00000000-0005-0000-0000-0000DF090000}"/>
    <cellStyle name="Moneda 8 2 4 5 2" xfId="2538" xr:uid="{00000000-0005-0000-0000-0000E0090000}"/>
    <cellStyle name="Moneda 8 2 4 6" xfId="2539" xr:uid="{00000000-0005-0000-0000-0000E1090000}"/>
    <cellStyle name="Moneda 8 2 4 6 2" xfId="2540" xr:uid="{00000000-0005-0000-0000-0000E2090000}"/>
    <cellStyle name="Moneda 8 2 4 7" xfId="2541" xr:uid="{00000000-0005-0000-0000-0000E3090000}"/>
    <cellStyle name="Moneda 8 2 5" xfId="2542" xr:uid="{00000000-0005-0000-0000-0000E4090000}"/>
    <cellStyle name="Moneda 8 2 5 2" xfId="2543" xr:uid="{00000000-0005-0000-0000-0000E5090000}"/>
    <cellStyle name="Moneda 8 2 5 2 2" xfId="2544" xr:uid="{00000000-0005-0000-0000-0000E6090000}"/>
    <cellStyle name="Moneda 8 2 5 2 2 2" xfId="2545" xr:uid="{00000000-0005-0000-0000-0000E7090000}"/>
    <cellStyle name="Moneda 8 2 5 2 3" xfId="2546" xr:uid="{00000000-0005-0000-0000-0000E8090000}"/>
    <cellStyle name="Moneda 8 2 5 2 3 2" xfId="2547" xr:uid="{00000000-0005-0000-0000-0000E9090000}"/>
    <cellStyle name="Moneda 8 2 5 2 4" xfId="2548" xr:uid="{00000000-0005-0000-0000-0000EA090000}"/>
    <cellStyle name="Moneda 8 2 5 2 4 2" xfId="2549" xr:uid="{00000000-0005-0000-0000-0000EB090000}"/>
    <cellStyle name="Moneda 8 2 5 2 5" xfId="2550" xr:uid="{00000000-0005-0000-0000-0000EC090000}"/>
    <cellStyle name="Moneda 8 2 5 3" xfId="2551" xr:uid="{00000000-0005-0000-0000-0000ED090000}"/>
    <cellStyle name="Moneda 8 2 5 3 2" xfId="2552" xr:uid="{00000000-0005-0000-0000-0000EE090000}"/>
    <cellStyle name="Moneda 8 2 5 4" xfId="2553" xr:uid="{00000000-0005-0000-0000-0000EF090000}"/>
    <cellStyle name="Moneda 8 2 5 4 2" xfId="2554" xr:uid="{00000000-0005-0000-0000-0000F0090000}"/>
    <cellStyle name="Moneda 8 2 5 5" xfId="2555" xr:uid="{00000000-0005-0000-0000-0000F1090000}"/>
    <cellStyle name="Moneda 8 2 5 5 2" xfId="2556" xr:uid="{00000000-0005-0000-0000-0000F2090000}"/>
    <cellStyle name="Moneda 8 2 5 6" xfId="2557" xr:uid="{00000000-0005-0000-0000-0000F3090000}"/>
    <cellStyle name="Moneda 8 2 6" xfId="2558" xr:uid="{00000000-0005-0000-0000-0000F4090000}"/>
    <cellStyle name="Moneda 8 2 6 2" xfId="2559" xr:uid="{00000000-0005-0000-0000-0000F5090000}"/>
    <cellStyle name="Moneda 8 2 6 2 2" xfId="2560" xr:uid="{00000000-0005-0000-0000-0000F6090000}"/>
    <cellStyle name="Moneda 8 2 6 3" xfId="2561" xr:uid="{00000000-0005-0000-0000-0000F7090000}"/>
    <cellStyle name="Moneda 8 2 6 3 2" xfId="2562" xr:uid="{00000000-0005-0000-0000-0000F8090000}"/>
    <cellStyle name="Moneda 8 2 6 4" xfId="2563" xr:uid="{00000000-0005-0000-0000-0000F9090000}"/>
    <cellStyle name="Moneda 8 2 6 4 2" xfId="2564" xr:uid="{00000000-0005-0000-0000-0000FA090000}"/>
    <cellStyle name="Moneda 8 2 6 5" xfId="2565" xr:uid="{00000000-0005-0000-0000-0000FB090000}"/>
    <cellStyle name="Moneda 8 2 7" xfId="2566" xr:uid="{00000000-0005-0000-0000-0000FC090000}"/>
    <cellStyle name="Moneda 8 2 7 2" xfId="2567" xr:uid="{00000000-0005-0000-0000-0000FD090000}"/>
    <cellStyle name="Moneda 8 2 8" xfId="2568" xr:uid="{00000000-0005-0000-0000-0000FE090000}"/>
    <cellStyle name="Moneda 8 2 8 2" xfId="2569" xr:uid="{00000000-0005-0000-0000-0000FF090000}"/>
    <cellStyle name="Moneda 8 2 9" xfId="2570" xr:uid="{00000000-0005-0000-0000-0000000A0000}"/>
    <cellStyle name="Moneda 8 2 9 2" xfId="2571" xr:uid="{00000000-0005-0000-0000-0000010A0000}"/>
    <cellStyle name="Moneda 8 3" xfId="2572" xr:uid="{00000000-0005-0000-0000-0000020A0000}"/>
    <cellStyle name="Moneda 8 3 2" xfId="2573" xr:uid="{00000000-0005-0000-0000-0000030A0000}"/>
    <cellStyle name="Moneda 8 3 2 2" xfId="2574" xr:uid="{00000000-0005-0000-0000-0000040A0000}"/>
    <cellStyle name="Moneda 8 3 2 2 2" xfId="2575" xr:uid="{00000000-0005-0000-0000-0000050A0000}"/>
    <cellStyle name="Moneda 8 3 2 2 2 2" xfId="2576" xr:uid="{00000000-0005-0000-0000-0000060A0000}"/>
    <cellStyle name="Moneda 8 3 2 2 3" xfId="2577" xr:uid="{00000000-0005-0000-0000-0000070A0000}"/>
    <cellStyle name="Moneda 8 3 2 2 3 2" xfId="2578" xr:uid="{00000000-0005-0000-0000-0000080A0000}"/>
    <cellStyle name="Moneda 8 3 2 2 4" xfId="2579" xr:uid="{00000000-0005-0000-0000-0000090A0000}"/>
    <cellStyle name="Moneda 8 3 2 2 4 2" xfId="2580" xr:uid="{00000000-0005-0000-0000-00000A0A0000}"/>
    <cellStyle name="Moneda 8 3 2 2 5" xfId="2581" xr:uid="{00000000-0005-0000-0000-00000B0A0000}"/>
    <cellStyle name="Moneda 8 3 2 3" xfId="2582" xr:uid="{00000000-0005-0000-0000-00000C0A0000}"/>
    <cellStyle name="Moneda 8 3 2 3 2" xfId="2583" xr:uid="{00000000-0005-0000-0000-00000D0A0000}"/>
    <cellStyle name="Moneda 8 3 2 4" xfId="2584" xr:uid="{00000000-0005-0000-0000-00000E0A0000}"/>
    <cellStyle name="Moneda 8 3 2 4 2" xfId="2585" xr:uid="{00000000-0005-0000-0000-00000F0A0000}"/>
    <cellStyle name="Moneda 8 3 2 5" xfId="2586" xr:uid="{00000000-0005-0000-0000-0000100A0000}"/>
    <cellStyle name="Moneda 8 3 2 5 2" xfId="2587" xr:uid="{00000000-0005-0000-0000-0000110A0000}"/>
    <cellStyle name="Moneda 8 3 2 6" xfId="2588" xr:uid="{00000000-0005-0000-0000-0000120A0000}"/>
    <cellStyle name="Moneda 8 3 3" xfId="2589" xr:uid="{00000000-0005-0000-0000-0000130A0000}"/>
    <cellStyle name="Moneda 8 3 3 2" xfId="2590" xr:uid="{00000000-0005-0000-0000-0000140A0000}"/>
    <cellStyle name="Moneda 8 3 3 2 2" xfId="2591" xr:uid="{00000000-0005-0000-0000-0000150A0000}"/>
    <cellStyle name="Moneda 8 3 3 3" xfId="2592" xr:uid="{00000000-0005-0000-0000-0000160A0000}"/>
    <cellStyle name="Moneda 8 3 3 3 2" xfId="2593" xr:uid="{00000000-0005-0000-0000-0000170A0000}"/>
    <cellStyle name="Moneda 8 3 3 4" xfId="2594" xr:uid="{00000000-0005-0000-0000-0000180A0000}"/>
    <cellStyle name="Moneda 8 3 3 4 2" xfId="2595" xr:uid="{00000000-0005-0000-0000-0000190A0000}"/>
    <cellStyle name="Moneda 8 3 3 5" xfId="2596" xr:uid="{00000000-0005-0000-0000-00001A0A0000}"/>
    <cellStyle name="Moneda 8 3 4" xfId="2597" xr:uid="{00000000-0005-0000-0000-00001B0A0000}"/>
    <cellStyle name="Moneda 8 3 4 2" xfId="2598" xr:uid="{00000000-0005-0000-0000-00001C0A0000}"/>
    <cellStyle name="Moneda 8 3 5" xfId="2599" xr:uid="{00000000-0005-0000-0000-00001D0A0000}"/>
    <cellStyle name="Moneda 8 3 5 2" xfId="2600" xr:uid="{00000000-0005-0000-0000-00001E0A0000}"/>
    <cellStyle name="Moneda 8 3 6" xfId="2601" xr:uid="{00000000-0005-0000-0000-00001F0A0000}"/>
    <cellStyle name="Moneda 8 3 6 2" xfId="2602" xr:uid="{00000000-0005-0000-0000-0000200A0000}"/>
    <cellStyle name="Moneda 8 3 7" xfId="2603" xr:uid="{00000000-0005-0000-0000-0000210A0000}"/>
    <cellStyle name="Moneda 8 4" xfId="2604" xr:uid="{00000000-0005-0000-0000-0000220A0000}"/>
    <cellStyle name="Moneda 8 4 2" xfId="2605" xr:uid="{00000000-0005-0000-0000-0000230A0000}"/>
    <cellStyle name="Moneda 8 4 2 2" xfId="2606" xr:uid="{00000000-0005-0000-0000-0000240A0000}"/>
    <cellStyle name="Moneda 8 4 2 2 2" xfId="2607" xr:uid="{00000000-0005-0000-0000-0000250A0000}"/>
    <cellStyle name="Moneda 8 4 2 2 2 2" xfId="2608" xr:uid="{00000000-0005-0000-0000-0000260A0000}"/>
    <cellStyle name="Moneda 8 4 2 2 3" xfId="2609" xr:uid="{00000000-0005-0000-0000-0000270A0000}"/>
    <cellStyle name="Moneda 8 4 2 2 3 2" xfId="2610" xr:uid="{00000000-0005-0000-0000-0000280A0000}"/>
    <cellStyle name="Moneda 8 4 2 2 4" xfId="2611" xr:uid="{00000000-0005-0000-0000-0000290A0000}"/>
    <cellStyle name="Moneda 8 4 2 2 4 2" xfId="2612" xr:uid="{00000000-0005-0000-0000-00002A0A0000}"/>
    <cellStyle name="Moneda 8 4 2 2 5" xfId="2613" xr:uid="{00000000-0005-0000-0000-00002B0A0000}"/>
    <cellStyle name="Moneda 8 4 2 3" xfId="2614" xr:uid="{00000000-0005-0000-0000-00002C0A0000}"/>
    <cellStyle name="Moneda 8 4 2 3 2" xfId="2615" xr:uid="{00000000-0005-0000-0000-00002D0A0000}"/>
    <cellStyle name="Moneda 8 4 2 4" xfId="2616" xr:uid="{00000000-0005-0000-0000-00002E0A0000}"/>
    <cellStyle name="Moneda 8 4 2 4 2" xfId="2617" xr:uid="{00000000-0005-0000-0000-00002F0A0000}"/>
    <cellStyle name="Moneda 8 4 2 5" xfId="2618" xr:uid="{00000000-0005-0000-0000-0000300A0000}"/>
    <cellStyle name="Moneda 8 4 2 5 2" xfId="2619" xr:uid="{00000000-0005-0000-0000-0000310A0000}"/>
    <cellStyle name="Moneda 8 4 2 6" xfId="2620" xr:uid="{00000000-0005-0000-0000-0000320A0000}"/>
    <cellStyle name="Moneda 8 4 3" xfId="2621" xr:uid="{00000000-0005-0000-0000-0000330A0000}"/>
    <cellStyle name="Moneda 8 4 3 2" xfId="2622" xr:uid="{00000000-0005-0000-0000-0000340A0000}"/>
    <cellStyle name="Moneda 8 4 3 2 2" xfId="2623" xr:uid="{00000000-0005-0000-0000-0000350A0000}"/>
    <cellStyle name="Moneda 8 4 3 3" xfId="2624" xr:uid="{00000000-0005-0000-0000-0000360A0000}"/>
    <cellStyle name="Moneda 8 4 3 3 2" xfId="2625" xr:uid="{00000000-0005-0000-0000-0000370A0000}"/>
    <cellStyle name="Moneda 8 4 3 4" xfId="2626" xr:uid="{00000000-0005-0000-0000-0000380A0000}"/>
    <cellStyle name="Moneda 8 4 3 4 2" xfId="2627" xr:uid="{00000000-0005-0000-0000-0000390A0000}"/>
    <cellStyle name="Moneda 8 4 3 5" xfId="2628" xr:uid="{00000000-0005-0000-0000-00003A0A0000}"/>
    <cellStyle name="Moneda 8 4 4" xfId="2629" xr:uid="{00000000-0005-0000-0000-00003B0A0000}"/>
    <cellStyle name="Moneda 8 4 4 2" xfId="2630" xr:uid="{00000000-0005-0000-0000-00003C0A0000}"/>
    <cellStyle name="Moneda 8 4 5" xfId="2631" xr:uid="{00000000-0005-0000-0000-00003D0A0000}"/>
    <cellStyle name="Moneda 8 4 5 2" xfId="2632" xr:uid="{00000000-0005-0000-0000-00003E0A0000}"/>
    <cellStyle name="Moneda 8 4 6" xfId="2633" xr:uid="{00000000-0005-0000-0000-00003F0A0000}"/>
    <cellStyle name="Moneda 8 4 6 2" xfId="2634" xr:uid="{00000000-0005-0000-0000-0000400A0000}"/>
    <cellStyle name="Moneda 8 4 7" xfId="2635" xr:uid="{00000000-0005-0000-0000-0000410A0000}"/>
    <cellStyle name="Moneda 8 5" xfId="2636" xr:uid="{00000000-0005-0000-0000-0000420A0000}"/>
    <cellStyle name="Moneda 8 5 2" xfId="2637" xr:uid="{00000000-0005-0000-0000-0000430A0000}"/>
    <cellStyle name="Moneda 8 5 2 2" xfId="2638" xr:uid="{00000000-0005-0000-0000-0000440A0000}"/>
    <cellStyle name="Moneda 8 5 2 2 2" xfId="2639" xr:uid="{00000000-0005-0000-0000-0000450A0000}"/>
    <cellStyle name="Moneda 8 5 2 2 2 2" xfId="2640" xr:uid="{00000000-0005-0000-0000-0000460A0000}"/>
    <cellStyle name="Moneda 8 5 2 2 3" xfId="2641" xr:uid="{00000000-0005-0000-0000-0000470A0000}"/>
    <cellStyle name="Moneda 8 5 2 2 3 2" xfId="2642" xr:uid="{00000000-0005-0000-0000-0000480A0000}"/>
    <cellStyle name="Moneda 8 5 2 2 4" xfId="2643" xr:uid="{00000000-0005-0000-0000-0000490A0000}"/>
    <cellStyle name="Moneda 8 5 2 2 4 2" xfId="2644" xr:uid="{00000000-0005-0000-0000-00004A0A0000}"/>
    <cellStyle name="Moneda 8 5 2 2 5" xfId="2645" xr:uid="{00000000-0005-0000-0000-00004B0A0000}"/>
    <cellStyle name="Moneda 8 5 2 3" xfId="2646" xr:uid="{00000000-0005-0000-0000-00004C0A0000}"/>
    <cellStyle name="Moneda 8 5 2 3 2" xfId="2647" xr:uid="{00000000-0005-0000-0000-00004D0A0000}"/>
    <cellStyle name="Moneda 8 5 2 4" xfId="2648" xr:uid="{00000000-0005-0000-0000-00004E0A0000}"/>
    <cellStyle name="Moneda 8 5 2 4 2" xfId="2649" xr:uid="{00000000-0005-0000-0000-00004F0A0000}"/>
    <cellStyle name="Moneda 8 5 2 5" xfId="2650" xr:uid="{00000000-0005-0000-0000-0000500A0000}"/>
    <cellStyle name="Moneda 8 5 2 5 2" xfId="2651" xr:uid="{00000000-0005-0000-0000-0000510A0000}"/>
    <cellStyle name="Moneda 8 5 2 6" xfId="2652" xr:uid="{00000000-0005-0000-0000-0000520A0000}"/>
    <cellStyle name="Moneda 8 5 3" xfId="2653" xr:uid="{00000000-0005-0000-0000-0000530A0000}"/>
    <cellStyle name="Moneda 8 5 3 2" xfId="2654" xr:uid="{00000000-0005-0000-0000-0000540A0000}"/>
    <cellStyle name="Moneda 8 5 3 2 2" xfId="2655" xr:uid="{00000000-0005-0000-0000-0000550A0000}"/>
    <cellStyle name="Moneda 8 5 3 3" xfId="2656" xr:uid="{00000000-0005-0000-0000-0000560A0000}"/>
    <cellStyle name="Moneda 8 5 3 3 2" xfId="2657" xr:uid="{00000000-0005-0000-0000-0000570A0000}"/>
    <cellStyle name="Moneda 8 5 3 4" xfId="2658" xr:uid="{00000000-0005-0000-0000-0000580A0000}"/>
    <cellStyle name="Moneda 8 5 3 4 2" xfId="2659" xr:uid="{00000000-0005-0000-0000-0000590A0000}"/>
    <cellStyle name="Moneda 8 5 3 5" xfId="2660" xr:uid="{00000000-0005-0000-0000-00005A0A0000}"/>
    <cellStyle name="Moneda 8 5 4" xfId="2661" xr:uid="{00000000-0005-0000-0000-00005B0A0000}"/>
    <cellStyle name="Moneda 8 5 4 2" xfId="2662" xr:uid="{00000000-0005-0000-0000-00005C0A0000}"/>
    <cellStyle name="Moneda 8 5 5" xfId="2663" xr:uid="{00000000-0005-0000-0000-00005D0A0000}"/>
    <cellStyle name="Moneda 8 5 5 2" xfId="2664" xr:uid="{00000000-0005-0000-0000-00005E0A0000}"/>
    <cellStyle name="Moneda 8 5 6" xfId="2665" xr:uid="{00000000-0005-0000-0000-00005F0A0000}"/>
    <cellStyle name="Moneda 8 5 6 2" xfId="2666" xr:uid="{00000000-0005-0000-0000-0000600A0000}"/>
    <cellStyle name="Moneda 8 5 7" xfId="2667" xr:uid="{00000000-0005-0000-0000-0000610A0000}"/>
    <cellStyle name="Moneda 8 6" xfId="2668" xr:uid="{00000000-0005-0000-0000-0000620A0000}"/>
    <cellStyle name="Moneda 8 6 2" xfId="2669" xr:uid="{00000000-0005-0000-0000-0000630A0000}"/>
    <cellStyle name="Moneda 8 6 2 2" xfId="2670" xr:uid="{00000000-0005-0000-0000-0000640A0000}"/>
    <cellStyle name="Moneda 8 6 2 2 2" xfId="2671" xr:uid="{00000000-0005-0000-0000-0000650A0000}"/>
    <cellStyle name="Moneda 8 6 2 3" xfId="2672" xr:uid="{00000000-0005-0000-0000-0000660A0000}"/>
    <cellStyle name="Moneda 8 6 2 3 2" xfId="2673" xr:uid="{00000000-0005-0000-0000-0000670A0000}"/>
    <cellStyle name="Moneda 8 6 2 4" xfId="2674" xr:uid="{00000000-0005-0000-0000-0000680A0000}"/>
    <cellStyle name="Moneda 8 6 2 4 2" xfId="2675" xr:uid="{00000000-0005-0000-0000-0000690A0000}"/>
    <cellStyle name="Moneda 8 6 2 5" xfId="2676" xr:uid="{00000000-0005-0000-0000-00006A0A0000}"/>
    <cellStyle name="Moneda 8 6 3" xfId="2677" xr:uid="{00000000-0005-0000-0000-00006B0A0000}"/>
    <cellStyle name="Moneda 8 6 3 2" xfId="2678" xr:uid="{00000000-0005-0000-0000-00006C0A0000}"/>
    <cellStyle name="Moneda 8 6 4" xfId="2679" xr:uid="{00000000-0005-0000-0000-00006D0A0000}"/>
    <cellStyle name="Moneda 8 6 4 2" xfId="2680" xr:uid="{00000000-0005-0000-0000-00006E0A0000}"/>
    <cellStyle name="Moneda 8 6 5" xfId="2681" xr:uid="{00000000-0005-0000-0000-00006F0A0000}"/>
    <cellStyle name="Moneda 8 6 5 2" xfId="2682" xr:uid="{00000000-0005-0000-0000-0000700A0000}"/>
    <cellStyle name="Moneda 8 6 6" xfId="2683" xr:uid="{00000000-0005-0000-0000-0000710A0000}"/>
    <cellStyle name="Moneda 8 7" xfId="2684" xr:uid="{00000000-0005-0000-0000-0000720A0000}"/>
    <cellStyle name="Moneda 8 7 2" xfId="2685" xr:uid="{00000000-0005-0000-0000-0000730A0000}"/>
    <cellStyle name="Moneda 8 7 2 2" xfId="2686" xr:uid="{00000000-0005-0000-0000-0000740A0000}"/>
    <cellStyle name="Moneda 8 7 3" xfId="2687" xr:uid="{00000000-0005-0000-0000-0000750A0000}"/>
    <cellStyle name="Moneda 8 7 3 2" xfId="2688" xr:uid="{00000000-0005-0000-0000-0000760A0000}"/>
    <cellStyle name="Moneda 8 7 4" xfId="2689" xr:uid="{00000000-0005-0000-0000-0000770A0000}"/>
    <cellStyle name="Moneda 8 7 4 2" xfId="2690" xr:uid="{00000000-0005-0000-0000-0000780A0000}"/>
    <cellStyle name="Moneda 8 7 5" xfId="2691" xr:uid="{00000000-0005-0000-0000-0000790A0000}"/>
    <cellStyle name="Moneda 8 8" xfId="2692" xr:uid="{00000000-0005-0000-0000-00007A0A0000}"/>
    <cellStyle name="Moneda 8 8 2" xfId="2693" xr:uid="{00000000-0005-0000-0000-00007B0A0000}"/>
    <cellStyle name="Moneda 8 8 2 2" xfId="2694" xr:uid="{00000000-0005-0000-0000-00007C0A0000}"/>
    <cellStyle name="Moneda 8 8 3" xfId="2695" xr:uid="{00000000-0005-0000-0000-00007D0A0000}"/>
    <cellStyle name="Moneda 8 8 3 2" xfId="2696" xr:uid="{00000000-0005-0000-0000-00007E0A0000}"/>
    <cellStyle name="Moneda 8 8 4" xfId="2697" xr:uid="{00000000-0005-0000-0000-00007F0A0000}"/>
    <cellStyle name="Moneda 8 8 4 2" xfId="2698" xr:uid="{00000000-0005-0000-0000-0000800A0000}"/>
    <cellStyle name="Moneda 8 8 5" xfId="2699" xr:uid="{00000000-0005-0000-0000-0000810A0000}"/>
    <cellStyle name="Moneda 8 9" xfId="2700" xr:uid="{00000000-0005-0000-0000-0000820A0000}"/>
    <cellStyle name="Moneda 8 9 2" xfId="2701" xr:uid="{00000000-0005-0000-0000-0000830A0000}"/>
    <cellStyle name="Moneda 9" xfId="2702" xr:uid="{00000000-0005-0000-0000-0000840A0000}"/>
    <cellStyle name="Moneda 9 10" xfId="2703" xr:uid="{00000000-0005-0000-0000-0000850A0000}"/>
    <cellStyle name="Moneda 9 11" xfId="2704" xr:uid="{00000000-0005-0000-0000-0000860A0000}"/>
    <cellStyle name="Moneda 9 2" xfId="2705" xr:uid="{00000000-0005-0000-0000-0000870A0000}"/>
    <cellStyle name="Moneda 9 2 2" xfId="2706" xr:uid="{00000000-0005-0000-0000-0000880A0000}"/>
    <cellStyle name="Moneda 9 2 2 2" xfId="2707" xr:uid="{00000000-0005-0000-0000-0000890A0000}"/>
    <cellStyle name="Moneda 9 2 2 2 2" xfId="2708" xr:uid="{00000000-0005-0000-0000-00008A0A0000}"/>
    <cellStyle name="Moneda 9 2 2 2 2 2" xfId="2709" xr:uid="{00000000-0005-0000-0000-00008B0A0000}"/>
    <cellStyle name="Moneda 9 2 2 2 3" xfId="2710" xr:uid="{00000000-0005-0000-0000-00008C0A0000}"/>
    <cellStyle name="Moneda 9 2 2 2 3 2" xfId="2711" xr:uid="{00000000-0005-0000-0000-00008D0A0000}"/>
    <cellStyle name="Moneda 9 2 2 2 4" xfId="2712" xr:uid="{00000000-0005-0000-0000-00008E0A0000}"/>
    <cellStyle name="Moneda 9 2 2 2 4 2" xfId="2713" xr:uid="{00000000-0005-0000-0000-00008F0A0000}"/>
    <cellStyle name="Moneda 9 2 2 2 5" xfId="2714" xr:uid="{00000000-0005-0000-0000-0000900A0000}"/>
    <cellStyle name="Moneda 9 2 2 3" xfId="2715" xr:uid="{00000000-0005-0000-0000-0000910A0000}"/>
    <cellStyle name="Moneda 9 2 2 3 2" xfId="2716" xr:uid="{00000000-0005-0000-0000-0000920A0000}"/>
    <cellStyle name="Moneda 9 2 2 4" xfId="2717" xr:uid="{00000000-0005-0000-0000-0000930A0000}"/>
    <cellStyle name="Moneda 9 2 2 4 2" xfId="2718" xr:uid="{00000000-0005-0000-0000-0000940A0000}"/>
    <cellStyle name="Moneda 9 2 2 5" xfId="2719" xr:uid="{00000000-0005-0000-0000-0000950A0000}"/>
    <cellStyle name="Moneda 9 2 2 5 2" xfId="2720" xr:uid="{00000000-0005-0000-0000-0000960A0000}"/>
    <cellStyle name="Moneda 9 2 2 6" xfId="2721" xr:uid="{00000000-0005-0000-0000-0000970A0000}"/>
    <cellStyle name="Moneda 9 2 3" xfId="2722" xr:uid="{00000000-0005-0000-0000-0000980A0000}"/>
    <cellStyle name="Moneda 9 2 3 2" xfId="2723" xr:uid="{00000000-0005-0000-0000-0000990A0000}"/>
    <cellStyle name="Moneda 9 2 3 2 2" xfId="2724" xr:uid="{00000000-0005-0000-0000-00009A0A0000}"/>
    <cellStyle name="Moneda 9 2 3 3" xfId="2725" xr:uid="{00000000-0005-0000-0000-00009B0A0000}"/>
    <cellStyle name="Moneda 9 2 3 3 2" xfId="2726" xr:uid="{00000000-0005-0000-0000-00009C0A0000}"/>
    <cellStyle name="Moneda 9 2 3 4" xfId="2727" xr:uid="{00000000-0005-0000-0000-00009D0A0000}"/>
    <cellStyle name="Moneda 9 2 3 4 2" xfId="2728" xr:uid="{00000000-0005-0000-0000-00009E0A0000}"/>
    <cellStyle name="Moneda 9 2 3 5" xfId="2729" xr:uid="{00000000-0005-0000-0000-00009F0A0000}"/>
    <cellStyle name="Moneda 9 2 4" xfId="2730" xr:uid="{00000000-0005-0000-0000-0000A00A0000}"/>
    <cellStyle name="Moneda 9 2 4 2" xfId="2731" xr:uid="{00000000-0005-0000-0000-0000A10A0000}"/>
    <cellStyle name="Moneda 9 2 5" xfId="2732" xr:uid="{00000000-0005-0000-0000-0000A20A0000}"/>
    <cellStyle name="Moneda 9 2 5 2" xfId="2733" xr:uid="{00000000-0005-0000-0000-0000A30A0000}"/>
    <cellStyle name="Moneda 9 2 6" xfId="2734" xr:uid="{00000000-0005-0000-0000-0000A40A0000}"/>
    <cellStyle name="Moneda 9 2 6 2" xfId="2735" xr:uid="{00000000-0005-0000-0000-0000A50A0000}"/>
    <cellStyle name="Moneda 9 2 7" xfId="2736" xr:uid="{00000000-0005-0000-0000-0000A60A0000}"/>
    <cellStyle name="Moneda 9 2 8" xfId="2737" xr:uid="{00000000-0005-0000-0000-0000A70A0000}"/>
    <cellStyle name="Moneda 9 3" xfId="2738" xr:uid="{00000000-0005-0000-0000-0000A80A0000}"/>
    <cellStyle name="Moneda 9 3 2" xfId="2739" xr:uid="{00000000-0005-0000-0000-0000A90A0000}"/>
    <cellStyle name="Moneda 9 3 2 2" xfId="2740" xr:uid="{00000000-0005-0000-0000-0000AA0A0000}"/>
    <cellStyle name="Moneda 9 3 2 2 2" xfId="2741" xr:uid="{00000000-0005-0000-0000-0000AB0A0000}"/>
    <cellStyle name="Moneda 9 3 2 2 2 2" xfId="2742" xr:uid="{00000000-0005-0000-0000-0000AC0A0000}"/>
    <cellStyle name="Moneda 9 3 2 2 3" xfId="2743" xr:uid="{00000000-0005-0000-0000-0000AD0A0000}"/>
    <cellStyle name="Moneda 9 3 2 2 3 2" xfId="2744" xr:uid="{00000000-0005-0000-0000-0000AE0A0000}"/>
    <cellStyle name="Moneda 9 3 2 2 4" xfId="2745" xr:uid="{00000000-0005-0000-0000-0000AF0A0000}"/>
    <cellStyle name="Moneda 9 3 2 2 4 2" xfId="2746" xr:uid="{00000000-0005-0000-0000-0000B00A0000}"/>
    <cellStyle name="Moneda 9 3 2 2 5" xfId="2747" xr:uid="{00000000-0005-0000-0000-0000B10A0000}"/>
    <cellStyle name="Moneda 9 3 2 3" xfId="2748" xr:uid="{00000000-0005-0000-0000-0000B20A0000}"/>
    <cellStyle name="Moneda 9 3 2 3 2" xfId="2749" xr:uid="{00000000-0005-0000-0000-0000B30A0000}"/>
    <cellStyle name="Moneda 9 3 2 4" xfId="2750" xr:uid="{00000000-0005-0000-0000-0000B40A0000}"/>
    <cellStyle name="Moneda 9 3 2 4 2" xfId="2751" xr:uid="{00000000-0005-0000-0000-0000B50A0000}"/>
    <cellStyle name="Moneda 9 3 2 5" xfId="2752" xr:uid="{00000000-0005-0000-0000-0000B60A0000}"/>
    <cellStyle name="Moneda 9 3 2 5 2" xfId="2753" xr:uid="{00000000-0005-0000-0000-0000B70A0000}"/>
    <cellStyle name="Moneda 9 3 2 6" xfId="2754" xr:uid="{00000000-0005-0000-0000-0000B80A0000}"/>
    <cellStyle name="Moneda 9 3 3" xfId="2755" xr:uid="{00000000-0005-0000-0000-0000B90A0000}"/>
    <cellStyle name="Moneda 9 3 3 2" xfId="2756" xr:uid="{00000000-0005-0000-0000-0000BA0A0000}"/>
    <cellStyle name="Moneda 9 3 3 2 2" xfId="2757" xr:uid="{00000000-0005-0000-0000-0000BB0A0000}"/>
    <cellStyle name="Moneda 9 3 3 3" xfId="2758" xr:uid="{00000000-0005-0000-0000-0000BC0A0000}"/>
    <cellStyle name="Moneda 9 3 3 3 2" xfId="2759" xr:uid="{00000000-0005-0000-0000-0000BD0A0000}"/>
    <cellStyle name="Moneda 9 3 3 4" xfId="2760" xr:uid="{00000000-0005-0000-0000-0000BE0A0000}"/>
    <cellStyle name="Moneda 9 3 3 4 2" xfId="2761" xr:uid="{00000000-0005-0000-0000-0000BF0A0000}"/>
    <cellStyle name="Moneda 9 3 3 5" xfId="2762" xr:uid="{00000000-0005-0000-0000-0000C00A0000}"/>
    <cellStyle name="Moneda 9 3 4" xfId="2763" xr:uid="{00000000-0005-0000-0000-0000C10A0000}"/>
    <cellStyle name="Moneda 9 3 4 2" xfId="2764" xr:uid="{00000000-0005-0000-0000-0000C20A0000}"/>
    <cellStyle name="Moneda 9 3 5" xfId="2765" xr:uid="{00000000-0005-0000-0000-0000C30A0000}"/>
    <cellStyle name="Moneda 9 3 5 2" xfId="2766" xr:uid="{00000000-0005-0000-0000-0000C40A0000}"/>
    <cellStyle name="Moneda 9 3 6" xfId="2767" xr:uid="{00000000-0005-0000-0000-0000C50A0000}"/>
    <cellStyle name="Moneda 9 3 6 2" xfId="2768" xr:uid="{00000000-0005-0000-0000-0000C60A0000}"/>
    <cellStyle name="Moneda 9 3 7" xfId="2769" xr:uid="{00000000-0005-0000-0000-0000C70A0000}"/>
    <cellStyle name="Moneda 9 4" xfId="2770" xr:uid="{00000000-0005-0000-0000-0000C80A0000}"/>
    <cellStyle name="Moneda 9 4 2" xfId="2771" xr:uid="{00000000-0005-0000-0000-0000C90A0000}"/>
    <cellStyle name="Moneda 9 4 2 2" xfId="2772" xr:uid="{00000000-0005-0000-0000-0000CA0A0000}"/>
    <cellStyle name="Moneda 9 4 2 2 2" xfId="2773" xr:uid="{00000000-0005-0000-0000-0000CB0A0000}"/>
    <cellStyle name="Moneda 9 4 2 2 2 2" xfId="2774" xr:uid="{00000000-0005-0000-0000-0000CC0A0000}"/>
    <cellStyle name="Moneda 9 4 2 2 3" xfId="2775" xr:uid="{00000000-0005-0000-0000-0000CD0A0000}"/>
    <cellStyle name="Moneda 9 4 2 2 3 2" xfId="2776" xr:uid="{00000000-0005-0000-0000-0000CE0A0000}"/>
    <cellStyle name="Moneda 9 4 2 2 4" xfId="2777" xr:uid="{00000000-0005-0000-0000-0000CF0A0000}"/>
    <cellStyle name="Moneda 9 4 2 2 4 2" xfId="2778" xr:uid="{00000000-0005-0000-0000-0000D00A0000}"/>
    <cellStyle name="Moneda 9 4 2 2 5" xfId="2779" xr:uid="{00000000-0005-0000-0000-0000D10A0000}"/>
    <cellStyle name="Moneda 9 4 2 3" xfId="2780" xr:uid="{00000000-0005-0000-0000-0000D20A0000}"/>
    <cellStyle name="Moneda 9 4 2 3 2" xfId="2781" xr:uid="{00000000-0005-0000-0000-0000D30A0000}"/>
    <cellStyle name="Moneda 9 4 2 4" xfId="2782" xr:uid="{00000000-0005-0000-0000-0000D40A0000}"/>
    <cellStyle name="Moneda 9 4 2 4 2" xfId="2783" xr:uid="{00000000-0005-0000-0000-0000D50A0000}"/>
    <cellStyle name="Moneda 9 4 2 5" xfId="2784" xr:uid="{00000000-0005-0000-0000-0000D60A0000}"/>
    <cellStyle name="Moneda 9 4 2 5 2" xfId="2785" xr:uid="{00000000-0005-0000-0000-0000D70A0000}"/>
    <cellStyle name="Moneda 9 4 2 6" xfId="2786" xr:uid="{00000000-0005-0000-0000-0000D80A0000}"/>
    <cellStyle name="Moneda 9 4 3" xfId="2787" xr:uid="{00000000-0005-0000-0000-0000D90A0000}"/>
    <cellStyle name="Moneda 9 4 3 2" xfId="2788" xr:uid="{00000000-0005-0000-0000-0000DA0A0000}"/>
    <cellStyle name="Moneda 9 4 3 2 2" xfId="2789" xr:uid="{00000000-0005-0000-0000-0000DB0A0000}"/>
    <cellStyle name="Moneda 9 4 3 3" xfId="2790" xr:uid="{00000000-0005-0000-0000-0000DC0A0000}"/>
    <cellStyle name="Moneda 9 4 3 3 2" xfId="2791" xr:uid="{00000000-0005-0000-0000-0000DD0A0000}"/>
    <cellStyle name="Moneda 9 4 3 4" xfId="2792" xr:uid="{00000000-0005-0000-0000-0000DE0A0000}"/>
    <cellStyle name="Moneda 9 4 3 4 2" xfId="2793" xr:uid="{00000000-0005-0000-0000-0000DF0A0000}"/>
    <cellStyle name="Moneda 9 4 3 5" xfId="2794" xr:uid="{00000000-0005-0000-0000-0000E00A0000}"/>
    <cellStyle name="Moneda 9 4 4" xfId="2795" xr:uid="{00000000-0005-0000-0000-0000E10A0000}"/>
    <cellStyle name="Moneda 9 4 4 2" xfId="2796" xr:uid="{00000000-0005-0000-0000-0000E20A0000}"/>
    <cellStyle name="Moneda 9 4 5" xfId="2797" xr:uid="{00000000-0005-0000-0000-0000E30A0000}"/>
    <cellStyle name="Moneda 9 4 5 2" xfId="2798" xr:uid="{00000000-0005-0000-0000-0000E40A0000}"/>
    <cellStyle name="Moneda 9 4 6" xfId="2799" xr:uid="{00000000-0005-0000-0000-0000E50A0000}"/>
    <cellStyle name="Moneda 9 4 6 2" xfId="2800" xr:uid="{00000000-0005-0000-0000-0000E60A0000}"/>
    <cellStyle name="Moneda 9 4 7" xfId="2801" xr:uid="{00000000-0005-0000-0000-0000E70A0000}"/>
    <cellStyle name="Moneda 9 5" xfId="2802" xr:uid="{00000000-0005-0000-0000-0000E80A0000}"/>
    <cellStyle name="Moneda 9 5 2" xfId="2803" xr:uid="{00000000-0005-0000-0000-0000E90A0000}"/>
    <cellStyle name="Moneda 9 5 2 2" xfId="2804" xr:uid="{00000000-0005-0000-0000-0000EA0A0000}"/>
    <cellStyle name="Moneda 9 5 2 2 2" xfId="2805" xr:uid="{00000000-0005-0000-0000-0000EB0A0000}"/>
    <cellStyle name="Moneda 9 5 2 3" xfId="2806" xr:uid="{00000000-0005-0000-0000-0000EC0A0000}"/>
    <cellStyle name="Moneda 9 5 2 3 2" xfId="2807" xr:uid="{00000000-0005-0000-0000-0000ED0A0000}"/>
    <cellStyle name="Moneda 9 5 2 4" xfId="2808" xr:uid="{00000000-0005-0000-0000-0000EE0A0000}"/>
    <cellStyle name="Moneda 9 5 2 4 2" xfId="2809" xr:uid="{00000000-0005-0000-0000-0000EF0A0000}"/>
    <cellStyle name="Moneda 9 5 2 5" xfId="2810" xr:uid="{00000000-0005-0000-0000-0000F00A0000}"/>
    <cellStyle name="Moneda 9 5 3" xfId="2811" xr:uid="{00000000-0005-0000-0000-0000F10A0000}"/>
    <cellStyle name="Moneda 9 5 3 2" xfId="2812" xr:uid="{00000000-0005-0000-0000-0000F20A0000}"/>
    <cellStyle name="Moneda 9 5 4" xfId="2813" xr:uid="{00000000-0005-0000-0000-0000F30A0000}"/>
    <cellStyle name="Moneda 9 5 4 2" xfId="2814" xr:uid="{00000000-0005-0000-0000-0000F40A0000}"/>
    <cellStyle name="Moneda 9 5 5" xfId="2815" xr:uid="{00000000-0005-0000-0000-0000F50A0000}"/>
    <cellStyle name="Moneda 9 5 5 2" xfId="2816" xr:uid="{00000000-0005-0000-0000-0000F60A0000}"/>
    <cellStyle name="Moneda 9 5 6" xfId="2817" xr:uid="{00000000-0005-0000-0000-0000F70A0000}"/>
    <cellStyle name="Moneda 9 6" xfId="2818" xr:uid="{00000000-0005-0000-0000-0000F80A0000}"/>
    <cellStyle name="Moneda 9 6 2" xfId="2819" xr:uid="{00000000-0005-0000-0000-0000F90A0000}"/>
    <cellStyle name="Moneda 9 6 2 2" xfId="2820" xr:uid="{00000000-0005-0000-0000-0000FA0A0000}"/>
    <cellStyle name="Moneda 9 6 3" xfId="2821" xr:uid="{00000000-0005-0000-0000-0000FB0A0000}"/>
    <cellStyle name="Moneda 9 6 3 2" xfId="2822" xr:uid="{00000000-0005-0000-0000-0000FC0A0000}"/>
    <cellStyle name="Moneda 9 6 4" xfId="2823" xr:uid="{00000000-0005-0000-0000-0000FD0A0000}"/>
    <cellStyle name="Moneda 9 6 4 2" xfId="2824" xr:uid="{00000000-0005-0000-0000-0000FE0A0000}"/>
    <cellStyle name="Moneda 9 6 5" xfId="2825" xr:uid="{00000000-0005-0000-0000-0000FF0A0000}"/>
    <cellStyle name="Moneda 9 7" xfId="2826" xr:uid="{00000000-0005-0000-0000-0000000B0000}"/>
    <cellStyle name="Moneda 9 7 2" xfId="2827" xr:uid="{00000000-0005-0000-0000-0000010B0000}"/>
    <cellStyle name="Moneda 9 8" xfId="2828" xr:uid="{00000000-0005-0000-0000-0000020B0000}"/>
    <cellStyle name="Moneda 9 8 2" xfId="2829" xr:uid="{00000000-0005-0000-0000-0000030B0000}"/>
    <cellStyle name="Moneda 9 9" xfId="2830" xr:uid="{00000000-0005-0000-0000-0000040B0000}"/>
    <cellStyle name="Moneda 9 9 2" xfId="2831" xr:uid="{00000000-0005-0000-0000-000005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7"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75DBFF"/>
      <color rgb="FF00FF00"/>
      <color rgb="FF669900"/>
      <color rgb="FF99FC4E"/>
      <color rgb="FF53F7AD"/>
      <color rgb="FFFD4D5A"/>
      <color rgb="FF7BB8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799485</xdr:colOff>
      <xdr:row>3</xdr:row>
      <xdr:rowOff>107540</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252954"/>
          <a:ext cx="2166169" cy="530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2692</xdr:colOff>
      <xdr:row>0</xdr:row>
      <xdr:rowOff>103531</xdr:rowOff>
    </xdr:from>
    <xdr:to>
      <xdr:col>2</xdr:col>
      <xdr:colOff>392905</xdr:colOff>
      <xdr:row>1</xdr:row>
      <xdr:rowOff>218796</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217005" y="103531"/>
          <a:ext cx="795026" cy="291025"/>
        </a:xfrm>
        <a:prstGeom prst="rect">
          <a:avLst/>
        </a:prstGeom>
      </xdr:spPr>
    </xdr:pic>
    <xdr:clientData/>
  </xdr:twoCellAnchor>
  <xdr:twoCellAnchor editAs="oneCell">
    <xdr:from>
      <xdr:col>0</xdr:col>
      <xdr:colOff>410882</xdr:colOff>
      <xdr:row>0</xdr:row>
      <xdr:rowOff>103530</xdr:rowOff>
    </xdr:from>
    <xdr:to>
      <xdr:col>3</xdr:col>
      <xdr:colOff>261820</xdr:colOff>
      <xdr:row>2</xdr:row>
      <xdr:rowOff>114300</xdr:rowOff>
    </xdr:to>
    <xdr:pic>
      <xdr:nvPicPr>
        <xdr:cNvPr id="3" name="Imagen 2">
          <a:extLst>
            <a:ext uri="{FF2B5EF4-FFF2-40B4-BE49-F238E27FC236}">
              <a16:creationId xmlns:a16="http://schemas.microsoft.com/office/drawing/2014/main" id="{8F897DC5-E1A3-4E8D-AA7E-ABEA8F998313}"/>
            </a:ext>
          </a:extLst>
        </xdr:cNvPr>
        <xdr:cNvPicPr>
          <a:picLocks noChangeAspect="1"/>
        </xdr:cNvPicPr>
      </xdr:nvPicPr>
      <xdr:blipFill>
        <a:blip xmlns:r="http://schemas.openxmlformats.org/officeDocument/2006/relationships" r:embed="rId1"/>
        <a:stretch>
          <a:fillRect/>
        </a:stretch>
      </xdr:blipFill>
      <xdr:spPr>
        <a:xfrm>
          <a:off x="410882" y="103530"/>
          <a:ext cx="2251238" cy="506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329711</xdr:colOff>
      <xdr:row>0</xdr:row>
      <xdr:rowOff>3138</xdr:rowOff>
    </xdr:from>
    <xdr:to>
      <xdr:col>2</xdr:col>
      <xdr:colOff>1208943</xdr:colOff>
      <xdr:row>2</xdr:row>
      <xdr:rowOff>129008</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329711" y="3138"/>
          <a:ext cx="2381251" cy="516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133100</xdr:colOff>
      <xdr:row>0</xdr:row>
      <xdr:rowOff>96865</xdr:rowOff>
    </xdr:from>
    <xdr:to>
      <xdr:col>2</xdr:col>
      <xdr:colOff>242162</xdr:colOff>
      <xdr:row>2</xdr:row>
      <xdr:rowOff>36635</xdr:rowOff>
    </xdr:to>
    <xdr:pic>
      <xdr:nvPicPr>
        <xdr:cNvPr id="2" name="Imagen 1">
          <a:extLst>
            <a:ext uri="{FF2B5EF4-FFF2-40B4-BE49-F238E27FC236}">
              <a16:creationId xmlns:a16="http://schemas.microsoft.com/office/drawing/2014/main" id="{9ACD741B-DA71-4E9F-B289-2DF02171F6BE}"/>
            </a:ext>
          </a:extLst>
        </xdr:cNvPr>
        <xdr:cNvPicPr>
          <a:picLocks noChangeAspect="1"/>
        </xdr:cNvPicPr>
      </xdr:nvPicPr>
      <xdr:blipFill>
        <a:blip xmlns:r="http://schemas.openxmlformats.org/officeDocument/2006/relationships" r:embed="rId1"/>
        <a:stretch>
          <a:fillRect/>
        </a:stretch>
      </xdr:blipFill>
      <xdr:spPr>
        <a:xfrm>
          <a:off x="133100" y="96865"/>
          <a:ext cx="1928581" cy="3305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xdr:rowOff>
    </xdr:from>
    <xdr:to>
      <xdr:col>1</xdr:col>
      <xdr:colOff>1104900</xdr:colOff>
      <xdr:row>2</xdr:row>
      <xdr:rowOff>1</xdr:rowOff>
    </xdr:to>
    <xdr:pic>
      <xdr:nvPicPr>
        <xdr:cNvPr id="2" name="Imagen 1">
          <a:extLst>
            <a:ext uri="{FF2B5EF4-FFF2-40B4-BE49-F238E27FC236}">
              <a16:creationId xmlns:a16="http://schemas.microsoft.com/office/drawing/2014/main" id="{E51474EA-1F8B-4DA8-AEF2-F954BFD4D3C9}"/>
            </a:ext>
          </a:extLst>
        </xdr:cNvPr>
        <xdr:cNvPicPr>
          <a:picLocks noChangeAspect="1"/>
        </xdr:cNvPicPr>
      </xdr:nvPicPr>
      <xdr:blipFill>
        <a:blip xmlns:r="http://schemas.openxmlformats.org/officeDocument/2006/relationships" r:embed="rId1"/>
        <a:stretch>
          <a:fillRect/>
        </a:stretch>
      </xdr:blipFill>
      <xdr:spPr>
        <a:xfrm>
          <a:off x="76200" y="1"/>
          <a:ext cx="2124974" cy="808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Avila/Documents/1%20SECRETARIA%20MEDIO%20AMBIENTE/a&#241;o%202022/7814/SEGPLAN/04%20abr%20segplan%207814/PA-7814-ABRIL-2022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814-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
    </sheetNames>
    <sheetDataSet>
      <sheetData sheetId="0">
        <row r="14">
          <cell r="BE14">
            <v>0.25</v>
          </cell>
        </row>
      </sheetData>
      <sheetData sheetId="1">
        <row r="10">
          <cell r="BE10">
            <v>19</v>
          </cell>
        </row>
        <row r="17">
          <cell r="BE17">
            <v>12</v>
          </cell>
        </row>
        <row r="24">
          <cell r="BE24">
            <v>0.25</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 val="presentacion"/>
      <sheetName val="ejec.pasivos PAA"/>
    </sheetNames>
    <sheetDataSet>
      <sheetData sheetId="0"/>
      <sheetData sheetId="1"/>
      <sheetData sheetId="2">
        <row r="10">
          <cell r="CH10">
            <v>19</v>
          </cell>
        </row>
        <row r="11">
          <cell r="BF11">
            <v>12587094000</v>
          </cell>
          <cell r="CE11">
            <v>16250847330</v>
          </cell>
          <cell r="CH11">
            <v>16250847330</v>
          </cell>
          <cell r="CI11">
            <v>12562333020</v>
          </cell>
        </row>
        <row r="13">
          <cell r="CH13">
            <v>0</v>
          </cell>
          <cell r="CI13">
            <v>0</v>
          </cell>
        </row>
        <row r="14">
          <cell r="BF14">
            <v>4267784149</v>
          </cell>
          <cell r="CE14">
            <v>4264963603</v>
          </cell>
          <cell r="CH14">
            <v>4264963603</v>
          </cell>
          <cell r="CI14">
            <v>3750989313</v>
          </cell>
        </row>
        <row r="15">
          <cell r="CI15">
            <v>19</v>
          </cell>
        </row>
        <row r="16">
          <cell r="CH16">
            <v>20515810933</v>
          </cell>
          <cell r="CI16">
            <v>16313322333</v>
          </cell>
        </row>
        <row r="17">
          <cell r="CG17">
            <v>9</v>
          </cell>
          <cell r="CH17">
            <v>12</v>
          </cell>
          <cell r="CI17">
            <v>9</v>
          </cell>
        </row>
        <row r="18">
          <cell r="CG18">
            <v>959830000</v>
          </cell>
          <cell r="CH18">
            <v>994830000</v>
          </cell>
          <cell r="CI18">
            <v>959830000</v>
          </cell>
        </row>
        <row r="20">
          <cell r="CG20">
            <v>0</v>
          </cell>
          <cell r="CH20">
            <v>0</v>
          </cell>
          <cell r="CI20">
            <v>0</v>
          </cell>
        </row>
        <row r="21">
          <cell r="CG21">
            <v>79867399</v>
          </cell>
          <cell r="CH21">
            <v>79867399</v>
          </cell>
          <cell r="CI21">
            <v>79867399</v>
          </cell>
        </row>
        <row r="22">
          <cell r="CG22">
            <v>9</v>
          </cell>
          <cell r="CH22">
            <v>12</v>
          </cell>
          <cell r="CI22">
            <v>9</v>
          </cell>
        </row>
        <row r="23">
          <cell r="CG23">
            <v>1039697399</v>
          </cell>
          <cell r="CH23">
            <v>1074697399</v>
          </cell>
        </row>
        <row r="24">
          <cell r="CG24">
            <v>0.18</v>
          </cell>
          <cell r="CH24">
            <v>0.24999999999999997</v>
          </cell>
          <cell r="CI24">
            <v>0.18</v>
          </cell>
        </row>
        <row r="25">
          <cell r="CG25">
            <v>546784800</v>
          </cell>
          <cell r="CH25">
            <v>555968800</v>
          </cell>
          <cell r="CI25">
            <v>546784800</v>
          </cell>
        </row>
        <row r="27">
          <cell r="CG27">
            <v>0</v>
          </cell>
          <cell r="CH27">
            <v>0</v>
          </cell>
          <cell r="CI27">
            <v>0</v>
          </cell>
        </row>
        <row r="28">
          <cell r="CG28">
            <v>33924899</v>
          </cell>
          <cell r="CH28">
            <v>38104699</v>
          </cell>
          <cell r="CI28">
            <v>33924899</v>
          </cell>
        </row>
        <row r="29">
          <cell r="CG29">
            <v>0.18</v>
          </cell>
          <cell r="CH29">
            <v>0.24999999999999997</v>
          </cell>
          <cell r="CI29">
            <v>0.18</v>
          </cell>
        </row>
        <row r="30">
          <cell r="CG30">
            <v>580709699</v>
          </cell>
          <cell r="CH30">
            <v>594073499</v>
          </cell>
          <cell r="CI30">
            <v>580709699</v>
          </cell>
        </row>
        <row r="31">
          <cell r="CH31">
            <v>17801646130</v>
          </cell>
          <cell r="CI31">
            <v>14068947820</v>
          </cell>
        </row>
        <row r="33">
          <cell r="CH33">
            <v>4382935701</v>
          </cell>
          <cell r="CI33">
            <v>3864781611</v>
          </cell>
        </row>
        <row r="34">
          <cell r="CH34">
            <v>22184581831</v>
          </cell>
          <cell r="CI34">
            <v>17933729431</v>
          </cell>
        </row>
      </sheetData>
      <sheetData sheetId="3">
        <row r="125">
          <cell r="P125">
            <v>0</v>
          </cell>
        </row>
        <row r="127">
          <cell r="P127">
            <v>0</v>
          </cell>
        </row>
        <row r="131">
          <cell r="P131">
            <v>0</v>
          </cell>
        </row>
        <row r="133">
          <cell r="P133">
            <v>0</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57" zoomScaleNormal="57" zoomScaleSheetLayoutView="70" zoomScalePageLayoutView="60" workbookViewId="0">
      <selection activeCell="D13" sqref="D13"/>
    </sheetView>
  </sheetViews>
  <sheetFormatPr baseColWidth="10" defaultColWidth="10.85546875" defaultRowHeight="34.5" customHeight="1" x14ac:dyDescent="0.2"/>
  <cols>
    <col min="1" max="1" width="3.85546875" style="145" customWidth="1"/>
    <col min="2" max="2" width="7.85546875" style="145" customWidth="1"/>
    <col min="3" max="3" width="7.7109375" style="145" customWidth="1"/>
    <col min="4" max="4" width="34.42578125" style="145" customWidth="1"/>
    <col min="5" max="5" width="17" style="145" customWidth="1"/>
    <col min="6" max="6" width="17.140625" style="145" customWidth="1"/>
    <col min="7" max="7" width="13.28515625" style="145" customWidth="1"/>
    <col min="8" max="8" width="13.7109375" style="145" customWidth="1"/>
    <col min="9" max="9" width="9.28515625" style="158" customWidth="1"/>
    <col min="10" max="10" width="19.42578125" style="158" hidden="1" customWidth="1"/>
    <col min="11" max="20" width="10.7109375" style="158" hidden="1" customWidth="1"/>
    <col min="21" max="21" width="8.28515625" style="158" hidden="1" customWidth="1"/>
    <col min="22" max="22" width="7.85546875" style="158" hidden="1" customWidth="1"/>
    <col min="23" max="23" width="14.140625" style="158" hidden="1" customWidth="1"/>
    <col min="24" max="24" width="12.140625" style="158" hidden="1" customWidth="1"/>
    <col min="25" max="25" width="13.7109375" style="158" hidden="1" customWidth="1"/>
    <col min="26" max="26" width="8.85546875" style="158" hidden="1" customWidth="1"/>
    <col min="27" max="27" width="13" style="158" hidden="1" customWidth="1"/>
    <col min="28" max="29" width="8.85546875" style="158" customWidth="1"/>
    <col min="30" max="30" width="11.85546875" style="158" hidden="1" customWidth="1"/>
    <col min="31" max="47" width="8.42578125" style="158" hidden="1" customWidth="1"/>
    <col min="48" max="48" width="8.140625" style="158" hidden="1" customWidth="1"/>
    <col min="49" max="54" width="10.7109375" style="158" hidden="1" customWidth="1"/>
    <col min="55" max="55" width="16" style="158" hidden="1" customWidth="1"/>
    <col min="56" max="56" width="10.140625" style="158" customWidth="1"/>
    <col min="57" max="57" width="9.140625" style="158" customWidth="1"/>
    <col min="58" max="58" width="13.42578125" style="158" customWidth="1"/>
    <col min="59" max="59" width="14.28515625" style="158" customWidth="1"/>
    <col min="60" max="60" width="11.140625" style="158" customWidth="1"/>
    <col min="61" max="65" width="8" style="158" customWidth="1"/>
    <col min="66" max="66" width="8.42578125" style="158" customWidth="1"/>
    <col min="67" max="73" width="8" style="158" customWidth="1"/>
    <col min="74" max="74" width="7.7109375" style="158" customWidth="1"/>
    <col min="75" max="75" width="8" style="158" customWidth="1"/>
    <col min="76" max="76" width="7.7109375" style="158" customWidth="1"/>
    <col min="77" max="77" width="8" style="158" customWidth="1"/>
    <col min="78" max="78" width="7.7109375" style="158" customWidth="1"/>
    <col min="79" max="79" width="8" style="158" customWidth="1"/>
    <col min="80" max="80" width="7.7109375" style="158" customWidth="1"/>
    <col min="81" max="81" width="8" style="158" customWidth="1"/>
    <col min="82" max="82" width="7.7109375" style="158" customWidth="1"/>
    <col min="83" max="83" width="8" style="158" customWidth="1"/>
    <col min="84" max="84" width="7.7109375" style="158" customWidth="1"/>
    <col min="85" max="89" width="14.5703125" style="158" customWidth="1"/>
    <col min="90" max="90" width="13.7109375" style="158" customWidth="1"/>
    <col min="91" max="114" width="10.7109375" style="158" hidden="1" customWidth="1"/>
    <col min="115" max="115" width="15" style="158" hidden="1" customWidth="1"/>
    <col min="116" max="116" width="14.7109375" style="158" hidden="1" customWidth="1"/>
    <col min="117" max="117" width="15.42578125" style="158" hidden="1" customWidth="1"/>
    <col min="118" max="118" width="15" style="158" hidden="1" customWidth="1"/>
    <col min="119" max="119" width="15.42578125" style="158" hidden="1" customWidth="1"/>
    <col min="120" max="120" width="20" style="158" customWidth="1"/>
    <col min="121" max="129" width="10.7109375" style="158" hidden="1" customWidth="1"/>
    <col min="130" max="147" width="15.42578125" style="158" hidden="1" customWidth="1"/>
    <col min="148" max="148" width="8.42578125" style="158" hidden="1" customWidth="1"/>
    <col min="149" max="149" width="3.85546875" style="158" hidden="1" customWidth="1"/>
    <col min="150" max="150" width="27" style="145" customWidth="1"/>
    <col min="151" max="154" width="21.28515625" style="145" customWidth="1"/>
    <col min="155" max="155" width="81.85546875" style="145" customWidth="1"/>
    <col min="156" max="156" width="16" style="145" customWidth="1"/>
    <col min="157" max="157" width="11.42578125" style="145" customWidth="1"/>
    <col min="158" max="158" width="45.5703125" style="145" customWidth="1"/>
    <col min="159" max="159" width="56.28515625" style="145" customWidth="1"/>
    <col min="160" max="16384" width="10.85546875" style="145"/>
  </cols>
  <sheetData>
    <row r="1" spans="1:159" ht="17.25" customHeight="1" thickBot="1" x14ac:dyDescent="0.25">
      <c r="C1" s="146"/>
      <c r="D1" s="146"/>
      <c r="E1" s="146"/>
      <c r="F1" s="146"/>
      <c r="G1" s="146"/>
      <c r="H1" s="146"/>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6"/>
      <c r="EU1" s="146"/>
      <c r="EV1" s="146"/>
      <c r="EW1" s="146"/>
      <c r="EX1" s="146"/>
      <c r="EY1" s="146"/>
      <c r="EZ1" s="146"/>
      <c r="FA1" s="146"/>
      <c r="FB1" s="146"/>
      <c r="FC1" s="146"/>
    </row>
    <row r="2" spans="1:159" ht="18" customHeight="1" x14ac:dyDescent="0.2">
      <c r="A2" s="584"/>
      <c r="B2" s="585"/>
      <c r="C2" s="585"/>
      <c r="D2" s="585"/>
      <c r="E2" s="585"/>
      <c r="F2" s="585"/>
      <c r="G2" s="588" t="s">
        <v>35</v>
      </c>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c r="AW2" s="588"/>
      <c r="AX2" s="588"/>
      <c r="AY2" s="588"/>
      <c r="AZ2" s="588"/>
      <c r="BA2" s="588"/>
      <c r="BB2" s="588"/>
      <c r="BC2" s="588"/>
      <c r="BD2" s="588"/>
      <c r="BE2" s="588"/>
      <c r="BF2" s="588"/>
      <c r="BG2" s="588"/>
      <c r="BH2" s="588"/>
      <c r="BI2" s="588"/>
      <c r="BJ2" s="588"/>
      <c r="BK2" s="588"/>
      <c r="BL2" s="588"/>
      <c r="BM2" s="588"/>
      <c r="BN2" s="588"/>
      <c r="BO2" s="588"/>
      <c r="BP2" s="588"/>
      <c r="BQ2" s="588"/>
      <c r="BR2" s="588"/>
      <c r="BS2" s="588"/>
      <c r="BT2" s="588"/>
      <c r="BU2" s="588"/>
      <c r="BV2" s="588"/>
      <c r="BW2" s="588"/>
      <c r="BX2" s="588"/>
      <c r="BY2" s="588"/>
      <c r="BZ2" s="588"/>
      <c r="CA2" s="588"/>
      <c r="CB2" s="588"/>
      <c r="CC2" s="588"/>
      <c r="CD2" s="588"/>
      <c r="CE2" s="588"/>
      <c r="CF2" s="588"/>
      <c r="CG2" s="588"/>
      <c r="CH2" s="588"/>
      <c r="CI2" s="588"/>
      <c r="CJ2" s="588"/>
      <c r="CK2" s="588"/>
      <c r="CL2" s="588"/>
      <c r="CM2" s="588"/>
      <c r="CN2" s="588"/>
      <c r="CO2" s="588"/>
      <c r="CP2" s="588"/>
      <c r="CQ2" s="588"/>
      <c r="CR2" s="588"/>
      <c r="CS2" s="588"/>
      <c r="CT2" s="588"/>
      <c r="CU2" s="588"/>
      <c r="CV2" s="588"/>
      <c r="CW2" s="588"/>
      <c r="CX2" s="588"/>
      <c r="CY2" s="588"/>
      <c r="CZ2" s="588"/>
      <c r="DA2" s="588"/>
      <c r="DB2" s="588"/>
      <c r="DC2" s="588"/>
      <c r="DD2" s="588"/>
      <c r="DE2" s="588"/>
      <c r="DF2" s="588"/>
      <c r="DG2" s="588"/>
      <c r="DH2" s="588"/>
      <c r="DI2" s="588"/>
      <c r="DJ2" s="588"/>
      <c r="DK2" s="588"/>
      <c r="DL2" s="588"/>
      <c r="DM2" s="588"/>
      <c r="DN2" s="588"/>
      <c r="DO2" s="588"/>
      <c r="DP2" s="588"/>
      <c r="DQ2" s="588"/>
      <c r="DR2" s="588"/>
      <c r="DS2" s="588"/>
      <c r="DT2" s="588"/>
      <c r="DU2" s="588"/>
      <c r="DV2" s="588"/>
      <c r="DW2" s="588"/>
      <c r="DX2" s="588"/>
      <c r="DY2" s="588"/>
      <c r="DZ2" s="588"/>
      <c r="EA2" s="588"/>
      <c r="EB2" s="588"/>
      <c r="EC2" s="588"/>
      <c r="ED2" s="588"/>
      <c r="EE2" s="588"/>
      <c r="EF2" s="588"/>
      <c r="EG2" s="588"/>
      <c r="EH2" s="588"/>
      <c r="EI2" s="588"/>
      <c r="EJ2" s="588"/>
      <c r="EK2" s="588"/>
      <c r="EL2" s="588"/>
      <c r="EM2" s="588"/>
      <c r="EN2" s="588"/>
      <c r="EO2" s="588"/>
      <c r="EP2" s="588"/>
      <c r="EQ2" s="588"/>
      <c r="ER2" s="588"/>
      <c r="ES2" s="588"/>
      <c r="ET2" s="588"/>
      <c r="EU2" s="588"/>
      <c r="EV2" s="588"/>
      <c r="EW2" s="588"/>
      <c r="EX2" s="588"/>
      <c r="EY2" s="588"/>
      <c r="EZ2" s="588"/>
      <c r="FA2" s="588"/>
      <c r="FB2" s="588"/>
      <c r="FC2" s="589"/>
    </row>
    <row r="3" spans="1:159" ht="18" customHeight="1" x14ac:dyDescent="0.2">
      <c r="A3" s="586"/>
      <c r="B3" s="587"/>
      <c r="C3" s="587"/>
      <c r="D3" s="587"/>
      <c r="E3" s="587"/>
      <c r="F3" s="587"/>
      <c r="G3" s="590" t="s">
        <v>220</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0"/>
      <c r="BZ3" s="590"/>
      <c r="CA3" s="590"/>
      <c r="CB3" s="590"/>
      <c r="CC3" s="590"/>
      <c r="CD3" s="590"/>
      <c r="CE3" s="590"/>
      <c r="CF3" s="590"/>
      <c r="CG3" s="590"/>
      <c r="CH3" s="590"/>
      <c r="CI3" s="590"/>
      <c r="CJ3" s="590"/>
      <c r="CK3" s="590"/>
      <c r="CL3" s="590"/>
      <c r="CM3" s="590"/>
      <c r="CN3" s="590"/>
      <c r="CO3" s="590"/>
      <c r="CP3" s="590"/>
      <c r="CQ3" s="590"/>
      <c r="CR3" s="590"/>
      <c r="CS3" s="590"/>
      <c r="CT3" s="590"/>
      <c r="CU3" s="590"/>
      <c r="CV3" s="590"/>
      <c r="CW3" s="590"/>
      <c r="CX3" s="590"/>
      <c r="CY3" s="590"/>
      <c r="CZ3" s="590"/>
      <c r="DA3" s="590"/>
      <c r="DB3" s="590"/>
      <c r="DC3" s="590"/>
      <c r="DD3" s="590"/>
      <c r="DE3" s="590"/>
      <c r="DF3" s="590"/>
      <c r="DG3" s="590"/>
      <c r="DH3" s="590"/>
      <c r="DI3" s="590"/>
      <c r="DJ3" s="590"/>
      <c r="DK3" s="590"/>
      <c r="DL3" s="590"/>
      <c r="DM3" s="590"/>
      <c r="DN3" s="590"/>
      <c r="DO3" s="590"/>
      <c r="DP3" s="590"/>
      <c r="DQ3" s="590"/>
      <c r="DR3" s="590"/>
      <c r="DS3" s="590"/>
      <c r="DT3" s="590"/>
      <c r="DU3" s="590"/>
      <c r="DV3" s="590"/>
      <c r="DW3" s="590"/>
      <c r="DX3" s="590"/>
      <c r="DY3" s="590"/>
      <c r="DZ3" s="590"/>
      <c r="EA3" s="590"/>
      <c r="EB3" s="590"/>
      <c r="EC3" s="590"/>
      <c r="ED3" s="590"/>
      <c r="EE3" s="590"/>
      <c r="EF3" s="590"/>
      <c r="EG3" s="590"/>
      <c r="EH3" s="590"/>
      <c r="EI3" s="590"/>
      <c r="EJ3" s="590"/>
      <c r="EK3" s="590"/>
      <c r="EL3" s="590"/>
      <c r="EM3" s="590"/>
      <c r="EN3" s="590"/>
      <c r="EO3" s="590"/>
      <c r="EP3" s="590"/>
      <c r="EQ3" s="590"/>
      <c r="ER3" s="590"/>
      <c r="ES3" s="590"/>
      <c r="ET3" s="590"/>
      <c r="EU3" s="590"/>
      <c r="EV3" s="590"/>
      <c r="EW3" s="590"/>
      <c r="EX3" s="590"/>
      <c r="EY3" s="590"/>
      <c r="EZ3" s="590"/>
      <c r="FA3" s="590"/>
      <c r="FB3" s="590"/>
      <c r="FC3" s="591"/>
    </row>
    <row r="4" spans="1:159" ht="17.25" customHeight="1" x14ac:dyDescent="0.2">
      <c r="A4" s="586"/>
      <c r="B4" s="587"/>
      <c r="C4" s="587"/>
      <c r="D4" s="587"/>
      <c r="E4" s="587"/>
      <c r="F4" s="587"/>
      <c r="G4" s="592" t="s">
        <v>43</v>
      </c>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c r="BH4" s="592"/>
      <c r="BI4" s="592"/>
      <c r="BJ4" s="592"/>
      <c r="BK4" s="592"/>
      <c r="BL4" s="592"/>
      <c r="BM4" s="592"/>
      <c r="BN4" s="592"/>
      <c r="BO4" s="592"/>
      <c r="BP4" s="592"/>
      <c r="BQ4" s="592"/>
      <c r="BR4" s="592"/>
      <c r="BS4" s="592"/>
      <c r="BT4" s="592"/>
      <c r="BU4" s="592"/>
      <c r="BV4" s="592"/>
      <c r="BW4" s="592"/>
      <c r="BX4" s="592"/>
      <c r="BY4" s="592"/>
      <c r="BZ4" s="592"/>
      <c r="CA4" s="592"/>
      <c r="CB4" s="592"/>
      <c r="CC4" s="592"/>
      <c r="CD4" s="592"/>
      <c r="CE4" s="592"/>
      <c r="CF4" s="592"/>
      <c r="CG4" s="592"/>
      <c r="CH4" s="592"/>
      <c r="CI4" s="592"/>
      <c r="CJ4" s="592"/>
      <c r="CK4" s="592"/>
      <c r="CL4" s="592"/>
      <c r="CM4" s="592"/>
      <c r="CN4" s="592"/>
      <c r="CO4" s="592"/>
      <c r="CP4" s="592"/>
      <c r="CQ4" s="592"/>
      <c r="CR4" s="592"/>
      <c r="CS4" s="592"/>
      <c r="CT4" s="592"/>
      <c r="CU4" s="592"/>
      <c r="CV4" s="592"/>
      <c r="CW4" s="592"/>
      <c r="CX4" s="592"/>
      <c r="CY4" s="592"/>
      <c r="CZ4" s="592"/>
      <c r="DA4" s="592"/>
      <c r="DB4" s="592"/>
      <c r="DC4" s="592"/>
      <c r="DD4" s="592"/>
      <c r="DE4" s="592"/>
      <c r="DF4" s="592"/>
      <c r="DG4" s="592"/>
      <c r="DH4" s="592"/>
      <c r="DI4" s="592"/>
      <c r="DJ4" s="592"/>
      <c r="DK4" s="592"/>
      <c r="DL4" s="592"/>
      <c r="DM4" s="592"/>
      <c r="DN4" s="592"/>
      <c r="DO4" s="592"/>
      <c r="DP4" s="592"/>
      <c r="DQ4" s="592"/>
      <c r="DR4" s="592"/>
      <c r="DS4" s="592"/>
      <c r="DT4" s="592"/>
      <c r="DU4" s="592"/>
      <c r="DV4" s="592"/>
      <c r="DW4" s="592"/>
      <c r="DX4" s="592"/>
      <c r="DY4" s="592"/>
      <c r="DZ4" s="592"/>
      <c r="EA4" s="592"/>
      <c r="EB4" s="592"/>
      <c r="EC4" s="592"/>
      <c r="ED4" s="592"/>
      <c r="EE4" s="592"/>
      <c r="EF4" s="592"/>
      <c r="EG4" s="592"/>
      <c r="EH4" s="592"/>
      <c r="EI4" s="592"/>
      <c r="EJ4" s="592"/>
      <c r="EK4" s="592"/>
      <c r="EL4" s="592"/>
      <c r="EM4" s="592"/>
      <c r="EN4" s="592"/>
      <c r="EO4" s="592"/>
      <c r="EP4" s="592"/>
      <c r="EQ4" s="592"/>
      <c r="ER4" s="592"/>
      <c r="ES4" s="592"/>
      <c r="ET4" s="593" t="s">
        <v>204</v>
      </c>
      <c r="EU4" s="593"/>
      <c r="EV4" s="593"/>
      <c r="EW4" s="593"/>
      <c r="EX4" s="593"/>
      <c r="EY4" s="593"/>
      <c r="EZ4" s="593"/>
      <c r="FA4" s="593"/>
      <c r="FB4" s="593"/>
      <c r="FC4" s="594"/>
    </row>
    <row r="5" spans="1:159" ht="17.25" customHeight="1" x14ac:dyDescent="0.2">
      <c r="A5" s="597" t="s">
        <v>0</v>
      </c>
      <c r="B5" s="598"/>
      <c r="C5" s="598"/>
      <c r="D5" s="598"/>
      <c r="E5" s="598"/>
      <c r="F5" s="598"/>
      <c r="G5" s="604" t="s">
        <v>225</v>
      </c>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604"/>
      <c r="BA5" s="604"/>
      <c r="BB5" s="604"/>
      <c r="BC5" s="604"/>
      <c r="BD5" s="604"/>
      <c r="BE5" s="604"/>
      <c r="BF5" s="604"/>
      <c r="BG5" s="604"/>
      <c r="BH5" s="604"/>
      <c r="BI5" s="604"/>
      <c r="BJ5" s="604"/>
      <c r="BK5" s="604"/>
      <c r="BL5" s="604"/>
      <c r="BM5" s="604"/>
      <c r="BN5" s="604"/>
      <c r="BO5" s="604"/>
      <c r="BP5" s="604"/>
      <c r="BQ5" s="604"/>
      <c r="BR5" s="604"/>
      <c r="BS5" s="604"/>
      <c r="BT5" s="604"/>
      <c r="BU5" s="604"/>
      <c r="BV5" s="604"/>
      <c r="BW5" s="604"/>
      <c r="BX5" s="604"/>
      <c r="BY5" s="604"/>
      <c r="BZ5" s="604"/>
      <c r="CA5" s="604"/>
      <c r="CB5" s="604"/>
      <c r="CC5" s="604"/>
      <c r="CD5" s="604"/>
      <c r="CE5" s="604"/>
      <c r="CF5" s="604"/>
      <c r="CG5" s="604"/>
      <c r="CH5" s="604"/>
      <c r="CI5" s="604"/>
      <c r="CJ5" s="604"/>
      <c r="CK5" s="604"/>
      <c r="CL5" s="604"/>
      <c r="CM5" s="604"/>
      <c r="CN5" s="604"/>
      <c r="CO5" s="604"/>
      <c r="CP5" s="604"/>
      <c r="CQ5" s="604"/>
      <c r="CR5" s="604"/>
      <c r="CS5" s="604"/>
      <c r="CT5" s="604"/>
      <c r="CU5" s="604"/>
      <c r="CV5" s="604"/>
      <c r="CW5" s="604"/>
      <c r="CX5" s="604"/>
      <c r="CY5" s="604"/>
      <c r="CZ5" s="604"/>
      <c r="DA5" s="604"/>
      <c r="DB5" s="604"/>
      <c r="DC5" s="604"/>
      <c r="DD5" s="604"/>
      <c r="DE5" s="604"/>
      <c r="DF5" s="604"/>
      <c r="DG5" s="604"/>
      <c r="DH5" s="604"/>
      <c r="DI5" s="604"/>
      <c r="DJ5" s="604"/>
      <c r="DK5" s="604"/>
      <c r="DL5" s="604"/>
      <c r="DM5" s="604"/>
      <c r="DN5" s="604"/>
      <c r="DO5" s="604"/>
      <c r="DP5" s="604"/>
      <c r="DQ5" s="604"/>
      <c r="DR5" s="604"/>
      <c r="DS5" s="604"/>
      <c r="DT5" s="604"/>
      <c r="DU5" s="604"/>
      <c r="DV5" s="604"/>
      <c r="DW5" s="604"/>
      <c r="DX5" s="604"/>
      <c r="DY5" s="604"/>
      <c r="DZ5" s="604"/>
      <c r="EA5" s="604"/>
      <c r="EB5" s="604"/>
      <c r="EC5" s="604"/>
      <c r="ED5" s="604"/>
      <c r="EE5" s="604"/>
      <c r="EF5" s="604"/>
      <c r="EG5" s="604"/>
      <c r="EH5" s="604"/>
      <c r="EI5" s="604"/>
      <c r="EJ5" s="604"/>
      <c r="EK5" s="604"/>
      <c r="EL5" s="604"/>
      <c r="EM5" s="604"/>
      <c r="EN5" s="604"/>
      <c r="EO5" s="604"/>
      <c r="EP5" s="604"/>
      <c r="EQ5" s="604"/>
      <c r="ER5" s="604"/>
      <c r="ES5" s="604"/>
      <c r="ET5" s="604"/>
      <c r="EU5" s="604"/>
      <c r="EV5" s="604"/>
      <c r="EW5" s="604"/>
      <c r="EX5" s="604"/>
      <c r="EY5" s="604"/>
      <c r="EZ5" s="604"/>
      <c r="FA5" s="604"/>
      <c r="FB5" s="604"/>
      <c r="FC5" s="605"/>
    </row>
    <row r="6" spans="1:159" ht="17.25" customHeight="1" x14ac:dyDescent="0.2">
      <c r="A6" s="597" t="s">
        <v>2</v>
      </c>
      <c r="B6" s="598"/>
      <c r="C6" s="598"/>
      <c r="D6" s="598"/>
      <c r="E6" s="598"/>
      <c r="F6" s="598"/>
      <c r="G6" s="606" t="s">
        <v>226</v>
      </c>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c r="BC6" s="606"/>
      <c r="BD6" s="606"/>
      <c r="BE6" s="606"/>
      <c r="BF6" s="606"/>
      <c r="BG6" s="606"/>
      <c r="BH6" s="606"/>
      <c r="BI6" s="606"/>
      <c r="BJ6" s="606"/>
      <c r="BK6" s="606"/>
      <c r="BL6" s="606"/>
      <c r="BM6" s="606"/>
      <c r="BN6" s="606"/>
      <c r="BO6" s="606"/>
      <c r="BP6" s="606"/>
      <c r="BQ6" s="606"/>
      <c r="BR6" s="606"/>
      <c r="BS6" s="606"/>
      <c r="BT6" s="606"/>
      <c r="BU6" s="606"/>
      <c r="BV6" s="606"/>
      <c r="BW6" s="606"/>
      <c r="BX6" s="606"/>
      <c r="BY6" s="606"/>
      <c r="BZ6" s="606"/>
      <c r="CA6" s="606"/>
      <c r="CB6" s="606"/>
      <c r="CC6" s="606"/>
      <c r="CD6" s="606"/>
      <c r="CE6" s="606"/>
      <c r="CF6" s="606"/>
      <c r="CG6" s="606"/>
      <c r="CH6" s="606"/>
      <c r="CI6" s="606"/>
      <c r="CJ6" s="606"/>
      <c r="CK6" s="606"/>
      <c r="CL6" s="606"/>
      <c r="CM6" s="606"/>
      <c r="CN6" s="606"/>
      <c r="CO6" s="606"/>
      <c r="CP6" s="606"/>
      <c r="CQ6" s="606"/>
      <c r="CR6" s="606"/>
      <c r="CS6" s="606"/>
      <c r="CT6" s="606"/>
      <c r="CU6" s="606"/>
      <c r="CV6" s="606"/>
      <c r="CW6" s="606"/>
      <c r="CX6" s="606"/>
      <c r="CY6" s="606"/>
      <c r="CZ6" s="606"/>
      <c r="DA6" s="606"/>
      <c r="DB6" s="606"/>
      <c r="DC6" s="606"/>
      <c r="DD6" s="606"/>
      <c r="DE6" s="606"/>
      <c r="DF6" s="606"/>
      <c r="DG6" s="606"/>
      <c r="DH6" s="606"/>
      <c r="DI6" s="606"/>
      <c r="DJ6" s="606"/>
      <c r="DK6" s="606"/>
      <c r="DL6" s="606"/>
      <c r="DM6" s="606"/>
      <c r="DN6" s="606"/>
      <c r="DO6" s="606"/>
      <c r="DP6" s="606"/>
      <c r="DQ6" s="606"/>
      <c r="DR6" s="606"/>
      <c r="DS6" s="606"/>
      <c r="DT6" s="606"/>
      <c r="DU6" s="606"/>
      <c r="DV6" s="606"/>
      <c r="DW6" s="606"/>
      <c r="DX6" s="606"/>
      <c r="DY6" s="606"/>
      <c r="DZ6" s="606"/>
      <c r="EA6" s="606"/>
      <c r="EB6" s="606"/>
      <c r="EC6" s="606"/>
      <c r="ED6" s="606"/>
      <c r="EE6" s="606"/>
      <c r="EF6" s="606"/>
      <c r="EG6" s="606"/>
      <c r="EH6" s="606"/>
      <c r="EI6" s="606"/>
      <c r="EJ6" s="606"/>
      <c r="EK6" s="606"/>
      <c r="EL6" s="606"/>
      <c r="EM6" s="606"/>
      <c r="EN6" s="606"/>
      <c r="EO6" s="606"/>
      <c r="EP6" s="606"/>
      <c r="EQ6" s="606"/>
      <c r="ER6" s="606"/>
      <c r="ES6" s="606"/>
      <c r="ET6" s="606"/>
      <c r="EU6" s="606"/>
      <c r="EV6" s="606"/>
      <c r="EW6" s="606"/>
      <c r="EX6" s="606"/>
      <c r="EY6" s="606"/>
      <c r="EZ6" s="606"/>
      <c r="FA6" s="606"/>
      <c r="FB6" s="606"/>
      <c r="FC6" s="607"/>
    </row>
    <row r="7" spans="1:159" ht="17.25" customHeight="1" x14ac:dyDescent="0.2">
      <c r="A7" s="597" t="s">
        <v>46</v>
      </c>
      <c r="B7" s="598"/>
      <c r="C7" s="598"/>
      <c r="D7" s="598"/>
      <c r="E7" s="598"/>
      <c r="F7" s="598"/>
      <c r="G7" s="606" t="s">
        <v>227</v>
      </c>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606"/>
      <c r="AT7" s="606"/>
      <c r="AU7" s="606"/>
      <c r="AV7" s="606"/>
      <c r="AW7" s="606"/>
      <c r="AX7" s="606"/>
      <c r="AY7" s="606"/>
      <c r="AZ7" s="606"/>
      <c r="BA7" s="606"/>
      <c r="BB7" s="606"/>
      <c r="BC7" s="606"/>
      <c r="BD7" s="606"/>
      <c r="BE7" s="606"/>
      <c r="BF7" s="606"/>
      <c r="BG7" s="606"/>
      <c r="BH7" s="606"/>
      <c r="BI7" s="606"/>
      <c r="BJ7" s="606"/>
      <c r="BK7" s="606"/>
      <c r="BL7" s="606"/>
      <c r="BM7" s="606"/>
      <c r="BN7" s="606"/>
      <c r="BO7" s="606"/>
      <c r="BP7" s="606"/>
      <c r="BQ7" s="606"/>
      <c r="BR7" s="606"/>
      <c r="BS7" s="606"/>
      <c r="BT7" s="606"/>
      <c r="BU7" s="606"/>
      <c r="BV7" s="606"/>
      <c r="BW7" s="606"/>
      <c r="BX7" s="606"/>
      <c r="BY7" s="606"/>
      <c r="BZ7" s="606"/>
      <c r="CA7" s="606"/>
      <c r="CB7" s="606"/>
      <c r="CC7" s="606"/>
      <c r="CD7" s="606"/>
      <c r="CE7" s="606"/>
      <c r="CF7" s="606"/>
      <c r="CG7" s="606"/>
      <c r="CH7" s="606"/>
      <c r="CI7" s="606"/>
      <c r="CJ7" s="606"/>
      <c r="CK7" s="606"/>
      <c r="CL7" s="606"/>
      <c r="CM7" s="606"/>
      <c r="CN7" s="606"/>
      <c r="CO7" s="606"/>
      <c r="CP7" s="606"/>
      <c r="CQ7" s="606"/>
      <c r="CR7" s="606"/>
      <c r="CS7" s="606"/>
      <c r="CT7" s="606"/>
      <c r="CU7" s="606"/>
      <c r="CV7" s="606"/>
      <c r="CW7" s="606"/>
      <c r="CX7" s="606"/>
      <c r="CY7" s="606"/>
      <c r="CZ7" s="606"/>
      <c r="DA7" s="606"/>
      <c r="DB7" s="606"/>
      <c r="DC7" s="606"/>
      <c r="DD7" s="606"/>
      <c r="DE7" s="606"/>
      <c r="DF7" s="606"/>
      <c r="DG7" s="606"/>
      <c r="DH7" s="606"/>
      <c r="DI7" s="606"/>
      <c r="DJ7" s="606"/>
      <c r="DK7" s="606"/>
      <c r="DL7" s="606"/>
      <c r="DM7" s="606"/>
      <c r="DN7" s="606"/>
      <c r="DO7" s="606"/>
      <c r="DP7" s="606"/>
      <c r="DQ7" s="606"/>
      <c r="DR7" s="606"/>
      <c r="DS7" s="606"/>
      <c r="DT7" s="606"/>
      <c r="DU7" s="606"/>
      <c r="DV7" s="606"/>
      <c r="DW7" s="606"/>
      <c r="DX7" s="606"/>
      <c r="DY7" s="606"/>
      <c r="DZ7" s="606"/>
      <c r="EA7" s="606"/>
      <c r="EB7" s="606"/>
      <c r="EC7" s="606"/>
      <c r="ED7" s="606"/>
      <c r="EE7" s="606"/>
      <c r="EF7" s="606"/>
      <c r="EG7" s="606"/>
      <c r="EH7" s="606"/>
      <c r="EI7" s="606"/>
      <c r="EJ7" s="606"/>
      <c r="EK7" s="606"/>
      <c r="EL7" s="606"/>
      <c r="EM7" s="606"/>
      <c r="EN7" s="606"/>
      <c r="EO7" s="606"/>
      <c r="EP7" s="606"/>
      <c r="EQ7" s="606"/>
      <c r="ER7" s="606"/>
      <c r="ES7" s="606"/>
      <c r="ET7" s="606"/>
      <c r="EU7" s="606"/>
      <c r="EV7" s="606"/>
      <c r="EW7" s="606"/>
      <c r="EX7" s="606"/>
      <c r="EY7" s="606"/>
      <c r="EZ7" s="606"/>
      <c r="FA7" s="606"/>
      <c r="FB7" s="606"/>
      <c r="FC7" s="607"/>
    </row>
    <row r="8" spans="1:159" ht="17.25" customHeight="1" thickBot="1" x14ac:dyDescent="0.25">
      <c r="A8" s="599" t="s">
        <v>1</v>
      </c>
      <c r="B8" s="600"/>
      <c r="C8" s="600"/>
      <c r="D8" s="600"/>
      <c r="E8" s="600"/>
      <c r="F8" s="600"/>
      <c r="G8" s="608" t="s">
        <v>228</v>
      </c>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08"/>
      <c r="BC8" s="608"/>
      <c r="BD8" s="608"/>
      <c r="BE8" s="608"/>
      <c r="BF8" s="608"/>
      <c r="BG8" s="608"/>
      <c r="BH8" s="608"/>
      <c r="BI8" s="608"/>
      <c r="BJ8" s="608"/>
      <c r="BK8" s="608"/>
      <c r="BL8" s="608"/>
      <c r="BM8" s="608"/>
      <c r="BN8" s="608"/>
      <c r="BO8" s="608"/>
      <c r="BP8" s="608"/>
      <c r="BQ8" s="608"/>
      <c r="BR8" s="608"/>
      <c r="BS8" s="608"/>
      <c r="BT8" s="608"/>
      <c r="BU8" s="608"/>
      <c r="BV8" s="608"/>
      <c r="BW8" s="608"/>
      <c r="BX8" s="608"/>
      <c r="BY8" s="608"/>
      <c r="BZ8" s="608"/>
      <c r="CA8" s="608"/>
      <c r="CB8" s="608"/>
      <c r="CC8" s="608"/>
      <c r="CD8" s="608"/>
      <c r="CE8" s="608"/>
      <c r="CF8" s="608"/>
      <c r="CG8" s="608"/>
      <c r="CH8" s="608"/>
      <c r="CI8" s="608"/>
      <c r="CJ8" s="608"/>
      <c r="CK8" s="608"/>
      <c r="CL8" s="608"/>
      <c r="CM8" s="608"/>
      <c r="CN8" s="608"/>
      <c r="CO8" s="608"/>
      <c r="CP8" s="608"/>
      <c r="CQ8" s="608"/>
      <c r="CR8" s="608"/>
      <c r="CS8" s="608"/>
      <c r="CT8" s="608"/>
      <c r="CU8" s="608"/>
      <c r="CV8" s="608"/>
      <c r="CW8" s="608"/>
      <c r="CX8" s="608"/>
      <c r="CY8" s="608"/>
      <c r="CZ8" s="608"/>
      <c r="DA8" s="608"/>
      <c r="DB8" s="608"/>
      <c r="DC8" s="608"/>
      <c r="DD8" s="608"/>
      <c r="DE8" s="608"/>
      <c r="DF8" s="608"/>
      <c r="DG8" s="608"/>
      <c r="DH8" s="608"/>
      <c r="DI8" s="608"/>
      <c r="DJ8" s="608"/>
      <c r="DK8" s="608"/>
      <c r="DL8" s="608"/>
      <c r="DM8" s="608"/>
      <c r="DN8" s="608"/>
      <c r="DO8" s="608"/>
      <c r="DP8" s="608"/>
      <c r="DQ8" s="608"/>
      <c r="DR8" s="608"/>
      <c r="DS8" s="608"/>
      <c r="DT8" s="608"/>
      <c r="DU8" s="608"/>
      <c r="DV8" s="608"/>
      <c r="DW8" s="608"/>
      <c r="DX8" s="608"/>
      <c r="DY8" s="608"/>
      <c r="DZ8" s="608"/>
      <c r="EA8" s="608"/>
      <c r="EB8" s="608"/>
      <c r="EC8" s="608"/>
      <c r="ED8" s="608"/>
      <c r="EE8" s="608"/>
      <c r="EF8" s="608"/>
      <c r="EG8" s="608"/>
      <c r="EH8" s="608"/>
      <c r="EI8" s="608"/>
      <c r="EJ8" s="608"/>
      <c r="EK8" s="608"/>
      <c r="EL8" s="608"/>
      <c r="EM8" s="608"/>
      <c r="EN8" s="608"/>
      <c r="EO8" s="608"/>
      <c r="EP8" s="608"/>
      <c r="EQ8" s="608"/>
      <c r="ER8" s="608"/>
      <c r="ES8" s="608"/>
      <c r="ET8" s="608"/>
      <c r="EU8" s="608"/>
      <c r="EV8" s="608"/>
      <c r="EW8" s="608"/>
      <c r="EX8" s="608"/>
      <c r="EY8" s="608"/>
      <c r="EZ8" s="608"/>
      <c r="FA8" s="608"/>
      <c r="FB8" s="608"/>
      <c r="FC8" s="609"/>
    </row>
    <row r="9" spans="1:159" ht="17.25" customHeight="1" thickBot="1" x14ac:dyDescent="0.25">
      <c r="A9" s="148"/>
      <c r="B9" s="149"/>
      <c r="C9" s="149"/>
      <c r="D9" s="149"/>
      <c r="E9" s="149"/>
      <c r="F9" s="149"/>
      <c r="G9" s="149"/>
      <c r="H9" s="149"/>
      <c r="I9" s="149"/>
      <c r="J9" s="149"/>
      <c r="K9" s="149"/>
      <c r="L9" s="149"/>
      <c r="M9" s="149"/>
      <c r="N9" s="149"/>
      <c r="O9" s="149"/>
      <c r="P9" s="149"/>
      <c r="Q9" s="149"/>
      <c r="R9" s="149"/>
      <c r="S9" s="149"/>
      <c r="T9" s="149"/>
      <c r="U9" s="150"/>
      <c r="V9" s="149"/>
      <c r="W9" s="149"/>
      <c r="X9" s="149"/>
      <c r="Y9" s="150"/>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51"/>
      <c r="EU9" s="151"/>
      <c r="EV9" s="151"/>
      <c r="EW9" s="151"/>
      <c r="EX9" s="151"/>
      <c r="EY9" s="150"/>
      <c r="EZ9" s="150"/>
      <c r="FA9" s="150"/>
      <c r="FB9" s="149"/>
      <c r="FC9" s="149"/>
    </row>
    <row r="10" spans="1:159" s="152" customFormat="1" ht="27.75" customHeight="1" x14ac:dyDescent="0.2">
      <c r="A10" s="601" t="s">
        <v>54</v>
      </c>
      <c r="B10" s="588"/>
      <c r="C10" s="588"/>
      <c r="D10" s="588"/>
      <c r="E10" s="588"/>
      <c r="F10" s="588"/>
      <c r="G10" s="588"/>
      <c r="H10" s="588"/>
      <c r="I10" s="588"/>
      <c r="J10" s="588" t="s">
        <v>193</v>
      </c>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G10" s="588"/>
      <c r="BH10" s="588"/>
      <c r="BI10" s="588"/>
      <c r="BJ10" s="588"/>
      <c r="BK10" s="588"/>
      <c r="BL10" s="588"/>
      <c r="BM10" s="588"/>
      <c r="BN10" s="588"/>
      <c r="BO10" s="588"/>
      <c r="BP10" s="588"/>
      <c r="BQ10" s="588"/>
      <c r="BR10" s="588"/>
      <c r="BS10" s="588"/>
      <c r="BT10" s="588"/>
      <c r="BU10" s="588"/>
      <c r="BV10" s="588"/>
      <c r="BW10" s="588"/>
      <c r="BX10" s="588"/>
      <c r="BY10" s="588"/>
      <c r="BZ10" s="588"/>
      <c r="CA10" s="588"/>
      <c r="CB10" s="588"/>
      <c r="CC10" s="588"/>
      <c r="CD10" s="588"/>
      <c r="CE10" s="588"/>
      <c r="CF10" s="588"/>
      <c r="CG10" s="588"/>
      <c r="CH10" s="588"/>
      <c r="CI10" s="588"/>
      <c r="CJ10" s="588"/>
      <c r="CK10" s="588"/>
      <c r="CL10" s="588"/>
      <c r="CM10" s="588"/>
      <c r="CN10" s="588"/>
      <c r="CO10" s="588"/>
      <c r="CP10" s="588"/>
      <c r="CQ10" s="588"/>
      <c r="CR10" s="588"/>
      <c r="CS10" s="588"/>
      <c r="CT10" s="588"/>
      <c r="CU10" s="588"/>
      <c r="CV10" s="588"/>
      <c r="CW10" s="588"/>
      <c r="CX10" s="588"/>
      <c r="CY10" s="588"/>
      <c r="CZ10" s="588"/>
      <c r="DA10" s="588"/>
      <c r="DB10" s="588"/>
      <c r="DC10" s="588"/>
      <c r="DD10" s="588"/>
      <c r="DE10" s="588"/>
      <c r="DF10" s="588"/>
      <c r="DG10" s="588"/>
      <c r="DH10" s="588"/>
      <c r="DI10" s="588"/>
      <c r="DJ10" s="588"/>
      <c r="DK10" s="588"/>
      <c r="DL10" s="588"/>
      <c r="DM10" s="588"/>
      <c r="DN10" s="588"/>
      <c r="DO10" s="588"/>
      <c r="DP10" s="588"/>
      <c r="DQ10" s="588"/>
      <c r="DR10" s="588"/>
      <c r="DS10" s="588"/>
      <c r="DT10" s="588"/>
      <c r="DU10" s="588"/>
      <c r="DV10" s="588"/>
      <c r="DW10" s="588"/>
      <c r="DX10" s="588"/>
      <c r="DY10" s="588"/>
      <c r="DZ10" s="588"/>
      <c r="EA10" s="588"/>
      <c r="EB10" s="588"/>
      <c r="EC10" s="588"/>
      <c r="ED10" s="588"/>
      <c r="EE10" s="588"/>
      <c r="EF10" s="588"/>
      <c r="EG10" s="588"/>
      <c r="EH10" s="588"/>
      <c r="EI10" s="588"/>
      <c r="EJ10" s="588"/>
      <c r="EK10" s="588"/>
      <c r="EL10" s="588"/>
      <c r="EM10" s="588"/>
      <c r="EN10" s="588"/>
      <c r="EO10" s="588"/>
      <c r="EP10" s="588"/>
      <c r="EQ10" s="588"/>
      <c r="ER10" s="588"/>
      <c r="ES10" s="588"/>
      <c r="ET10" s="621" t="s">
        <v>253</v>
      </c>
      <c r="EU10" s="621" t="s">
        <v>186</v>
      </c>
      <c r="EV10" s="610" t="s">
        <v>187</v>
      </c>
      <c r="EW10" s="614" t="s">
        <v>237</v>
      </c>
      <c r="EX10" s="612" t="s">
        <v>210</v>
      </c>
      <c r="EY10" s="588" t="s">
        <v>211</v>
      </c>
      <c r="EZ10" s="588" t="s">
        <v>212</v>
      </c>
      <c r="FA10" s="588" t="s">
        <v>213</v>
      </c>
      <c r="FB10" s="588" t="s">
        <v>215</v>
      </c>
      <c r="FC10" s="589" t="s">
        <v>214</v>
      </c>
    </row>
    <row r="11" spans="1:159" s="153" customFormat="1" ht="34.5" customHeight="1" x14ac:dyDescent="0.25">
      <c r="A11" s="602" t="s">
        <v>64</v>
      </c>
      <c r="B11" s="603"/>
      <c r="C11" s="603"/>
      <c r="D11" s="603"/>
      <c r="E11" s="603"/>
      <c r="F11" s="603"/>
      <c r="G11" s="603"/>
      <c r="H11" s="603"/>
      <c r="I11" s="603"/>
      <c r="J11" s="620" t="s">
        <v>44</v>
      </c>
      <c r="K11" s="620"/>
      <c r="L11" s="620"/>
      <c r="M11" s="620"/>
      <c r="N11" s="620"/>
      <c r="O11" s="620"/>
      <c r="P11" s="620"/>
      <c r="Q11" s="620"/>
      <c r="R11" s="620"/>
      <c r="S11" s="620"/>
      <c r="T11" s="620"/>
      <c r="U11" s="620"/>
      <c r="V11" s="620"/>
      <c r="W11" s="620"/>
      <c r="X11" s="620"/>
      <c r="Y11" s="620"/>
      <c r="Z11" s="620"/>
      <c r="AA11" s="620"/>
      <c r="AB11" s="620"/>
      <c r="AC11" s="620"/>
      <c r="AD11" s="620" t="s">
        <v>45</v>
      </c>
      <c r="AE11" s="620"/>
      <c r="AF11" s="620"/>
      <c r="AG11" s="620"/>
      <c r="AH11" s="620"/>
      <c r="AI11" s="620"/>
      <c r="AJ11" s="620"/>
      <c r="AK11" s="620"/>
      <c r="AL11" s="620"/>
      <c r="AM11" s="620"/>
      <c r="AN11" s="620"/>
      <c r="AO11" s="620"/>
      <c r="AP11" s="620"/>
      <c r="AQ11" s="620"/>
      <c r="AR11" s="620"/>
      <c r="AS11" s="620"/>
      <c r="AT11" s="620"/>
      <c r="AU11" s="620"/>
      <c r="AV11" s="620"/>
      <c r="AW11" s="620"/>
      <c r="AX11" s="620"/>
      <c r="AY11" s="620"/>
      <c r="AZ11" s="620"/>
      <c r="BA11" s="620"/>
      <c r="BB11" s="620"/>
      <c r="BC11" s="620"/>
      <c r="BD11" s="620"/>
      <c r="BE11" s="620"/>
      <c r="BF11" s="620"/>
      <c r="BG11" s="620"/>
      <c r="BH11" s="620" t="s">
        <v>47</v>
      </c>
      <c r="BI11" s="620"/>
      <c r="BJ11" s="620"/>
      <c r="BK11" s="620"/>
      <c r="BL11" s="620"/>
      <c r="BM11" s="620"/>
      <c r="BN11" s="620"/>
      <c r="BO11" s="620"/>
      <c r="BP11" s="620"/>
      <c r="BQ11" s="620"/>
      <c r="BR11" s="620"/>
      <c r="BS11" s="620"/>
      <c r="BT11" s="620"/>
      <c r="BU11" s="620"/>
      <c r="BV11" s="620"/>
      <c r="BW11" s="620"/>
      <c r="BX11" s="620"/>
      <c r="BY11" s="620"/>
      <c r="BZ11" s="620"/>
      <c r="CA11" s="620"/>
      <c r="CB11" s="620"/>
      <c r="CC11" s="620"/>
      <c r="CD11" s="620"/>
      <c r="CE11" s="620"/>
      <c r="CF11" s="620"/>
      <c r="CG11" s="620"/>
      <c r="CH11" s="620"/>
      <c r="CI11" s="620"/>
      <c r="CJ11" s="620"/>
      <c r="CK11" s="620"/>
      <c r="CL11" s="620" t="s">
        <v>48</v>
      </c>
      <c r="CM11" s="620"/>
      <c r="CN11" s="620"/>
      <c r="CO11" s="620"/>
      <c r="CP11" s="620"/>
      <c r="CQ11" s="620"/>
      <c r="CR11" s="620"/>
      <c r="CS11" s="620"/>
      <c r="CT11" s="620"/>
      <c r="CU11" s="620"/>
      <c r="CV11" s="620"/>
      <c r="CW11" s="620"/>
      <c r="CX11" s="620"/>
      <c r="CY11" s="620"/>
      <c r="CZ11" s="620"/>
      <c r="DA11" s="620"/>
      <c r="DB11" s="620"/>
      <c r="DC11" s="620"/>
      <c r="DD11" s="620"/>
      <c r="DE11" s="620"/>
      <c r="DF11" s="620"/>
      <c r="DG11" s="620"/>
      <c r="DH11" s="620"/>
      <c r="DI11" s="620"/>
      <c r="DJ11" s="620"/>
      <c r="DK11" s="620"/>
      <c r="DL11" s="620"/>
      <c r="DM11" s="620"/>
      <c r="DN11" s="620"/>
      <c r="DO11" s="620"/>
      <c r="DP11" s="620" t="s">
        <v>49</v>
      </c>
      <c r="DQ11" s="620"/>
      <c r="DR11" s="620"/>
      <c r="DS11" s="620"/>
      <c r="DT11" s="620"/>
      <c r="DU11" s="620"/>
      <c r="DV11" s="620"/>
      <c r="DW11" s="620"/>
      <c r="DX11" s="620"/>
      <c r="DY11" s="620"/>
      <c r="DZ11" s="620"/>
      <c r="EA11" s="620"/>
      <c r="EB11" s="620"/>
      <c r="EC11" s="620"/>
      <c r="ED11" s="620"/>
      <c r="EE11" s="620"/>
      <c r="EF11" s="620"/>
      <c r="EG11" s="620"/>
      <c r="EH11" s="620"/>
      <c r="EI11" s="620"/>
      <c r="EJ11" s="620"/>
      <c r="EK11" s="620"/>
      <c r="EL11" s="620"/>
      <c r="EM11" s="620"/>
      <c r="EN11" s="620"/>
      <c r="EO11" s="620"/>
      <c r="EP11" s="620"/>
      <c r="EQ11" s="620"/>
      <c r="ER11" s="620"/>
      <c r="ES11" s="620"/>
      <c r="ET11" s="622"/>
      <c r="EU11" s="622"/>
      <c r="EV11" s="611"/>
      <c r="EW11" s="615"/>
      <c r="EX11" s="613"/>
      <c r="EY11" s="616"/>
      <c r="EZ11" s="616"/>
      <c r="FA11" s="616"/>
      <c r="FB11" s="616"/>
      <c r="FC11" s="595"/>
    </row>
    <row r="12" spans="1:159" s="209" customFormat="1" ht="115.5" customHeight="1" thickBot="1" x14ac:dyDescent="0.3">
      <c r="A12" s="541" t="s">
        <v>55</v>
      </c>
      <c r="B12" s="542" t="s">
        <v>56</v>
      </c>
      <c r="C12" s="542" t="s">
        <v>57</v>
      </c>
      <c r="D12" s="542" t="s">
        <v>58</v>
      </c>
      <c r="E12" s="542" t="s">
        <v>59</v>
      </c>
      <c r="F12" s="542" t="s">
        <v>60</v>
      </c>
      <c r="G12" s="542" t="s">
        <v>61</v>
      </c>
      <c r="H12" s="542" t="s">
        <v>62</v>
      </c>
      <c r="I12" s="543" t="s">
        <v>63</v>
      </c>
      <c r="J12" s="543" t="s">
        <v>449</v>
      </c>
      <c r="K12" s="544" t="s">
        <v>450</v>
      </c>
      <c r="L12" s="542" t="s">
        <v>451</v>
      </c>
      <c r="M12" s="544" t="s">
        <v>452</v>
      </c>
      <c r="N12" s="542" t="s">
        <v>453</v>
      </c>
      <c r="O12" s="544" t="s">
        <v>454</v>
      </c>
      <c r="P12" s="542" t="s">
        <v>455</v>
      </c>
      <c r="Q12" s="544" t="s">
        <v>456</v>
      </c>
      <c r="R12" s="542" t="s">
        <v>457</v>
      </c>
      <c r="S12" s="544" t="s">
        <v>458</v>
      </c>
      <c r="T12" s="542" t="s">
        <v>459</v>
      </c>
      <c r="U12" s="544" t="s">
        <v>460</v>
      </c>
      <c r="V12" s="542" t="s">
        <v>461</v>
      </c>
      <c r="W12" s="544" t="s">
        <v>462</v>
      </c>
      <c r="X12" s="542" t="s">
        <v>463</v>
      </c>
      <c r="Y12" s="545" t="s">
        <v>184</v>
      </c>
      <c r="Z12" s="546" t="s">
        <v>216</v>
      </c>
      <c r="AA12" s="547" t="s">
        <v>217</v>
      </c>
      <c r="AB12" s="548" t="s">
        <v>218</v>
      </c>
      <c r="AC12" s="547" t="s">
        <v>219</v>
      </c>
      <c r="AD12" s="549" t="s">
        <v>569</v>
      </c>
      <c r="AE12" s="550" t="s">
        <v>570</v>
      </c>
      <c r="AF12" s="551" t="s">
        <v>571</v>
      </c>
      <c r="AG12" s="550" t="s">
        <v>572</v>
      </c>
      <c r="AH12" s="551" t="s">
        <v>573</v>
      </c>
      <c r="AI12" s="550" t="s">
        <v>574</v>
      </c>
      <c r="AJ12" s="551" t="s">
        <v>575</v>
      </c>
      <c r="AK12" s="550" t="s">
        <v>576</v>
      </c>
      <c r="AL12" s="551" t="s">
        <v>577</v>
      </c>
      <c r="AM12" s="550" t="s">
        <v>578</v>
      </c>
      <c r="AN12" s="551" t="s">
        <v>579</v>
      </c>
      <c r="AO12" s="550" t="s">
        <v>580</v>
      </c>
      <c r="AP12" s="551" t="s">
        <v>581</v>
      </c>
      <c r="AQ12" s="550" t="s">
        <v>582</v>
      </c>
      <c r="AR12" s="551" t="s">
        <v>583</v>
      </c>
      <c r="AS12" s="550" t="s">
        <v>584</v>
      </c>
      <c r="AT12" s="551" t="s">
        <v>585</v>
      </c>
      <c r="AU12" s="550" t="s">
        <v>586</v>
      </c>
      <c r="AV12" s="551" t="s">
        <v>587</v>
      </c>
      <c r="AW12" s="550" t="s">
        <v>588</v>
      </c>
      <c r="AX12" s="551" t="s">
        <v>589</v>
      </c>
      <c r="AY12" s="550" t="s">
        <v>590</v>
      </c>
      <c r="AZ12" s="551" t="s">
        <v>591</v>
      </c>
      <c r="BA12" s="550" t="s">
        <v>592</v>
      </c>
      <c r="BB12" s="551" t="s">
        <v>593</v>
      </c>
      <c r="BC12" s="545" t="s">
        <v>184</v>
      </c>
      <c r="BD12" s="546" t="s">
        <v>208</v>
      </c>
      <c r="BE12" s="547" t="s">
        <v>207</v>
      </c>
      <c r="BF12" s="548" t="s">
        <v>206</v>
      </c>
      <c r="BG12" s="547" t="s">
        <v>205</v>
      </c>
      <c r="BH12" s="543" t="s">
        <v>449</v>
      </c>
      <c r="BI12" s="544" t="s">
        <v>464</v>
      </c>
      <c r="BJ12" s="542" t="s">
        <v>465</v>
      </c>
      <c r="BK12" s="544" t="s">
        <v>466</v>
      </c>
      <c r="BL12" s="542" t="s">
        <v>467</v>
      </c>
      <c r="BM12" s="544" t="s">
        <v>468</v>
      </c>
      <c r="BN12" s="542" t="s">
        <v>469</v>
      </c>
      <c r="BO12" s="544" t="s">
        <v>470</v>
      </c>
      <c r="BP12" s="542" t="s">
        <v>471</v>
      </c>
      <c r="BQ12" s="544" t="s">
        <v>472</v>
      </c>
      <c r="BR12" s="542" t="s">
        <v>473</v>
      </c>
      <c r="BS12" s="544" t="s">
        <v>450</v>
      </c>
      <c r="BT12" s="542" t="s">
        <v>451</v>
      </c>
      <c r="BU12" s="544" t="s">
        <v>452</v>
      </c>
      <c r="BV12" s="542" t="s">
        <v>453</v>
      </c>
      <c r="BW12" s="544" t="s">
        <v>454</v>
      </c>
      <c r="BX12" s="542" t="s">
        <v>455</v>
      </c>
      <c r="BY12" s="544" t="s">
        <v>456</v>
      </c>
      <c r="BZ12" s="542" t="s">
        <v>457</v>
      </c>
      <c r="CA12" s="544" t="s">
        <v>458</v>
      </c>
      <c r="CB12" s="542" t="s">
        <v>459</v>
      </c>
      <c r="CC12" s="544" t="s">
        <v>460</v>
      </c>
      <c r="CD12" s="542" t="s">
        <v>461</v>
      </c>
      <c r="CE12" s="544" t="s">
        <v>462</v>
      </c>
      <c r="CF12" s="542" t="s">
        <v>463</v>
      </c>
      <c r="CG12" s="552" t="s">
        <v>184</v>
      </c>
      <c r="CH12" s="553" t="s">
        <v>188</v>
      </c>
      <c r="CI12" s="554" t="s">
        <v>189</v>
      </c>
      <c r="CJ12" s="553" t="s">
        <v>190</v>
      </c>
      <c r="CK12" s="554" t="s">
        <v>191</v>
      </c>
      <c r="CL12" s="543" t="s">
        <v>449</v>
      </c>
      <c r="CM12" s="544" t="s">
        <v>464</v>
      </c>
      <c r="CN12" s="542" t="s">
        <v>465</v>
      </c>
      <c r="CO12" s="544" t="s">
        <v>466</v>
      </c>
      <c r="CP12" s="542" t="s">
        <v>467</v>
      </c>
      <c r="CQ12" s="544" t="s">
        <v>468</v>
      </c>
      <c r="CR12" s="542" t="s">
        <v>469</v>
      </c>
      <c r="CS12" s="544" t="s">
        <v>470</v>
      </c>
      <c r="CT12" s="542" t="s">
        <v>471</v>
      </c>
      <c r="CU12" s="544" t="s">
        <v>472</v>
      </c>
      <c r="CV12" s="542" t="s">
        <v>473</v>
      </c>
      <c r="CW12" s="544" t="s">
        <v>450</v>
      </c>
      <c r="CX12" s="542" t="s">
        <v>451</v>
      </c>
      <c r="CY12" s="544" t="s">
        <v>452</v>
      </c>
      <c r="CZ12" s="542" t="s">
        <v>453</v>
      </c>
      <c r="DA12" s="544" t="s">
        <v>454</v>
      </c>
      <c r="DB12" s="542" t="s">
        <v>455</v>
      </c>
      <c r="DC12" s="544" t="s">
        <v>456</v>
      </c>
      <c r="DD12" s="542" t="s">
        <v>457</v>
      </c>
      <c r="DE12" s="544" t="s">
        <v>458</v>
      </c>
      <c r="DF12" s="542" t="s">
        <v>459</v>
      </c>
      <c r="DG12" s="544" t="s">
        <v>460</v>
      </c>
      <c r="DH12" s="542" t="s">
        <v>461</v>
      </c>
      <c r="DI12" s="544" t="s">
        <v>462</v>
      </c>
      <c r="DJ12" s="542" t="s">
        <v>463</v>
      </c>
      <c r="DK12" s="552" t="s">
        <v>184</v>
      </c>
      <c r="DL12" s="555" t="s">
        <v>194</v>
      </c>
      <c r="DM12" s="554" t="s">
        <v>195</v>
      </c>
      <c r="DN12" s="555" t="s">
        <v>196</v>
      </c>
      <c r="DO12" s="554" t="s">
        <v>197</v>
      </c>
      <c r="DP12" s="543" t="s">
        <v>449</v>
      </c>
      <c r="DQ12" s="544" t="s">
        <v>464</v>
      </c>
      <c r="DR12" s="542" t="s">
        <v>465</v>
      </c>
      <c r="DS12" s="544" t="s">
        <v>466</v>
      </c>
      <c r="DT12" s="542" t="s">
        <v>467</v>
      </c>
      <c r="DU12" s="544" t="s">
        <v>468</v>
      </c>
      <c r="DV12" s="542" t="s">
        <v>469</v>
      </c>
      <c r="DW12" s="544" t="s">
        <v>470</v>
      </c>
      <c r="DX12" s="542" t="s">
        <v>471</v>
      </c>
      <c r="DY12" s="544" t="s">
        <v>472</v>
      </c>
      <c r="DZ12" s="542" t="s">
        <v>473</v>
      </c>
      <c r="EA12" s="544" t="s">
        <v>450</v>
      </c>
      <c r="EB12" s="542" t="s">
        <v>451</v>
      </c>
      <c r="EC12" s="544" t="s">
        <v>452</v>
      </c>
      <c r="ED12" s="542" t="s">
        <v>453</v>
      </c>
      <c r="EE12" s="544" t="s">
        <v>454</v>
      </c>
      <c r="EF12" s="542" t="s">
        <v>455</v>
      </c>
      <c r="EG12" s="544" t="s">
        <v>456</v>
      </c>
      <c r="EH12" s="542" t="s">
        <v>457</v>
      </c>
      <c r="EI12" s="544" t="s">
        <v>458</v>
      </c>
      <c r="EJ12" s="542" t="s">
        <v>459</v>
      </c>
      <c r="EK12" s="544" t="s">
        <v>460</v>
      </c>
      <c r="EL12" s="542" t="s">
        <v>461</v>
      </c>
      <c r="EM12" s="544" t="s">
        <v>462</v>
      </c>
      <c r="EN12" s="542" t="s">
        <v>463</v>
      </c>
      <c r="EO12" s="552" t="s">
        <v>184</v>
      </c>
      <c r="EP12" s="555" t="s">
        <v>198</v>
      </c>
      <c r="EQ12" s="554" t="s">
        <v>199</v>
      </c>
      <c r="ER12" s="555" t="s">
        <v>200</v>
      </c>
      <c r="ES12" s="554" t="s">
        <v>201</v>
      </c>
      <c r="ET12" s="622"/>
      <c r="EU12" s="622"/>
      <c r="EV12" s="611"/>
      <c r="EW12" s="615"/>
      <c r="EX12" s="613"/>
      <c r="EY12" s="617"/>
      <c r="EZ12" s="617"/>
      <c r="FA12" s="617"/>
      <c r="FB12" s="617"/>
      <c r="FC12" s="596"/>
    </row>
    <row r="13" spans="1:159" s="152" customFormat="1" ht="220.5" customHeight="1" x14ac:dyDescent="0.2">
      <c r="A13" s="618">
        <v>2</v>
      </c>
      <c r="B13" s="623">
        <v>28</v>
      </c>
      <c r="C13" s="556">
        <v>204</v>
      </c>
      <c r="D13" s="557" t="s">
        <v>229</v>
      </c>
      <c r="E13" s="556">
        <v>219</v>
      </c>
      <c r="F13" s="558" t="s">
        <v>231</v>
      </c>
      <c r="G13" s="558" t="s">
        <v>232</v>
      </c>
      <c r="H13" s="558" t="s">
        <v>233</v>
      </c>
      <c r="I13" s="558">
        <v>100</v>
      </c>
      <c r="J13" s="558">
        <v>100</v>
      </c>
      <c r="K13" s="558">
        <v>100</v>
      </c>
      <c r="L13" s="558">
        <v>100</v>
      </c>
      <c r="M13" s="558">
        <v>100</v>
      </c>
      <c r="N13" s="558">
        <v>100</v>
      </c>
      <c r="O13" s="558">
        <v>100</v>
      </c>
      <c r="P13" s="558">
        <v>100</v>
      </c>
      <c r="Q13" s="558">
        <v>100</v>
      </c>
      <c r="R13" s="558">
        <v>100</v>
      </c>
      <c r="S13" s="558">
        <v>100</v>
      </c>
      <c r="T13" s="558">
        <v>100</v>
      </c>
      <c r="U13" s="558">
        <v>100</v>
      </c>
      <c r="V13" s="558">
        <v>100</v>
      </c>
      <c r="W13" s="558">
        <v>100</v>
      </c>
      <c r="X13" s="558">
        <v>100</v>
      </c>
      <c r="Y13" s="558">
        <v>100</v>
      </c>
      <c r="Z13" s="558">
        <v>100</v>
      </c>
      <c r="AA13" s="558">
        <v>100</v>
      </c>
      <c r="AB13" s="559">
        <v>1</v>
      </c>
      <c r="AC13" s="559">
        <v>1</v>
      </c>
      <c r="AD13" s="560">
        <v>1</v>
      </c>
      <c r="AE13" s="560">
        <v>1</v>
      </c>
      <c r="AF13" s="560">
        <v>1</v>
      </c>
      <c r="AG13" s="560">
        <v>1</v>
      </c>
      <c r="AH13" s="560">
        <v>1</v>
      </c>
      <c r="AI13" s="560">
        <v>1</v>
      </c>
      <c r="AJ13" s="560">
        <v>1</v>
      </c>
      <c r="AK13" s="560">
        <v>1</v>
      </c>
      <c r="AL13" s="560">
        <v>1</v>
      </c>
      <c r="AM13" s="560">
        <v>1</v>
      </c>
      <c r="AN13" s="560">
        <v>1</v>
      </c>
      <c r="AO13" s="560">
        <v>1</v>
      </c>
      <c r="AP13" s="560">
        <v>1</v>
      </c>
      <c r="AQ13" s="560">
        <v>1</v>
      </c>
      <c r="AR13" s="560">
        <v>1</v>
      </c>
      <c r="AS13" s="560">
        <v>1</v>
      </c>
      <c r="AT13" s="560">
        <v>1</v>
      </c>
      <c r="AU13" s="560">
        <v>1</v>
      </c>
      <c r="AV13" s="560">
        <v>1</v>
      </c>
      <c r="AW13" s="560">
        <v>1</v>
      </c>
      <c r="AX13" s="560">
        <v>1</v>
      </c>
      <c r="AY13" s="560">
        <v>1</v>
      </c>
      <c r="AZ13" s="560">
        <v>1</v>
      </c>
      <c r="BA13" s="560">
        <v>1</v>
      </c>
      <c r="BB13" s="560">
        <v>1</v>
      </c>
      <c r="BC13" s="561">
        <f>(+AE13+AG13+AI13+AK13+AM13+AO13+AQ13+AS13+AU13+AW13+AY13+BA13)/12</f>
        <v>1</v>
      </c>
      <c r="BD13" s="561">
        <f>+(AE13+AG13+AI13+AK13+AM13+AO13+AQ13+AS13+AU13+AW13+AY13)/11</f>
        <v>1</v>
      </c>
      <c r="BE13" s="561">
        <f>+(AF13+AH13+AJ13+AL13+AN13+AP13+AR13+AT13+AV13+AX13+AZ13)/11</f>
        <v>1</v>
      </c>
      <c r="BF13" s="561">
        <f>+(AE13+AG13+AI13+AK13+AM13+AO13+AQ13+AS13+AU13+AW13+AY13+BA13)/12</f>
        <v>1</v>
      </c>
      <c r="BG13" s="561">
        <f>+BF13</f>
        <v>1</v>
      </c>
      <c r="BH13" s="562">
        <v>1</v>
      </c>
      <c r="BI13" s="563">
        <v>1</v>
      </c>
      <c r="BJ13" s="563">
        <v>1</v>
      </c>
      <c r="BK13" s="563">
        <v>1</v>
      </c>
      <c r="BL13" s="563">
        <v>1</v>
      </c>
      <c r="BM13" s="563">
        <v>1</v>
      </c>
      <c r="BN13" s="563">
        <v>1</v>
      </c>
      <c r="BO13" s="563">
        <v>1</v>
      </c>
      <c r="BP13" s="563">
        <v>1</v>
      </c>
      <c r="BQ13" s="563">
        <v>1</v>
      </c>
      <c r="BR13" s="563">
        <v>1</v>
      </c>
      <c r="BS13" s="563">
        <v>1</v>
      </c>
      <c r="BT13" s="563">
        <v>1</v>
      </c>
      <c r="BU13" s="563">
        <v>1</v>
      </c>
      <c r="BV13" s="563">
        <v>1</v>
      </c>
      <c r="BW13" s="563">
        <v>1</v>
      </c>
      <c r="BX13" s="563">
        <v>1</v>
      </c>
      <c r="BY13" s="563">
        <v>1</v>
      </c>
      <c r="BZ13" s="563">
        <v>1</v>
      </c>
      <c r="CA13" s="563">
        <v>1</v>
      </c>
      <c r="CB13" s="563"/>
      <c r="CC13" s="563">
        <v>1</v>
      </c>
      <c r="CD13" s="563"/>
      <c r="CE13" s="563">
        <v>1</v>
      </c>
      <c r="CF13" s="563"/>
      <c r="CG13" s="563">
        <f>(+BI13+BK13+BM13+BO13+BQ13+BS13+BU13+BW13+BY13+CA13+CC13+CE13)/12</f>
        <v>1</v>
      </c>
      <c r="CH13" s="563">
        <f>+(BI13+BK13+BM13+BO13+BQ13+BS13+BU13+BW13+BY13)/8</f>
        <v>1.125</v>
      </c>
      <c r="CI13" s="563">
        <f>+(BJ13+BL13+BN13+BP13+BR13+BT13+BV13+BX13+BZ13+CB13+CD13+CF13)/12</f>
        <v>0.75</v>
      </c>
      <c r="CJ13" s="563">
        <f>+(BI13+BK13+BM13+BO13+BQ13+BS13+BU13+BW13+BY13+CA13+CC13+CE13)/12</f>
        <v>1</v>
      </c>
      <c r="CK13" s="563">
        <f>+CJ13</f>
        <v>1</v>
      </c>
      <c r="CL13" s="562">
        <v>1</v>
      </c>
      <c r="CM13" s="564"/>
      <c r="CN13" s="564"/>
      <c r="CO13" s="564"/>
      <c r="CP13" s="564"/>
      <c r="CQ13" s="564"/>
      <c r="CR13" s="564"/>
      <c r="CS13" s="564"/>
      <c r="CT13" s="564"/>
      <c r="CU13" s="564"/>
      <c r="CV13" s="564"/>
      <c r="CW13" s="564"/>
      <c r="CX13" s="564"/>
      <c r="CY13" s="564"/>
      <c r="CZ13" s="564"/>
      <c r="DA13" s="564"/>
      <c r="DB13" s="564"/>
      <c r="DC13" s="564"/>
      <c r="DD13" s="564"/>
      <c r="DE13" s="564"/>
      <c r="DF13" s="564"/>
      <c r="DG13" s="564"/>
      <c r="DH13" s="564"/>
      <c r="DI13" s="564"/>
      <c r="DJ13" s="564"/>
      <c r="DK13" s="564"/>
      <c r="DL13" s="564"/>
      <c r="DM13" s="564"/>
      <c r="DN13" s="564"/>
      <c r="DO13" s="564"/>
      <c r="DP13" s="561">
        <v>1</v>
      </c>
      <c r="DQ13" s="564"/>
      <c r="DR13" s="564"/>
      <c r="DS13" s="564"/>
      <c r="DT13" s="564"/>
      <c r="DU13" s="564"/>
      <c r="DV13" s="564"/>
      <c r="DW13" s="564"/>
      <c r="DX13" s="564"/>
      <c r="DY13" s="564"/>
      <c r="DZ13" s="564"/>
      <c r="EA13" s="564"/>
      <c r="EB13" s="564"/>
      <c r="EC13" s="564"/>
      <c r="ED13" s="564"/>
      <c r="EE13" s="564"/>
      <c r="EF13" s="564"/>
      <c r="EG13" s="564"/>
      <c r="EH13" s="564"/>
      <c r="EI13" s="564"/>
      <c r="EJ13" s="564"/>
      <c r="EK13" s="564"/>
      <c r="EL13" s="564"/>
      <c r="EM13" s="564"/>
      <c r="EN13" s="564"/>
      <c r="EO13" s="564"/>
      <c r="EP13" s="564"/>
      <c r="EQ13" s="564"/>
      <c r="ER13" s="564"/>
      <c r="ES13" s="564"/>
      <c r="ET13" s="565">
        <f>BZ13/BY13</f>
        <v>1</v>
      </c>
      <c r="EU13" s="566">
        <f>CI13/CH13</f>
        <v>0.66666666666666663</v>
      </c>
      <c r="EV13" s="567">
        <f>CK13/CJ13</f>
        <v>1</v>
      </c>
      <c r="EW13" s="568">
        <f>(AC13+BG13+CI13)/(AB13+BF13+CH13)</f>
        <v>0.88</v>
      </c>
      <c r="EX13" s="568">
        <f>(AC13+BG13+CK13)/500%</f>
        <v>0.6</v>
      </c>
      <c r="EY13" s="569" t="s">
        <v>647</v>
      </c>
      <c r="EZ13" s="570" t="s">
        <v>183</v>
      </c>
      <c r="FA13" s="570" t="s">
        <v>183</v>
      </c>
      <c r="FB13" s="569" t="s">
        <v>622</v>
      </c>
      <c r="FC13" s="571" t="s">
        <v>651</v>
      </c>
    </row>
    <row r="14" spans="1:159" s="152" customFormat="1" ht="261" customHeight="1" thickBot="1" x14ac:dyDescent="0.25">
      <c r="A14" s="619"/>
      <c r="B14" s="624"/>
      <c r="C14" s="535">
        <v>210</v>
      </c>
      <c r="D14" s="536" t="s">
        <v>230</v>
      </c>
      <c r="E14" s="535">
        <v>225</v>
      </c>
      <c r="F14" s="537" t="s">
        <v>234</v>
      </c>
      <c r="G14" s="537" t="s">
        <v>235</v>
      </c>
      <c r="H14" s="537" t="s">
        <v>236</v>
      </c>
      <c r="I14" s="537">
        <v>1</v>
      </c>
      <c r="J14" s="537">
        <v>1</v>
      </c>
      <c r="K14" s="537">
        <v>0.05</v>
      </c>
      <c r="L14" s="537">
        <v>0.05</v>
      </c>
      <c r="M14" s="537">
        <v>0</v>
      </c>
      <c r="N14" s="537">
        <v>0.05</v>
      </c>
      <c r="O14" s="537">
        <v>0.01</v>
      </c>
      <c r="P14" s="537">
        <v>0.05</v>
      </c>
      <c r="Q14" s="537">
        <v>0.02</v>
      </c>
      <c r="R14" s="537">
        <v>0.05</v>
      </c>
      <c r="S14" s="537">
        <v>0.03</v>
      </c>
      <c r="T14" s="537">
        <v>0.05</v>
      </c>
      <c r="U14" s="537">
        <v>0.04</v>
      </c>
      <c r="V14" s="537">
        <v>0.05</v>
      </c>
      <c r="W14" s="537">
        <v>0.05</v>
      </c>
      <c r="X14" s="537">
        <v>0.05</v>
      </c>
      <c r="Y14" s="537">
        <v>0.25</v>
      </c>
      <c r="Z14" s="537">
        <v>0.25</v>
      </c>
      <c r="AA14" s="537">
        <v>0.05</v>
      </c>
      <c r="AB14" s="177">
        <v>0.05</v>
      </c>
      <c r="AC14" s="177">
        <v>0.05</v>
      </c>
      <c r="AD14" s="178">
        <v>0.25</v>
      </c>
      <c r="AE14" s="177">
        <v>0.01</v>
      </c>
      <c r="AF14" s="177">
        <v>0.01</v>
      </c>
      <c r="AG14" s="177">
        <v>0.01</v>
      </c>
      <c r="AH14" s="177">
        <v>0.01</v>
      </c>
      <c r="AI14" s="177">
        <v>0.01</v>
      </c>
      <c r="AJ14" s="177">
        <v>0</v>
      </c>
      <c r="AK14" s="177">
        <v>0.01</v>
      </c>
      <c r="AL14" s="177">
        <v>0.01</v>
      </c>
      <c r="AM14" s="177">
        <v>0.01</v>
      </c>
      <c r="AN14" s="177">
        <v>0.01</v>
      </c>
      <c r="AO14" s="177">
        <v>0.01</v>
      </c>
      <c r="AP14" s="178">
        <v>0.01</v>
      </c>
      <c r="AQ14" s="177">
        <v>0.03</v>
      </c>
      <c r="AR14" s="178">
        <v>0.03</v>
      </c>
      <c r="AS14" s="177">
        <v>0.03</v>
      </c>
      <c r="AT14" s="178">
        <v>0.03</v>
      </c>
      <c r="AU14" s="177">
        <v>0.03</v>
      </c>
      <c r="AV14" s="178">
        <v>0.03</v>
      </c>
      <c r="AW14" s="177">
        <v>0.03</v>
      </c>
      <c r="AX14" s="178">
        <v>0.03</v>
      </c>
      <c r="AY14" s="177">
        <v>0.03</v>
      </c>
      <c r="AZ14" s="178">
        <v>0.04</v>
      </c>
      <c r="BA14" s="177">
        <v>0.04</v>
      </c>
      <c r="BB14" s="178">
        <v>0.04</v>
      </c>
      <c r="BC14" s="208">
        <f>(+AE14+AG14+AI14+AK14+AM14+AO14+AQ14+AS14+AU14+AW14+AY14+BA14)</f>
        <v>0.25</v>
      </c>
      <c r="BD14" s="208">
        <f>+(AE14+AG14+AI14+AK14+AM14+AO14+AQ14+AS14+AU14+AW14+AY14+BA14)</f>
        <v>0.25</v>
      </c>
      <c r="BE14" s="208">
        <f>+AF14+AH14+AJ14+AL14+AN14+AP14+AR14+AT14+AV14+AX14+AZ14+BB14</f>
        <v>0.25</v>
      </c>
      <c r="BF14" s="208">
        <f>+(AE14+AG14+AI14+AK14+AM14+AO14+AQ14+AS14+AU14+AW14+AY14+BA14)</f>
        <v>0.25</v>
      </c>
      <c r="BG14" s="208">
        <f>(+AF14+AH14+AJ14+AL14+AN14+AP14+AR14+AT14+AV14+AX14+AZ14+BB14)</f>
        <v>0.25</v>
      </c>
      <c r="BH14" s="285">
        <v>0.25</v>
      </c>
      <c r="BI14" s="538">
        <v>0.01</v>
      </c>
      <c r="BJ14" s="248">
        <v>0.01</v>
      </c>
      <c r="BK14" s="538">
        <v>0.01</v>
      </c>
      <c r="BL14" s="248">
        <v>0.01</v>
      </c>
      <c r="BM14" s="538">
        <v>0.02</v>
      </c>
      <c r="BN14" s="248">
        <v>0.01</v>
      </c>
      <c r="BO14" s="538">
        <v>0.03</v>
      </c>
      <c r="BP14" s="248">
        <v>0.03</v>
      </c>
      <c r="BQ14" s="538">
        <v>0.02</v>
      </c>
      <c r="BR14" s="248">
        <v>0.03</v>
      </c>
      <c r="BS14" s="538">
        <v>0.02</v>
      </c>
      <c r="BT14" s="248">
        <v>0.02</v>
      </c>
      <c r="BU14" s="538">
        <v>0.02</v>
      </c>
      <c r="BV14" s="248">
        <v>0.02</v>
      </c>
      <c r="BW14" s="538">
        <v>0.03</v>
      </c>
      <c r="BX14" s="248">
        <v>0.03</v>
      </c>
      <c r="BY14" s="538">
        <v>0.02</v>
      </c>
      <c r="BZ14" s="248">
        <v>0.02</v>
      </c>
      <c r="CA14" s="538">
        <v>0.02</v>
      </c>
      <c r="CB14" s="248"/>
      <c r="CC14" s="538">
        <v>0.02</v>
      </c>
      <c r="CD14" s="248"/>
      <c r="CE14" s="538">
        <v>0.03</v>
      </c>
      <c r="CF14" s="207"/>
      <c r="CG14" s="284">
        <f>(+BI14+BK14+BM14+BO14+BQ14+BS14+BU14+BW14+BY14+CA14+CC14+CE14)</f>
        <v>0.24999999999999997</v>
      </c>
      <c r="CH14" s="284">
        <f>+(BI14+BK14+BM14+BO14+BQ14+BS14+BU14+BW14+BY14)</f>
        <v>0.18</v>
      </c>
      <c r="CI14" s="284">
        <f>+BJ14+BL14+BN14+BP14+BR14+BT14+BV14+BX14+BZ14+CB14+CD14+CF14</f>
        <v>0.18</v>
      </c>
      <c r="CJ14" s="285">
        <f>+(BI14+BK14+BM14+BO14+BQ14+BS14+BU14+BW14+BY14+CA14+CC14+CE14)</f>
        <v>0.24999999999999997</v>
      </c>
      <c r="CK14" s="285">
        <f>(+BJ14+BL14+BN14+BP14+BR14+BT14+BV14+BX14+BZ14+CB14+CD14+CF14)</f>
        <v>0.18</v>
      </c>
      <c r="CL14" s="285">
        <v>0.3</v>
      </c>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5">
        <v>0.15</v>
      </c>
      <c r="DQ14" s="247"/>
      <c r="DR14" s="247"/>
      <c r="DS14" s="247"/>
      <c r="DT14" s="247"/>
      <c r="DU14" s="247"/>
      <c r="DV14" s="247"/>
      <c r="DW14" s="247"/>
      <c r="DX14" s="247"/>
      <c r="DY14" s="247"/>
      <c r="DZ14" s="247"/>
      <c r="EA14" s="247"/>
      <c r="EB14" s="247"/>
      <c r="EC14" s="247"/>
      <c r="ED14" s="247"/>
      <c r="EE14" s="247"/>
      <c r="EF14" s="247"/>
      <c r="EG14" s="247"/>
      <c r="EH14" s="247"/>
      <c r="EI14" s="247"/>
      <c r="EJ14" s="247"/>
      <c r="EK14" s="247"/>
      <c r="EL14" s="247"/>
      <c r="EM14" s="247"/>
      <c r="EN14" s="247"/>
      <c r="EO14" s="247"/>
      <c r="EP14" s="247"/>
      <c r="EQ14" s="247"/>
      <c r="ER14" s="247"/>
      <c r="ES14" s="247"/>
      <c r="ET14" s="339">
        <f>BZ14/BY14</f>
        <v>1</v>
      </c>
      <c r="EU14" s="572">
        <f>CI14/CH14</f>
        <v>1</v>
      </c>
      <c r="EV14" s="573">
        <f>CK14/CJ14</f>
        <v>0.72000000000000008</v>
      </c>
      <c r="EW14" s="574">
        <f>(AC14+BG14+CI14)/(AB14+BF14+CH14)</f>
        <v>1</v>
      </c>
      <c r="EX14" s="574">
        <f>(AC14+BG14+CK14)/I14</f>
        <v>0.48</v>
      </c>
      <c r="EY14" s="539" t="s">
        <v>648</v>
      </c>
      <c r="EZ14" s="540" t="s">
        <v>183</v>
      </c>
      <c r="FA14" s="540" t="s">
        <v>610</v>
      </c>
      <c r="FB14" s="539" t="s">
        <v>554</v>
      </c>
      <c r="FC14" s="575" t="s">
        <v>639</v>
      </c>
    </row>
    <row r="15" spans="1:159" s="152" customFormat="1" ht="18.75" customHeight="1" x14ac:dyDescent="0.2">
      <c r="A15" s="154"/>
      <c r="B15" s="154"/>
      <c r="C15" s="155"/>
      <c r="D15" s="156"/>
      <c r="F15" s="157"/>
      <c r="G15" s="158"/>
      <c r="H15" s="159"/>
      <c r="I15" s="155"/>
      <c r="J15" s="155"/>
      <c r="K15" s="155"/>
      <c r="L15" s="155"/>
      <c r="M15" s="155"/>
      <c r="N15" s="155"/>
      <c r="O15" s="155"/>
      <c r="P15" s="155"/>
      <c r="Q15" s="155"/>
      <c r="R15" s="155"/>
      <c r="S15" s="155"/>
      <c r="T15" s="155"/>
      <c r="U15" s="155"/>
      <c r="V15" s="160"/>
      <c r="W15" s="155"/>
      <c r="X15" s="160"/>
      <c r="Y15" s="155"/>
      <c r="Z15" s="155"/>
      <c r="AA15" s="155"/>
      <c r="AB15" s="155"/>
      <c r="AC15" s="160"/>
      <c r="AD15" s="155"/>
      <c r="AE15" s="161"/>
      <c r="AF15" s="161"/>
      <c r="AG15" s="161"/>
      <c r="AH15" s="161"/>
      <c r="AI15" s="161"/>
      <c r="AJ15" s="162"/>
      <c r="AK15" s="161"/>
      <c r="AL15" s="161"/>
      <c r="AM15" s="161"/>
      <c r="AN15" s="163"/>
      <c r="AO15" s="161"/>
      <c r="AP15" s="164"/>
      <c r="AQ15" s="164"/>
      <c r="AR15" s="155"/>
      <c r="AS15" s="155"/>
      <c r="AT15" s="155"/>
      <c r="AU15" s="155"/>
      <c r="AV15" s="155"/>
      <c r="AW15" s="165"/>
      <c r="AX15" s="155"/>
      <c r="AY15" s="155"/>
      <c r="AZ15" s="155"/>
      <c r="BA15" s="166"/>
      <c r="BB15" s="155"/>
      <c r="BC15" s="167"/>
      <c r="BD15" s="168"/>
      <c r="BE15" s="168"/>
      <c r="BF15" s="168"/>
      <c r="BG15" s="168"/>
      <c r="BH15" s="169"/>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70"/>
      <c r="EU15" s="170"/>
      <c r="EV15" s="171"/>
      <c r="EW15" s="171"/>
      <c r="EX15" s="171"/>
    </row>
    <row r="16" spans="1:159" ht="21" customHeight="1" x14ac:dyDescent="0.2">
      <c r="D16" s="172"/>
      <c r="Y16" s="173"/>
      <c r="Z16" s="174"/>
      <c r="AA16" s="175"/>
      <c r="AC16" s="174"/>
      <c r="AE16" s="147"/>
      <c r="AF16" s="147"/>
      <c r="AG16" s="147"/>
      <c r="AH16" s="147"/>
      <c r="AI16" s="147"/>
      <c r="AJ16" s="147"/>
      <c r="AK16" s="147"/>
      <c r="AL16" s="147"/>
      <c r="AM16" s="147"/>
      <c r="AN16" s="147"/>
      <c r="AO16" s="147"/>
      <c r="AP16" s="147"/>
      <c r="AQ16" s="147"/>
      <c r="AV16" s="176"/>
      <c r="AW16" s="176"/>
      <c r="AX16" s="176"/>
      <c r="AY16" s="176"/>
      <c r="AZ16" s="176"/>
      <c r="BA16" s="176"/>
      <c r="BB16" s="176"/>
      <c r="BC16" s="176"/>
      <c r="BD16" s="176"/>
      <c r="BE16" s="176"/>
      <c r="BF16" s="176"/>
      <c r="BG16" s="176"/>
      <c r="BJ16" s="271"/>
    </row>
    <row r="17" spans="1:31" ht="23.25" customHeight="1" x14ac:dyDescent="0.2">
      <c r="B17" s="172" t="s">
        <v>31</v>
      </c>
    </row>
    <row r="18" spans="1:31" s="200" customFormat="1" ht="26.25" customHeight="1" x14ac:dyDescent="0.25">
      <c r="B18" s="1" t="s">
        <v>32</v>
      </c>
      <c r="C18" s="576" t="s">
        <v>33</v>
      </c>
      <c r="D18" s="577"/>
      <c r="E18" s="577"/>
      <c r="F18" s="577"/>
      <c r="G18" s="577"/>
      <c r="H18" s="577"/>
      <c r="I18" s="578"/>
      <c r="J18" s="579" t="s">
        <v>34</v>
      </c>
      <c r="K18" s="580"/>
      <c r="L18" s="580"/>
      <c r="M18" s="580"/>
      <c r="N18" s="580"/>
      <c r="O18" s="580"/>
      <c r="P18" s="581"/>
      <c r="Q18" s="4"/>
      <c r="R18" s="4"/>
      <c r="S18" s="4"/>
      <c r="T18" s="4"/>
      <c r="U18" s="4"/>
      <c r="V18" s="4"/>
      <c r="W18" s="4"/>
      <c r="X18" s="4"/>
      <c r="Y18" s="4"/>
      <c r="Z18" s="4"/>
      <c r="AA18" s="201"/>
      <c r="AB18" s="201"/>
      <c r="AC18" s="201"/>
      <c r="AD18" s="201"/>
      <c r="AE18" s="201"/>
    </row>
    <row r="19" spans="1:31" s="200" customFormat="1" ht="38.25" customHeight="1" x14ac:dyDescent="0.25">
      <c r="A19" s="201"/>
      <c r="B19" s="2">
        <v>13</v>
      </c>
      <c r="C19" s="582" t="s">
        <v>74</v>
      </c>
      <c r="D19" s="582"/>
      <c r="E19" s="582"/>
      <c r="F19" s="582"/>
      <c r="G19" s="582"/>
      <c r="H19" s="582"/>
      <c r="I19" s="582"/>
      <c r="J19" s="582" t="s">
        <v>65</v>
      </c>
      <c r="K19" s="582"/>
      <c r="L19" s="582"/>
      <c r="M19" s="582"/>
      <c r="N19" s="582"/>
      <c r="O19" s="582"/>
      <c r="P19" s="582"/>
      <c r="Q19" s="4"/>
      <c r="R19" s="4"/>
      <c r="S19" s="4"/>
      <c r="T19" s="4"/>
      <c r="U19" s="4"/>
      <c r="V19" s="4"/>
      <c r="W19" s="4"/>
      <c r="X19" s="4"/>
      <c r="Y19" s="4"/>
      <c r="Z19" s="4"/>
      <c r="AA19" s="201"/>
      <c r="AB19" s="201"/>
      <c r="AC19" s="201"/>
      <c r="AD19" s="201"/>
      <c r="AE19" s="201"/>
    </row>
    <row r="20" spans="1:31" s="200" customFormat="1" ht="26.25" customHeight="1" x14ac:dyDescent="0.25">
      <c r="A20" s="201"/>
      <c r="B20" s="2">
        <v>14</v>
      </c>
      <c r="C20" s="582" t="s">
        <v>224</v>
      </c>
      <c r="D20" s="582"/>
      <c r="E20" s="582"/>
      <c r="F20" s="582"/>
      <c r="G20" s="582"/>
      <c r="H20" s="582"/>
      <c r="I20" s="582"/>
      <c r="J20" s="583" t="s">
        <v>485</v>
      </c>
      <c r="K20" s="583"/>
      <c r="L20" s="583"/>
      <c r="M20" s="583"/>
      <c r="N20" s="583"/>
      <c r="O20" s="583"/>
      <c r="P20" s="583"/>
      <c r="Q20" s="4"/>
      <c r="R20" s="4"/>
      <c r="S20" s="4"/>
      <c r="T20" s="4"/>
      <c r="U20" s="4"/>
      <c r="V20" s="4"/>
      <c r="W20" s="4"/>
      <c r="X20" s="4"/>
      <c r="Y20" s="4"/>
      <c r="Z20" s="4"/>
      <c r="AA20" s="201"/>
      <c r="AB20" s="201"/>
      <c r="AC20" s="201"/>
      <c r="AD20" s="201"/>
      <c r="AE20" s="201"/>
    </row>
    <row r="22" spans="1:31" ht="34.5" customHeight="1" x14ac:dyDescent="0.2">
      <c r="AC22" s="176"/>
    </row>
  </sheetData>
  <mergeCells count="39">
    <mergeCell ref="A13:A14"/>
    <mergeCell ref="EY10:EY12"/>
    <mergeCell ref="EZ10:EZ12"/>
    <mergeCell ref="FA10:FA12"/>
    <mergeCell ref="DP11:ES11"/>
    <mergeCell ref="ET10:ET12"/>
    <mergeCell ref="EU10:EU12"/>
    <mergeCell ref="J11:AC11"/>
    <mergeCell ref="AD11:BG11"/>
    <mergeCell ref="BH11:CK11"/>
    <mergeCell ref="CL11:DO11"/>
    <mergeCell ref="J10:ES10"/>
    <mergeCell ref="B13:B14"/>
    <mergeCell ref="FC10:FC12"/>
    <mergeCell ref="A5:F5"/>
    <mergeCell ref="A6:F6"/>
    <mergeCell ref="A7:F7"/>
    <mergeCell ref="A8:F8"/>
    <mergeCell ref="A10:I10"/>
    <mergeCell ref="A11:I11"/>
    <mergeCell ref="G5:FC5"/>
    <mergeCell ref="G6:FC6"/>
    <mergeCell ref="G7:FC7"/>
    <mergeCell ref="G8:FC8"/>
    <mergeCell ref="EV10:EV12"/>
    <mergeCell ref="EX10:EX12"/>
    <mergeCell ref="EW10:EW12"/>
    <mergeCell ref="FB10:FB12"/>
    <mergeCell ref="A2:F4"/>
    <mergeCell ref="G2:FC2"/>
    <mergeCell ref="G3:FC3"/>
    <mergeCell ref="G4:ES4"/>
    <mergeCell ref="ET4:FC4"/>
    <mergeCell ref="C18:I18"/>
    <mergeCell ref="J18:P18"/>
    <mergeCell ref="C19:I19"/>
    <mergeCell ref="J19:P19"/>
    <mergeCell ref="C20:I20"/>
    <mergeCell ref="J20:P20"/>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38"/>
  <sheetViews>
    <sheetView showGridLines="0" zoomScale="50" zoomScaleNormal="50" zoomScaleSheetLayoutView="40" zoomScalePageLayoutView="73" workbookViewId="0">
      <selection activeCell="DN41" sqref="DN41"/>
    </sheetView>
  </sheetViews>
  <sheetFormatPr baseColWidth="10" defaultColWidth="10.85546875" defaultRowHeight="18.75" customHeight="1" x14ac:dyDescent="0.25"/>
  <cols>
    <col min="1" max="1" width="10.85546875" style="9" customWidth="1"/>
    <col min="2" max="2" width="6.140625" style="9" customWidth="1"/>
    <col min="3" max="3" width="18.85546875" style="9" customWidth="1"/>
    <col min="4" max="4" width="8.28515625" style="13" customWidth="1"/>
    <col min="5" max="5" width="9.5703125" style="13" customWidth="1"/>
    <col min="6" max="6" width="14.85546875" style="182" customWidth="1"/>
    <col min="7" max="7" width="26.7109375" style="4" customWidth="1"/>
    <col min="8" max="8" width="21" style="4" hidden="1" customWidth="1"/>
    <col min="9" max="9" width="16.7109375" style="4" hidden="1" customWidth="1"/>
    <col min="10" max="10" width="14.140625" style="4" hidden="1" customWidth="1"/>
    <col min="11" max="11" width="22.140625" style="4" hidden="1" customWidth="1"/>
    <col min="12" max="12" width="17.85546875" style="4" hidden="1" customWidth="1"/>
    <col min="13" max="13" width="22.140625" style="4" hidden="1" customWidth="1"/>
    <col min="14" max="14" width="23" style="4" hidden="1" customWidth="1"/>
    <col min="15" max="16" width="22.140625" style="4" hidden="1" customWidth="1"/>
    <col min="17" max="17" width="21.85546875" style="4" hidden="1" customWidth="1"/>
    <col min="18" max="18" width="22.42578125" style="4" hidden="1" customWidth="1"/>
    <col min="19" max="19" width="21.85546875" style="4" hidden="1" customWidth="1"/>
    <col min="20" max="21" width="22.7109375" style="4" hidden="1" customWidth="1"/>
    <col min="22" max="22" width="22.42578125" style="4" hidden="1" customWidth="1"/>
    <col min="23" max="23" width="22.7109375" style="4" hidden="1" customWidth="1"/>
    <col min="24" max="24" width="26.85546875" style="4" hidden="1" customWidth="1"/>
    <col min="25" max="25" width="19.42578125" style="4" hidden="1" customWidth="1"/>
    <col min="26" max="26" width="27" style="4" customWidth="1"/>
    <col min="27" max="27" width="24.28515625" style="4" bestFit="1" customWidth="1"/>
    <col min="28" max="28" width="22.42578125" style="4" hidden="1" customWidth="1"/>
    <col min="29" max="29" width="20.140625" style="4" hidden="1" customWidth="1"/>
    <col min="30" max="30" width="17.28515625" style="4" hidden="1" customWidth="1"/>
    <col min="31" max="41" width="20" style="4" hidden="1" customWidth="1"/>
    <col min="42" max="44" width="19.7109375" style="4" hidden="1" customWidth="1"/>
    <col min="45" max="45" width="22.7109375" style="4" hidden="1" customWidth="1"/>
    <col min="46" max="46" width="17.42578125" style="4" hidden="1" customWidth="1"/>
    <col min="47" max="47" width="20.28515625" style="4" hidden="1" customWidth="1"/>
    <col min="48" max="48" width="20.42578125" style="4" hidden="1" customWidth="1"/>
    <col min="49" max="50" width="18.42578125" style="4" hidden="1" customWidth="1"/>
    <col min="51" max="51" width="20.28515625" style="4" hidden="1" customWidth="1"/>
    <col min="52" max="52" width="19.28515625" style="4" hidden="1" customWidth="1"/>
    <col min="53" max="53" width="19.85546875" style="4" hidden="1" customWidth="1"/>
    <col min="54" max="54" width="21.42578125" style="4" hidden="1" customWidth="1"/>
    <col min="55" max="55" width="19.7109375" style="4" hidden="1" customWidth="1"/>
    <col min="56" max="56" width="27.42578125" style="4" customWidth="1"/>
    <col min="57" max="57" width="26" style="4" customWidth="1"/>
    <col min="58" max="58" width="25.7109375" style="275" customWidth="1"/>
    <col min="59" max="60" width="17.85546875" style="4" hidden="1" customWidth="1"/>
    <col min="61" max="61" width="16.7109375" style="4" hidden="1" customWidth="1"/>
    <col min="62" max="62" width="16" style="4" hidden="1" customWidth="1"/>
    <col min="63" max="63" width="16.28515625" style="4" hidden="1" customWidth="1"/>
    <col min="64" max="64" width="16" style="4" hidden="1" customWidth="1"/>
    <col min="65" max="65" width="17.42578125" style="4" hidden="1" customWidth="1"/>
    <col min="66" max="66" width="15.7109375" style="4" hidden="1" customWidth="1"/>
    <col min="67" max="67" width="16.7109375" style="4" hidden="1" customWidth="1"/>
    <col min="68" max="68" width="15.7109375" style="4" hidden="1" customWidth="1"/>
    <col min="69" max="69" width="18.42578125" style="4" hidden="1" customWidth="1"/>
    <col min="70" max="70" width="16" style="4" hidden="1" customWidth="1"/>
    <col min="71" max="71" width="18.42578125" style="4" hidden="1" customWidth="1"/>
    <col min="72" max="72" width="15.140625" style="4" hidden="1" customWidth="1"/>
    <col min="73" max="73" width="18.42578125" style="4" hidden="1" customWidth="1"/>
    <col min="74" max="74" width="15.7109375" style="4" hidden="1" customWidth="1"/>
    <col min="75" max="75" width="24.28515625" style="4" customWidth="1"/>
    <col min="76" max="76" width="20.140625" style="4" customWidth="1"/>
    <col min="77" max="77" width="18" style="4" hidden="1" customWidth="1"/>
    <col min="78" max="78" width="13.7109375" style="4" hidden="1" customWidth="1"/>
    <col min="79" max="79" width="18.42578125" style="4" hidden="1" customWidth="1"/>
    <col min="80" max="80" width="13.7109375" style="4" hidden="1" customWidth="1"/>
    <col min="81" max="81" width="16.7109375" style="4" hidden="1" customWidth="1"/>
    <col min="82" max="82" width="13.7109375" style="4" hidden="1" customWidth="1"/>
    <col min="83" max="83" width="25.140625" style="4" customWidth="1"/>
    <col min="84" max="84" width="27.85546875" style="4" customWidth="1"/>
    <col min="85" max="85" width="27.42578125" style="4" customWidth="1"/>
    <col min="86" max="86" width="26.85546875" style="4" customWidth="1"/>
    <col min="87" max="87" width="26.42578125" style="4" customWidth="1"/>
    <col min="88" max="88" width="23" style="4" customWidth="1"/>
    <col min="89" max="116" width="15.7109375" style="4" hidden="1" customWidth="1"/>
    <col min="117" max="117" width="0.140625" style="4" hidden="1" customWidth="1"/>
    <col min="118" max="118" width="25.140625" style="4" customWidth="1"/>
    <col min="119" max="142" width="15.7109375" style="4" hidden="1" customWidth="1"/>
    <col min="143" max="143" width="19.85546875" style="4" hidden="1" customWidth="1"/>
    <col min="144" max="146" width="15.7109375" style="4" hidden="1" customWidth="1"/>
    <col min="147" max="147" width="1.7109375" style="4" hidden="1" customWidth="1"/>
    <col min="148" max="149" width="21.7109375" style="14" customWidth="1"/>
    <col min="150" max="151" width="21.7109375" style="9" customWidth="1"/>
    <col min="152" max="152" width="12.7109375" style="9" customWidth="1"/>
    <col min="153" max="153" width="103.28515625" style="9" customWidth="1"/>
    <col min="154" max="154" width="11.7109375" style="9" customWidth="1"/>
    <col min="155" max="155" width="11.28515625" style="9" customWidth="1"/>
    <col min="156" max="156" width="47.28515625" style="9" customWidth="1"/>
    <col min="157" max="157" width="55.5703125" style="9" customWidth="1"/>
    <col min="158" max="16384" width="10.85546875" style="9"/>
  </cols>
  <sheetData>
    <row r="1" spans="1:157" ht="14.25" customHeight="1" x14ac:dyDescent="0.25">
      <c r="A1" s="634"/>
      <c r="B1" s="635"/>
      <c r="C1" s="635"/>
      <c r="D1" s="635"/>
      <c r="E1" s="636"/>
      <c r="F1" s="650" t="s">
        <v>35</v>
      </c>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c r="BK1" s="650"/>
      <c r="BL1" s="650"/>
      <c r="BM1" s="650"/>
      <c r="BN1" s="650"/>
      <c r="BO1" s="650"/>
      <c r="BP1" s="650"/>
      <c r="BQ1" s="650"/>
      <c r="BR1" s="650"/>
      <c r="BS1" s="650"/>
      <c r="BT1" s="650"/>
      <c r="BU1" s="650"/>
      <c r="BV1" s="650"/>
      <c r="BW1" s="650"/>
      <c r="BX1" s="650"/>
      <c r="BY1" s="650"/>
      <c r="BZ1" s="650"/>
      <c r="CA1" s="650"/>
      <c r="CB1" s="650"/>
      <c r="CC1" s="650"/>
      <c r="CD1" s="650"/>
      <c r="CE1" s="650"/>
      <c r="CF1" s="650"/>
      <c r="CG1" s="650"/>
      <c r="CH1" s="650"/>
      <c r="CI1" s="650"/>
      <c r="CJ1" s="650"/>
      <c r="CK1" s="650"/>
      <c r="CL1" s="650"/>
      <c r="CM1" s="650"/>
      <c r="CN1" s="650"/>
      <c r="CO1" s="650"/>
      <c r="CP1" s="650"/>
      <c r="CQ1" s="650"/>
      <c r="CR1" s="650"/>
      <c r="CS1" s="650"/>
      <c r="CT1" s="650"/>
      <c r="CU1" s="650"/>
      <c r="CV1" s="650"/>
      <c r="CW1" s="650"/>
      <c r="CX1" s="650"/>
      <c r="CY1" s="650"/>
      <c r="CZ1" s="650"/>
      <c r="DA1" s="650"/>
      <c r="DB1" s="650"/>
      <c r="DC1" s="650"/>
      <c r="DD1" s="650"/>
      <c r="DE1" s="650"/>
      <c r="DF1" s="650"/>
      <c r="DG1" s="650"/>
      <c r="DH1" s="650"/>
      <c r="DI1" s="650"/>
      <c r="DJ1" s="650"/>
      <c r="DK1" s="650"/>
      <c r="DL1" s="650"/>
      <c r="DM1" s="650"/>
      <c r="DN1" s="650"/>
      <c r="DO1" s="650"/>
      <c r="DP1" s="650"/>
      <c r="DQ1" s="650"/>
      <c r="DR1" s="650"/>
      <c r="DS1" s="650"/>
      <c r="DT1" s="650"/>
      <c r="DU1" s="650"/>
      <c r="DV1" s="650"/>
      <c r="DW1" s="650"/>
      <c r="DX1" s="650"/>
      <c r="DY1" s="650"/>
      <c r="DZ1" s="650"/>
      <c r="EA1" s="650"/>
      <c r="EB1" s="650"/>
      <c r="EC1" s="650"/>
      <c r="ED1" s="650"/>
      <c r="EE1" s="650"/>
      <c r="EF1" s="650"/>
      <c r="EG1" s="650"/>
      <c r="EH1" s="650"/>
      <c r="EI1" s="650"/>
      <c r="EJ1" s="650"/>
      <c r="EK1" s="650"/>
      <c r="EL1" s="650"/>
      <c r="EM1" s="650"/>
      <c r="EN1" s="650"/>
      <c r="EO1" s="650"/>
      <c r="EP1" s="650"/>
      <c r="EQ1" s="650"/>
      <c r="ER1" s="650"/>
      <c r="ES1" s="650"/>
      <c r="ET1" s="650"/>
      <c r="EU1" s="650"/>
      <c r="EV1" s="650"/>
      <c r="EW1" s="650"/>
      <c r="EX1" s="650"/>
      <c r="EY1" s="650"/>
      <c r="EZ1" s="650"/>
      <c r="FA1" s="651"/>
    </row>
    <row r="2" spans="1:157" ht="23.25" customHeight="1" thickBot="1" x14ac:dyDescent="0.3">
      <c r="A2" s="637"/>
      <c r="B2" s="638"/>
      <c r="C2" s="638"/>
      <c r="D2" s="638"/>
      <c r="E2" s="639"/>
      <c r="F2" s="652" t="s">
        <v>221</v>
      </c>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c r="AU2" s="652"/>
      <c r="AV2" s="652"/>
      <c r="AW2" s="652"/>
      <c r="AX2" s="652"/>
      <c r="AY2" s="652"/>
      <c r="AZ2" s="652"/>
      <c r="BA2" s="652"/>
      <c r="BB2" s="652"/>
      <c r="BC2" s="652"/>
      <c r="BD2" s="652"/>
      <c r="BE2" s="652"/>
      <c r="BF2" s="652"/>
      <c r="BG2" s="652"/>
      <c r="BH2" s="652"/>
      <c r="BI2" s="652"/>
      <c r="BJ2" s="652"/>
      <c r="BK2" s="652"/>
      <c r="BL2" s="652"/>
      <c r="BM2" s="652"/>
      <c r="BN2" s="652"/>
      <c r="BO2" s="652"/>
      <c r="BP2" s="652"/>
      <c r="BQ2" s="652"/>
      <c r="BR2" s="652"/>
      <c r="BS2" s="652"/>
      <c r="BT2" s="652"/>
      <c r="BU2" s="652"/>
      <c r="BV2" s="652"/>
      <c r="BW2" s="652"/>
      <c r="BX2" s="652"/>
      <c r="BY2" s="652"/>
      <c r="BZ2" s="652"/>
      <c r="CA2" s="652"/>
      <c r="CB2" s="652"/>
      <c r="CC2" s="652"/>
      <c r="CD2" s="652"/>
      <c r="CE2" s="652"/>
      <c r="CF2" s="652"/>
      <c r="CG2" s="652"/>
      <c r="CH2" s="652"/>
      <c r="CI2" s="652"/>
      <c r="CJ2" s="652"/>
      <c r="CK2" s="652"/>
      <c r="CL2" s="652"/>
      <c r="CM2" s="652"/>
      <c r="CN2" s="652"/>
      <c r="CO2" s="652"/>
      <c r="CP2" s="652"/>
      <c r="CQ2" s="652"/>
      <c r="CR2" s="652"/>
      <c r="CS2" s="652"/>
      <c r="CT2" s="652"/>
      <c r="CU2" s="652"/>
      <c r="CV2" s="652"/>
      <c r="CW2" s="652"/>
      <c r="CX2" s="652"/>
      <c r="CY2" s="652"/>
      <c r="CZ2" s="652"/>
      <c r="DA2" s="652"/>
      <c r="DB2" s="652"/>
      <c r="DC2" s="652"/>
      <c r="DD2" s="652"/>
      <c r="DE2" s="652"/>
      <c r="DF2" s="652"/>
      <c r="DG2" s="652"/>
      <c r="DH2" s="652"/>
      <c r="DI2" s="652"/>
      <c r="DJ2" s="652"/>
      <c r="DK2" s="652"/>
      <c r="DL2" s="652"/>
      <c r="DM2" s="652"/>
      <c r="DN2" s="652"/>
      <c r="DO2" s="652"/>
      <c r="DP2" s="652"/>
      <c r="DQ2" s="652"/>
      <c r="DR2" s="652"/>
      <c r="DS2" s="652"/>
      <c r="DT2" s="652"/>
      <c r="DU2" s="652"/>
      <c r="DV2" s="652"/>
      <c r="DW2" s="652"/>
      <c r="DX2" s="652"/>
      <c r="DY2" s="652"/>
      <c r="DZ2" s="652"/>
      <c r="EA2" s="652"/>
      <c r="EB2" s="652"/>
      <c r="EC2" s="652"/>
      <c r="ED2" s="652"/>
      <c r="EE2" s="652"/>
      <c r="EF2" s="652"/>
      <c r="EG2" s="652"/>
      <c r="EH2" s="652"/>
      <c r="EI2" s="652"/>
      <c r="EJ2" s="652"/>
      <c r="EK2" s="652"/>
      <c r="EL2" s="652"/>
      <c r="EM2" s="652"/>
      <c r="EN2" s="652"/>
      <c r="EO2" s="652"/>
      <c r="EP2" s="652"/>
      <c r="EQ2" s="652"/>
      <c r="ER2" s="653"/>
      <c r="ES2" s="653"/>
      <c r="ET2" s="653"/>
      <c r="EU2" s="653"/>
      <c r="EV2" s="653"/>
      <c r="EW2" s="653"/>
      <c r="EX2" s="653"/>
      <c r="EY2" s="653"/>
      <c r="EZ2" s="653"/>
      <c r="FA2" s="654"/>
    </row>
    <row r="3" spans="1:157" ht="24.75" customHeight="1" thickBot="1" x14ac:dyDescent="0.3">
      <c r="A3" s="640"/>
      <c r="B3" s="641"/>
      <c r="C3" s="641"/>
      <c r="D3" s="641"/>
      <c r="E3" s="642"/>
      <c r="F3" s="655" t="s">
        <v>43</v>
      </c>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56"/>
      <c r="BQ3" s="656"/>
      <c r="BR3" s="656"/>
      <c r="BS3" s="656"/>
      <c r="BT3" s="656"/>
      <c r="BU3" s="656"/>
      <c r="BV3" s="656"/>
      <c r="BW3" s="656"/>
      <c r="BX3" s="656"/>
      <c r="BY3" s="656"/>
      <c r="BZ3" s="656"/>
      <c r="CA3" s="656"/>
      <c r="CB3" s="656"/>
      <c r="CC3" s="656"/>
      <c r="CD3" s="656"/>
      <c r="CE3" s="656"/>
      <c r="CF3" s="656"/>
      <c r="CG3" s="656"/>
      <c r="CH3" s="656"/>
      <c r="CI3" s="656"/>
      <c r="CJ3" s="656"/>
      <c r="CK3" s="656"/>
      <c r="CL3" s="656"/>
      <c r="CM3" s="656"/>
      <c r="CN3" s="656"/>
      <c r="CO3" s="656"/>
      <c r="CP3" s="656"/>
      <c r="CQ3" s="656"/>
      <c r="CR3" s="656"/>
      <c r="CS3" s="656"/>
      <c r="CT3" s="656"/>
      <c r="CU3" s="656"/>
      <c r="CV3" s="656"/>
      <c r="CW3" s="656"/>
      <c r="CX3" s="656"/>
      <c r="CY3" s="656"/>
      <c r="CZ3" s="656"/>
      <c r="DA3" s="656"/>
      <c r="DB3" s="656"/>
      <c r="DC3" s="656"/>
      <c r="DD3" s="656"/>
      <c r="DE3" s="656"/>
      <c r="DF3" s="656"/>
      <c r="DG3" s="656"/>
      <c r="DH3" s="656"/>
      <c r="DI3" s="656"/>
      <c r="DJ3" s="656"/>
      <c r="DK3" s="656"/>
      <c r="DL3" s="656"/>
      <c r="DM3" s="656"/>
      <c r="DN3" s="656"/>
      <c r="DO3" s="656"/>
      <c r="DP3" s="656"/>
      <c r="DQ3" s="656"/>
      <c r="DR3" s="656"/>
      <c r="DS3" s="656"/>
      <c r="DT3" s="656"/>
      <c r="DU3" s="656"/>
      <c r="DV3" s="656"/>
      <c r="DW3" s="656"/>
      <c r="DX3" s="656"/>
      <c r="DY3" s="656"/>
      <c r="DZ3" s="656"/>
      <c r="EA3" s="656"/>
      <c r="EB3" s="656"/>
      <c r="EC3" s="656"/>
      <c r="ED3" s="656"/>
      <c r="EE3" s="656"/>
      <c r="EF3" s="656"/>
      <c r="EG3" s="656"/>
      <c r="EH3" s="656"/>
      <c r="EI3" s="656"/>
      <c r="EJ3" s="656"/>
      <c r="EK3" s="656"/>
      <c r="EL3" s="656"/>
      <c r="EM3" s="656"/>
      <c r="EN3" s="656"/>
      <c r="EO3" s="656"/>
      <c r="EP3" s="656"/>
      <c r="EQ3" s="656"/>
      <c r="ER3" s="656" t="s">
        <v>203</v>
      </c>
      <c r="ES3" s="656"/>
      <c r="ET3" s="656"/>
      <c r="EU3" s="656"/>
      <c r="EV3" s="656"/>
      <c r="EW3" s="656"/>
      <c r="EX3" s="656"/>
      <c r="EY3" s="656"/>
      <c r="EZ3" s="656"/>
      <c r="FA3" s="664"/>
    </row>
    <row r="4" spans="1:157" ht="30" customHeight="1" thickBot="1" x14ac:dyDescent="0.3">
      <c r="A4" s="643" t="s">
        <v>0</v>
      </c>
      <c r="B4" s="644"/>
      <c r="C4" s="644"/>
      <c r="D4" s="644"/>
      <c r="E4" s="645"/>
      <c r="F4" s="665" t="s">
        <v>254</v>
      </c>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c r="AN4" s="666"/>
      <c r="AO4" s="666"/>
      <c r="AP4" s="666"/>
      <c r="AQ4" s="666"/>
      <c r="AR4" s="666"/>
      <c r="AS4" s="666"/>
      <c r="AT4" s="666"/>
      <c r="AU4" s="666"/>
      <c r="AV4" s="666"/>
      <c r="AW4" s="666"/>
      <c r="AX4" s="666"/>
      <c r="AY4" s="666"/>
      <c r="AZ4" s="666"/>
      <c r="BA4" s="666"/>
      <c r="BB4" s="666"/>
      <c r="BC4" s="666"/>
      <c r="BD4" s="666"/>
      <c r="BE4" s="666"/>
      <c r="BF4" s="666"/>
      <c r="BG4" s="666"/>
      <c r="BH4" s="666"/>
      <c r="BI4" s="666"/>
      <c r="BJ4" s="666"/>
      <c r="BK4" s="666"/>
      <c r="BL4" s="666"/>
      <c r="BM4" s="666"/>
      <c r="BN4" s="666"/>
      <c r="BO4" s="666"/>
      <c r="BP4" s="666"/>
      <c r="BQ4" s="666"/>
      <c r="BR4" s="666"/>
      <c r="BS4" s="666"/>
      <c r="BT4" s="666"/>
      <c r="BU4" s="666"/>
      <c r="BV4" s="666"/>
      <c r="BW4" s="666"/>
      <c r="BX4" s="666"/>
      <c r="BY4" s="666"/>
      <c r="BZ4" s="666"/>
      <c r="CA4" s="666"/>
      <c r="CB4" s="666"/>
      <c r="CC4" s="666"/>
      <c r="CD4" s="666"/>
      <c r="CE4" s="666"/>
      <c r="CF4" s="666"/>
      <c r="CG4" s="666"/>
      <c r="CH4" s="666"/>
      <c r="CI4" s="666"/>
      <c r="CJ4" s="666"/>
      <c r="CK4" s="666"/>
      <c r="CL4" s="666"/>
      <c r="CM4" s="666"/>
      <c r="CN4" s="666"/>
      <c r="CO4" s="666"/>
      <c r="CP4" s="666"/>
      <c r="CQ4" s="666"/>
      <c r="CR4" s="666"/>
      <c r="CS4" s="666"/>
      <c r="CT4" s="666"/>
      <c r="CU4" s="666"/>
      <c r="CV4" s="666"/>
      <c r="CW4" s="666"/>
      <c r="CX4" s="666"/>
      <c r="CY4" s="666"/>
      <c r="CZ4" s="666"/>
      <c r="DA4" s="666"/>
      <c r="DB4" s="666"/>
      <c r="DC4" s="666"/>
      <c r="DD4" s="666"/>
      <c r="DE4" s="666"/>
      <c r="DF4" s="666"/>
      <c r="DG4" s="666"/>
      <c r="DH4" s="666"/>
      <c r="DI4" s="666"/>
      <c r="DJ4" s="666"/>
      <c r="DK4" s="666"/>
      <c r="DL4" s="666"/>
      <c r="DM4" s="666"/>
      <c r="DN4" s="666"/>
      <c r="DO4" s="666"/>
      <c r="DP4" s="666"/>
      <c r="DQ4" s="666"/>
      <c r="DR4" s="666"/>
      <c r="DS4" s="666"/>
      <c r="DT4" s="666"/>
      <c r="DU4" s="666"/>
      <c r="DV4" s="666"/>
      <c r="DW4" s="666"/>
      <c r="DX4" s="666"/>
      <c r="DY4" s="666"/>
      <c r="DZ4" s="666"/>
      <c r="EA4" s="666"/>
      <c r="EB4" s="666"/>
      <c r="EC4" s="666"/>
      <c r="ED4" s="666"/>
      <c r="EE4" s="666"/>
      <c r="EF4" s="666"/>
      <c r="EG4" s="666"/>
      <c r="EH4" s="666"/>
      <c r="EI4" s="666"/>
      <c r="EJ4" s="666"/>
      <c r="EK4" s="666"/>
      <c r="EL4" s="666"/>
      <c r="EM4" s="666"/>
      <c r="EN4" s="666"/>
      <c r="EO4" s="666"/>
      <c r="EP4" s="666"/>
      <c r="EQ4" s="666"/>
      <c r="ER4" s="666"/>
      <c r="ES4" s="666"/>
      <c r="ET4" s="666"/>
      <c r="EU4" s="666"/>
      <c r="EV4" s="666"/>
      <c r="EW4" s="666"/>
      <c r="EX4" s="666"/>
      <c r="EY4" s="666"/>
      <c r="EZ4" s="666"/>
      <c r="FA4" s="667"/>
    </row>
    <row r="5" spans="1:157" ht="30" customHeight="1" thickBot="1" x14ac:dyDescent="0.3">
      <c r="A5" s="643" t="s">
        <v>2</v>
      </c>
      <c r="B5" s="644"/>
      <c r="C5" s="644"/>
      <c r="D5" s="644"/>
      <c r="E5" s="645"/>
      <c r="F5" s="665" t="s">
        <v>226</v>
      </c>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c r="BC5" s="666"/>
      <c r="BD5" s="666"/>
      <c r="BE5" s="666"/>
      <c r="BF5" s="666"/>
      <c r="BG5" s="666"/>
      <c r="BH5" s="666"/>
      <c r="BI5" s="666"/>
      <c r="BJ5" s="666"/>
      <c r="BK5" s="666"/>
      <c r="BL5" s="666"/>
      <c r="BM5" s="666"/>
      <c r="BN5" s="666"/>
      <c r="BO5" s="666"/>
      <c r="BP5" s="666"/>
      <c r="BQ5" s="666"/>
      <c r="BR5" s="666"/>
      <c r="BS5" s="666"/>
      <c r="BT5" s="666"/>
      <c r="BU5" s="666"/>
      <c r="BV5" s="666"/>
      <c r="BW5" s="666"/>
      <c r="BX5" s="666"/>
      <c r="BY5" s="666"/>
      <c r="BZ5" s="666"/>
      <c r="CA5" s="666"/>
      <c r="CB5" s="666"/>
      <c r="CC5" s="666"/>
      <c r="CD5" s="666"/>
      <c r="CE5" s="666"/>
      <c r="CF5" s="666"/>
      <c r="CG5" s="666"/>
      <c r="CH5" s="666"/>
      <c r="CI5" s="666"/>
      <c r="CJ5" s="666"/>
      <c r="CK5" s="666"/>
      <c r="CL5" s="666"/>
      <c r="CM5" s="666"/>
      <c r="CN5" s="666"/>
      <c r="CO5" s="666"/>
      <c r="CP5" s="666"/>
      <c r="CQ5" s="666"/>
      <c r="CR5" s="666"/>
      <c r="CS5" s="666"/>
      <c r="CT5" s="666"/>
      <c r="CU5" s="666"/>
      <c r="CV5" s="666"/>
      <c r="CW5" s="666"/>
      <c r="CX5" s="666"/>
      <c r="CY5" s="666"/>
      <c r="CZ5" s="666"/>
      <c r="DA5" s="666"/>
      <c r="DB5" s="666"/>
      <c r="DC5" s="666"/>
      <c r="DD5" s="666"/>
      <c r="DE5" s="666"/>
      <c r="DF5" s="666"/>
      <c r="DG5" s="666"/>
      <c r="DH5" s="666"/>
      <c r="DI5" s="666"/>
      <c r="DJ5" s="666"/>
      <c r="DK5" s="666"/>
      <c r="DL5" s="666"/>
      <c r="DM5" s="666"/>
      <c r="DN5" s="666"/>
      <c r="DO5" s="666"/>
      <c r="DP5" s="666"/>
      <c r="DQ5" s="666"/>
      <c r="DR5" s="666"/>
      <c r="DS5" s="666"/>
      <c r="DT5" s="666"/>
      <c r="DU5" s="666"/>
      <c r="DV5" s="666"/>
      <c r="DW5" s="666"/>
      <c r="DX5" s="666"/>
      <c r="DY5" s="666"/>
      <c r="DZ5" s="666"/>
      <c r="EA5" s="666"/>
      <c r="EB5" s="666"/>
      <c r="EC5" s="666"/>
      <c r="ED5" s="666"/>
      <c r="EE5" s="666"/>
      <c r="EF5" s="666"/>
      <c r="EG5" s="666"/>
      <c r="EH5" s="666"/>
      <c r="EI5" s="666"/>
      <c r="EJ5" s="666"/>
      <c r="EK5" s="666"/>
      <c r="EL5" s="666"/>
      <c r="EM5" s="666"/>
      <c r="EN5" s="666"/>
      <c r="EO5" s="666"/>
      <c r="EP5" s="666"/>
      <c r="EQ5" s="666"/>
      <c r="ER5" s="666"/>
      <c r="ES5" s="666"/>
      <c r="ET5" s="666"/>
      <c r="EU5" s="666"/>
      <c r="EV5" s="666"/>
      <c r="EW5" s="666"/>
      <c r="EX5" s="666"/>
      <c r="EY5" s="666"/>
      <c r="EZ5" s="666"/>
      <c r="FA5" s="667"/>
    </row>
    <row r="6" spans="1:157" ht="8.25" customHeight="1" thickBot="1" x14ac:dyDescent="0.3">
      <c r="A6" s="10"/>
      <c r="B6" s="10"/>
      <c r="C6" s="10"/>
      <c r="D6" s="11"/>
      <c r="E6" s="1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12"/>
      <c r="ES6" s="12"/>
      <c r="ET6" s="10"/>
      <c r="EU6" s="10"/>
      <c r="EV6" s="10"/>
      <c r="EW6" s="10"/>
      <c r="EX6" s="10"/>
      <c r="EY6" s="10"/>
      <c r="EZ6" s="10"/>
      <c r="FA6" s="10"/>
    </row>
    <row r="7" spans="1:157" s="210" customFormat="1" ht="19.5" customHeight="1" x14ac:dyDescent="0.25">
      <c r="A7" s="646" t="s">
        <v>73</v>
      </c>
      <c r="B7" s="647"/>
      <c r="C7" s="647"/>
      <c r="D7" s="647"/>
      <c r="E7" s="647"/>
      <c r="F7" s="647"/>
      <c r="G7" s="647"/>
      <c r="H7" s="657" t="s">
        <v>192</v>
      </c>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658"/>
      <c r="AT7" s="658"/>
      <c r="AU7" s="658"/>
      <c r="AV7" s="658"/>
      <c r="AW7" s="658"/>
      <c r="AX7" s="658"/>
      <c r="AY7" s="658"/>
      <c r="AZ7" s="658"/>
      <c r="BA7" s="658"/>
      <c r="BB7" s="658"/>
      <c r="BC7" s="658"/>
      <c r="BD7" s="658"/>
      <c r="BE7" s="658"/>
      <c r="BF7" s="658"/>
      <c r="BG7" s="658"/>
      <c r="BH7" s="658"/>
      <c r="BI7" s="658"/>
      <c r="BJ7" s="658"/>
      <c r="BK7" s="658"/>
      <c r="BL7" s="658"/>
      <c r="BM7" s="658"/>
      <c r="BN7" s="658"/>
      <c r="BO7" s="658"/>
      <c r="BP7" s="658"/>
      <c r="BQ7" s="658"/>
      <c r="BR7" s="658"/>
      <c r="BS7" s="658"/>
      <c r="BT7" s="658"/>
      <c r="BU7" s="658"/>
      <c r="BV7" s="658"/>
      <c r="BW7" s="658"/>
      <c r="BX7" s="658"/>
      <c r="BY7" s="658"/>
      <c r="BZ7" s="658"/>
      <c r="CA7" s="658"/>
      <c r="CB7" s="658"/>
      <c r="CC7" s="658"/>
      <c r="CD7" s="658"/>
      <c r="CE7" s="658"/>
      <c r="CF7" s="658"/>
      <c r="CG7" s="658"/>
      <c r="CH7" s="658"/>
      <c r="CI7" s="658"/>
      <c r="CJ7" s="658"/>
      <c r="CK7" s="658"/>
      <c r="CL7" s="658"/>
      <c r="CM7" s="658"/>
      <c r="CN7" s="658"/>
      <c r="CO7" s="658"/>
      <c r="CP7" s="658"/>
      <c r="CQ7" s="658"/>
      <c r="CR7" s="658"/>
      <c r="CS7" s="658"/>
      <c r="CT7" s="658"/>
      <c r="CU7" s="658"/>
      <c r="CV7" s="658"/>
      <c r="CW7" s="658"/>
      <c r="CX7" s="658"/>
      <c r="CY7" s="658"/>
      <c r="CZ7" s="658"/>
      <c r="DA7" s="658"/>
      <c r="DB7" s="658"/>
      <c r="DC7" s="658"/>
      <c r="DD7" s="658"/>
      <c r="DE7" s="658"/>
      <c r="DF7" s="658"/>
      <c r="DG7" s="658"/>
      <c r="DH7" s="658"/>
      <c r="DI7" s="658"/>
      <c r="DJ7" s="658"/>
      <c r="DK7" s="658"/>
      <c r="DL7" s="658"/>
      <c r="DM7" s="658"/>
      <c r="DN7" s="658"/>
      <c r="DO7" s="658"/>
      <c r="DP7" s="658"/>
      <c r="DQ7" s="658"/>
      <c r="DR7" s="658"/>
      <c r="DS7" s="658"/>
      <c r="DT7" s="658"/>
      <c r="DU7" s="658"/>
      <c r="DV7" s="658"/>
      <c r="DW7" s="658"/>
      <c r="DX7" s="658"/>
      <c r="DY7" s="658"/>
      <c r="DZ7" s="658"/>
      <c r="EA7" s="658"/>
      <c r="EB7" s="658"/>
      <c r="EC7" s="658"/>
      <c r="ED7" s="658"/>
      <c r="EE7" s="658"/>
      <c r="EF7" s="658"/>
      <c r="EG7" s="658"/>
      <c r="EH7" s="658"/>
      <c r="EI7" s="658"/>
      <c r="EJ7" s="658"/>
      <c r="EK7" s="658"/>
      <c r="EL7" s="658"/>
      <c r="EM7" s="658"/>
      <c r="EN7" s="658"/>
      <c r="EO7" s="658"/>
      <c r="EP7" s="658"/>
      <c r="EQ7" s="659"/>
      <c r="ER7" s="621" t="s">
        <v>185</v>
      </c>
      <c r="ES7" s="621" t="s">
        <v>186</v>
      </c>
      <c r="ET7" s="610" t="s">
        <v>187</v>
      </c>
      <c r="EU7" s="614" t="s">
        <v>209</v>
      </c>
      <c r="EV7" s="612" t="s">
        <v>210</v>
      </c>
      <c r="EW7" s="729" t="s">
        <v>211</v>
      </c>
      <c r="EX7" s="647" t="s">
        <v>212</v>
      </c>
      <c r="EY7" s="647" t="s">
        <v>213</v>
      </c>
      <c r="EZ7" s="708" t="s">
        <v>215</v>
      </c>
      <c r="FA7" s="668" t="s">
        <v>214</v>
      </c>
    </row>
    <row r="8" spans="1:157" s="210" customFormat="1" ht="19.5" customHeight="1" thickBot="1" x14ac:dyDescent="0.3">
      <c r="A8" s="648"/>
      <c r="B8" s="649"/>
      <c r="C8" s="649"/>
      <c r="D8" s="649"/>
      <c r="E8" s="649"/>
      <c r="F8" s="649"/>
      <c r="G8" s="649"/>
      <c r="H8" s="660" t="s">
        <v>50</v>
      </c>
      <c r="I8" s="660"/>
      <c r="J8" s="660"/>
      <c r="K8" s="660"/>
      <c r="L8" s="660"/>
      <c r="M8" s="660"/>
      <c r="N8" s="660"/>
      <c r="O8" s="660"/>
      <c r="P8" s="660"/>
      <c r="Q8" s="660"/>
      <c r="R8" s="660"/>
      <c r="S8" s="660"/>
      <c r="T8" s="660"/>
      <c r="U8" s="660"/>
      <c r="V8" s="660"/>
      <c r="W8" s="660"/>
      <c r="X8" s="660"/>
      <c r="Y8" s="660"/>
      <c r="Z8" s="660"/>
      <c r="AA8" s="660"/>
      <c r="AB8" s="661" t="s">
        <v>222</v>
      </c>
      <c r="AC8" s="662"/>
      <c r="AD8" s="662"/>
      <c r="AE8" s="662"/>
      <c r="AF8" s="662"/>
      <c r="AG8" s="662"/>
      <c r="AH8" s="662"/>
      <c r="AI8" s="662"/>
      <c r="AJ8" s="662"/>
      <c r="AK8" s="662"/>
      <c r="AL8" s="662"/>
      <c r="AM8" s="662"/>
      <c r="AN8" s="662"/>
      <c r="AO8" s="662"/>
      <c r="AP8" s="662"/>
      <c r="AQ8" s="662"/>
      <c r="AR8" s="662"/>
      <c r="AS8" s="662"/>
      <c r="AT8" s="662"/>
      <c r="AU8" s="662"/>
      <c r="AV8" s="662"/>
      <c r="AW8" s="662"/>
      <c r="AX8" s="662"/>
      <c r="AY8" s="662"/>
      <c r="AZ8" s="662"/>
      <c r="BA8" s="662"/>
      <c r="BB8" s="662"/>
      <c r="BC8" s="662"/>
      <c r="BD8" s="662"/>
      <c r="BE8" s="663"/>
      <c r="BF8" s="660" t="s">
        <v>47</v>
      </c>
      <c r="BG8" s="660"/>
      <c r="BH8" s="660"/>
      <c r="BI8" s="660"/>
      <c r="BJ8" s="660"/>
      <c r="BK8" s="660"/>
      <c r="BL8" s="660"/>
      <c r="BM8" s="660"/>
      <c r="BN8" s="660"/>
      <c r="BO8" s="660"/>
      <c r="BP8" s="660"/>
      <c r="BQ8" s="660"/>
      <c r="BR8" s="660"/>
      <c r="BS8" s="660"/>
      <c r="BT8" s="660"/>
      <c r="BU8" s="660"/>
      <c r="BV8" s="660"/>
      <c r="BW8" s="660"/>
      <c r="BX8" s="660"/>
      <c r="BY8" s="660"/>
      <c r="BZ8" s="660"/>
      <c r="CA8" s="660"/>
      <c r="CB8" s="660"/>
      <c r="CC8" s="660"/>
      <c r="CD8" s="660"/>
      <c r="CE8" s="660"/>
      <c r="CF8" s="660"/>
      <c r="CG8" s="660"/>
      <c r="CH8" s="660"/>
      <c r="CI8" s="660"/>
      <c r="CJ8" s="660" t="s">
        <v>48</v>
      </c>
      <c r="CK8" s="660"/>
      <c r="CL8" s="660"/>
      <c r="CM8" s="660"/>
      <c r="CN8" s="660"/>
      <c r="CO8" s="660"/>
      <c r="CP8" s="660"/>
      <c r="CQ8" s="660"/>
      <c r="CR8" s="660"/>
      <c r="CS8" s="660"/>
      <c r="CT8" s="660"/>
      <c r="CU8" s="660"/>
      <c r="CV8" s="660"/>
      <c r="CW8" s="660"/>
      <c r="CX8" s="660"/>
      <c r="CY8" s="660"/>
      <c r="CZ8" s="660"/>
      <c r="DA8" s="660"/>
      <c r="DB8" s="660"/>
      <c r="DC8" s="660"/>
      <c r="DD8" s="660"/>
      <c r="DE8" s="660"/>
      <c r="DF8" s="660"/>
      <c r="DG8" s="660"/>
      <c r="DH8" s="660"/>
      <c r="DI8" s="660"/>
      <c r="DJ8" s="660"/>
      <c r="DK8" s="660"/>
      <c r="DL8" s="660"/>
      <c r="DM8" s="660"/>
      <c r="DN8" s="660" t="s">
        <v>49</v>
      </c>
      <c r="DO8" s="726"/>
      <c r="DP8" s="726"/>
      <c r="DQ8" s="726"/>
      <c r="DR8" s="726"/>
      <c r="DS8" s="726"/>
      <c r="DT8" s="726"/>
      <c r="DU8" s="726"/>
      <c r="DV8" s="726"/>
      <c r="DW8" s="726"/>
      <c r="DX8" s="726"/>
      <c r="DY8" s="726"/>
      <c r="DZ8" s="726"/>
      <c r="EA8" s="726"/>
      <c r="EB8" s="726"/>
      <c r="EC8" s="726"/>
      <c r="ED8" s="726"/>
      <c r="EE8" s="726"/>
      <c r="EF8" s="726"/>
      <c r="EG8" s="726"/>
      <c r="EH8" s="726"/>
      <c r="EI8" s="726"/>
      <c r="EJ8" s="726"/>
      <c r="EK8" s="726"/>
      <c r="EL8" s="726"/>
      <c r="EM8" s="726"/>
      <c r="EN8" s="726"/>
      <c r="EO8" s="726"/>
      <c r="EP8" s="726"/>
      <c r="EQ8" s="727"/>
      <c r="ER8" s="622"/>
      <c r="ES8" s="622"/>
      <c r="ET8" s="611"/>
      <c r="EU8" s="615"/>
      <c r="EV8" s="613"/>
      <c r="EW8" s="730"/>
      <c r="EX8" s="671"/>
      <c r="EY8" s="671"/>
      <c r="EZ8" s="709"/>
      <c r="FA8" s="669"/>
    </row>
    <row r="9" spans="1:157" s="210" customFormat="1" ht="119.25" customHeight="1" thickBot="1" x14ac:dyDescent="0.3">
      <c r="A9" s="521" t="s">
        <v>66</v>
      </c>
      <c r="B9" s="522" t="s">
        <v>67</v>
      </c>
      <c r="C9" s="523" t="s">
        <v>68</v>
      </c>
      <c r="D9" s="523" t="s">
        <v>69</v>
      </c>
      <c r="E9" s="523" t="s">
        <v>70</v>
      </c>
      <c r="F9" s="523" t="s">
        <v>71</v>
      </c>
      <c r="G9" s="524" t="s">
        <v>72</v>
      </c>
      <c r="H9" s="525" t="s">
        <v>238</v>
      </c>
      <c r="I9" s="526" t="s">
        <v>239</v>
      </c>
      <c r="J9" s="522" t="s">
        <v>240</v>
      </c>
      <c r="K9" s="526" t="s">
        <v>241</v>
      </c>
      <c r="L9" s="522" t="s">
        <v>242</v>
      </c>
      <c r="M9" s="526" t="s">
        <v>243</v>
      </c>
      <c r="N9" s="522" t="s">
        <v>244</v>
      </c>
      <c r="O9" s="526" t="s">
        <v>245</v>
      </c>
      <c r="P9" s="522" t="s">
        <v>246</v>
      </c>
      <c r="Q9" s="526" t="s">
        <v>247</v>
      </c>
      <c r="R9" s="522" t="s">
        <v>248</v>
      </c>
      <c r="S9" s="526" t="s">
        <v>249</v>
      </c>
      <c r="T9" s="522" t="s">
        <v>250</v>
      </c>
      <c r="U9" s="526" t="s">
        <v>251</v>
      </c>
      <c r="V9" s="522" t="s">
        <v>252</v>
      </c>
      <c r="W9" s="527" t="s">
        <v>184</v>
      </c>
      <c r="X9" s="528" t="s">
        <v>216</v>
      </c>
      <c r="Y9" s="523" t="s">
        <v>217</v>
      </c>
      <c r="Z9" s="529" t="s">
        <v>218</v>
      </c>
      <c r="AA9" s="277" t="s">
        <v>219</v>
      </c>
      <c r="AB9" s="530" t="s">
        <v>594</v>
      </c>
      <c r="AC9" s="278" t="s">
        <v>530</v>
      </c>
      <c r="AD9" s="279" t="s">
        <v>531</v>
      </c>
      <c r="AE9" s="278" t="s">
        <v>532</v>
      </c>
      <c r="AF9" s="279" t="s">
        <v>533</v>
      </c>
      <c r="AG9" s="278" t="s">
        <v>534</v>
      </c>
      <c r="AH9" s="279" t="s">
        <v>535</v>
      </c>
      <c r="AI9" s="278" t="s">
        <v>536</v>
      </c>
      <c r="AJ9" s="279" t="s">
        <v>537</v>
      </c>
      <c r="AK9" s="278" t="s">
        <v>538</v>
      </c>
      <c r="AL9" s="279" t="s">
        <v>539</v>
      </c>
      <c r="AM9" s="278" t="s">
        <v>540</v>
      </c>
      <c r="AN9" s="279" t="s">
        <v>541</v>
      </c>
      <c r="AO9" s="278" t="s">
        <v>542</v>
      </c>
      <c r="AP9" s="279" t="s">
        <v>543</v>
      </c>
      <c r="AQ9" s="278" t="s">
        <v>544</v>
      </c>
      <c r="AR9" s="279" t="s">
        <v>545</v>
      </c>
      <c r="AS9" s="278" t="s">
        <v>546</v>
      </c>
      <c r="AT9" s="279" t="s">
        <v>547</v>
      </c>
      <c r="AU9" s="278" t="s">
        <v>548</v>
      </c>
      <c r="AV9" s="279" t="s">
        <v>549</v>
      </c>
      <c r="AW9" s="278" t="s">
        <v>550</v>
      </c>
      <c r="AX9" s="279" t="s">
        <v>551</v>
      </c>
      <c r="AY9" s="278" t="s">
        <v>552</v>
      </c>
      <c r="AZ9" s="279" t="s">
        <v>553</v>
      </c>
      <c r="BA9" s="288" t="s">
        <v>184</v>
      </c>
      <c r="BB9" s="289" t="s">
        <v>208</v>
      </c>
      <c r="BC9" s="290" t="s">
        <v>261</v>
      </c>
      <c r="BD9" s="529" t="s">
        <v>206</v>
      </c>
      <c r="BE9" s="531" t="s">
        <v>260</v>
      </c>
      <c r="BF9" s="532" t="s">
        <v>487</v>
      </c>
      <c r="BG9" s="529" t="s">
        <v>488</v>
      </c>
      <c r="BH9" s="531" t="s">
        <v>489</v>
      </c>
      <c r="BI9" s="529" t="s">
        <v>490</v>
      </c>
      <c r="BJ9" s="531" t="s">
        <v>491</v>
      </c>
      <c r="BK9" s="529" t="s">
        <v>492</v>
      </c>
      <c r="BL9" s="531" t="s">
        <v>493</v>
      </c>
      <c r="BM9" s="529" t="s">
        <v>494</v>
      </c>
      <c r="BN9" s="531" t="s">
        <v>495</v>
      </c>
      <c r="BO9" s="529" t="s">
        <v>496</v>
      </c>
      <c r="BP9" s="531" t="s">
        <v>497</v>
      </c>
      <c r="BQ9" s="529" t="s">
        <v>498</v>
      </c>
      <c r="BR9" s="531" t="s">
        <v>499</v>
      </c>
      <c r="BS9" s="529" t="s">
        <v>500</v>
      </c>
      <c r="BT9" s="531" t="s">
        <v>501</v>
      </c>
      <c r="BU9" s="529" t="s">
        <v>502</v>
      </c>
      <c r="BV9" s="531" t="s">
        <v>503</v>
      </c>
      <c r="BW9" s="529" t="s">
        <v>504</v>
      </c>
      <c r="BX9" s="531" t="s">
        <v>528</v>
      </c>
      <c r="BY9" s="529" t="s">
        <v>506</v>
      </c>
      <c r="BZ9" s="531" t="s">
        <v>529</v>
      </c>
      <c r="CA9" s="529" t="s">
        <v>508</v>
      </c>
      <c r="CB9" s="531" t="s">
        <v>509</v>
      </c>
      <c r="CC9" s="529" t="s">
        <v>510</v>
      </c>
      <c r="CD9" s="531" t="s">
        <v>511</v>
      </c>
      <c r="CE9" s="533" t="s">
        <v>184</v>
      </c>
      <c r="CF9" s="529" t="s">
        <v>188</v>
      </c>
      <c r="CG9" s="531" t="s">
        <v>512</v>
      </c>
      <c r="CH9" s="529" t="s">
        <v>190</v>
      </c>
      <c r="CI9" s="531" t="s">
        <v>191</v>
      </c>
      <c r="CJ9" s="287" t="s">
        <v>487</v>
      </c>
      <c r="CK9" s="278" t="s">
        <v>530</v>
      </c>
      <c r="CL9" s="279" t="s">
        <v>531</v>
      </c>
      <c r="CM9" s="278" t="s">
        <v>532</v>
      </c>
      <c r="CN9" s="279" t="s">
        <v>533</v>
      </c>
      <c r="CO9" s="278" t="s">
        <v>534</v>
      </c>
      <c r="CP9" s="279" t="s">
        <v>535</v>
      </c>
      <c r="CQ9" s="278" t="s">
        <v>536</v>
      </c>
      <c r="CR9" s="279" t="s">
        <v>537</v>
      </c>
      <c r="CS9" s="278" t="s">
        <v>538</v>
      </c>
      <c r="CT9" s="279" t="s">
        <v>539</v>
      </c>
      <c r="CU9" s="278" t="s">
        <v>540</v>
      </c>
      <c r="CV9" s="279" t="s">
        <v>541</v>
      </c>
      <c r="CW9" s="278" t="s">
        <v>542</v>
      </c>
      <c r="CX9" s="279" t="s">
        <v>543</v>
      </c>
      <c r="CY9" s="278" t="s">
        <v>544</v>
      </c>
      <c r="CZ9" s="279" t="s">
        <v>545</v>
      </c>
      <c r="DA9" s="278" t="s">
        <v>546</v>
      </c>
      <c r="DB9" s="279" t="s">
        <v>547</v>
      </c>
      <c r="DC9" s="278" t="s">
        <v>548</v>
      </c>
      <c r="DD9" s="279" t="s">
        <v>549</v>
      </c>
      <c r="DE9" s="278" t="s">
        <v>550</v>
      </c>
      <c r="DF9" s="279" t="s">
        <v>551</v>
      </c>
      <c r="DG9" s="278" t="s">
        <v>552</v>
      </c>
      <c r="DH9" s="279" t="s">
        <v>553</v>
      </c>
      <c r="DI9" s="280" t="s">
        <v>184</v>
      </c>
      <c r="DJ9" s="281" t="s">
        <v>194</v>
      </c>
      <c r="DK9" s="277" t="s">
        <v>195</v>
      </c>
      <c r="DL9" s="281" t="s">
        <v>196</v>
      </c>
      <c r="DM9" s="277" t="s">
        <v>197</v>
      </c>
      <c r="DN9" s="282" t="s">
        <v>487</v>
      </c>
      <c r="DO9" s="362" t="s">
        <v>488</v>
      </c>
      <c r="DP9" s="363" t="s">
        <v>489</v>
      </c>
      <c r="DQ9" s="364" t="s">
        <v>490</v>
      </c>
      <c r="DR9" s="363" t="s">
        <v>491</v>
      </c>
      <c r="DS9" s="364" t="s">
        <v>492</v>
      </c>
      <c r="DT9" s="363" t="s">
        <v>493</v>
      </c>
      <c r="DU9" s="364" t="s">
        <v>494</v>
      </c>
      <c r="DV9" s="363" t="s">
        <v>495</v>
      </c>
      <c r="DW9" s="364" t="s">
        <v>496</v>
      </c>
      <c r="DX9" s="363" t="s">
        <v>497</v>
      </c>
      <c r="DY9" s="364" t="s">
        <v>498</v>
      </c>
      <c r="DZ9" s="363" t="s">
        <v>499</v>
      </c>
      <c r="EA9" s="364" t="s">
        <v>500</v>
      </c>
      <c r="EB9" s="363" t="s">
        <v>501</v>
      </c>
      <c r="EC9" s="364" t="s">
        <v>502</v>
      </c>
      <c r="ED9" s="363" t="s">
        <v>503</v>
      </c>
      <c r="EE9" s="364" t="s">
        <v>504</v>
      </c>
      <c r="EF9" s="363" t="s">
        <v>505</v>
      </c>
      <c r="EG9" s="364" t="s">
        <v>506</v>
      </c>
      <c r="EH9" s="363" t="s">
        <v>507</v>
      </c>
      <c r="EI9" s="364" t="s">
        <v>508</v>
      </c>
      <c r="EJ9" s="363" t="s">
        <v>509</v>
      </c>
      <c r="EK9" s="364" t="s">
        <v>510</v>
      </c>
      <c r="EL9" s="363" t="s">
        <v>511</v>
      </c>
      <c r="EM9" s="365" t="s">
        <v>184</v>
      </c>
      <c r="EN9" s="361" t="s">
        <v>198</v>
      </c>
      <c r="EO9" s="360" t="s">
        <v>199</v>
      </c>
      <c r="EP9" s="361" t="s">
        <v>200</v>
      </c>
      <c r="EQ9" s="366" t="s">
        <v>201</v>
      </c>
      <c r="ER9" s="711"/>
      <c r="ES9" s="711"/>
      <c r="ET9" s="713"/>
      <c r="EU9" s="712"/>
      <c r="EV9" s="728"/>
      <c r="EW9" s="731"/>
      <c r="EX9" s="672"/>
      <c r="EY9" s="672"/>
      <c r="EZ9" s="710"/>
      <c r="FA9" s="670"/>
    </row>
    <row r="10" spans="1:157" s="211" customFormat="1" ht="21" customHeight="1" x14ac:dyDescent="0.25">
      <c r="A10" s="704" t="s">
        <v>255</v>
      </c>
      <c r="B10" s="679">
        <v>1</v>
      </c>
      <c r="C10" s="680" t="s">
        <v>257</v>
      </c>
      <c r="D10" s="706" t="s">
        <v>233</v>
      </c>
      <c r="E10" s="707">
        <v>204</v>
      </c>
      <c r="F10" s="520" t="s">
        <v>37</v>
      </c>
      <c r="G10" s="392">
        <v>19</v>
      </c>
      <c r="H10" s="392">
        <v>19</v>
      </c>
      <c r="I10" s="392"/>
      <c r="J10" s="392"/>
      <c r="K10" s="392">
        <v>19</v>
      </c>
      <c r="L10" s="392">
        <v>19</v>
      </c>
      <c r="M10" s="392">
        <v>19</v>
      </c>
      <c r="N10" s="392">
        <v>19</v>
      </c>
      <c r="O10" s="392">
        <v>19</v>
      </c>
      <c r="P10" s="392">
        <v>19</v>
      </c>
      <c r="Q10" s="392">
        <v>19</v>
      </c>
      <c r="R10" s="392">
        <v>19</v>
      </c>
      <c r="S10" s="392">
        <v>19</v>
      </c>
      <c r="T10" s="392">
        <v>19</v>
      </c>
      <c r="U10" s="392">
        <v>19</v>
      </c>
      <c r="V10" s="392">
        <v>19</v>
      </c>
      <c r="W10" s="392">
        <v>19</v>
      </c>
      <c r="X10" s="392">
        <v>19</v>
      </c>
      <c r="Y10" s="392">
        <v>19</v>
      </c>
      <c r="Z10" s="392">
        <v>19</v>
      </c>
      <c r="AA10" s="392">
        <v>19</v>
      </c>
      <c r="AB10" s="392">
        <v>19</v>
      </c>
      <c r="AC10" s="392">
        <v>19</v>
      </c>
      <c r="AD10" s="392">
        <v>19</v>
      </c>
      <c r="AE10" s="392">
        <v>19</v>
      </c>
      <c r="AF10" s="392">
        <v>19</v>
      </c>
      <c r="AG10" s="392">
        <v>19</v>
      </c>
      <c r="AH10" s="392">
        <v>19</v>
      </c>
      <c r="AI10" s="392">
        <v>19</v>
      </c>
      <c r="AJ10" s="392">
        <v>19</v>
      </c>
      <c r="AK10" s="392">
        <v>19</v>
      </c>
      <c r="AL10" s="392">
        <v>19</v>
      </c>
      <c r="AM10" s="392">
        <v>19</v>
      </c>
      <c r="AN10" s="392">
        <v>19</v>
      </c>
      <c r="AO10" s="392">
        <v>19</v>
      </c>
      <c r="AP10" s="392">
        <v>19</v>
      </c>
      <c r="AQ10" s="392">
        <v>19</v>
      </c>
      <c r="AR10" s="392">
        <v>19</v>
      </c>
      <c r="AS10" s="392">
        <v>19</v>
      </c>
      <c r="AT10" s="392">
        <v>19</v>
      </c>
      <c r="AU10" s="392">
        <v>19</v>
      </c>
      <c r="AV10" s="392">
        <v>19</v>
      </c>
      <c r="AW10" s="392">
        <v>19</v>
      </c>
      <c r="AX10" s="392">
        <v>19</v>
      </c>
      <c r="AY10" s="392">
        <v>19</v>
      </c>
      <c r="AZ10" s="392">
        <v>19</v>
      </c>
      <c r="BA10" s="392">
        <f>+AB10</f>
        <v>19</v>
      </c>
      <c r="BB10" s="392">
        <f>+AQ10</f>
        <v>19</v>
      </c>
      <c r="BC10" s="392">
        <f>+AR10</f>
        <v>19</v>
      </c>
      <c r="BD10" s="392">
        <f>BA10</f>
        <v>19</v>
      </c>
      <c r="BE10" s="393">
        <f>+BC10</f>
        <v>19</v>
      </c>
      <c r="BF10" s="392">
        <v>19</v>
      </c>
      <c r="BG10" s="392">
        <v>19</v>
      </c>
      <c r="BH10" s="392">
        <v>19</v>
      </c>
      <c r="BI10" s="392">
        <v>19</v>
      </c>
      <c r="BJ10" s="392">
        <v>19</v>
      </c>
      <c r="BK10" s="392">
        <v>19</v>
      </c>
      <c r="BL10" s="392">
        <v>19</v>
      </c>
      <c r="BM10" s="392">
        <v>19</v>
      </c>
      <c r="BN10" s="392">
        <v>19</v>
      </c>
      <c r="BO10" s="392">
        <v>19</v>
      </c>
      <c r="BP10" s="392">
        <v>19</v>
      </c>
      <c r="BQ10" s="392">
        <v>19</v>
      </c>
      <c r="BR10" s="392">
        <v>19</v>
      </c>
      <c r="BS10" s="392">
        <v>19</v>
      </c>
      <c r="BT10" s="392">
        <v>19</v>
      </c>
      <c r="BU10" s="392">
        <v>19</v>
      </c>
      <c r="BV10" s="392">
        <v>19</v>
      </c>
      <c r="BW10" s="392">
        <v>19</v>
      </c>
      <c r="BX10" s="392">
        <v>19</v>
      </c>
      <c r="BY10" s="392">
        <v>19</v>
      </c>
      <c r="BZ10" s="394"/>
      <c r="CA10" s="392">
        <v>19</v>
      </c>
      <c r="CB10" s="394"/>
      <c r="CC10" s="392">
        <v>19</v>
      </c>
      <c r="CD10" s="394"/>
      <c r="CE10" s="392">
        <v>19</v>
      </c>
      <c r="CF10" s="395">
        <v>19</v>
      </c>
      <c r="CG10" s="392">
        <v>19</v>
      </c>
      <c r="CH10" s="392">
        <v>19</v>
      </c>
      <c r="CI10" s="396">
        <v>19</v>
      </c>
      <c r="CJ10" s="395">
        <v>19</v>
      </c>
      <c r="CK10" s="392"/>
      <c r="CL10" s="392"/>
      <c r="CM10" s="392"/>
      <c r="CN10" s="392"/>
      <c r="CO10" s="392"/>
      <c r="CP10" s="392"/>
      <c r="CQ10" s="392"/>
      <c r="CR10" s="392"/>
      <c r="CS10" s="392"/>
      <c r="CT10" s="392"/>
      <c r="CU10" s="392"/>
      <c r="CV10" s="392"/>
      <c r="CW10" s="392"/>
      <c r="CX10" s="392"/>
      <c r="CY10" s="392"/>
      <c r="CZ10" s="392"/>
      <c r="DA10" s="392"/>
      <c r="DB10" s="392"/>
      <c r="DC10" s="392"/>
      <c r="DD10" s="392"/>
      <c r="DE10" s="392"/>
      <c r="DF10" s="392"/>
      <c r="DG10" s="392"/>
      <c r="DH10" s="392"/>
      <c r="DI10" s="397">
        <f>DG10+DE10+DC10+DA10+CW10+CU10+CS10+CQ10+CO10+CM10+CK10</f>
        <v>0</v>
      </c>
      <c r="DJ10" s="397">
        <f>CK10+CM10+CO10+CQ10</f>
        <v>0</v>
      </c>
      <c r="DK10" s="397">
        <f>CL10+CN10+CP10+CR10</f>
        <v>0</v>
      </c>
      <c r="DL10" s="397">
        <f>DI10+BK10</f>
        <v>19</v>
      </c>
      <c r="DM10" s="397">
        <f>DK10+BK10</f>
        <v>19</v>
      </c>
      <c r="DN10" s="392">
        <v>19</v>
      </c>
      <c r="DO10" s="392"/>
      <c r="DP10" s="392"/>
      <c r="DQ10" s="392"/>
      <c r="DR10" s="392"/>
      <c r="DS10" s="392"/>
      <c r="DT10" s="392"/>
      <c r="DU10" s="392"/>
      <c r="DV10" s="392"/>
      <c r="DW10" s="392"/>
      <c r="DX10" s="392"/>
      <c r="DY10" s="392"/>
      <c r="DZ10" s="392"/>
      <c r="EA10" s="392"/>
      <c r="EB10" s="392"/>
      <c r="EC10" s="392"/>
      <c r="ED10" s="392"/>
      <c r="EE10" s="392"/>
      <c r="EF10" s="392"/>
      <c r="EG10" s="392"/>
      <c r="EH10" s="392"/>
      <c r="EI10" s="392"/>
      <c r="EJ10" s="392"/>
      <c r="EK10" s="392"/>
      <c r="EL10" s="392"/>
      <c r="EM10" s="397">
        <f>EK10+EI10+EG10+EE10+EA10+DY10+DW10+DU10+DS10+DQ10+DO10</f>
        <v>0</v>
      </c>
      <c r="EN10" s="397">
        <f>DO10+DQ10+DS10+DU10</f>
        <v>0</v>
      </c>
      <c r="EO10" s="397">
        <f>DP10+DR10+DT10+DV10</f>
        <v>0</v>
      </c>
      <c r="EP10" s="397">
        <f>EM10+CO10</f>
        <v>0</v>
      </c>
      <c r="EQ10" s="398">
        <f>EO10+CO10</f>
        <v>0</v>
      </c>
      <c r="ER10" s="534">
        <f>IFERROR(+BX10/BW10,0%)</f>
        <v>1</v>
      </c>
      <c r="ES10" s="384">
        <f>CG10/CF10</f>
        <v>1</v>
      </c>
      <c r="ET10" s="384">
        <f>+CI10/CH10</f>
        <v>1</v>
      </c>
      <c r="EU10" s="384">
        <f>(AA10+BE10+CG10)/(Z10+BD10+CF10)</f>
        <v>1</v>
      </c>
      <c r="EV10" s="385">
        <f>(AA10+BE10+CI10)/95</f>
        <v>0.6</v>
      </c>
      <c r="EW10" s="723" t="s">
        <v>643</v>
      </c>
      <c r="EX10" s="698" t="s">
        <v>183</v>
      </c>
      <c r="EY10" s="698" t="s">
        <v>183</v>
      </c>
      <c r="EZ10" s="717" t="s">
        <v>624</v>
      </c>
      <c r="FA10" s="714" t="s">
        <v>650</v>
      </c>
    </row>
    <row r="11" spans="1:157" s="212" customFormat="1" ht="21" customHeight="1" x14ac:dyDescent="0.25">
      <c r="A11" s="705"/>
      <c r="B11" s="677"/>
      <c r="C11" s="674"/>
      <c r="D11" s="682"/>
      <c r="E11" s="702"/>
      <c r="F11" s="377" t="s">
        <v>3</v>
      </c>
      <c r="G11" s="367">
        <f>AA11+BE11+CH11+CJ11+DN11</f>
        <v>95685225787</v>
      </c>
      <c r="H11" s="399">
        <v>5376752398</v>
      </c>
      <c r="I11" s="399"/>
      <c r="J11" s="399"/>
      <c r="K11" s="399">
        <v>5376752398</v>
      </c>
      <c r="L11" s="399">
        <v>61521050</v>
      </c>
      <c r="M11" s="399">
        <v>5376752398</v>
      </c>
      <c r="N11" s="399">
        <v>3352462069</v>
      </c>
      <c r="O11" s="399">
        <v>5376752398</v>
      </c>
      <c r="P11" s="399">
        <v>3361108069</v>
      </c>
      <c r="Q11" s="399">
        <v>5416188398</v>
      </c>
      <c r="R11" s="399">
        <v>3435821029</v>
      </c>
      <c r="S11" s="399">
        <v>5418491398</v>
      </c>
      <c r="T11" s="399">
        <v>3478988385</v>
      </c>
      <c r="U11" s="399">
        <v>6198940334</v>
      </c>
      <c r="V11" s="399">
        <v>5434616433</v>
      </c>
      <c r="W11" s="400">
        <v>6198940334</v>
      </c>
      <c r="X11" s="401">
        <v>6198940334</v>
      </c>
      <c r="Y11" s="400">
        <v>5434616433</v>
      </c>
      <c r="Z11" s="402">
        <v>6198940334</v>
      </c>
      <c r="AA11" s="402">
        <v>5434616433</v>
      </c>
      <c r="AB11" s="400">
        <v>19287284000</v>
      </c>
      <c r="AC11" s="400">
        <v>0</v>
      </c>
      <c r="AD11" s="400">
        <v>0</v>
      </c>
      <c r="AE11" s="400">
        <v>1572865937</v>
      </c>
      <c r="AF11" s="400">
        <v>1572865937</v>
      </c>
      <c r="AG11" s="400">
        <v>1095996000</v>
      </c>
      <c r="AH11" s="400">
        <v>1095996000</v>
      </c>
      <c r="AI11" s="400">
        <v>4677025168</v>
      </c>
      <c r="AJ11" s="400">
        <v>4677025168</v>
      </c>
      <c r="AK11" s="400">
        <v>358241907</v>
      </c>
      <c r="AL11" s="400">
        <v>139500000</v>
      </c>
      <c r="AM11" s="400">
        <v>358241906</v>
      </c>
      <c r="AN11" s="400">
        <v>3299746407</v>
      </c>
      <c r="AO11" s="400">
        <v>597069844</v>
      </c>
      <c r="AP11" s="400">
        <v>24890000</v>
      </c>
      <c r="AQ11" s="400">
        <v>1432967627</v>
      </c>
      <c r="AR11" s="400">
        <v>84335235</v>
      </c>
      <c r="AS11" s="400">
        <v>528969153</v>
      </c>
      <c r="AT11" s="400">
        <v>13828219</v>
      </c>
      <c r="AU11" s="400">
        <v>528969152</v>
      </c>
      <c r="AV11" s="400">
        <v>2219303</v>
      </c>
      <c r="AW11" s="400">
        <v>528969153</v>
      </c>
      <c r="AX11" s="400">
        <v>-10626254</v>
      </c>
      <c r="AY11" s="400">
        <v>2219344386</v>
      </c>
      <c r="AZ11" s="400">
        <v>2561398009</v>
      </c>
      <c r="BA11" s="400">
        <f>+AY11+AW11+AU11+AS11+AQ11+AO11+AM11+AK11+AI11+AG11+AE11+AC11</f>
        <v>13898660233</v>
      </c>
      <c r="BB11" s="400">
        <f>+AC11+AE11+AG11+AI11+AK11+AM11+AO11+AQ11+AS11+AU11+AW11+AY11</f>
        <v>13898660233</v>
      </c>
      <c r="BC11" s="400">
        <f>+AD11+AF11+AH11+AJ11+AL11+AN11+AP11+AR11+AT11+AV11+AX11+AZ11</f>
        <v>13461178024</v>
      </c>
      <c r="BD11" s="402">
        <f t="shared" ref="BD11:BD14" si="0">+AC11+AE11+AG11+AI11+AK11+AM11+AO11+AQ11+AS11+AU11+AW11+AY11</f>
        <v>13898660233</v>
      </c>
      <c r="BE11" s="403">
        <f>+AD11+AF11+AH11+AJ11+AL11+AN11+AP11+AR11+AT11+AV11+AX11+AZ11</f>
        <v>13461178024</v>
      </c>
      <c r="BF11" s="400">
        <v>12587094000</v>
      </c>
      <c r="BG11" s="400">
        <v>7865128000</v>
      </c>
      <c r="BH11" s="400">
        <v>7865128000</v>
      </c>
      <c r="BI11" s="400">
        <v>429269636</v>
      </c>
      <c r="BJ11" s="400">
        <v>0</v>
      </c>
      <c r="BK11" s="400">
        <v>429269636</v>
      </c>
      <c r="BL11" s="400">
        <v>0</v>
      </c>
      <c r="BM11" s="400">
        <v>656548636</v>
      </c>
      <c r="BN11" s="400">
        <v>0</v>
      </c>
      <c r="BO11" s="400">
        <v>429269636</v>
      </c>
      <c r="BP11" s="400">
        <v>30511220</v>
      </c>
      <c r="BQ11" s="400">
        <f>429269636+1236416130</f>
        <v>1665685766</v>
      </c>
      <c r="BR11" s="400">
        <v>25000000</v>
      </c>
      <c r="BS11" s="400">
        <f>429269636+14050847330-14050789130</f>
        <v>429327836</v>
      </c>
      <c r="BT11" s="400">
        <v>705500</v>
      </c>
      <c r="BU11" s="400">
        <f>429269636+2200000000</f>
        <v>2629269636</v>
      </c>
      <c r="BV11" s="400">
        <v>4600404600</v>
      </c>
      <c r="BW11" s="400">
        <v>429269636</v>
      </c>
      <c r="BX11" s="402">
        <v>40583700</v>
      </c>
      <c r="BY11" s="400">
        <v>429269636</v>
      </c>
      <c r="BZ11" s="402"/>
      <c r="CA11" s="400">
        <v>429269636</v>
      </c>
      <c r="CB11" s="402"/>
      <c r="CC11" s="400">
        <v>429269640</v>
      </c>
      <c r="CD11" s="403"/>
      <c r="CE11" s="400">
        <f>+BG11+BI11+BK11+BM11+BO11+BQ11+BS11+BU11+BW11+BY11+CA11+CC11</f>
        <v>16250847330</v>
      </c>
      <c r="CF11" s="404">
        <f>+BG11+BI11+BK11+BM11+BO11+BQ11+BS11+BU11+BW11</f>
        <v>14963038418</v>
      </c>
      <c r="CG11" s="400">
        <f>+BH11+BJ11+BL11+BN11+BP11+BR11+BT11+BV11+BX11+BZ11+CB11+CD11</f>
        <v>12562333020</v>
      </c>
      <c r="CH11" s="400">
        <f>+BG11+BI11+BK11+BM11+BO11+BQ11+BS11+BU11+BW11+BY11+CA11+CC11</f>
        <v>16250847330</v>
      </c>
      <c r="CI11" s="405">
        <f>+BH11+BJ11+BL11+BN11+BP11+BR11+BT11+BV11+BX11+BZ11+CB11+CD11</f>
        <v>12562333020</v>
      </c>
      <c r="CJ11" s="404">
        <v>38955362000</v>
      </c>
      <c r="CK11" s="400"/>
      <c r="CL11" s="400"/>
      <c r="CM11" s="400"/>
      <c r="CN11" s="400"/>
      <c r="CO11" s="400"/>
      <c r="CP11" s="400"/>
      <c r="CQ11" s="400"/>
      <c r="CR11" s="400"/>
      <c r="CS11" s="400"/>
      <c r="CT11" s="400"/>
      <c r="CU11" s="400"/>
      <c r="CV11" s="400"/>
      <c r="CW11" s="400"/>
      <c r="CX11" s="400"/>
      <c r="CY11" s="400"/>
      <c r="CZ11" s="400"/>
      <c r="DA11" s="400"/>
      <c r="DB11" s="400"/>
      <c r="DC11" s="400"/>
      <c r="DD11" s="400"/>
      <c r="DE11" s="400"/>
      <c r="DF11" s="400"/>
      <c r="DG11" s="400"/>
      <c r="DH11" s="400"/>
      <c r="DI11" s="406">
        <f>DG11+DE11+DC11+DA11+CY11+CW11+CU11+CS11+CQ11+CO11+CM11+CK11</f>
        <v>0</v>
      </c>
      <c r="DJ11" s="407">
        <f>CK11+CM11+CO11+CQ11</f>
        <v>0</v>
      </c>
      <c r="DK11" s="407">
        <f>CL11+CN11+CP11+CR11</f>
        <v>0</v>
      </c>
      <c r="DL11" s="407">
        <f>CK11+CM11+CO11+CQ11+CS11+CU11+CW11+CY11+DA11+DE11+DG11</f>
        <v>0</v>
      </c>
      <c r="DM11" s="408">
        <f>CL11+CN11+CP11+CR11</f>
        <v>0</v>
      </c>
      <c r="DN11" s="400">
        <v>21583222000</v>
      </c>
      <c r="DO11" s="401"/>
      <c r="DP11" s="401"/>
      <c r="DQ11" s="401"/>
      <c r="DR11" s="401"/>
      <c r="DS11" s="401"/>
      <c r="DT11" s="401"/>
      <c r="DU11" s="401"/>
      <c r="DV11" s="401"/>
      <c r="DW11" s="401"/>
      <c r="DX11" s="401"/>
      <c r="DY11" s="401"/>
      <c r="DZ11" s="401"/>
      <c r="EA11" s="401"/>
      <c r="EB11" s="401"/>
      <c r="EC11" s="401"/>
      <c r="ED11" s="401"/>
      <c r="EE11" s="401"/>
      <c r="EF11" s="401"/>
      <c r="EG11" s="401"/>
      <c r="EH11" s="401"/>
      <c r="EI11" s="401"/>
      <c r="EJ11" s="401"/>
      <c r="EK11" s="401"/>
      <c r="EL11" s="401"/>
      <c r="EM11" s="399">
        <f>EK11+EI11+EG11+EE11+EC11+EA11+DY11+DW11+DU11+DS11+DQ11+DO11</f>
        <v>0</v>
      </c>
      <c r="EN11" s="402">
        <f>DO11+DQ11+DS11+DU11</f>
        <v>0</v>
      </c>
      <c r="EO11" s="402">
        <f>DP11+DR11+DT11+DV11</f>
        <v>0</v>
      </c>
      <c r="EP11" s="402">
        <f>DO11+DQ11+DS11+DU11+DW11+DY11+EA11+EC11+EE11+EI11+EK11</f>
        <v>0</v>
      </c>
      <c r="EQ11" s="409">
        <f>DP11+DR11+DT11+DV11</f>
        <v>0</v>
      </c>
      <c r="ER11" s="410">
        <f t="shared" ref="ER11:ER30" si="1">IFERROR(+BX11/BW11,0%)</f>
        <v>9.4541278013896141E-2</v>
      </c>
      <c r="ES11" s="386">
        <f t="shared" ref="ES11:ES30" si="2">CG11/CF11</f>
        <v>0.83955762653713184</v>
      </c>
      <c r="ET11" s="386">
        <f t="shared" ref="ET11:ET30" si="3">+CI11/CH11</f>
        <v>0.77302633917489394</v>
      </c>
      <c r="EU11" s="386">
        <f t="shared" ref="EU11:EU30" si="4">(AA11+BE11+CG11)/(Z11+BD11+CF11)</f>
        <v>0.89724912003054869</v>
      </c>
      <c r="EV11" s="387">
        <f>(AA11+BE11+CI11)/G11</f>
        <v>0.328766820773641</v>
      </c>
      <c r="EW11" s="724"/>
      <c r="EX11" s="699"/>
      <c r="EY11" s="699"/>
      <c r="EZ11" s="718"/>
      <c r="FA11" s="715"/>
    </row>
    <row r="12" spans="1:157" s="212" customFormat="1" ht="21" customHeight="1" x14ac:dyDescent="0.25">
      <c r="A12" s="705"/>
      <c r="B12" s="677"/>
      <c r="C12" s="674"/>
      <c r="D12" s="682"/>
      <c r="E12" s="702"/>
      <c r="F12" s="378" t="s">
        <v>182</v>
      </c>
      <c r="G12" s="367"/>
      <c r="H12" s="411"/>
      <c r="I12" s="411"/>
      <c r="J12" s="411"/>
      <c r="K12" s="411"/>
      <c r="L12" s="401"/>
      <c r="M12" s="411"/>
      <c r="N12" s="411"/>
      <c r="O12" s="411"/>
      <c r="P12" s="401"/>
      <c r="Q12" s="411"/>
      <c r="R12" s="401"/>
      <c r="S12" s="411"/>
      <c r="T12" s="411"/>
      <c r="U12" s="411"/>
      <c r="V12" s="401"/>
      <c r="W12" s="401"/>
      <c r="X12" s="401"/>
      <c r="Y12" s="400"/>
      <c r="Z12" s="402">
        <v>0</v>
      </c>
      <c r="AA12" s="402">
        <v>0</v>
      </c>
      <c r="AB12" s="400">
        <f>+AB11</f>
        <v>19287284000</v>
      </c>
      <c r="AC12" s="400">
        <v>0</v>
      </c>
      <c r="AD12" s="400">
        <v>0</v>
      </c>
      <c r="AE12" s="400">
        <v>0</v>
      </c>
      <c r="AF12" s="400">
        <v>0</v>
      </c>
      <c r="AG12" s="400">
        <v>0</v>
      </c>
      <c r="AH12" s="400">
        <v>0</v>
      </c>
      <c r="AI12" s="400">
        <v>0</v>
      </c>
      <c r="AJ12" s="400">
        <v>0</v>
      </c>
      <c r="AK12" s="400">
        <v>977209113</v>
      </c>
      <c r="AL12" s="400">
        <v>977209113</v>
      </c>
      <c r="AM12" s="400">
        <v>1553976346</v>
      </c>
      <c r="AN12" s="400">
        <v>813479670</v>
      </c>
      <c r="AO12" s="400">
        <v>1500000000</v>
      </c>
      <c r="AP12" s="400">
        <v>769113631</v>
      </c>
      <c r="AQ12" s="400">
        <v>3051219708</v>
      </c>
      <c r="AR12" s="400">
        <v>1580649522</v>
      </c>
      <c r="AS12" s="400">
        <v>1281469958</v>
      </c>
      <c r="AT12" s="400">
        <v>1163214389</v>
      </c>
      <c r="AU12" s="400">
        <v>1281469959</v>
      </c>
      <c r="AV12" s="400">
        <v>1093826737</v>
      </c>
      <c r="AW12" s="400">
        <v>1281469958</v>
      </c>
      <c r="AX12" s="400">
        <v>1236671786</v>
      </c>
      <c r="AY12" s="400">
        <v>2971845191</v>
      </c>
      <c r="AZ12" s="400">
        <v>1559229027</v>
      </c>
      <c r="BA12" s="400">
        <f t="shared" ref="BA12:BA14" si="5">+AY12+AW12+AU12+AS12+AQ12+AO12+AM12+AK12+AI12+AG12+AE12+AC12</f>
        <v>13898660233</v>
      </c>
      <c r="BB12" s="400">
        <f t="shared" ref="BB12:BB14" si="6">+AC12+AE12+AG12+AI12+AK12+AM12+AO12+AQ12+AS12+AU12+AW12+AY12</f>
        <v>13898660233</v>
      </c>
      <c r="BC12" s="400">
        <f t="shared" ref="BC12:BC14" si="7">+AD12+AF12+AH12+AJ12+AL12+AN12+AP12+AR12+AT12+AV12+AX12+AZ12</f>
        <v>9193393875</v>
      </c>
      <c r="BD12" s="402">
        <f t="shared" si="0"/>
        <v>13898660233</v>
      </c>
      <c r="BE12" s="403">
        <f t="shared" ref="BE12:BE14" si="8">+AD12+AF12+AH12+AJ12+AL12+AN12+AP12+AR12+AT12+AV12+AX12+AZ12</f>
        <v>9193393875</v>
      </c>
      <c r="BF12" s="400">
        <v>12587094000</v>
      </c>
      <c r="BG12" s="400">
        <v>0</v>
      </c>
      <c r="BH12" s="400">
        <v>0</v>
      </c>
      <c r="BI12" s="400">
        <v>1296664796</v>
      </c>
      <c r="BJ12" s="400">
        <v>33873302</v>
      </c>
      <c r="BK12" s="400">
        <v>1290315296</v>
      </c>
      <c r="BL12" s="400">
        <v>428154638</v>
      </c>
      <c r="BM12" s="400">
        <v>1290315296</v>
      </c>
      <c r="BN12" s="400">
        <v>650693318</v>
      </c>
      <c r="BO12" s="400">
        <v>1290315296</v>
      </c>
      <c r="BP12" s="400">
        <v>679579651</v>
      </c>
      <c r="BQ12" s="400">
        <v>2754010426</v>
      </c>
      <c r="BR12" s="400">
        <v>290445900</v>
      </c>
      <c r="BS12" s="400">
        <f>1290315296+14050847330-14050789130</f>
        <v>1290373496</v>
      </c>
      <c r="BT12" s="400">
        <v>391433251</v>
      </c>
      <c r="BU12" s="400">
        <f>1290315296+2200000000</f>
        <v>3490315296</v>
      </c>
      <c r="BV12" s="400">
        <v>404600</v>
      </c>
      <c r="BW12" s="400">
        <v>1290315296</v>
      </c>
      <c r="BX12" s="402">
        <v>1698529980</v>
      </c>
      <c r="BY12" s="400">
        <v>844957171</v>
      </c>
      <c r="BZ12" s="402"/>
      <c r="CA12" s="400">
        <v>844957171</v>
      </c>
      <c r="CB12" s="402"/>
      <c r="CC12" s="400">
        <v>568307790</v>
      </c>
      <c r="CD12" s="403"/>
      <c r="CE12" s="400">
        <f t="shared" ref="CE12:CE29" si="9">+BG12+BI12+BK12+BM12+BO12+BQ12+BS12+BU12+BW12+BY12+CA12+CC12</f>
        <v>16250847330</v>
      </c>
      <c r="CF12" s="404">
        <f t="shared" ref="CF12:CF30" si="10">+BG12+BI12+BK12+BM12+BO12+BQ12+BS12+BU12+BW12</f>
        <v>13992625198</v>
      </c>
      <c r="CG12" s="400">
        <f t="shared" ref="CG12:CG30" si="11">+BH12+BJ12+BL12+BN12+BP12+BR12+BT12+BV12+BX12+BZ12+CB12+CD12</f>
        <v>4173114640</v>
      </c>
      <c r="CH12" s="400">
        <f t="shared" ref="CH12:CH14" si="12">+BG12+BI12+BK12+BM12+BO12+BQ12+BS12+BU12+BW12+BY12+CA12+CC12</f>
        <v>16250847330</v>
      </c>
      <c r="CI12" s="405">
        <f t="shared" ref="CI12:CI14" si="13">+BH12+BJ12+BL12+BN12+BP12+BR12+BT12+BV12+BX12+BZ12+CB12+CD12</f>
        <v>4173114640</v>
      </c>
      <c r="CJ12" s="404"/>
      <c r="CK12" s="400"/>
      <c r="CL12" s="400"/>
      <c r="CM12" s="400"/>
      <c r="CN12" s="400"/>
      <c r="CO12" s="400"/>
      <c r="CP12" s="400"/>
      <c r="CQ12" s="400"/>
      <c r="CR12" s="400"/>
      <c r="CS12" s="400"/>
      <c r="CT12" s="400"/>
      <c r="CU12" s="400"/>
      <c r="CV12" s="400"/>
      <c r="CW12" s="400"/>
      <c r="CX12" s="400"/>
      <c r="CY12" s="400"/>
      <c r="CZ12" s="400"/>
      <c r="DA12" s="400"/>
      <c r="DB12" s="400"/>
      <c r="DC12" s="400"/>
      <c r="DD12" s="400"/>
      <c r="DE12" s="400"/>
      <c r="DF12" s="400"/>
      <c r="DG12" s="400"/>
      <c r="DH12" s="400"/>
      <c r="DI12" s="406">
        <f>DE12+DC12+DA12+CY12+CW12+CU12+CS12+CQ12+CO12+CM12+CK12+DG12</f>
        <v>0</v>
      </c>
      <c r="DJ12" s="407">
        <f>+CK12+CM12+CO12+CQ12</f>
        <v>0</v>
      </c>
      <c r="DK12" s="407">
        <f>CL12+CN12+CP12+CR12</f>
        <v>0</v>
      </c>
      <c r="DL12" s="407">
        <f>CM12+CO12+CQ12+CS12+CU12+CW12+CY12+DA12+DC12+DE12+DG12</f>
        <v>0</v>
      </c>
      <c r="DM12" s="408">
        <f>CL12+CN12+CP12+CR12</f>
        <v>0</v>
      </c>
      <c r="DN12" s="400"/>
      <c r="DO12" s="401"/>
      <c r="DP12" s="401"/>
      <c r="DQ12" s="401"/>
      <c r="DR12" s="401"/>
      <c r="DS12" s="401"/>
      <c r="DT12" s="401"/>
      <c r="DU12" s="401"/>
      <c r="DV12" s="401"/>
      <c r="DW12" s="401"/>
      <c r="DX12" s="401"/>
      <c r="DY12" s="401"/>
      <c r="DZ12" s="401"/>
      <c r="EA12" s="401"/>
      <c r="EB12" s="401"/>
      <c r="EC12" s="401"/>
      <c r="ED12" s="401"/>
      <c r="EE12" s="401"/>
      <c r="EF12" s="401"/>
      <c r="EG12" s="401"/>
      <c r="EH12" s="401"/>
      <c r="EI12" s="401"/>
      <c r="EJ12" s="401"/>
      <c r="EK12" s="401"/>
      <c r="EL12" s="401"/>
      <c r="EM12" s="399">
        <f>EI12+EG12+EE12+EC12+EA12+DY12+DW12+DU12+DS12+DQ12+DO12+EK12</f>
        <v>0</v>
      </c>
      <c r="EN12" s="402">
        <f>+DO12+DQ12+DS12+DU12</f>
        <v>0</v>
      </c>
      <c r="EO12" s="402">
        <f>DP12+DR12+DT12+DV12</f>
        <v>0</v>
      </c>
      <c r="EP12" s="402">
        <f>DQ12+DS12+DU12+DW12+DY12+EA12+EC12+EE12+EG12+EI12+EK12</f>
        <v>0</v>
      </c>
      <c r="EQ12" s="409">
        <f>DP12+DR12+DT12+DV12</f>
        <v>0</v>
      </c>
      <c r="ER12" s="410">
        <f t="shared" si="1"/>
        <v>1.316368166188119</v>
      </c>
      <c r="ES12" s="386">
        <f t="shared" si="2"/>
        <v>0.29823671976838723</v>
      </c>
      <c r="ET12" s="386">
        <f t="shared" si="3"/>
        <v>0.25679366467840664</v>
      </c>
      <c r="EU12" s="386">
        <f t="shared" si="4"/>
        <v>0.47923601614085826</v>
      </c>
      <c r="EV12" s="387" t="e">
        <f t="shared" ref="EV12:EV30" si="14">(AA12+BE12+CI12)/G12</f>
        <v>#DIV/0!</v>
      </c>
      <c r="EW12" s="724"/>
      <c r="EX12" s="699"/>
      <c r="EY12" s="699"/>
      <c r="EZ12" s="718"/>
      <c r="FA12" s="715"/>
    </row>
    <row r="13" spans="1:157" s="211" customFormat="1" ht="21" customHeight="1" x14ac:dyDescent="0.25">
      <c r="A13" s="705"/>
      <c r="B13" s="677"/>
      <c r="C13" s="674"/>
      <c r="D13" s="682"/>
      <c r="E13" s="702"/>
      <c r="F13" s="379" t="s">
        <v>38</v>
      </c>
      <c r="G13" s="374"/>
      <c r="H13" s="412">
        <v>0</v>
      </c>
      <c r="I13" s="412"/>
      <c r="J13" s="412"/>
      <c r="K13" s="412">
        <v>0</v>
      </c>
      <c r="L13" s="412">
        <v>0</v>
      </c>
      <c r="M13" s="412">
        <v>0</v>
      </c>
      <c r="N13" s="412">
        <v>0</v>
      </c>
      <c r="O13" s="412">
        <v>0</v>
      </c>
      <c r="P13" s="412">
        <v>0</v>
      </c>
      <c r="Q13" s="412">
        <v>0</v>
      </c>
      <c r="R13" s="412">
        <v>0</v>
      </c>
      <c r="S13" s="412">
        <v>0</v>
      </c>
      <c r="T13" s="412">
        <v>0</v>
      </c>
      <c r="U13" s="412">
        <v>0</v>
      </c>
      <c r="V13" s="412">
        <v>0</v>
      </c>
      <c r="W13" s="413">
        <v>0</v>
      </c>
      <c r="X13" s="413"/>
      <c r="Y13" s="374"/>
      <c r="Z13" s="412">
        <v>0</v>
      </c>
      <c r="AA13" s="412">
        <v>0</v>
      </c>
      <c r="AB13" s="399">
        <v>0</v>
      </c>
      <c r="AC13" s="399">
        <v>0</v>
      </c>
      <c r="AD13" s="399">
        <v>0</v>
      </c>
      <c r="AE13" s="399">
        <v>0</v>
      </c>
      <c r="AF13" s="399">
        <v>0</v>
      </c>
      <c r="AG13" s="399">
        <v>0</v>
      </c>
      <c r="AH13" s="399">
        <v>0</v>
      </c>
      <c r="AI13" s="399">
        <v>0</v>
      </c>
      <c r="AJ13" s="399">
        <v>0</v>
      </c>
      <c r="AK13" s="399">
        <v>0</v>
      </c>
      <c r="AL13" s="399">
        <v>0</v>
      </c>
      <c r="AM13" s="399">
        <v>0</v>
      </c>
      <c r="AN13" s="399">
        <v>0</v>
      </c>
      <c r="AO13" s="399">
        <v>0</v>
      </c>
      <c r="AP13" s="399">
        <v>0</v>
      </c>
      <c r="AQ13" s="399">
        <v>0</v>
      </c>
      <c r="AR13" s="399">
        <v>0</v>
      </c>
      <c r="AS13" s="399">
        <v>0</v>
      </c>
      <c r="AT13" s="399">
        <v>0</v>
      </c>
      <c r="AU13" s="399">
        <v>0</v>
      </c>
      <c r="AV13" s="399">
        <v>0</v>
      </c>
      <c r="AW13" s="399">
        <v>0</v>
      </c>
      <c r="AX13" s="399">
        <v>0</v>
      </c>
      <c r="AY13" s="399">
        <v>0</v>
      </c>
      <c r="AZ13" s="399"/>
      <c r="BA13" s="399">
        <f t="shared" si="5"/>
        <v>0</v>
      </c>
      <c r="BB13" s="399">
        <f t="shared" si="6"/>
        <v>0</v>
      </c>
      <c r="BC13" s="399">
        <f t="shared" si="7"/>
        <v>0</v>
      </c>
      <c r="BD13" s="412">
        <f t="shared" si="0"/>
        <v>0</v>
      </c>
      <c r="BE13" s="414">
        <f t="shared" si="8"/>
        <v>0</v>
      </c>
      <c r="BF13" s="415">
        <v>0</v>
      </c>
      <c r="BG13" s="415">
        <v>0</v>
      </c>
      <c r="BH13" s="415">
        <v>0</v>
      </c>
      <c r="BI13" s="415">
        <v>0</v>
      </c>
      <c r="BJ13" s="415">
        <v>0</v>
      </c>
      <c r="BK13" s="415">
        <v>0</v>
      </c>
      <c r="BL13" s="415">
        <v>0</v>
      </c>
      <c r="BM13" s="415">
        <v>0</v>
      </c>
      <c r="BN13" s="415">
        <v>0</v>
      </c>
      <c r="BO13" s="415">
        <v>0</v>
      </c>
      <c r="BP13" s="415">
        <v>0</v>
      </c>
      <c r="BQ13" s="415">
        <v>0</v>
      </c>
      <c r="BR13" s="415">
        <v>0</v>
      </c>
      <c r="BS13" s="415">
        <v>0</v>
      </c>
      <c r="BT13" s="415">
        <v>0</v>
      </c>
      <c r="BU13" s="415">
        <v>0</v>
      </c>
      <c r="BV13" s="415">
        <v>0</v>
      </c>
      <c r="BW13" s="415">
        <v>0</v>
      </c>
      <c r="BX13" s="412"/>
      <c r="BY13" s="415">
        <v>0</v>
      </c>
      <c r="BZ13" s="413"/>
      <c r="CA13" s="415">
        <v>0</v>
      </c>
      <c r="CB13" s="413"/>
      <c r="CC13" s="415">
        <v>0</v>
      </c>
      <c r="CD13" s="416"/>
      <c r="CE13" s="415">
        <f t="shared" si="9"/>
        <v>0</v>
      </c>
      <c r="CF13" s="417">
        <f t="shared" si="10"/>
        <v>0</v>
      </c>
      <c r="CG13" s="415">
        <f t="shared" si="11"/>
        <v>0</v>
      </c>
      <c r="CH13" s="415">
        <f t="shared" si="12"/>
        <v>0</v>
      </c>
      <c r="CI13" s="418">
        <f t="shared" si="13"/>
        <v>0</v>
      </c>
      <c r="CJ13" s="419"/>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3"/>
      <c r="DJ13" s="420">
        <f>CK13+CM13+CO13+CQ13</f>
        <v>0</v>
      </c>
      <c r="DK13" s="420">
        <f>CL13+CN13+CP13+CR13</f>
        <v>0</v>
      </c>
      <c r="DL13" s="420">
        <f>CM13+CO13+CQ13+CS13+CU13+CW13+CY13+DA13+DC13+DE13+DG13</f>
        <v>0</v>
      </c>
      <c r="DM13" s="421">
        <v>0</v>
      </c>
      <c r="DN13" s="413"/>
      <c r="DO13" s="413"/>
      <c r="DP13" s="413"/>
      <c r="DQ13" s="413"/>
      <c r="DR13" s="413"/>
      <c r="DS13" s="413"/>
      <c r="DT13" s="413"/>
      <c r="DU13" s="413"/>
      <c r="DV13" s="413"/>
      <c r="DW13" s="413"/>
      <c r="DX13" s="413"/>
      <c r="DY13" s="413"/>
      <c r="DZ13" s="413"/>
      <c r="EA13" s="413"/>
      <c r="EB13" s="413"/>
      <c r="EC13" s="413"/>
      <c r="ED13" s="413"/>
      <c r="EE13" s="413"/>
      <c r="EF13" s="413"/>
      <c r="EG13" s="412"/>
      <c r="EH13" s="413"/>
      <c r="EI13" s="412"/>
      <c r="EJ13" s="413"/>
      <c r="EK13" s="412"/>
      <c r="EL13" s="413"/>
      <c r="EM13" s="413"/>
      <c r="EN13" s="420">
        <f>DO13+DQ13+DS13+DU13</f>
        <v>0</v>
      </c>
      <c r="EO13" s="420">
        <f>DP13+DR13+DT13+DV13</f>
        <v>0</v>
      </c>
      <c r="EP13" s="420">
        <f>DQ13+DS13+DU13+DW13+DY13+EA13+EC13+EE13+EG13+EI13+EK13</f>
        <v>0</v>
      </c>
      <c r="EQ13" s="422">
        <v>0</v>
      </c>
      <c r="ER13" s="410">
        <f t="shared" si="1"/>
        <v>0</v>
      </c>
      <c r="ES13" s="386" t="e">
        <f t="shared" si="2"/>
        <v>#DIV/0!</v>
      </c>
      <c r="ET13" s="386" t="e">
        <f t="shared" si="3"/>
        <v>#DIV/0!</v>
      </c>
      <c r="EU13" s="386" t="e">
        <f t="shared" si="4"/>
        <v>#DIV/0!</v>
      </c>
      <c r="EV13" s="387" t="e">
        <f t="shared" si="14"/>
        <v>#DIV/0!</v>
      </c>
      <c r="EW13" s="724"/>
      <c r="EX13" s="699"/>
      <c r="EY13" s="699"/>
      <c r="EZ13" s="718"/>
      <c r="FA13" s="715"/>
    </row>
    <row r="14" spans="1:157" s="212" customFormat="1" ht="21" customHeight="1" x14ac:dyDescent="0.25">
      <c r="A14" s="705"/>
      <c r="B14" s="677"/>
      <c r="C14" s="674"/>
      <c r="D14" s="682"/>
      <c r="E14" s="702"/>
      <c r="F14" s="377" t="s">
        <v>4</v>
      </c>
      <c r="G14" s="367">
        <f>AA14+BE14+CH14+CJ14+DN14</f>
        <v>7902079048</v>
      </c>
      <c r="H14" s="412">
        <v>0</v>
      </c>
      <c r="I14" s="423"/>
      <c r="J14" s="423"/>
      <c r="K14" s="412">
        <v>0</v>
      </c>
      <c r="L14" s="412">
        <v>0</v>
      </c>
      <c r="M14" s="412">
        <v>0</v>
      </c>
      <c r="N14" s="412">
        <v>0</v>
      </c>
      <c r="O14" s="412">
        <v>0</v>
      </c>
      <c r="P14" s="412">
        <v>0</v>
      </c>
      <c r="Q14" s="412">
        <v>0</v>
      </c>
      <c r="R14" s="412">
        <v>0</v>
      </c>
      <c r="S14" s="412">
        <v>0</v>
      </c>
      <c r="T14" s="412">
        <v>0</v>
      </c>
      <c r="U14" s="412">
        <v>0</v>
      </c>
      <c r="V14" s="412">
        <v>0</v>
      </c>
      <c r="W14" s="423">
        <v>0</v>
      </c>
      <c r="X14" s="423">
        <v>0</v>
      </c>
      <c r="Y14" s="423">
        <v>0</v>
      </c>
      <c r="Z14" s="402">
        <v>0</v>
      </c>
      <c r="AA14" s="402">
        <v>0</v>
      </c>
      <c r="AB14" s="374">
        <v>3712913617</v>
      </c>
      <c r="AC14" s="374">
        <v>552262857</v>
      </c>
      <c r="AD14" s="374">
        <v>552262857</v>
      </c>
      <c r="AE14" s="374">
        <v>584068755</v>
      </c>
      <c r="AF14" s="374">
        <v>584068755</v>
      </c>
      <c r="AG14" s="374">
        <v>960309364</v>
      </c>
      <c r="AH14" s="374">
        <v>960309364</v>
      </c>
      <c r="AI14" s="374">
        <v>542566601</v>
      </c>
      <c r="AJ14" s="374">
        <v>542566601</v>
      </c>
      <c r="AK14" s="374">
        <v>926191929</v>
      </c>
      <c r="AL14" s="374">
        <v>715957064</v>
      </c>
      <c r="AM14" s="374">
        <v>21073444</v>
      </c>
      <c r="AN14" s="374">
        <v>46035299</v>
      </c>
      <c r="AO14" s="374">
        <v>21073444</v>
      </c>
      <c r="AP14" s="374">
        <v>5615898</v>
      </c>
      <c r="AQ14" s="374">
        <v>21073444</v>
      </c>
      <c r="AR14" s="374">
        <v>208076142</v>
      </c>
      <c r="AS14" s="374">
        <v>21073444</v>
      </c>
      <c r="AT14" s="374">
        <v>8373142</v>
      </c>
      <c r="AU14" s="374">
        <v>21073445</v>
      </c>
      <c r="AV14" s="374">
        <v>3888000</v>
      </c>
      <c r="AW14" s="374">
        <v>21073445</v>
      </c>
      <c r="AX14" s="374">
        <v>4470841</v>
      </c>
      <c r="AY14" s="374">
        <v>21072588</v>
      </c>
      <c r="AZ14" s="374">
        <v>5491482</v>
      </c>
      <c r="BA14" s="374">
        <f t="shared" si="5"/>
        <v>3712912760</v>
      </c>
      <c r="BB14" s="374">
        <f t="shared" si="6"/>
        <v>3712912760</v>
      </c>
      <c r="BC14" s="374">
        <f t="shared" si="7"/>
        <v>3637115445</v>
      </c>
      <c r="BD14" s="402">
        <f t="shared" si="0"/>
        <v>3712912760</v>
      </c>
      <c r="BE14" s="403">
        <f t="shared" si="8"/>
        <v>3637115445</v>
      </c>
      <c r="BF14" s="400">
        <v>4267784149</v>
      </c>
      <c r="BG14" s="400">
        <v>705490589</v>
      </c>
      <c r="BH14" s="400">
        <v>702919522</v>
      </c>
      <c r="BI14" s="400">
        <v>709887645</v>
      </c>
      <c r="BJ14" s="400">
        <v>932027001</v>
      </c>
      <c r="BK14" s="400">
        <v>712249212</v>
      </c>
      <c r="BL14" s="400">
        <v>759682352</v>
      </c>
      <c r="BM14" s="400">
        <v>712458712</v>
      </c>
      <c r="BN14" s="400">
        <v>509387291</v>
      </c>
      <c r="BO14" s="400">
        <v>712458712</v>
      </c>
      <c r="BP14" s="400">
        <v>163856962</v>
      </c>
      <c r="BQ14" s="400">
        <v>712418733</v>
      </c>
      <c r="BR14" s="400">
        <v>631910836</v>
      </c>
      <c r="BS14" s="400">
        <v>0</v>
      </c>
      <c r="BT14" s="400">
        <v>47388882</v>
      </c>
      <c r="BU14" s="400">
        <v>0</v>
      </c>
      <c r="BV14" s="400">
        <v>3816467</v>
      </c>
      <c r="BW14" s="400">
        <v>0</v>
      </c>
      <c r="BX14" s="402">
        <v>0</v>
      </c>
      <c r="BY14" s="400">
        <v>0</v>
      </c>
      <c r="BZ14" s="402"/>
      <c r="CA14" s="400">
        <v>0</v>
      </c>
      <c r="CB14" s="402"/>
      <c r="CC14" s="400">
        <v>0</v>
      </c>
      <c r="CD14" s="403"/>
      <c r="CE14" s="400">
        <f t="shared" si="9"/>
        <v>4264963603</v>
      </c>
      <c r="CF14" s="424">
        <f t="shared" si="10"/>
        <v>4264963603</v>
      </c>
      <c r="CG14" s="400">
        <f t="shared" si="11"/>
        <v>3750989313</v>
      </c>
      <c r="CH14" s="400">
        <f t="shared" si="12"/>
        <v>4264963603</v>
      </c>
      <c r="CI14" s="405">
        <f t="shared" si="13"/>
        <v>3750989313</v>
      </c>
      <c r="CJ14" s="425"/>
      <c r="CK14" s="423"/>
      <c r="CL14" s="423"/>
      <c r="CM14" s="423"/>
      <c r="CN14" s="423"/>
      <c r="CO14" s="423"/>
      <c r="CP14" s="423"/>
      <c r="CQ14" s="423"/>
      <c r="CR14" s="423"/>
      <c r="CS14" s="423"/>
      <c r="CT14" s="423"/>
      <c r="CU14" s="423"/>
      <c r="CV14" s="423"/>
      <c r="CW14" s="423"/>
      <c r="CX14" s="423"/>
      <c r="CY14" s="423"/>
      <c r="CZ14" s="423"/>
      <c r="DA14" s="423"/>
      <c r="DB14" s="423"/>
      <c r="DC14" s="423"/>
      <c r="DD14" s="423"/>
      <c r="DE14" s="423"/>
      <c r="DF14" s="423"/>
      <c r="DG14" s="423"/>
      <c r="DH14" s="423"/>
      <c r="DI14" s="399">
        <f>DE14+DC14+DA14+CY14+CW14+CU14+CS14+CQ14+CO14+CM14+CK14+DG14</f>
        <v>0</v>
      </c>
      <c r="DJ14" s="402">
        <f>CK14+CM14+CO14+CQ14</f>
        <v>0</v>
      </c>
      <c r="DK14" s="426">
        <f>CL14+CN14+CP14+CR14</f>
        <v>0</v>
      </c>
      <c r="DL14" s="402">
        <f>CM14+CO14+CQ14+CS14+CU14+CW14+CY14+DA14+DC14+DE14+DG14+CK14</f>
        <v>0</v>
      </c>
      <c r="DM14" s="408">
        <f>CL14+CN14+CP14+CR14</f>
        <v>0</v>
      </c>
      <c r="DN14" s="423"/>
      <c r="DO14" s="423"/>
      <c r="DP14" s="423"/>
      <c r="DQ14" s="423"/>
      <c r="DR14" s="423"/>
      <c r="DS14" s="423"/>
      <c r="DT14" s="423"/>
      <c r="DU14" s="423"/>
      <c r="DV14" s="423"/>
      <c r="DW14" s="423"/>
      <c r="DX14" s="423"/>
      <c r="DY14" s="423"/>
      <c r="DZ14" s="423"/>
      <c r="EA14" s="423"/>
      <c r="EB14" s="423"/>
      <c r="EC14" s="423"/>
      <c r="ED14" s="423"/>
      <c r="EE14" s="423"/>
      <c r="EF14" s="423"/>
      <c r="EG14" s="423"/>
      <c r="EH14" s="423"/>
      <c r="EI14" s="423"/>
      <c r="EJ14" s="423"/>
      <c r="EK14" s="423"/>
      <c r="EL14" s="423"/>
      <c r="EM14" s="399">
        <f>EI14+EG14+EE14+EC14+EA14+DY14+DW14+DU14+DS14+DQ14+DO14+EK14</f>
        <v>0</v>
      </c>
      <c r="EN14" s="402">
        <f>DO14+DQ14+DS14+DU14</f>
        <v>0</v>
      </c>
      <c r="EO14" s="426">
        <f>DP14+DR14+DT14+DV14</f>
        <v>0</v>
      </c>
      <c r="EP14" s="402">
        <f>DQ14+DS14+DU14+DW14+DY14+EA14+EC14+EE14+EG14+EI14+EK14+DO14</f>
        <v>0</v>
      </c>
      <c r="EQ14" s="409">
        <f>DP14+DR14+DT14+DV14</f>
        <v>0</v>
      </c>
      <c r="ER14" s="410">
        <f t="shared" si="1"/>
        <v>0</v>
      </c>
      <c r="ES14" s="386">
        <f t="shared" si="2"/>
        <v>0.87948917321628084</v>
      </c>
      <c r="ET14" s="386">
        <f t="shared" si="3"/>
        <v>0.87948917321628084</v>
      </c>
      <c r="EU14" s="386">
        <f t="shared" si="4"/>
        <v>0.92607411068247958</v>
      </c>
      <c r="EV14" s="387">
        <f t="shared" si="14"/>
        <v>0.93495708067738381</v>
      </c>
      <c r="EW14" s="724"/>
      <c r="EX14" s="699"/>
      <c r="EY14" s="699"/>
      <c r="EZ14" s="718"/>
      <c r="FA14" s="715"/>
    </row>
    <row r="15" spans="1:157" s="211" customFormat="1" ht="21" customHeight="1" thickBot="1" x14ac:dyDescent="0.3">
      <c r="A15" s="705"/>
      <c r="B15" s="677"/>
      <c r="C15" s="674"/>
      <c r="D15" s="682"/>
      <c r="E15" s="702"/>
      <c r="F15" s="379" t="s">
        <v>39</v>
      </c>
      <c r="G15" s="368">
        <f>+G10+G13</f>
        <v>19</v>
      </c>
      <c r="H15" s="368">
        <f>+H10+H13</f>
        <v>19</v>
      </c>
      <c r="I15" s="368"/>
      <c r="J15" s="368"/>
      <c r="K15" s="368">
        <f t="shared" ref="K15:AY15" si="15">+K10+K13</f>
        <v>19</v>
      </c>
      <c r="L15" s="368">
        <f t="shared" si="15"/>
        <v>19</v>
      </c>
      <c r="M15" s="368">
        <f t="shared" si="15"/>
        <v>19</v>
      </c>
      <c r="N15" s="368">
        <f t="shared" si="15"/>
        <v>19</v>
      </c>
      <c r="O15" s="368">
        <f t="shared" si="15"/>
        <v>19</v>
      </c>
      <c r="P15" s="368">
        <f t="shared" si="15"/>
        <v>19</v>
      </c>
      <c r="Q15" s="368">
        <f t="shared" si="15"/>
        <v>19</v>
      </c>
      <c r="R15" s="368">
        <f t="shared" si="15"/>
        <v>19</v>
      </c>
      <c r="S15" s="368">
        <f t="shared" si="15"/>
        <v>19</v>
      </c>
      <c r="T15" s="368">
        <f t="shared" si="15"/>
        <v>19</v>
      </c>
      <c r="U15" s="368">
        <f t="shared" si="15"/>
        <v>19</v>
      </c>
      <c r="V15" s="368">
        <f t="shared" si="15"/>
        <v>19</v>
      </c>
      <c r="W15" s="368">
        <f t="shared" si="15"/>
        <v>19</v>
      </c>
      <c r="X15" s="368">
        <f t="shared" si="15"/>
        <v>19</v>
      </c>
      <c r="Y15" s="368">
        <f t="shared" si="15"/>
        <v>19</v>
      </c>
      <c r="Z15" s="368">
        <f t="shared" si="15"/>
        <v>19</v>
      </c>
      <c r="AA15" s="368">
        <f t="shared" si="15"/>
        <v>19</v>
      </c>
      <c r="AB15" s="368">
        <f t="shared" si="15"/>
        <v>19</v>
      </c>
      <c r="AC15" s="368">
        <f t="shared" si="15"/>
        <v>19</v>
      </c>
      <c r="AD15" s="368">
        <f t="shared" si="15"/>
        <v>19</v>
      </c>
      <c r="AE15" s="368">
        <f t="shared" si="15"/>
        <v>19</v>
      </c>
      <c r="AF15" s="368">
        <f t="shared" si="15"/>
        <v>19</v>
      </c>
      <c r="AG15" s="368">
        <f t="shared" si="15"/>
        <v>19</v>
      </c>
      <c r="AH15" s="368">
        <f t="shared" si="15"/>
        <v>19</v>
      </c>
      <c r="AI15" s="368">
        <f t="shared" si="15"/>
        <v>19</v>
      </c>
      <c r="AJ15" s="368">
        <f t="shared" si="15"/>
        <v>19</v>
      </c>
      <c r="AK15" s="368">
        <f t="shared" si="15"/>
        <v>19</v>
      </c>
      <c r="AL15" s="368">
        <f t="shared" si="15"/>
        <v>19</v>
      </c>
      <c r="AM15" s="368">
        <f t="shared" si="15"/>
        <v>19</v>
      </c>
      <c r="AN15" s="368">
        <f t="shared" si="15"/>
        <v>19</v>
      </c>
      <c r="AO15" s="368">
        <f t="shared" si="15"/>
        <v>19</v>
      </c>
      <c r="AP15" s="368">
        <f t="shared" si="15"/>
        <v>19</v>
      </c>
      <c r="AQ15" s="368">
        <f t="shared" si="15"/>
        <v>19</v>
      </c>
      <c r="AR15" s="368">
        <f t="shared" si="15"/>
        <v>19</v>
      </c>
      <c r="AS15" s="368">
        <f t="shared" si="15"/>
        <v>19</v>
      </c>
      <c r="AT15" s="368">
        <f t="shared" si="15"/>
        <v>19</v>
      </c>
      <c r="AU15" s="368">
        <f t="shared" si="15"/>
        <v>19</v>
      </c>
      <c r="AV15" s="368">
        <f t="shared" si="15"/>
        <v>19</v>
      </c>
      <c r="AW15" s="368">
        <f t="shared" si="15"/>
        <v>19</v>
      </c>
      <c r="AX15" s="368">
        <f t="shared" ref="AX15" si="16">+AX10+AX13</f>
        <v>19</v>
      </c>
      <c r="AY15" s="368">
        <f t="shared" si="15"/>
        <v>19</v>
      </c>
      <c r="AZ15" s="368"/>
      <c r="BA15" s="368">
        <f>+AB15</f>
        <v>19</v>
      </c>
      <c r="BB15" s="368">
        <f>+BA15</f>
        <v>19</v>
      </c>
      <c r="BC15" s="368">
        <f>+BA15</f>
        <v>19</v>
      </c>
      <c r="BD15" s="368">
        <f>BA15</f>
        <v>19</v>
      </c>
      <c r="BE15" s="427">
        <f t="shared" ref="BE15" si="17">+BC15</f>
        <v>19</v>
      </c>
      <c r="BF15" s="428">
        <f>+BF10+BF13</f>
        <v>19</v>
      </c>
      <c r="BG15" s="428">
        <f>+BG10+BG13</f>
        <v>19</v>
      </c>
      <c r="BH15" s="428">
        <f t="shared" ref="BH15:CD16" si="18">+BH10+BH13</f>
        <v>19</v>
      </c>
      <c r="BI15" s="428">
        <f t="shared" si="18"/>
        <v>19</v>
      </c>
      <c r="BJ15" s="428">
        <f t="shared" si="18"/>
        <v>19</v>
      </c>
      <c r="BK15" s="428">
        <f t="shared" si="18"/>
        <v>19</v>
      </c>
      <c r="BL15" s="428">
        <f t="shared" si="18"/>
        <v>19</v>
      </c>
      <c r="BM15" s="428">
        <f t="shared" si="18"/>
        <v>19</v>
      </c>
      <c r="BN15" s="428">
        <f t="shared" si="18"/>
        <v>19</v>
      </c>
      <c r="BO15" s="428">
        <f t="shared" si="18"/>
        <v>19</v>
      </c>
      <c r="BP15" s="428">
        <f t="shared" si="18"/>
        <v>19</v>
      </c>
      <c r="BQ15" s="428">
        <f t="shared" si="18"/>
        <v>19</v>
      </c>
      <c r="BR15" s="428">
        <f t="shared" si="18"/>
        <v>19</v>
      </c>
      <c r="BS15" s="428">
        <f t="shared" si="18"/>
        <v>19</v>
      </c>
      <c r="BT15" s="428">
        <f t="shared" si="18"/>
        <v>19</v>
      </c>
      <c r="BU15" s="428">
        <f t="shared" si="18"/>
        <v>19</v>
      </c>
      <c r="BV15" s="428">
        <f t="shared" si="18"/>
        <v>19</v>
      </c>
      <c r="BW15" s="428">
        <f t="shared" si="18"/>
        <v>19</v>
      </c>
      <c r="BX15" s="368">
        <f t="shared" si="18"/>
        <v>19</v>
      </c>
      <c r="BY15" s="428">
        <f t="shared" si="18"/>
        <v>19</v>
      </c>
      <c r="BZ15" s="368">
        <f t="shared" si="18"/>
        <v>0</v>
      </c>
      <c r="CA15" s="428">
        <f t="shared" si="18"/>
        <v>19</v>
      </c>
      <c r="CB15" s="368">
        <f t="shared" si="18"/>
        <v>0</v>
      </c>
      <c r="CC15" s="428">
        <f t="shared" si="18"/>
        <v>19</v>
      </c>
      <c r="CD15" s="427">
        <f t="shared" si="18"/>
        <v>0</v>
      </c>
      <c r="CE15" s="429">
        <f>(+BG15+BI15+BK15+BM15+BO15+BQ15+BS15+BU15+BW15+BY15+CA15+CC15)/12</f>
        <v>19</v>
      </c>
      <c r="CF15" s="428">
        <f>CF10</f>
        <v>19</v>
      </c>
      <c r="CG15" s="428">
        <f t="shared" ref="CG15:CI15" si="19">+CG10+CG13</f>
        <v>19</v>
      </c>
      <c r="CH15" s="428">
        <f t="shared" si="19"/>
        <v>19</v>
      </c>
      <c r="CI15" s="430">
        <f t="shared" si="19"/>
        <v>19</v>
      </c>
      <c r="CJ15" s="431"/>
      <c r="CK15" s="368"/>
      <c r="CL15" s="368"/>
      <c r="CM15" s="368"/>
      <c r="CN15" s="368"/>
      <c r="CO15" s="368"/>
      <c r="CP15" s="368"/>
      <c r="CQ15" s="368"/>
      <c r="CR15" s="368"/>
      <c r="CS15" s="368"/>
      <c r="CT15" s="368"/>
      <c r="CU15" s="368"/>
      <c r="CV15" s="368"/>
      <c r="CW15" s="368"/>
      <c r="CX15" s="368"/>
      <c r="CY15" s="368"/>
      <c r="CZ15" s="368"/>
      <c r="DA15" s="368"/>
      <c r="DB15" s="368"/>
      <c r="DC15" s="368"/>
      <c r="DD15" s="368"/>
      <c r="DE15" s="368"/>
      <c r="DF15" s="368"/>
      <c r="DG15" s="368"/>
      <c r="DH15" s="368"/>
      <c r="DI15" s="432">
        <f t="shared" ref="DI15" si="20">DI10+DI13</f>
        <v>0</v>
      </c>
      <c r="DJ15" s="433">
        <f>DJ10+DJ13</f>
        <v>0</v>
      </c>
      <c r="DK15" s="434">
        <f>DK10+DK13</f>
        <v>0</v>
      </c>
      <c r="DL15" s="368">
        <f>DL10+DL13</f>
        <v>19</v>
      </c>
      <c r="DM15" s="432">
        <f>DM10+DM13</f>
        <v>19</v>
      </c>
      <c r="DN15" s="368"/>
      <c r="DO15" s="368"/>
      <c r="DP15" s="368"/>
      <c r="DQ15" s="368"/>
      <c r="DR15" s="368"/>
      <c r="DS15" s="368"/>
      <c r="DT15" s="368"/>
      <c r="DU15" s="368"/>
      <c r="DV15" s="368"/>
      <c r="DW15" s="368"/>
      <c r="DX15" s="368"/>
      <c r="DY15" s="368"/>
      <c r="DZ15" s="368"/>
      <c r="EA15" s="368"/>
      <c r="EB15" s="368"/>
      <c r="EC15" s="368"/>
      <c r="ED15" s="368"/>
      <c r="EE15" s="368"/>
      <c r="EF15" s="368"/>
      <c r="EG15" s="368"/>
      <c r="EH15" s="368"/>
      <c r="EI15" s="368"/>
      <c r="EJ15" s="368"/>
      <c r="EK15" s="368"/>
      <c r="EL15" s="368"/>
      <c r="EM15" s="432">
        <f t="shared" ref="EM15" si="21">EM10+EM13</f>
        <v>0</v>
      </c>
      <c r="EN15" s="433">
        <f>EN10+EN13</f>
        <v>0</v>
      </c>
      <c r="EO15" s="434">
        <f>EO10+EO13</f>
        <v>0</v>
      </c>
      <c r="EP15" s="368">
        <f>EP10+EP13</f>
        <v>0</v>
      </c>
      <c r="EQ15" s="435">
        <f>EQ10+EQ13</f>
        <v>0</v>
      </c>
      <c r="ER15" s="436">
        <f t="shared" si="1"/>
        <v>1</v>
      </c>
      <c r="ES15" s="388">
        <f t="shared" si="2"/>
        <v>1</v>
      </c>
      <c r="ET15" s="388">
        <f t="shared" si="3"/>
        <v>1</v>
      </c>
      <c r="EU15" s="388">
        <f t="shared" si="4"/>
        <v>1</v>
      </c>
      <c r="EV15" s="389">
        <f>(AA15+BE15+CI15)/95</f>
        <v>0.6</v>
      </c>
      <c r="EW15" s="724"/>
      <c r="EX15" s="699"/>
      <c r="EY15" s="699"/>
      <c r="EZ15" s="718"/>
      <c r="FA15" s="715"/>
    </row>
    <row r="16" spans="1:157" s="214" customFormat="1" ht="21" customHeight="1" thickBot="1" x14ac:dyDescent="0.3">
      <c r="A16" s="705"/>
      <c r="B16" s="678"/>
      <c r="C16" s="675"/>
      <c r="D16" s="683"/>
      <c r="E16" s="703"/>
      <c r="F16" s="380" t="s">
        <v>40</v>
      </c>
      <c r="G16" s="369">
        <f>+G11+G14</f>
        <v>103587304835</v>
      </c>
      <c r="H16" s="437">
        <f>+H11+H14</f>
        <v>5376752398</v>
      </c>
      <c r="I16" s="438">
        <f t="shared" ref="I16:AY16" si="22">+I11+I14</f>
        <v>0</v>
      </c>
      <c r="J16" s="438">
        <f t="shared" si="22"/>
        <v>0</v>
      </c>
      <c r="K16" s="438">
        <f t="shared" si="22"/>
        <v>5376752398</v>
      </c>
      <c r="L16" s="439">
        <f t="shared" si="22"/>
        <v>61521050</v>
      </c>
      <c r="M16" s="438">
        <f t="shared" si="22"/>
        <v>5376752398</v>
      </c>
      <c r="N16" s="439">
        <f t="shared" si="22"/>
        <v>3352462069</v>
      </c>
      <c r="O16" s="438">
        <f t="shared" si="22"/>
        <v>5376752398</v>
      </c>
      <c r="P16" s="439">
        <f t="shared" si="22"/>
        <v>3361108069</v>
      </c>
      <c r="Q16" s="438">
        <f t="shared" si="22"/>
        <v>5416188398</v>
      </c>
      <c r="R16" s="439">
        <f t="shared" si="22"/>
        <v>3435821029</v>
      </c>
      <c r="S16" s="437">
        <f t="shared" si="22"/>
        <v>5418491398</v>
      </c>
      <c r="T16" s="440">
        <f t="shared" si="22"/>
        <v>3478988385</v>
      </c>
      <c r="U16" s="439">
        <f t="shared" si="22"/>
        <v>6198940334</v>
      </c>
      <c r="V16" s="439">
        <f t="shared" si="22"/>
        <v>5434616433</v>
      </c>
      <c r="W16" s="439">
        <f t="shared" si="22"/>
        <v>6198940334</v>
      </c>
      <c r="X16" s="439">
        <f t="shared" si="22"/>
        <v>6198940334</v>
      </c>
      <c r="Y16" s="439">
        <f t="shared" si="22"/>
        <v>5434616433</v>
      </c>
      <c r="Z16" s="439">
        <f t="shared" si="22"/>
        <v>6198940334</v>
      </c>
      <c r="AA16" s="439">
        <f t="shared" si="22"/>
        <v>5434616433</v>
      </c>
      <c r="AB16" s="439">
        <f t="shared" si="22"/>
        <v>23000197617</v>
      </c>
      <c r="AC16" s="439">
        <f t="shared" si="22"/>
        <v>552262857</v>
      </c>
      <c r="AD16" s="439">
        <f t="shared" si="22"/>
        <v>552262857</v>
      </c>
      <c r="AE16" s="439">
        <f t="shared" si="22"/>
        <v>2156934692</v>
      </c>
      <c r="AF16" s="439">
        <f t="shared" si="22"/>
        <v>2156934692</v>
      </c>
      <c r="AG16" s="439">
        <f t="shared" si="22"/>
        <v>2056305364</v>
      </c>
      <c r="AH16" s="439">
        <f t="shared" si="22"/>
        <v>2056305364</v>
      </c>
      <c r="AI16" s="439">
        <f t="shared" si="22"/>
        <v>5219591769</v>
      </c>
      <c r="AJ16" s="439">
        <f t="shared" si="22"/>
        <v>5219591769</v>
      </c>
      <c r="AK16" s="439">
        <f t="shared" si="22"/>
        <v>1284433836</v>
      </c>
      <c r="AL16" s="439">
        <f t="shared" si="22"/>
        <v>855457064</v>
      </c>
      <c r="AM16" s="439">
        <f t="shared" si="22"/>
        <v>379315350</v>
      </c>
      <c r="AN16" s="439">
        <f t="shared" si="22"/>
        <v>3345781706</v>
      </c>
      <c r="AO16" s="439">
        <f t="shared" si="22"/>
        <v>618143288</v>
      </c>
      <c r="AP16" s="439">
        <f t="shared" si="22"/>
        <v>30505898</v>
      </c>
      <c r="AQ16" s="439">
        <f t="shared" si="22"/>
        <v>1454041071</v>
      </c>
      <c r="AR16" s="439">
        <f t="shared" si="22"/>
        <v>292411377</v>
      </c>
      <c r="AS16" s="439">
        <f t="shared" si="22"/>
        <v>550042597</v>
      </c>
      <c r="AT16" s="439">
        <f t="shared" si="22"/>
        <v>22201361</v>
      </c>
      <c r="AU16" s="439">
        <f t="shared" si="22"/>
        <v>550042597</v>
      </c>
      <c r="AV16" s="439">
        <f t="shared" si="22"/>
        <v>6107303</v>
      </c>
      <c r="AW16" s="439">
        <f t="shared" si="22"/>
        <v>550042598</v>
      </c>
      <c r="AX16" s="439">
        <f t="shared" ref="AX16" si="23">+AX11+AX14</f>
        <v>-6155413</v>
      </c>
      <c r="AY16" s="439">
        <f t="shared" si="22"/>
        <v>2240416974</v>
      </c>
      <c r="AZ16" s="439"/>
      <c r="BA16" s="439">
        <f t="shared" ref="BA16:BA30" si="24">+AY16+AW16+AU16+AS16+AQ16+AO16+AM16+AK16+AI16+AG16+AE16+AC16</f>
        <v>17611572993</v>
      </c>
      <c r="BB16" s="439">
        <f t="shared" ref="BB16:BB30" si="25">+AC16+AE16+AG16+AI16+AK16+AM16+AO16+AQ16+AS16+AU16+AW16+AY16</f>
        <v>17611572993</v>
      </c>
      <c r="BC16" s="439">
        <f t="shared" ref="BC16" si="26">+BA16+AY16+AW16+AU16+AS16+AQ16+AO16+AM16+AK16+AI16+AG16+AE16</f>
        <v>34670883129</v>
      </c>
      <c r="BD16" s="439">
        <f t="shared" ref="BD16:BD30" si="27">+AC16+AE16+AG16+AI16+AK16+AM16+AO16+AQ16+AS16+AU16+AW16+AY16</f>
        <v>17611572993</v>
      </c>
      <c r="BE16" s="441">
        <f>+AD16+AF16+AH16+AJ16+AL16+AN16+AP16+AR16+AT16+AV16+AX16+AZ16</f>
        <v>14531403978</v>
      </c>
      <c r="BF16" s="439">
        <f>+BF11+BF14</f>
        <v>16854878149</v>
      </c>
      <c r="BG16" s="439">
        <f>+BG11+BG14</f>
        <v>8570618589</v>
      </c>
      <c r="BH16" s="439">
        <f t="shared" ref="BH16:DN16" si="28">+BH11+BH14</f>
        <v>8568047522</v>
      </c>
      <c r="BI16" s="439">
        <f>+BI11+BI14</f>
        <v>1139157281</v>
      </c>
      <c r="BJ16" s="439">
        <f>+BJ11+BJ14</f>
        <v>932027001</v>
      </c>
      <c r="BK16" s="439">
        <f t="shared" si="28"/>
        <v>1141518848</v>
      </c>
      <c r="BL16" s="439">
        <f t="shared" si="28"/>
        <v>759682352</v>
      </c>
      <c r="BM16" s="439">
        <f t="shared" si="28"/>
        <v>1369007348</v>
      </c>
      <c r="BN16" s="439">
        <f t="shared" si="28"/>
        <v>509387291</v>
      </c>
      <c r="BO16" s="439">
        <f t="shared" si="28"/>
        <v>1141728348</v>
      </c>
      <c r="BP16" s="439">
        <f t="shared" si="18"/>
        <v>194368182</v>
      </c>
      <c r="BQ16" s="439">
        <f t="shared" si="28"/>
        <v>2378104499</v>
      </c>
      <c r="BR16" s="439">
        <f t="shared" si="28"/>
        <v>656910836</v>
      </c>
      <c r="BS16" s="439">
        <f t="shared" si="28"/>
        <v>429327836</v>
      </c>
      <c r="BT16" s="439">
        <f t="shared" si="28"/>
        <v>48094382</v>
      </c>
      <c r="BU16" s="439">
        <f t="shared" si="28"/>
        <v>2629269636</v>
      </c>
      <c r="BV16" s="439">
        <f t="shared" si="28"/>
        <v>4604221067</v>
      </c>
      <c r="BW16" s="439">
        <f t="shared" si="28"/>
        <v>429269636</v>
      </c>
      <c r="BX16" s="439">
        <f t="shared" si="28"/>
        <v>40583700</v>
      </c>
      <c r="BY16" s="439">
        <f t="shared" si="28"/>
        <v>429269636</v>
      </c>
      <c r="BZ16" s="439">
        <f t="shared" si="28"/>
        <v>0</v>
      </c>
      <c r="CA16" s="439">
        <f t="shared" si="28"/>
        <v>429269636</v>
      </c>
      <c r="CB16" s="439">
        <f t="shared" si="28"/>
        <v>0</v>
      </c>
      <c r="CC16" s="439">
        <f t="shared" si="28"/>
        <v>429269640</v>
      </c>
      <c r="CD16" s="441">
        <f t="shared" si="28"/>
        <v>0</v>
      </c>
      <c r="CE16" s="439">
        <f t="shared" si="9"/>
        <v>20515810933</v>
      </c>
      <c r="CF16" s="442">
        <f t="shared" si="10"/>
        <v>19228002021</v>
      </c>
      <c r="CG16" s="439">
        <f t="shared" si="11"/>
        <v>16313322333</v>
      </c>
      <c r="CH16" s="439">
        <f t="shared" si="28"/>
        <v>20515810933</v>
      </c>
      <c r="CI16" s="443">
        <f t="shared" si="28"/>
        <v>16313322333</v>
      </c>
      <c r="CJ16" s="442">
        <f t="shared" si="28"/>
        <v>38955362000</v>
      </c>
      <c r="CK16" s="439">
        <f t="shared" si="28"/>
        <v>0</v>
      </c>
      <c r="CL16" s="439">
        <f t="shared" si="28"/>
        <v>0</v>
      </c>
      <c r="CM16" s="439">
        <f t="shared" si="28"/>
        <v>0</v>
      </c>
      <c r="CN16" s="439">
        <f t="shared" si="28"/>
        <v>0</v>
      </c>
      <c r="CO16" s="439">
        <f t="shared" si="28"/>
        <v>0</v>
      </c>
      <c r="CP16" s="439">
        <f t="shared" si="28"/>
        <v>0</v>
      </c>
      <c r="CQ16" s="439">
        <f t="shared" si="28"/>
        <v>0</v>
      </c>
      <c r="CR16" s="439">
        <f t="shared" si="28"/>
        <v>0</v>
      </c>
      <c r="CS16" s="439">
        <f t="shared" si="28"/>
        <v>0</v>
      </c>
      <c r="CT16" s="439">
        <f t="shared" si="28"/>
        <v>0</v>
      </c>
      <c r="CU16" s="439">
        <f t="shared" si="28"/>
        <v>0</v>
      </c>
      <c r="CV16" s="439">
        <f t="shared" si="28"/>
        <v>0</v>
      </c>
      <c r="CW16" s="439">
        <f t="shared" si="28"/>
        <v>0</v>
      </c>
      <c r="CX16" s="439">
        <f t="shared" si="28"/>
        <v>0</v>
      </c>
      <c r="CY16" s="439">
        <f t="shared" si="28"/>
        <v>0</v>
      </c>
      <c r="CZ16" s="439">
        <f t="shared" si="28"/>
        <v>0</v>
      </c>
      <c r="DA16" s="439">
        <f t="shared" si="28"/>
        <v>0</v>
      </c>
      <c r="DB16" s="439">
        <f t="shared" si="28"/>
        <v>0</v>
      </c>
      <c r="DC16" s="439">
        <f t="shared" si="28"/>
        <v>0</v>
      </c>
      <c r="DD16" s="439">
        <f t="shared" si="28"/>
        <v>0</v>
      </c>
      <c r="DE16" s="439">
        <f t="shared" si="28"/>
        <v>0</v>
      </c>
      <c r="DF16" s="439">
        <f t="shared" si="28"/>
        <v>0</v>
      </c>
      <c r="DG16" s="439">
        <f t="shared" si="28"/>
        <v>0</v>
      </c>
      <c r="DH16" s="439">
        <f t="shared" si="28"/>
        <v>0</v>
      </c>
      <c r="DI16" s="439">
        <f t="shared" si="28"/>
        <v>0</v>
      </c>
      <c r="DJ16" s="439">
        <f t="shared" si="28"/>
        <v>0</v>
      </c>
      <c r="DK16" s="439">
        <f t="shared" si="28"/>
        <v>0</v>
      </c>
      <c r="DL16" s="439">
        <f t="shared" si="28"/>
        <v>0</v>
      </c>
      <c r="DM16" s="439">
        <f t="shared" si="28"/>
        <v>0</v>
      </c>
      <c r="DN16" s="439">
        <f t="shared" si="28"/>
        <v>21583222000</v>
      </c>
      <c r="DO16" s="444"/>
      <c r="DP16" s="444"/>
      <c r="DQ16" s="444"/>
      <c r="DR16" s="444"/>
      <c r="DS16" s="444"/>
      <c r="DT16" s="444"/>
      <c r="DU16" s="444"/>
      <c r="DV16" s="444"/>
      <c r="DW16" s="444"/>
      <c r="DX16" s="444"/>
      <c r="DY16" s="444"/>
      <c r="DZ16" s="444"/>
      <c r="EA16" s="444"/>
      <c r="EB16" s="444"/>
      <c r="EC16" s="444"/>
      <c r="ED16" s="444"/>
      <c r="EE16" s="444"/>
      <c r="EF16" s="444"/>
      <c r="EG16" s="444"/>
      <c r="EH16" s="444"/>
      <c r="EI16" s="444"/>
      <c r="EJ16" s="444"/>
      <c r="EK16" s="444"/>
      <c r="EL16" s="444"/>
      <c r="EM16" s="439">
        <f t="shared" ref="EM16" si="29">+EH16+EF16+ED16+EB16+DZ16+DX16+DV16+DT16+DR16+DP16+DN16+DL16+DI16</f>
        <v>21583222000</v>
      </c>
      <c r="EN16" s="439">
        <f>+EN11+EN14</f>
        <v>0</v>
      </c>
      <c r="EO16" s="439">
        <f t="shared" ref="EO16:EQ16" si="30">+EO11+EO14</f>
        <v>0</v>
      </c>
      <c r="EP16" s="439">
        <f t="shared" si="30"/>
        <v>0</v>
      </c>
      <c r="EQ16" s="441">
        <f t="shared" si="30"/>
        <v>0</v>
      </c>
      <c r="ER16" s="445">
        <f t="shared" si="1"/>
        <v>9.4541278013896141E-2</v>
      </c>
      <c r="ES16" s="390">
        <f t="shared" si="2"/>
        <v>0.84841484389190769</v>
      </c>
      <c r="ET16" s="390">
        <f t="shared" si="3"/>
        <v>0.79515854314877543</v>
      </c>
      <c r="EU16" s="390">
        <f t="shared" si="4"/>
        <v>0.84295060948671641</v>
      </c>
      <c r="EV16" s="391">
        <f t="shared" si="14"/>
        <v>0.35022962323218937</v>
      </c>
      <c r="EW16" s="725"/>
      <c r="EX16" s="700"/>
      <c r="EY16" s="700"/>
      <c r="EZ16" s="719"/>
      <c r="FA16" s="716"/>
    </row>
    <row r="17" spans="1:157" s="211" customFormat="1" ht="20.25" customHeight="1" x14ac:dyDescent="0.25">
      <c r="A17" s="705"/>
      <c r="B17" s="676">
        <v>2</v>
      </c>
      <c r="C17" s="692" t="s">
        <v>258</v>
      </c>
      <c r="D17" s="681" t="s">
        <v>236</v>
      </c>
      <c r="E17" s="701">
        <v>204</v>
      </c>
      <c r="F17" s="376" t="s">
        <v>37</v>
      </c>
      <c r="G17" s="373">
        <v>48</v>
      </c>
      <c r="H17" s="373">
        <v>6</v>
      </c>
      <c r="I17" s="373"/>
      <c r="J17" s="373"/>
      <c r="K17" s="373">
        <v>6</v>
      </c>
      <c r="L17" s="373">
        <v>1</v>
      </c>
      <c r="M17" s="373">
        <v>6</v>
      </c>
      <c r="N17" s="373">
        <v>2</v>
      </c>
      <c r="O17" s="373">
        <v>6</v>
      </c>
      <c r="P17" s="373">
        <v>3</v>
      </c>
      <c r="Q17" s="373">
        <v>6</v>
      </c>
      <c r="R17" s="373">
        <v>4</v>
      </c>
      <c r="S17" s="373">
        <v>6</v>
      </c>
      <c r="T17" s="373">
        <v>5</v>
      </c>
      <c r="U17" s="373">
        <v>6</v>
      </c>
      <c r="V17" s="373">
        <v>6</v>
      </c>
      <c r="W17" s="373">
        <f>+V17</f>
        <v>6</v>
      </c>
      <c r="X17" s="373">
        <f>+W17</f>
        <v>6</v>
      </c>
      <c r="Y17" s="373">
        <f>+V17</f>
        <v>6</v>
      </c>
      <c r="Z17" s="392">
        <f>+X17</f>
        <v>6</v>
      </c>
      <c r="AA17" s="392">
        <f>+Y17</f>
        <v>6</v>
      </c>
      <c r="AB17" s="373">
        <v>12</v>
      </c>
      <c r="AC17" s="373">
        <v>1</v>
      </c>
      <c r="AD17" s="373">
        <v>1</v>
      </c>
      <c r="AE17" s="373">
        <v>1</v>
      </c>
      <c r="AF17" s="373">
        <v>1</v>
      </c>
      <c r="AG17" s="373">
        <v>1</v>
      </c>
      <c r="AH17" s="373">
        <v>1</v>
      </c>
      <c r="AI17" s="373">
        <v>1</v>
      </c>
      <c r="AJ17" s="373">
        <v>1</v>
      </c>
      <c r="AK17" s="373">
        <v>1</v>
      </c>
      <c r="AL17" s="373">
        <v>1</v>
      </c>
      <c r="AM17" s="373">
        <v>1</v>
      </c>
      <c r="AN17" s="373">
        <v>1</v>
      </c>
      <c r="AO17" s="373">
        <v>1</v>
      </c>
      <c r="AP17" s="373">
        <v>1</v>
      </c>
      <c r="AQ17" s="373">
        <v>1</v>
      </c>
      <c r="AR17" s="373">
        <v>1</v>
      </c>
      <c r="AS17" s="373">
        <v>1</v>
      </c>
      <c r="AT17" s="373">
        <v>1</v>
      </c>
      <c r="AU17" s="373">
        <v>1</v>
      </c>
      <c r="AV17" s="373">
        <v>1</v>
      </c>
      <c r="AW17" s="373">
        <v>1</v>
      </c>
      <c r="AX17" s="373">
        <v>1</v>
      </c>
      <c r="AY17" s="373">
        <v>1</v>
      </c>
      <c r="AZ17" s="373">
        <v>1</v>
      </c>
      <c r="BA17" s="373">
        <f t="shared" si="24"/>
        <v>12</v>
      </c>
      <c r="BB17" s="373">
        <f t="shared" si="25"/>
        <v>12</v>
      </c>
      <c r="BC17" s="373">
        <f t="shared" ref="BC17:BC30" si="31">+AD17+AF17+AH17+AJ17+AL17+AN17+AP17+AR17+AT17+AV17+AX17+AZ17</f>
        <v>12</v>
      </c>
      <c r="BD17" s="392">
        <f t="shared" si="27"/>
        <v>12</v>
      </c>
      <c r="BE17" s="393">
        <f t="shared" ref="BE17:BE30" si="32">+AD17+AF17+AH17+AJ17+AL17+AN17+AP17+AR17+AT17+AV17+AX17+AZ17</f>
        <v>12</v>
      </c>
      <c r="BF17" s="392">
        <v>12</v>
      </c>
      <c r="BG17" s="392">
        <v>1</v>
      </c>
      <c r="BH17" s="392">
        <v>1</v>
      </c>
      <c r="BI17" s="392">
        <v>1</v>
      </c>
      <c r="BJ17" s="392">
        <v>1</v>
      </c>
      <c r="BK17" s="392">
        <v>1</v>
      </c>
      <c r="BL17" s="392">
        <v>1</v>
      </c>
      <c r="BM17" s="392">
        <v>1</v>
      </c>
      <c r="BN17" s="392">
        <v>1</v>
      </c>
      <c r="BO17" s="392">
        <v>1</v>
      </c>
      <c r="BP17" s="392">
        <v>1</v>
      </c>
      <c r="BQ17" s="392">
        <v>1</v>
      </c>
      <c r="BR17" s="392">
        <v>1</v>
      </c>
      <c r="BS17" s="392">
        <v>1</v>
      </c>
      <c r="BT17" s="392">
        <v>1</v>
      </c>
      <c r="BU17" s="392">
        <v>1</v>
      </c>
      <c r="BV17" s="392">
        <v>1</v>
      </c>
      <c r="BW17" s="392">
        <v>1</v>
      </c>
      <c r="BX17" s="392">
        <v>1</v>
      </c>
      <c r="BY17" s="392">
        <v>1</v>
      </c>
      <c r="BZ17" s="373"/>
      <c r="CA17" s="392">
        <v>1</v>
      </c>
      <c r="CB17" s="373"/>
      <c r="CC17" s="392">
        <v>1</v>
      </c>
      <c r="CD17" s="446"/>
      <c r="CE17" s="392">
        <f t="shared" si="9"/>
        <v>12</v>
      </c>
      <c r="CF17" s="395">
        <f t="shared" si="10"/>
        <v>9</v>
      </c>
      <c r="CG17" s="392">
        <f t="shared" si="11"/>
        <v>9</v>
      </c>
      <c r="CH17" s="392">
        <f t="shared" ref="CH17" si="33">+BG17+BI17+BK17+BM17+BO17+BQ17+BS17+BU17+BW17+BY17+CA17+CC17</f>
        <v>12</v>
      </c>
      <c r="CI17" s="396">
        <f>+BH17+BJ17+BL17+BN17+BP17+BR17+BT17+BV17+BX17+BZ17+CB17+CD17</f>
        <v>9</v>
      </c>
      <c r="CJ17" s="447">
        <v>12</v>
      </c>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f>DG17+DE17+DC17+DA17+CY17+CW17+CU17+CS17+CQ17+CO17+CM17+CK17</f>
        <v>0</v>
      </c>
      <c r="DJ17" s="373">
        <f t="shared" ref="DJ17:DJ22" si="34">CK17+CM17+CO17+CQ17</f>
        <v>0</v>
      </c>
      <c r="DK17" s="373">
        <f t="shared" ref="DK17:DK22" si="35">CL17+CN17+CP17+CR17</f>
        <v>0</v>
      </c>
      <c r="DL17" s="448">
        <f>CM17+CO17+CQ17+CS17+CU17+CW17+CY17+DA17+DC17+DE17+DG17+CK17</f>
        <v>0</v>
      </c>
      <c r="DM17" s="373">
        <f>CL17+CN17+CP17+CR17</f>
        <v>0</v>
      </c>
      <c r="DN17" s="449">
        <v>6</v>
      </c>
      <c r="DO17" s="449"/>
      <c r="DP17" s="449"/>
      <c r="DQ17" s="449"/>
      <c r="DR17" s="449"/>
      <c r="DS17" s="449"/>
      <c r="DT17" s="449"/>
      <c r="DU17" s="449"/>
      <c r="DV17" s="449"/>
      <c r="DW17" s="449"/>
      <c r="DX17" s="449"/>
      <c r="DY17" s="449"/>
      <c r="DZ17" s="449"/>
      <c r="EA17" s="449"/>
      <c r="EB17" s="449"/>
      <c r="EC17" s="449"/>
      <c r="ED17" s="449"/>
      <c r="EE17" s="449"/>
      <c r="EF17" s="449"/>
      <c r="EG17" s="373"/>
      <c r="EH17" s="373"/>
      <c r="EI17" s="373"/>
      <c r="EJ17" s="373"/>
      <c r="EK17" s="373"/>
      <c r="EL17" s="373"/>
      <c r="EM17" s="373">
        <f>EK17+EI17+EG17+EE17+EC17+EA17+DY17+DW17+DU17+DS17+DQ17+DO17</f>
        <v>0</v>
      </c>
      <c r="EN17" s="373">
        <f t="shared" ref="EN17:EN22" si="36">DO17+DQ17+DS17+DU17</f>
        <v>0</v>
      </c>
      <c r="EO17" s="373">
        <f t="shared" ref="EO17:EO22" si="37">DP17+DR17+DT17+DV17</f>
        <v>0</v>
      </c>
      <c r="EP17" s="448">
        <f>DQ17+DS17+DU17+DW17+DY17+EA17+EC17+EE17+EG17+EI17+EK17+DO17</f>
        <v>0</v>
      </c>
      <c r="EQ17" s="446">
        <f>DP17+DR17+DT17+DV17</f>
        <v>0</v>
      </c>
      <c r="ER17" s="410">
        <f t="shared" si="1"/>
        <v>1</v>
      </c>
      <c r="ES17" s="384">
        <f t="shared" si="2"/>
        <v>1</v>
      </c>
      <c r="ET17" s="384">
        <f t="shared" si="3"/>
        <v>0.75</v>
      </c>
      <c r="EU17" s="384">
        <f t="shared" si="4"/>
        <v>1</v>
      </c>
      <c r="EV17" s="385">
        <f t="shared" si="14"/>
        <v>0.5625</v>
      </c>
      <c r="EW17" s="720" t="s">
        <v>628</v>
      </c>
      <c r="EX17" s="698" t="s">
        <v>610</v>
      </c>
      <c r="EY17" s="698" t="s">
        <v>183</v>
      </c>
      <c r="EZ17" s="695" t="s">
        <v>629</v>
      </c>
      <c r="FA17" s="714" t="s">
        <v>614</v>
      </c>
    </row>
    <row r="18" spans="1:157" s="213" customFormat="1" ht="20.25" customHeight="1" x14ac:dyDescent="0.25">
      <c r="A18" s="705"/>
      <c r="B18" s="677"/>
      <c r="C18" s="693"/>
      <c r="D18" s="682"/>
      <c r="E18" s="702"/>
      <c r="F18" s="377" t="s">
        <v>3</v>
      </c>
      <c r="G18" s="367">
        <f>AA18+BE18+CH18+CJ18+DN18</f>
        <v>4405999700</v>
      </c>
      <c r="H18" s="450">
        <v>625000000</v>
      </c>
      <c r="I18" s="400"/>
      <c r="J18" s="400"/>
      <c r="K18" s="399">
        <v>625000000</v>
      </c>
      <c r="L18" s="399">
        <v>0</v>
      </c>
      <c r="M18" s="399">
        <v>625000000</v>
      </c>
      <c r="N18" s="399">
        <v>450180000</v>
      </c>
      <c r="O18" s="399">
        <v>625000000</v>
      </c>
      <c r="P18" s="399">
        <v>473409000</v>
      </c>
      <c r="Q18" s="399">
        <v>599529000</v>
      </c>
      <c r="R18" s="399">
        <v>473409000</v>
      </c>
      <c r="S18" s="399">
        <v>597226000</v>
      </c>
      <c r="T18" s="399">
        <v>473409000</v>
      </c>
      <c r="U18" s="399">
        <v>597226000</v>
      </c>
      <c r="V18" s="399">
        <v>587239000</v>
      </c>
      <c r="W18" s="451">
        <f>+U18</f>
        <v>597226000</v>
      </c>
      <c r="X18" s="451">
        <f>+W18</f>
        <v>597226000</v>
      </c>
      <c r="Y18" s="451">
        <f>+V18</f>
        <v>587239000</v>
      </c>
      <c r="Z18" s="402">
        <f>+X18</f>
        <v>597226000</v>
      </c>
      <c r="AA18" s="402">
        <f>+Y18</f>
        <v>587239000</v>
      </c>
      <c r="AB18" s="399"/>
      <c r="AC18" s="399">
        <v>0</v>
      </c>
      <c r="AD18" s="399">
        <v>0</v>
      </c>
      <c r="AE18" s="399">
        <v>240551250</v>
      </c>
      <c r="AF18" s="399">
        <f>+AE18</f>
        <v>240551250</v>
      </c>
      <c r="AG18" s="399">
        <v>240551250</v>
      </c>
      <c r="AH18" s="399">
        <f>+AG18</f>
        <v>240551250</v>
      </c>
      <c r="AI18" s="399">
        <v>240551250</v>
      </c>
      <c r="AJ18" s="399">
        <f>+AI18</f>
        <v>240551250</v>
      </c>
      <c r="AK18" s="399">
        <v>240551250</v>
      </c>
      <c r="AL18" s="399">
        <f>+AK18</f>
        <v>240551250</v>
      </c>
      <c r="AM18" s="399">
        <v>0</v>
      </c>
      <c r="AN18" s="399">
        <v>0</v>
      </c>
      <c r="AO18" s="399">
        <v>12898000</v>
      </c>
      <c r="AP18" s="399">
        <v>-43366500</v>
      </c>
      <c r="AQ18" s="399">
        <v>0</v>
      </c>
      <c r="AR18" s="399">
        <v>0</v>
      </c>
      <c r="AS18" s="399">
        <v>0</v>
      </c>
      <c r="AT18" s="399">
        <v>0</v>
      </c>
      <c r="AU18" s="399">
        <v>0</v>
      </c>
      <c r="AV18" s="399">
        <v>0</v>
      </c>
      <c r="AW18" s="399">
        <v>0</v>
      </c>
      <c r="AX18" s="399">
        <v>0</v>
      </c>
      <c r="AY18" s="399">
        <v>-19823000</v>
      </c>
      <c r="AZ18" s="399">
        <v>30092200</v>
      </c>
      <c r="BA18" s="399">
        <f t="shared" si="24"/>
        <v>955280000</v>
      </c>
      <c r="BB18" s="399">
        <f t="shared" si="25"/>
        <v>955280000</v>
      </c>
      <c r="BC18" s="399">
        <f t="shared" si="31"/>
        <v>948930700</v>
      </c>
      <c r="BD18" s="402">
        <f t="shared" si="27"/>
        <v>955280000</v>
      </c>
      <c r="BE18" s="403">
        <f t="shared" si="32"/>
        <v>948930700</v>
      </c>
      <c r="BF18" s="400">
        <v>1222109000</v>
      </c>
      <c r="BG18" s="400">
        <v>959830000</v>
      </c>
      <c r="BH18" s="400">
        <v>959830000</v>
      </c>
      <c r="BI18" s="400">
        <v>23843545</v>
      </c>
      <c r="BJ18" s="400">
        <v>0</v>
      </c>
      <c r="BK18" s="400">
        <v>23843545</v>
      </c>
      <c r="BL18" s="400">
        <v>0</v>
      </c>
      <c r="BM18" s="400">
        <v>-203435455</v>
      </c>
      <c r="BN18" s="400">
        <v>0</v>
      </c>
      <c r="BO18" s="400">
        <v>23843545</v>
      </c>
      <c r="BP18" s="400">
        <v>0</v>
      </c>
      <c r="BQ18" s="400">
        <v>23843545</v>
      </c>
      <c r="BR18" s="400">
        <v>0</v>
      </c>
      <c r="BS18" s="400">
        <v>23843545</v>
      </c>
      <c r="BT18" s="400">
        <v>0</v>
      </c>
      <c r="BU18" s="400">
        <v>23843545</v>
      </c>
      <c r="BV18" s="400">
        <v>0</v>
      </c>
      <c r="BW18" s="400">
        <v>23843545</v>
      </c>
      <c r="BX18" s="402">
        <v>0</v>
      </c>
      <c r="BY18" s="400">
        <v>23843545</v>
      </c>
      <c r="BZ18" s="400"/>
      <c r="CA18" s="400">
        <v>23843545</v>
      </c>
      <c r="CB18" s="400"/>
      <c r="CC18" s="400">
        <v>23843550</v>
      </c>
      <c r="CD18" s="452"/>
      <c r="CE18" s="400">
        <f t="shared" si="9"/>
        <v>994830000</v>
      </c>
      <c r="CF18" s="404">
        <f t="shared" si="10"/>
        <v>923299360</v>
      </c>
      <c r="CG18" s="400">
        <f t="shared" si="11"/>
        <v>959830000</v>
      </c>
      <c r="CH18" s="400">
        <f t="shared" ref="CH18:CH22" si="38">+BG18+BI18+BK18+BM18+BO18+BQ18+BS18+BU18+BW18+BY18+CA18+CC18</f>
        <v>994830000</v>
      </c>
      <c r="CI18" s="405">
        <f t="shared" ref="CI18:CI22" si="39">+BH18+BJ18+BL18+BN18+BP18+BR18+BT18+BV18+BX18+BZ18+CB18+CD18</f>
        <v>959830000</v>
      </c>
      <c r="CJ18" s="404">
        <v>1250000000</v>
      </c>
      <c r="CK18" s="400"/>
      <c r="CL18" s="400"/>
      <c r="CM18" s="400"/>
      <c r="CN18" s="400"/>
      <c r="CO18" s="400"/>
      <c r="CP18" s="400"/>
      <c r="CQ18" s="400"/>
      <c r="CR18" s="400"/>
      <c r="CS18" s="400"/>
      <c r="CT18" s="400"/>
      <c r="CU18" s="400"/>
      <c r="CV18" s="400"/>
      <c r="CW18" s="400"/>
      <c r="CX18" s="400"/>
      <c r="CY18" s="400"/>
      <c r="CZ18" s="400"/>
      <c r="DA18" s="400"/>
      <c r="DB18" s="400"/>
      <c r="DC18" s="400"/>
      <c r="DD18" s="400"/>
      <c r="DE18" s="400"/>
      <c r="DF18" s="400"/>
      <c r="DG18" s="400"/>
      <c r="DH18" s="400"/>
      <c r="DI18" s="399">
        <f>DG18+DE18+DC18+DA18+CY18+CW18+CU18+CS18+CQ18+CO18+CM18+CK18</f>
        <v>0</v>
      </c>
      <c r="DJ18" s="408">
        <f t="shared" si="34"/>
        <v>0</v>
      </c>
      <c r="DK18" s="408">
        <f t="shared" si="35"/>
        <v>0</v>
      </c>
      <c r="DL18" s="407">
        <f>CM18+CO18+CQ18+CS18+CU18+CW18+CY18+DA18+DC18+DE18+DG18+CK18</f>
        <v>0</v>
      </c>
      <c r="DM18" s="408">
        <f>CL18+CN18+CP18+CR18</f>
        <v>0</v>
      </c>
      <c r="DN18" s="400">
        <v>625000000</v>
      </c>
      <c r="DO18" s="400"/>
      <c r="DP18" s="400"/>
      <c r="DQ18" s="400"/>
      <c r="DR18" s="400"/>
      <c r="DS18" s="400"/>
      <c r="DT18" s="400"/>
      <c r="DU18" s="400"/>
      <c r="DV18" s="400"/>
      <c r="DW18" s="400"/>
      <c r="DX18" s="400"/>
      <c r="DY18" s="400"/>
      <c r="DZ18" s="400"/>
      <c r="EA18" s="400"/>
      <c r="EB18" s="400"/>
      <c r="EC18" s="400"/>
      <c r="ED18" s="400"/>
      <c r="EE18" s="400"/>
      <c r="EF18" s="400"/>
      <c r="EG18" s="400"/>
      <c r="EH18" s="400"/>
      <c r="EI18" s="400"/>
      <c r="EJ18" s="400"/>
      <c r="EK18" s="400"/>
      <c r="EL18" s="400"/>
      <c r="EM18" s="399">
        <f>EK18+EI18+EG18+EE18+EC18+EA18+DY18+DW18+DU18+DS18+DQ18+DO18</f>
        <v>0</v>
      </c>
      <c r="EN18" s="408">
        <f t="shared" si="36"/>
        <v>0</v>
      </c>
      <c r="EO18" s="408">
        <f t="shared" si="37"/>
        <v>0</v>
      </c>
      <c r="EP18" s="407">
        <f>DQ18+DS18+DU18+DW18+DY18+EA18+EC18+EE18+EG18+EI18+EK18+DO18</f>
        <v>0</v>
      </c>
      <c r="EQ18" s="409">
        <f>DP18+DR18+DT18+DV18</f>
        <v>0</v>
      </c>
      <c r="ER18" s="410">
        <f t="shared" si="1"/>
        <v>0</v>
      </c>
      <c r="ES18" s="386">
        <f t="shared" si="2"/>
        <v>1.0395653258115547</v>
      </c>
      <c r="ET18" s="386">
        <f t="shared" si="3"/>
        <v>0.96481810962677039</v>
      </c>
      <c r="EU18" s="386">
        <f t="shared" si="4"/>
        <v>1.008156675127321</v>
      </c>
      <c r="EV18" s="387">
        <f t="shared" si="14"/>
        <v>0.56650019744667712</v>
      </c>
      <c r="EW18" s="721"/>
      <c r="EX18" s="699"/>
      <c r="EY18" s="699"/>
      <c r="EZ18" s="696"/>
      <c r="FA18" s="715"/>
    </row>
    <row r="19" spans="1:157" s="213" customFormat="1" ht="20.25" customHeight="1" x14ac:dyDescent="0.25">
      <c r="A19" s="705"/>
      <c r="B19" s="677"/>
      <c r="C19" s="693"/>
      <c r="D19" s="682"/>
      <c r="E19" s="702"/>
      <c r="F19" s="378" t="s">
        <v>182</v>
      </c>
      <c r="G19" s="367"/>
      <c r="H19" s="450">
        <v>0</v>
      </c>
      <c r="I19" s="400"/>
      <c r="J19" s="400"/>
      <c r="K19" s="400">
        <v>0</v>
      </c>
      <c r="L19" s="400">
        <v>0</v>
      </c>
      <c r="M19" s="400">
        <v>0</v>
      </c>
      <c r="N19" s="400">
        <v>0</v>
      </c>
      <c r="O19" s="400">
        <v>0</v>
      </c>
      <c r="P19" s="400">
        <v>0</v>
      </c>
      <c r="Q19" s="400">
        <v>0</v>
      </c>
      <c r="R19" s="400">
        <v>0</v>
      </c>
      <c r="S19" s="400">
        <v>0</v>
      </c>
      <c r="T19" s="400">
        <v>0</v>
      </c>
      <c r="U19" s="400">
        <v>0</v>
      </c>
      <c r="V19" s="400">
        <v>0</v>
      </c>
      <c r="W19" s="451">
        <v>0</v>
      </c>
      <c r="X19" s="451">
        <v>0</v>
      </c>
      <c r="Y19" s="451">
        <v>0</v>
      </c>
      <c r="Z19" s="402">
        <v>0</v>
      </c>
      <c r="AA19" s="402">
        <v>0</v>
      </c>
      <c r="AB19" s="451"/>
      <c r="AC19" s="451"/>
      <c r="AD19" s="451"/>
      <c r="AE19" s="451"/>
      <c r="AF19" s="451"/>
      <c r="AG19" s="451"/>
      <c r="AH19" s="451"/>
      <c r="AI19" s="451"/>
      <c r="AJ19" s="451"/>
      <c r="AK19" s="451">
        <v>176472635</v>
      </c>
      <c r="AL19" s="451">
        <v>176472635</v>
      </c>
      <c r="AM19" s="451">
        <v>114090052</v>
      </c>
      <c r="AN19" s="451">
        <v>92011767</v>
      </c>
      <c r="AO19" s="451">
        <v>114090052</v>
      </c>
      <c r="AP19" s="451">
        <v>104346000</v>
      </c>
      <c r="AQ19" s="451">
        <v>0</v>
      </c>
      <c r="AR19" s="451">
        <v>91149000</v>
      </c>
      <c r="AS19" s="451">
        <v>114090053</v>
      </c>
      <c r="AT19" s="451">
        <v>91566500</v>
      </c>
      <c r="AU19" s="451">
        <v>114090052</v>
      </c>
      <c r="AV19" s="451">
        <v>99737000</v>
      </c>
      <c r="AW19" s="451">
        <v>114090052</v>
      </c>
      <c r="AX19" s="451">
        <v>84536000</v>
      </c>
      <c r="AY19" s="451">
        <v>208357104</v>
      </c>
      <c r="AZ19" s="451">
        <v>127850600</v>
      </c>
      <c r="BA19" s="451">
        <f t="shared" si="24"/>
        <v>955280000</v>
      </c>
      <c r="BB19" s="451">
        <f t="shared" si="25"/>
        <v>955280000</v>
      </c>
      <c r="BC19" s="451">
        <f t="shared" si="31"/>
        <v>867669502</v>
      </c>
      <c r="BD19" s="402">
        <f t="shared" si="27"/>
        <v>955280000</v>
      </c>
      <c r="BE19" s="403">
        <f t="shared" si="32"/>
        <v>867669502</v>
      </c>
      <c r="BF19" s="415">
        <v>1222109000</v>
      </c>
      <c r="BG19" s="415">
        <v>0</v>
      </c>
      <c r="BH19" s="415">
        <v>0</v>
      </c>
      <c r="BI19" s="415">
        <v>128767875</v>
      </c>
      <c r="BJ19" s="415">
        <v>5785733</v>
      </c>
      <c r="BK19" s="415">
        <v>128767875</v>
      </c>
      <c r="BL19" s="415">
        <v>65003667</v>
      </c>
      <c r="BM19" s="415">
        <v>128767875</v>
      </c>
      <c r="BN19" s="415">
        <v>114182067</v>
      </c>
      <c r="BO19" s="415">
        <v>128767875</v>
      </c>
      <c r="BP19" s="415">
        <v>101966600</v>
      </c>
      <c r="BQ19" s="415">
        <v>-98511125</v>
      </c>
      <c r="BR19" s="415">
        <v>95983000</v>
      </c>
      <c r="BS19" s="415">
        <v>128767875</v>
      </c>
      <c r="BT19" s="415">
        <v>82827000</v>
      </c>
      <c r="BU19" s="415">
        <v>128767875</v>
      </c>
      <c r="BV19" s="415">
        <v>0</v>
      </c>
      <c r="BW19" s="415">
        <v>128767875</v>
      </c>
      <c r="BX19" s="402">
        <v>205122000</v>
      </c>
      <c r="BY19" s="415">
        <v>95983000</v>
      </c>
      <c r="BZ19" s="400"/>
      <c r="CA19" s="415">
        <v>95983000</v>
      </c>
      <c r="CB19" s="400"/>
      <c r="CC19" s="415"/>
      <c r="CD19" s="452"/>
      <c r="CE19" s="399">
        <f t="shared" si="9"/>
        <v>994830000</v>
      </c>
      <c r="CF19" s="417">
        <f t="shared" si="10"/>
        <v>802864000</v>
      </c>
      <c r="CG19" s="399">
        <f t="shared" si="11"/>
        <v>670870067</v>
      </c>
      <c r="CH19" s="400">
        <f t="shared" si="38"/>
        <v>994830000</v>
      </c>
      <c r="CI19" s="405">
        <f t="shared" si="39"/>
        <v>670870067</v>
      </c>
      <c r="CJ19" s="404"/>
      <c r="CK19" s="400"/>
      <c r="CL19" s="400"/>
      <c r="CM19" s="400"/>
      <c r="CN19" s="400"/>
      <c r="CO19" s="400"/>
      <c r="CP19" s="400"/>
      <c r="CQ19" s="400"/>
      <c r="CR19" s="400"/>
      <c r="CS19" s="400"/>
      <c r="CT19" s="400"/>
      <c r="CU19" s="400"/>
      <c r="CV19" s="400"/>
      <c r="CW19" s="400"/>
      <c r="CX19" s="400"/>
      <c r="CY19" s="400"/>
      <c r="CZ19" s="400"/>
      <c r="DA19" s="400"/>
      <c r="DB19" s="400"/>
      <c r="DC19" s="400"/>
      <c r="DD19" s="400"/>
      <c r="DE19" s="400"/>
      <c r="DF19" s="400"/>
      <c r="DG19" s="400"/>
      <c r="DH19" s="400"/>
      <c r="DI19" s="399">
        <f>DE19+DC19+DA19+CY19+CW19+CU19+CS19+CQ19+CO19+CM19+CK19+DG19</f>
        <v>0</v>
      </c>
      <c r="DJ19" s="408">
        <f t="shared" si="34"/>
        <v>0</v>
      </c>
      <c r="DK19" s="408">
        <f t="shared" si="35"/>
        <v>0</v>
      </c>
      <c r="DL19" s="402">
        <f>CM19+CO19+CQ19+CS19+CU19+CW19+CY19+DA19+DC19+DE19+DG19</f>
        <v>0</v>
      </c>
      <c r="DM19" s="408">
        <f>CL19+CN19+CP19+CR19</f>
        <v>0</v>
      </c>
      <c r="DN19" s="400"/>
      <c r="DO19" s="400"/>
      <c r="DP19" s="400"/>
      <c r="DQ19" s="400"/>
      <c r="DR19" s="400"/>
      <c r="DS19" s="400"/>
      <c r="DT19" s="400"/>
      <c r="DU19" s="400"/>
      <c r="DV19" s="400"/>
      <c r="DW19" s="400"/>
      <c r="DX19" s="400"/>
      <c r="DY19" s="400"/>
      <c r="DZ19" s="400"/>
      <c r="EA19" s="400"/>
      <c r="EB19" s="400"/>
      <c r="EC19" s="400"/>
      <c r="ED19" s="400"/>
      <c r="EE19" s="400"/>
      <c r="EF19" s="400"/>
      <c r="EG19" s="400"/>
      <c r="EH19" s="400"/>
      <c r="EI19" s="400"/>
      <c r="EJ19" s="400"/>
      <c r="EK19" s="400"/>
      <c r="EL19" s="400"/>
      <c r="EM19" s="399">
        <f>EI19+EG19+EE19+EC19+EA19+DY19+DW19+DU19+DS19+DQ19+DO19+EK19</f>
        <v>0</v>
      </c>
      <c r="EN19" s="408">
        <f t="shared" si="36"/>
        <v>0</v>
      </c>
      <c r="EO19" s="408">
        <f t="shared" si="37"/>
        <v>0</v>
      </c>
      <c r="EP19" s="402">
        <f>DQ19+DS19+DU19+DW19+DY19+EA19+EC19+EE19+EG19+EI19+EK19</f>
        <v>0</v>
      </c>
      <c r="EQ19" s="409">
        <f>DP19+DR19+DT19+DV19</f>
        <v>0</v>
      </c>
      <c r="ER19" s="410">
        <f t="shared" si="1"/>
        <v>1.5929594240799578</v>
      </c>
      <c r="ES19" s="386">
        <f t="shared" si="2"/>
        <v>0.83559614953466588</v>
      </c>
      <c r="ET19" s="386">
        <f t="shared" si="3"/>
        <v>0.67435649005357701</v>
      </c>
      <c r="EU19" s="386">
        <f t="shared" si="4"/>
        <v>0.87509303504149827</v>
      </c>
      <c r="EV19" s="387" t="e">
        <f t="shared" si="14"/>
        <v>#DIV/0!</v>
      </c>
      <c r="EW19" s="721"/>
      <c r="EX19" s="699"/>
      <c r="EY19" s="699"/>
      <c r="EZ19" s="696"/>
      <c r="FA19" s="715"/>
    </row>
    <row r="20" spans="1:157" s="211" customFormat="1" ht="20.25" customHeight="1" x14ac:dyDescent="0.25">
      <c r="A20" s="705"/>
      <c r="B20" s="677"/>
      <c r="C20" s="693"/>
      <c r="D20" s="682"/>
      <c r="E20" s="702"/>
      <c r="F20" s="379" t="s">
        <v>38</v>
      </c>
      <c r="G20" s="375"/>
      <c r="H20" s="412"/>
      <c r="I20" s="412"/>
      <c r="J20" s="412"/>
      <c r="K20" s="412"/>
      <c r="L20" s="412"/>
      <c r="M20" s="412"/>
      <c r="N20" s="412"/>
      <c r="O20" s="412"/>
      <c r="P20" s="412"/>
      <c r="Q20" s="412"/>
      <c r="R20" s="412"/>
      <c r="S20" s="412"/>
      <c r="T20" s="412"/>
      <c r="U20" s="412"/>
      <c r="V20" s="412"/>
      <c r="W20" s="453"/>
      <c r="X20" s="453"/>
      <c r="Y20" s="453"/>
      <c r="Z20" s="412">
        <v>0</v>
      </c>
      <c r="AA20" s="412">
        <v>0</v>
      </c>
      <c r="AB20" s="375"/>
      <c r="AC20" s="375"/>
      <c r="AD20" s="375"/>
      <c r="AE20" s="375"/>
      <c r="AF20" s="375"/>
      <c r="AG20" s="375"/>
      <c r="AH20" s="375"/>
      <c r="AI20" s="375"/>
      <c r="AJ20" s="375"/>
      <c r="AK20" s="375"/>
      <c r="AL20" s="375"/>
      <c r="AM20" s="375"/>
      <c r="AN20" s="375"/>
      <c r="AO20" s="375">
        <v>0</v>
      </c>
      <c r="AP20" s="375">
        <v>0</v>
      </c>
      <c r="AQ20" s="375"/>
      <c r="AR20" s="375"/>
      <c r="AS20" s="375"/>
      <c r="AT20" s="375"/>
      <c r="AU20" s="375"/>
      <c r="AV20" s="375"/>
      <c r="AW20" s="375">
        <v>0</v>
      </c>
      <c r="AX20" s="375">
        <v>0</v>
      </c>
      <c r="AY20" s="375"/>
      <c r="AZ20" s="375"/>
      <c r="BA20" s="375">
        <f t="shared" si="24"/>
        <v>0</v>
      </c>
      <c r="BB20" s="375">
        <f t="shared" si="25"/>
        <v>0</v>
      </c>
      <c r="BC20" s="375">
        <f t="shared" si="31"/>
        <v>0</v>
      </c>
      <c r="BD20" s="412">
        <f t="shared" si="27"/>
        <v>0</v>
      </c>
      <c r="BE20" s="414">
        <f t="shared" si="32"/>
        <v>0</v>
      </c>
      <c r="BF20" s="415">
        <v>0</v>
      </c>
      <c r="BG20" s="415">
        <v>0</v>
      </c>
      <c r="BH20" s="415">
        <v>0</v>
      </c>
      <c r="BI20" s="415">
        <v>0</v>
      </c>
      <c r="BJ20" s="415">
        <v>0</v>
      </c>
      <c r="BK20" s="415">
        <v>0</v>
      </c>
      <c r="BL20" s="415">
        <v>0</v>
      </c>
      <c r="BM20" s="415">
        <v>0</v>
      </c>
      <c r="BN20" s="415">
        <v>0</v>
      </c>
      <c r="BO20" s="415">
        <v>0</v>
      </c>
      <c r="BP20" s="415">
        <v>0</v>
      </c>
      <c r="BQ20" s="415">
        <v>0</v>
      </c>
      <c r="BR20" s="415">
        <v>0</v>
      </c>
      <c r="BS20" s="415">
        <v>0</v>
      </c>
      <c r="BT20" s="415">
        <v>0</v>
      </c>
      <c r="BU20" s="415">
        <v>0</v>
      </c>
      <c r="BV20" s="415">
        <v>0</v>
      </c>
      <c r="BW20" s="415">
        <v>0</v>
      </c>
      <c r="BX20" s="412">
        <v>0</v>
      </c>
      <c r="BY20" s="415">
        <v>0</v>
      </c>
      <c r="BZ20" s="454">
        <v>0</v>
      </c>
      <c r="CA20" s="415">
        <v>0</v>
      </c>
      <c r="CB20" s="454">
        <v>0</v>
      </c>
      <c r="CC20" s="415">
        <v>0</v>
      </c>
      <c r="CD20" s="455">
        <v>0</v>
      </c>
      <c r="CE20" s="415">
        <f t="shared" si="9"/>
        <v>0</v>
      </c>
      <c r="CF20" s="417">
        <f t="shared" si="10"/>
        <v>0</v>
      </c>
      <c r="CG20" s="415">
        <f t="shared" si="11"/>
        <v>0</v>
      </c>
      <c r="CH20" s="415">
        <f t="shared" si="38"/>
        <v>0</v>
      </c>
      <c r="CI20" s="418">
        <f t="shared" si="39"/>
        <v>0</v>
      </c>
      <c r="CJ20" s="419"/>
      <c r="CK20" s="412"/>
      <c r="CL20" s="412"/>
      <c r="CM20" s="412"/>
      <c r="CN20" s="412"/>
      <c r="CO20" s="412"/>
      <c r="CP20" s="412"/>
      <c r="CQ20" s="412"/>
      <c r="CR20" s="412"/>
      <c r="CS20" s="412"/>
      <c r="CT20" s="412"/>
      <c r="CU20" s="412"/>
      <c r="CV20" s="412"/>
      <c r="CW20" s="412"/>
      <c r="CX20" s="412"/>
      <c r="CY20" s="412"/>
      <c r="CZ20" s="412"/>
      <c r="DA20" s="412"/>
      <c r="DB20" s="412"/>
      <c r="DC20" s="412"/>
      <c r="DD20" s="412"/>
      <c r="DE20" s="412"/>
      <c r="DF20" s="412"/>
      <c r="DG20" s="412"/>
      <c r="DH20" s="412"/>
      <c r="DI20" s="456">
        <f>DE20+DC20+DA20+CY20+CW20+CU20+CS20+CQ20+CO20+CM20+CK20+DG20</f>
        <v>0</v>
      </c>
      <c r="DJ20" s="457">
        <f t="shared" si="34"/>
        <v>0</v>
      </c>
      <c r="DK20" s="457">
        <f t="shared" si="35"/>
        <v>0</v>
      </c>
      <c r="DL20" s="458">
        <f>CM20+CO20+CQ20+CS20+CU20+CW20+CY20+DA20+DC20+DE20+DG20</f>
        <v>0</v>
      </c>
      <c r="DM20" s="456">
        <f>CL20+CN20+CP20+CR20</f>
        <v>0</v>
      </c>
      <c r="DN20" s="412"/>
      <c r="DO20" s="412"/>
      <c r="DP20" s="412"/>
      <c r="DQ20" s="412"/>
      <c r="DR20" s="412"/>
      <c r="DS20" s="412"/>
      <c r="DT20" s="412"/>
      <c r="DU20" s="412"/>
      <c r="DV20" s="412"/>
      <c r="DW20" s="412"/>
      <c r="DX20" s="412"/>
      <c r="DY20" s="412"/>
      <c r="DZ20" s="412"/>
      <c r="EA20" s="412"/>
      <c r="EB20" s="412"/>
      <c r="EC20" s="412"/>
      <c r="ED20" s="412"/>
      <c r="EE20" s="412"/>
      <c r="EF20" s="412"/>
      <c r="EG20" s="412"/>
      <c r="EH20" s="412"/>
      <c r="EI20" s="412"/>
      <c r="EJ20" s="412"/>
      <c r="EK20" s="412"/>
      <c r="EL20" s="412"/>
      <c r="EM20" s="456">
        <f>EI20+EG20+EE20+EC20+EA20+DY20+DW20+DU20+DS20+DQ20+DO20+EK20</f>
        <v>0</v>
      </c>
      <c r="EN20" s="457">
        <f t="shared" si="36"/>
        <v>0</v>
      </c>
      <c r="EO20" s="457">
        <f t="shared" si="37"/>
        <v>0</v>
      </c>
      <c r="EP20" s="458">
        <f>DQ20+DS20+DU20+DW20+DY20+EA20+EC20+EE20+EG20+EI20+EK20</f>
        <v>0</v>
      </c>
      <c r="EQ20" s="459">
        <f>DP20+DR20+DT20+DV20</f>
        <v>0</v>
      </c>
      <c r="ER20" s="410">
        <f t="shared" si="1"/>
        <v>0</v>
      </c>
      <c r="ES20" s="386" t="e">
        <f t="shared" si="2"/>
        <v>#DIV/0!</v>
      </c>
      <c r="ET20" s="386" t="e">
        <f t="shared" si="3"/>
        <v>#DIV/0!</v>
      </c>
      <c r="EU20" s="386" t="e">
        <f t="shared" si="4"/>
        <v>#DIV/0!</v>
      </c>
      <c r="EV20" s="387" t="e">
        <f t="shared" si="14"/>
        <v>#DIV/0!</v>
      </c>
      <c r="EW20" s="721"/>
      <c r="EX20" s="699"/>
      <c r="EY20" s="699"/>
      <c r="EZ20" s="696"/>
      <c r="FA20" s="715"/>
    </row>
    <row r="21" spans="1:157" s="211" customFormat="1" ht="20.25" customHeight="1" x14ac:dyDescent="0.25">
      <c r="A21" s="705"/>
      <c r="B21" s="677"/>
      <c r="C21" s="693"/>
      <c r="D21" s="682"/>
      <c r="E21" s="702"/>
      <c r="F21" s="377" t="s">
        <v>4</v>
      </c>
      <c r="G21" s="367">
        <f>AA21+BE21+CH21+CJ21+DN21</f>
        <v>260895665</v>
      </c>
      <c r="H21" s="374">
        <v>0</v>
      </c>
      <c r="I21" s="374"/>
      <c r="J21" s="374"/>
      <c r="K21" s="374">
        <v>0</v>
      </c>
      <c r="L21" s="374">
        <v>0</v>
      </c>
      <c r="M21" s="374">
        <v>0</v>
      </c>
      <c r="N21" s="374">
        <v>0</v>
      </c>
      <c r="O21" s="374">
        <v>0</v>
      </c>
      <c r="P21" s="374">
        <v>0</v>
      </c>
      <c r="Q21" s="374">
        <v>0</v>
      </c>
      <c r="R21" s="374">
        <v>0</v>
      </c>
      <c r="S21" s="374">
        <v>0</v>
      </c>
      <c r="T21" s="374">
        <v>0</v>
      </c>
      <c r="U21" s="374">
        <v>0</v>
      </c>
      <c r="V21" s="374">
        <v>0</v>
      </c>
      <c r="W21" s="374">
        <v>0</v>
      </c>
      <c r="X21" s="374">
        <v>0</v>
      </c>
      <c r="Y21" s="374">
        <v>0</v>
      </c>
      <c r="Z21" s="402">
        <v>0</v>
      </c>
      <c r="AA21" s="402">
        <v>0</v>
      </c>
      <c r="AB21" s="374">
        <v>181028267</v>
      </c>
      <c r="AC21" s="374">
        <v>6457115</v>
      </c>
      <c r="AD21" s="374">
        <v>6457115</v>
      </c>
      <c r="AE21" s="374">
        <v>10000000</v>
      </c>
      <c r="AF21" s="374">
        <v>10000000</v>
      </c>
      <c r="AG21" s="374">
        <v>16457115</v>
      </c>
      <c r="AH21" s="374">
        <v>16457115</v>
      </c>
      <c r="AI21" s="374">
        <v>16457115</v>
      </c>
      <c r="AJ21" s="374">
        <v>16457115</v>
      </c>
      <c r="AK21" s="374">
        <v>131656921</v>
      </c>
      <c r="AL21" s="374">
        <v>131656921</v>
      </c>
      <c r="AM21" s="374">
        <v>0</v>
      </c>
      <c r="AN21" s="374">
        <v>0</v>
      </c>
      <c r="AO21" s="374">
        <v>0</v>
      </c>
      <c r="AP21" s="374">
        <v>0</v>
      </c>
      <c r="AQ21" s="374">
        <v>0</v>
      </c>
      <c r="AR21" s="374">
        <v>0</v>
      </c>
      <c r="AS21" s="374">
        <v>0</v>
      </c>
      <c r="AT21" s="374">
        <v>0</v>
      </c>
      <c r="AU21" s="374">
        <v>0</v>
      </c>
      <c r="AV21" s="374">
        <v>0</v>
      </c>
      <c r="AW21" s="374">
        <v>0</v>
      </c>
      <c r="AX21" s="374">
        <v>0</v>
      </c>
      <c r="AY21" s="374">
        <v>0</v>
      </c>
      <c r="AZ21" s="374">
        <v>0</v>
      </c>
      <c r="BA21" s="374">
        <f t="shared" si="24"/>
        <v>181028266</v>
      </c>
      <c r="BB21" s="374">
        <f t="shared" si="25"/>
        <v>181028266</v>
      </c>
      <c r="BC21" s="374">
        <f t="shared" si="31"/>
        <v>181028266</v>
      </c>
      <c r="BD21" s="402">
        <f t="shared" si="27"/>
        <v>181028266</v>
      </c>
      <c r="BE21" s="403">
        <f t="shared" si="32"/>
        <v>181028266</v>
      </c>
      <c r="BF21" s="400">
        <v>81261198</v>
      </c>
      <c r="BG21" s="400">
        <v>42353332</v>
      </c>
      <c r="BH21" s="400">
        <v>41207566</v>
      </c>
      <c r="BI21" s="400">
        <v>8581199</v>
      </c>
      <c r="BJ21" s="400">
        <v>28844933</v>
      </c>
      <c r="BK21" s="400">
        <v>9478934</v>
      </c>
      <c r="BL21" s="400">
        <v>4418400</v>
      </c>
      <c r="BM21" s="400">
        <v>9726967</v>
      </c>
      <c r="BN21" s="400">
        <v>3720500</v>
      </c>
      <c r="BO21" s="400">
        <v>9726967</v>
      </c>
      <c r="BP21" s="400">
        <v>1676000</v>
      </c>
      <c r="BQ21" s="400">
        <v>0</v>
      </c>
      <c r="BR21" s="400">
        <v>0</v>
      </c>
      <c r="BS21" s="400">
        <v>0</v>
      </c>
      <c r="BT21" s="400"/>
      <c r="BU21" s="400">
        <v>0</v>
      </c>
      <c r="BV21" s="400">
        <v>0</v>
      </c>
      <c r="BW21" s="400"/>
      <c r="BX21" s="402">
        <v>0</v>
      </c>
      <c r="BY21" s="400">
        <v>0</v>
      </c>
      <c r="BZ21" s="400"/>
      <c r="CA21" s="400">
        <v>0</v>
      </c>
      <c r="CB21" s="400"/>
      <c r="CC21" s="400">
        <v>0</v>
      </c>
      <c r="CD21" s="452"/>
      <c r="CE21" s="400">
        <f t="shared" si="9"/>
        <v>79867399</v>
      </c>
      <c r="CF21" s="404">
        <f t="shared" si="10"/>
        <v>79867399</v>
      </c>
      <c r="CG21" s="400">
        <f t="shared" si="11"/>
        <v>79867399</v>
      </c>
      <c r="CH21" s="400">
        <f t="shared" si="38"/>
        <v>79867399</v>
      </c>
      <c r="CI21" s="405">
        <f t="shared" si="39"/>
        <v>79867399</v>
      </c>
      <c r="CJ21" s="460"/>
      <c r="CK21" s="401"/>
      <c r="CL21" s="401"/>
      <c r="CM21" s="401"/>
      <c r="CN21" s="401"/>
      <c r="CO21" s="401"/>
      <c r="CP21" s="401"/>
      <c r="CQ21" s="401"/>
      <c r="CR21" s="401"/>
      <c r="CS21" s="401"/>
      <c r="CT21" s="401"/>
      <c r="CU21" s="401"/>
      <c r="CV21" s="401"/>
      <c r="CW21" s="401"/>
      <c r="CX21" s="401"/>
      <c r="CY21" s="401"/>
      <c r="CZ21" s="401"/>
      <c r="DA21" s="401"/>
      <c r="DB21" s="401"/>
      <c r="DC21" s="401"/>
      <c r="DD21" s="401"/>
      <c r="DE21" s="401"/>
      <c r="DF21" s="401"/>
      <c r="DG21" s="401"/>
      <c r="DH21" s="401"/>
      <c r="DI21" s="456">
        <f>DE21+DC21+DA21+CY21+CW21+CU21+CS21+CQ21+CO21+CM21+CK21+DG21</f>
        <v>0</v>
      </c>
      <c r="DJ21" s="408">
        <f t="shared" si="34"/>
        <v>0</v>
      </c>
      <c r="DK21" s="408">
        <f t="shared" si="35"/>
        <v>0</v>
      </c>
      <c r="DL21" s="402">
        <f>CM21+CO21+CQ21+CS21+CU21+CW21+CY21+DA21+DC21+DE21+DG21+CK21</f>
        <v>0</v>
      </c>
      <c r="DM21" s="408">
        <f>CL21+CN21+CP21+CR21</f>
        <v>0</v>
      </c>
      <c r="DN21" s="401"/>
      <c r="DO21" s="401"/>
      <c r="DP21" s="401"/>
      <c r="DQ21" s="401"/>
      <c r="DR21" s="401"/>
      <c r="DS21" s="401"/>
      <c r="DT21" s="401"/>
      <c r="DU21" s="401"/>
      <c r="DV21" s="401"/>
      <c r="DW21" s="401"/>
      <c r="DX21" s="401"/>
      <c r="DY21" s="401"/>
      <c r="DZ21" s="401"/>
      <c r="EA21" s="401"/>
      <c r="EB21" s="401"/>
      <c r="EC21" s="401"/>
      <c r="ED21" s="401"/>
      <c r="EE21" s="401"/>
      <c r="EF21" s="401"/>
      <c r="EG21" s="401"/>
      <c r="EH21" s="401"/>
      <c r="EI21" s="401"/>
      <c r="EJ21" s="401"/>
      <c r="EK21" s="401"/>
      <c r="EL21" s="401"/>
      <c r="EM21" s="456">
        <f>EI21+EG21+EE21+EC21+EA21+DY21+DW21+DU21+DS21+DQ21+DO21+EK21</f>
        <v>0</v>
      </c>
      <c r="EN21" s="408">
        <f t="shared" si="36"/>
        <v>0</v>
      </c>
      <c r="EO21" s="408">
        <f t="shared" si="37"/>
        <v>0</v>
      </c>
      <c r="EP21" s="402">
        <f>DQ21+DS21+DU21+DW21+DY21+EA21+EC21+EE21+EG21+EI21+EK21+DO21</f>
        <v>0</v>
      </c>
      <c r="EQ21" s="409">
        <f>DP21+DR21+DT21+DV21</f>
        <v>0</v>
      </c>
      <c r="ER21" s="410">
        <f t="shared" si="1"/>
        <v>0</v>
      </c>
      <c r="ES21" s="386">
        <f t="shared" si="2"/>
        <v>1</v>
      </c>
      <c r="ET21" s="386">
        <f t="shared" si="3"/>
        <v>1</v>
      </c>
      <c r="EU21" s="386">
        <f t="shared" si="4"/>
        <v>1</v>
      </c>
      <c r="EV21" s="387">
        <f t="shared" si="14"/>
        <v>1</v>
      </c>
      <c r="EW21" s="721"/>
      <c r="EX21" s="699"/>
      <c r="EY21" s="699"/>
      <c r="EZ21" s="696"/>
      <c r="FA21" s="715"/>
    </row>
    <row r="22" spans="1:157" s="211" customFormat="1" ht="20.25" customHeight="1" thickBot="1" x14ac:dyDescent="0.3">
      <c r="A22" s="705"/>
      <c r="B22" s="677"/>
      <c r="C22" s="693"/>
      <c r="D22" s="682"/>
      <c r="E22" s="702"/>
      <c r="F22" s="379" t="s">
        <v>39</v>
      </c>
      <c r="G22" s="368">
        <f>+G17+G20</f>
        <v>48</v>
      </c>
      <c r="H22" s="368">
        <f>+H17+H20</f>
        <v>6</v>
      </c>
      <c r="I22" s="461"/>
      <c r="J22" s="461"/>
      <c r="K22" s="368">
        <f>+K17+K20</f>
        <v>6</v>
      </c>
      <c r="L22" s="368">
        <f t="shared" ref="L22:V22" si="40">+L17+L20</f>
        <v>1</v>
      </c>
      <c r="M22" s="368">
        <f t="shared" si="40"/>
        <v>6</v>
      </c>
      <c r="N22" s="368">
        <f t="shared" si="40"/>
        <v>2</v>
      </c>
      <c r="O22" s="368">
        <f t="shared" si="40"/>
        <v>6</v>
      </c>
      <c r="P22" s="368">
        <f t="shared" si="40"/>
        <v>3</v>
      </c>
      <c r="Q22" s="368">
        <f t="shared" si="40"/>
        <v>6</v>
      </c>
      <c r="R22" s="368">
        <f t="shared" si="40"/>
        <v>4</v>
      </c>
      <c r="S22" s="368">
        <f t="shared" si="40"/>
        <v>6</v>
      </c>
      <c r="T22" s="368">
        <f t="shared" si="40"/>
        <v>5</v>
      </c>
      <c r="U22" s="368">
        <f t="shared" si="40"/>
        <v>6</v>
      </c>
      <c r="V22" s="368">
        <f t="shared" si="40"/>
        <v>6</v>
      </c>
      <c r="W22" s="368">
        <f t="shared" ref="W22:AA22" si="41">+W17+W20</f>
        <v>6</v>
      </c>
      <c r="X22" s="368">
        <f t="shared" si="41"/>
        <v>6</v>
      </c>
      <c r="Y22" s="368">
        <f t="shared" si="41"/>
        <v>6</v>
      </c>
      <c r="Z22" s="368">
        <f t="shared" si="41"/>
        <v>6</v>
      </c>
      <c r="AA22" s="368">
        <f t="shared" si="41"/>
        <v>6</v>
      </c>
      <c r="AB22" s="368">
        <f t="shared" ref="AB22:AZ22" si="42">+AB17+AB20</f>
        <v>12</v>
      </c>
      <c r="AC22" s="368">
        <f t="shared" si="42"/>
        <v>1</v>
      </c>
      <c r="AD22" s="368">
        <f t="shared" si="42"/>
        <v>1</v>
      </c>
      <c r="AE22" s="368">
        <f t="shared" si="42"/>
        <v>1</v>
      </c>
      <c r="AF22" s="368">
        <f t="shared" si="42"/>
        <v>1</v>
      </c>
      <c r="AG22" s="368">
        <f t="shared" si="42"/>
        <v>1</v>
      </c>
      <c r="AH22" s="368">
        <f t="shared" si="42"/>
        <v>1</v>
      </c>
      <c r="AI22" s="368">
        <f t="shared" si="42"/>
        <v>1</v>
      </c>
      <c r="AJ22" s="368">
        <f t="shared" si="42"/>
        <v>1</v>
      </c>
      <c r="AK22" s="368">
        <f t="shared" si="42"/>
        <v>1</v>
      </c>
      <c r="AL22" s="368">
        <f t="shared" si="42"/>
        <v>1</v>
      </c>
      <c r="AM22" s="368">
        <f t="shared" si="42"/>
        <v>1</v>
      </c>
      <c r="AN22" s="368">
        <f t="shared" si="42"/>
        <v>1</v>
      </c>
      <c r="AO22" s="368">
        <f t="shared" si="42"/>
        <v>1</v>
      </c>
      <c r="AP22" s="368">
        <f t="shared" si="42"/>
        <v>1</v>
      </c>
      <c r="AQ22" s="368">
        <f t="shared" si="42"/>
        <v>1</v>
      </c>
      <c r="AR22" s="368">
        <f t="shared" si="42"/>
        <v>1</v>
      </c>
      <c r="AS22" s="368">
        <f t="shared" si="42"/>
        <v>1</v>
      </c>
      <c r="AT22" s="368">
        <f t="shared" si="42"/>
        <v>1</v>
      </c>
      <c r="AU22" s="368">
        <f t="shared" si="42"/>
        <v>1</v>
      </c>
      <c r="AV22" s="368">
        <f t="shared" si="42"/>
        <v>1</v>
      </c>
      <c r="AW22" s="368">
        <f t="shared" si="42"/>
        <v>1</v>
      </c>
      <c r="AX22" s="368">
        <f t="shared" si="42"/>
        <v>1</v>
      </c>
      <c r="AY22" s="368">
        <f t="shared" si="42"/>
        <v>1</v>
      </c>
      <c r="AZ22" s="368">
        <f t="shared" si="42"/>
        <v>1</v>
      </c>
      <c r="BA22" s="368">
        <f t="shared" si="24"/>
        <v>12</v>
      </c>
      <c r="BB22" s="368">
        <f t="shared" si="25"/>
        <v>12</v>
      </c>
      <c r="BC22" s="368">
        <f t="shared" si="31"/>
        <v>12</v>
      </c>
      <c r="BD22" s="368">
        <f t="shared" si="27"/>
        <v>12</v>
      </c>
      <c r="BE22" s="427">
        <f t="shared" si="32"/>
        <v>12</v>
      </c>
      <c r="BF22" s="429">
        <f>+BF17+BF20</f>
        <v>12</v>
      </c>
      <c r="BG22" s="429">
        <f>+BG17+BG20</f>
        <v>1</v>
      </c>
      <c r="BH22" s="429">
        <f t="shared" ref="BH22:CD23" si="43">+BH17+BH20</f>
        <v>1</v>
      </c>
      <c r="BI22" s="429">
        <f t="shared" si="43"/>
        <v>1</v>
      </c>
      <c r="BJ22" s="429">
        <f t="shared" si="43"/>
        <v>1</v>
      </c>
      <c r="BK22" s="429">
        <f t="shared" si="43"/>
        <v>1</v>
      </c>
      <c r="BL22" s="429">
        <f t="shared" si="43"/>
        <v>1</v>
      </c>
      <c r="BM22" s="429">
        <f t="shared" si="43"/>
        <v>1</v>
      </c>
      <c r="BN22" s="429">
        <f t="shared" si="43"/>
        <v>1</v>
      </c>
      <c r="BO22" s="429">
        <f t="shared" si="43"/>
        <v>1</v>
      </c>
      <c r="BP22" s="429">
        <f t="shared" si="43"/>
        <v>1</v>
      </c>
      <c r="BQ22" s="429">
        <f t="shared" si="43"/>
        <v>1</v>
      </c>
      <c r="BR22" s="429">
        <f t="shared" si="43"/>
        <v>1</v>
      </c>
      <c r="BS22" s="429">
        <f t="shared" si="43"/>
        <v>1</v>
      </c>
      <c r="BT22" s="429">
        <f t="shared" si="43"/>
        <v>1</v>
      </c>
      <c r="BU22" s="429">
        <f t="shared" si="43"/>
        <v>1</v>
      </c>
      <c r="BV22" s="429">
        <f t="shared" si="43"/>
        <v>1</v>
      </c>
      <c r="BW22" s="429">
        <f t="shared" si="43"/>
        <v>1</v>
      </c>
      <c r="BX22" s="368">
        <f t="shared" si="43"/>
        <v>1</v>
      </c>
      <c r="BY22" s="429">
        <f t="shared" si="43"/>
        <v>1</v>
      </c>
      <c r="BZ22" s="368">
        <f t="shared" si="43"/>
        <v>0</v>
      </c>
      <c r="CA22" s="429">
        <f t="shared" si="43"/>
        <v>1</v>
      </c>
      <c r="CB22" s="368">
        <f t="shared" si="43"/>
        <v>0</v>
      </c>
      <c r="CC22" s="429">
        <f t="shared" si="43"/>
        <v>1</v>
      </c>
      <c r="CD22" s="427">
        <f t="shared" si="43"/>
        <v>0</v>
      </c>
      <c r="CE22" s="429">
        <f t="shared" si="9"/>
        <v>12</v>
      </c>
      <c r="CF22" s="462">
        <f t="shared" si="10"/>
        <v>9</v>
      </c>
      <c r="CG22" s="429">
        <f t="shared" si="11"/>
        <v>9</v>
      </c>
      <c r="CH22" s="428">
        <f t="shared" si="38"/>
        <v>12</v>
      </c>
      <c r="CI22" s="430">
        <f t="shared" si="39"/>
        <v>9</v>
      </c>
      <c r="CJ22" s="463"/>
      <c r="CK22" s="432"/>
      <c r="CL22" s="432"/>
      <c r="CM22" s="432"/>
      <c r="CN22" s="432"/>
      <c r="CO22" s="432"/>
      <c r="CP22" s="432"/>
      <c r="CQ22" s="432"/>
      <c r="CR22" s="432"/>
      <c r="CS22" s="432"/>
      <c r="CT22" s="432"/>
      <c r="CU22" s="432"/>
      <c r="CV22" s="432"/>
      <c r="CW22" s="432"/>
      <c r="CX22" s="432"/>
      <c r="CY22" s="432"/>
      <c r="CZ22" s="432"/>
      <c r="DA22" s="432"/>
      <c r="DB22" s="432"/>
      <c r="DC22" s="432"/>
      <c r="DD22" s="432"/>
      <c r="DE22" s="432"/>
      <c r="DF22" s="432"/>
      <c r="DG22" s="432"/>
      <c r="DH22" s="432"/>
      <c r="DI22" s="464">
        <f>DE22+DC22+DA22+CY22+CW22+CU22+CS22+CQ22+CO22+CM22+CK22+DG22</f>
        <v>0</v>
      </c>
      <c r="DJ22" s="465">
        <f t="shared" si="34"/>
        <v>0</v>
      </c>
      <c r="DK22" s="465">
        <f t="shared" si="35"/>
        <v>0</v>
      </c>
      <c r="DL22" s="466">
        <f>CM22+CO22+CQ22+CS22+CU22+CW22+CY22+DA22+DC22+DE22+DG22+CK22</f>
        <v>0</v>
      </c>
      <c r="DM22" s="465">
        <f>CN22+CP22+CR22+CL22</f>
        <v>0</v>
      </c>
      <c r="DN22" s="432"/>
      <c r="DO22" s="432"/>
      <c r="DP22" s="432"/>
      <c r="DQ22" s="432"/>
      <c r="DR22" s="432"/>
      <c r="DS22" s="432"/>
      <c r="DT22" s="432"/>
      <c r="DU22" s="432"/>
      <c r="DV22" s="432"/>
      <c r="DW22" s="432"/>
      <c r="DX22" s="432"/>
      <c r="DY22" s="432"/>
      <c r="DZ22" s="432"/>
      <c r="EA22" s="432"/>
      <c r="EB22" s="432"/>
      <c r="EC22" s="432"/>
      <c r="ED22" s="432"/>
      <c r="EE22" s="432"/>
      <c r="EF22" s="432"/>
      <c r="EG22" s="432"/>
      <c r="EH22" s="432"/>
      <c r="EI22" s="432"/>
      <c r="EJ22" s="432"/>
      <c r="EK22" s="432"/>
      <c r="EL22" s="432"/>
      <c r="EM22" s="464">
        <f>EI22+EG22+EE22+EC22+EA22+DY22+DW22+DU22+DS22+DQ22+DO22+EK22</f>
        <v>0</v>
      </c>
      <c r="EN22" s="465">
        <f t="shared" si="36"/>
        <v>0</v>
      </c>
      <c r="EO22" s="465">
        <f t="shared" si="37"/>
        <v>0</v>
      </c>
      <c r="EP22" s="466">
        <f>DQ22+DS22+DU22+DW22+DY22+EA22+EC22+EE22+EG22+EI22+EK22+DO22</f>
        <v>0</v>
      </c>
      <c r="EQ22" s="467">
        <f>DR22+DT22+DV22+DP22</f>
        <v>0</v>
      </c>
      <c r="ER22" s="436">
        <f t="shared" si="1"/>
        <v>1</v>
      </c>
      <c r="ES22" s="388">
        <f t="shared" si="2"/>
        <v>1</v>
      </c>
      <c r="ET22" s="388">
        <f t="shared" si="3"/>
        <v>0.75</v>
      </c>
      <c r="EU22" s="388">
        <f t="shared" si="4"/>
        <v>1</v>
      </c>
      <c r="EV22" s="389">
        <f t="shared" si="14"/>
        <v>0.5625</v>
      </c>
      <c r="EW22" s="721"/>
      <c r="EX22" s="699"/>
      <c r="EY22" s="699"/>
      <c r="EZ22" s="696"/>
      <c r="FA22" s="715"/>
    </row>
    <row r="23" spans="1:157" s="215" customFormat="1" ht="20.25" customHeight="1" thickBot="1" x14ac:dyDescent="0.3">
      <c r="A23" s="705"/>
      <c r="B23" s="678"/>
      <c r="C23" s="694"/>
      <c r="D23" s="683"/>
      <c r="E23" s="703"/>
      <c r="F23" s="380" t="s">
        <v>40</v>
      </c>
      <c r="G23" s="369">
        <f>+G18+G21</f>
        <v>4666895365</v>
      </c>
      <c r="H23" s="437">
        <f t="shared" ref="H23:AZ23" si="44">+H18+H21</f>
        <v>625000000</v>
      </c>
      <c r="I23" s="437">
        <f t="shared" si="44"/>
        <v>0</v>
      </c>
      <c r="J23" s="437">
        <f t="shared" si="44"/>
        <v>0</v>
      </c>
      <c r="K23" s="437">
        <f t="shared" si="44"/>
        <v>625000000</v>
      </c>
      <c r="L23" s="437">
        <f t="shared" si="44"/>
        <v>0</v>
      </c>
      <c r="M23" s="437">
        <f t="shared" si="44"/>
        <v>625000000</v>
      </c>
      <c r="N23" s="437">
        <f t="shared" si="44"/>
        <v>450180000</v>
      </c>
      <c r="O23" s="437">
        <f t="shared" si="44"/>
        <v>625000000</v>
      </c>
      <c r="P23" s="437">
        <f t="shared" si="44"/>
        <v>473409000</v>
      </c>
      <c r="Q23" s="437">
        <f t="shared" si="44"/>
        <v>599529000</v>
      </c>
      <c r="R23" s="437">
        <f t="shared" si="44"/>
        <v>473409000</v>
      </c>
      <c r="S23" s="437">
        <f t="shared" si="44"/>
        <v>597226000</v>
      </c>
      <c r="T23" s="437">
        <f t="shared" si="44"/>
        <v>473409000</v>
      </c>
      <c r="U23" s="437">
        <f t="shared" si="44"/>
        <v>597226000</v>
      </c>
      <c r="V23" s="437">
        <f t="shared" si="44"/>
        <v>587239000</v>
      </c>
      <c r="W23" s="437">
        <f t="shared" si="44"/>
        <v>597226000</v>
      </c>
      <c r="X23" s="437">
        <f t="shared" si="44"/>
        <v>597226000</v>
      </c>
      <c r="Y23" s="437">
        <f t="shared" si="44"/>
        <v>587239000</v>
      </c>
      <c r="Z23" s="439">
        <f t="shared" si="44"/>
        <v>597226000</v>
      </c>
      <c r="AA23" s="439">
        <f t="shared" si="44"/>
        <v>587239000</v>
      </c>
      <c r="AB23" s="437">
        <f t="shared" si="44"/>
        <v>181028267</v>
      </c>
      <c r="AC23" s="437">
        <f t="shared" si="44"/>
        <v>6457115</v>
      </c>
      <c r="AD23" s="437">
        <f t="shared" si="44"/>
        <v>6457115</v>
      </c>
      <c r="AE23" s="437">
        <f t="shared" si="44"/>
        <v>250551250</v>
      </c>
      <c r="AF23" s="437">
        <f t="shared" si="44"/>
        <v>250551250</v>
      </c>
      <c r="AG23" s="437">
        <f t="shared" si="44"/>
        <v>257008365</v>
      </c>
      <c r="AH23" s="437">
        <f t="shared" si="44"/>
        <v>257008365</v>
      </c>
      <c r="AI23" s="437">
        <f t="shared" si="44"/>
        <v>257008365</v>
      </c>
      <c r="AJ23" s="437">
        <f t="shared" si="44"/>
        <v>257008365</v>
      </c>
      <c r="AK23" s="437">
        <f t="shared" si="44"/>
        <v>372208171</v>
      </c>
      <c r="AL23" s="437">
        <f t="shared" si="44"/>
        <v>372208171</v>
      </c>
      <c r="AM23" s="437">
        <f t="shared" si="44"/>
        <v>0</v>
      </c>
      <c r="AN23" s="437">
        <f t="shared" si="44"/>
        <v>0</v>
      </c>
      <c r="AO23" s="437">
        <f t="shared" si="44"/>
        <v>12898000</v>
      </c>
      <c r="AP23" s="437">
        <f t="shared" si="44"/>
        <v>-43366500</v>
      </c>
      <c r="AQ23" s="437">
        <f t="shared" si="44"/>
        <v>0</v>
      </c>
      <c r="AR23" s="437">
        <f t="shared" si="44"/>
        <v>0</v>
      </c>
      <c r="AS23" s="437">
        <f t="shared" si="44"/>
        <v>0</v>
      </c>
      <c r="AT23" s="437">
        <f t="shared" si="44"/>
        <v>0</v>
      </c>
      <c r="AU23" s="437">
        <f t="shared" si="44"/>
        <v>0</v>
      </c>
      <c r="AV23" s="437">
        <f t="shared" si="44"/>
        <v>0</v>
      </c>
      <c r="AW23" s="437">
        <f t="shared" si="44"/>
        <v>0</v>
      </c>
      <c r="AX23" s="437">
        <f t="shared" si="44"/>
        <v>0</v>
      </c>
      <c r="AY23" s="437">
        <f t="shared" si="44"/>
        <v>-19823000</v>
      </c>
      <c r="AZ23" s="437">
        <f t="shared" si="44"/>
        <v>30092200</v>
      </c>
      <c r="BA23" s="437">
        <f t="shared" si="24"/>
        <v>1136308266</v>
      </c>
      <c r="BB23" s="437">
        <f t="shared" si="25"/>
        <v>1136308266</v>
      </c>
      <c r="BC23" s="437">
        <f t="shared" si="31"/>
        <v>1129958966</v>
      </c>
      <c r="BD23" s="439">
        <f t="shared" si="27"/>
        <v>1136308266</v>
      </c>
      <c r="BE23" s="441">
        <f t="shared" si="32"/>
        <v>1129958966</v>
      </c>
      <c r="BF23" s="439">
        <f>+BF19+BF21</f>
        <v>1303370198</v>
      </c>
      <c r="BG23" s="439">
        <f t="shared" ref="BG23:CE23" si="45">+BG18+BG21</f>
        <v>1002183332</v>
      </c>
      <c r="BH23" s="439">
        <f t="shared" si="45"/>
        <v>1001037566</v>
      </c>
      <c r="BI23" s="439">
        <f t="shared" si="45"/>
        <v>32424744</v>
      </c>
      <c r="BJ23" s="439">
        <f t="shared" si="45"/>
        <v>28844933</v>
      </c>
      <c r="BK23" s="439">
        <f t="shared" si="45"/>
        <v>33322479</v>
      </c>
      <c r="BL23" s="439">
        <f t="shared" si="45"/>
        <v>4418400</v>
      </c>
      <c r="BM23" s="439">
        <f t="shared" si="45"/>
        <v>-193708488</v>
      </c>
      <c r="BN23" s="439">
        <f t="shared" si="43"/>
        <v>3720500</v>
      </c>
      <c r="BO23" s="439">
        <f t="shared" si="45"/>
        <v>33570512</v>
      </c>
      <c r="BP23" s="439">
        <f t="shared" si="43"/>
        <v>1676000</v>
      </c>
      <c r="BQ23" s="439">
        <f t="shared" si="45"/>
        <v>23843545</v>
      </c>
      <c r="BR23" s="439">
        <f t="shared" si="45"/>
        <v>0</v>
      </c>
      <c r="BS23" s="439">
        <f t="shared" si="45"/>
        <v>23843545</v>
      </c>
      <c r="BT23" s="439">
        <f t="shared" si="45"/>
        <v>0</v>
      </c>
      <c r="BU23" s="439">
        <f t="shared" si="45"/>
        <v>23843545</v>
      </c>
      <c r="BV23" s="439">
        <f t="shared" si="45"/>
        <v>0</v>
      </c>
      <c r="BW23" s="439">
        <f t="shared" si="45"/>
        <v>23843545</v>
      </c>
      <c r="BX23" s="439">
        <f t="shared" si="45"/>
        <v>0</v>
      </c>
      <c r="BY23" s="439">
        <f t="shared" si="45"/>
        <v>23843545</v>
      </c>
      <c r="BZ23" s="439">
        <f t="shared" si="45"/>
        <v>0</v>
      </c>
      <c r="CA23" s="439">
        <f t="shared" si="45"/>
        <v>23843545</v>
      </c>
      <c r="CB23" s="439">
        <f t="shared" si="45"/>
        <v>0</v>
      </c>
      <c r="CC23" s="439">
        <f t="shared" si="45"/>
        <v>23843550</v>
      </c>
      <c r="CD23" s="441">
        <f t="shared" si="45"/>
        <v>0</v>
      </c>
      <c r="CE23" s="439">
        <f t="shared" si="45"/>
        <v>1074697399</v>
      </c>
      <c r="CF23" s="442">
        <f t="shared" si="10"/>
        <v>1003166759</v>
      </c>
      <c r="CG23" s="439">
        <f t="shared" si="11"/>
        <v>1039697399</v>
      </c>
      <c r="CH23" s="439">
        <f t="shared" ref="CH23" si="46">+CH18+CH21</f>
        <v>1074697399</v>
      </c>
      <c r="CI23" s="443">
        <f>+CI18+CI21</f>
        <v>1039697399</v>
      </c>
      <c r="CJ23" s="442">
        <f t="shared" ref="CJ23:DN23" si="47">+CJ18+CJ21</f>
        <v>1250000000</v>
      </c>
      <c r="CK23" s="439">
        <f t="shared" si="47"/>
        <v>0</v>
      </c>
      <c r="CL23" s="439">
        <f t="shared" si="47"/>
        <v>0</v>
      </c>
      <c r="CM23" s="439">
        <f t="shared" si="47"/>
        <v>0</v>
      </c>
      <c r="CN23" s="439">
        <f t="shared" si="47"/>
        <v>0</v>
      </c>
      <c r="CO23" s="439">
        <f t="shared" si="47"/>
        <v>0</v>
      </c>
      <c r="CP23" s="439">
        <f t="shared" si="47"/>
        <v>0</v>
      </c>
      <c r="CQ23" s="439">
        <f t="shared" si="47"/>
        <v>0</v>
      </c>
      <c r="CR23" s="439">
        <f t="shared" si="47"/>
        <v>0</v>
      </c>
      <c r="CS23" s="439">
        <f t="shared" si="47"/>
        <v>0</v>
      </c>
      <c r="CT23" s="439">
        <f t="shared" si="47"/>
        <v>0</v>
      </c>
      <c r="CU23" s="439">
        <f t="shared" si="47"/>
        <v>0</v>
      </c>
      <c r="CV23" s="439">
        <f t="shared" si="47"/>
        <v>0</v>
      </c>
      <c r="CW23" s="439">
        <f t="shared" si="47"/>
        <v>0</v>
      </c>
      <c r="CX23" s="439">
        <f t="shared" si="47"/>
        <v>0</v>
      </c>
      <c r="CY23" s="439">
        <f t="shared" si="47"/>
        <v>0</v>
      </c>
      <c r="CZ23" s="439">
        <f t="shared" si="47"/>
        <v>0</v>
      </c>
      <c r="DA23" s="439">
        <f t="shared" si="47"/>
        <v>0</v>
      </c>
      <c r="DB23" s="439">
        <f t="shared" si="47"/>
        <v>0</v>
      </c>
      <c r="DC23" s="439">
        <f t="shared" si="47"/>
        <v>0</v>
      </c>
      <c r="DD23" s="439">
        <f t="shared" si="47"/>
        <v>0</v>
      </c>
      <c r="DE23" s="439">
        <f t="shared" si="47"/>
        <v>0</v>
      </c>
      <c r="DF23" s="439">
        <f t="shared" si="47"/>
        <v>0</v>
      </c>
      <c r="DG23" s="439">
        <f t="shared" si="47"/>
        <v>0</v>
      </c>
      <c r="DH23" s="439">
        <f t="shared" si="47"/>
        <v>0</v>
      </c>
      <c r="DI23" s="439">
        <f t="shared" si="47"/>
        <v>0</v>
      </c>
      <c r="DJ23" s="439">
        <f t="shared" si="47"/>
        <v>0</v>
      </c>
      <c r="DK23" s="439">
        <f t="shared" si="47"/>
        <v>0</v>
      </c>
      <c r="DL23" s="439">
        <f t="shared" si="47"/>
        <v>0</v>
      </c>
      <c r="DM23" s="439">
        <f t="shared" si="47"/>
        <v>0</v>
      </c>
      <c r="DN23" s="439">
        <f t="shared" si="47"/>
        <v>625000000</v>
      </c>
      <c r="DO23" s="444"/>
      <c r="DP23" s="444"/>
      <c r="DQ23" s="444"/>
      <c r="DR23" s="444"/>
      <c r="DS23" s="444"/>
      <c r="DT23" s="444"/>
      <c r="DU23" s="444"/>
      <c r="DV23" s="444"/>
      <c r="DW23" s="444"/>
      <c r="DX23" s="444"/>
      <c r="DY23" s="444"/>
      <c r="DZ23" s="444"/>
      <c r="EA23" s="444"/>
      <c r="EB23" s="444"/>
      <c r="EC23" s="444"/>
      <c r="ED23" s="444"/>
      <c r="EE23" s="444"/>
      <c r="EF23" s="444"/>
      <c r="EG23" s="444"/>
      <c r="EH23" s="444"/>
      <c r="EI23" s="444"/>
      <c r="EJ23" s="444"/>
      <c r="EK23" s="444"/>
      <c r="EL23" s="444"/>
      <c r="EM23" s="439">
        <f t="shared" ref="EM23" si="48">+EH23+EF23+ED23+EB23+DZ23+DX23+DV23+DT23+DR23+DP23+DN23+DL23+DI23</f>
        <v>625000000</v>
      </c>
      <c r="EN23" s="439">
        <f t="shared" ref="EN23" si="49">+EN18+EN21</f>
        <v>0</v>
      </c>
      <c r="EO23" s="468">
        <f t="shared" ref="EO23" si="50">EO18+EO21</f>
        <v>0</v>
      </c>
      <c r="EP23" s="439">
        <f t="shared" ref="EP23:EQ23" si="51">+EP18+EP21</f>
        <v>0</v>
      </c>
      <c r="EQ23" s="441">
        <f t="shared" si="51"/>
        <v>0</v>
      </c>
      <c r="ER23" s="445">
        <f t="shared" si="1"/>
        <v>0</v>
      </c>
      <c r="ES23" s="390">
        <f t="shared" si="2"/>
        <v>1.0364153214530507</v>
      </c>
      <c r="ET23" s="390">
        <f t="shared" si="3"/>
        <v>0.96743269311662305</v>
      </c>
      <c r="EU23" s="390">
        <f t="shared" si="4"/>
        <v>1.0073790815348564</v>
      </c>
      <c r="EV23" s="391">
        <f t="shared" si="14"/>
        <v>0.59073434250866264</v>
      </c>
      <c r="EW23" s="722"/>
      <c r="EX23" s="700"/>
      <c r="EY23" s="700"/>
      <c r="EZ23" s="697"/>
      <c r="FA23" s="716"/>
    </row>
    <row r="24" spans="1:157" s="211" customFormat="1" ht="20.25" customHeight="1" x14ac:dyDescent="0.25">
      <c r="A24" s="705" t="s">
        <v>256</v>
      </c>
      <c r="B24" s="676">
        <v>3</v>
      </c>
      <c r="C24" s="673" t="s">
        <v>259</v>
      </c>
      <c r="D24" s="681" t="s">
        <v>236</v>
      </c>
      <c r="E24" s="701">
        <v>210</v>
      </c>
      <c r="F24" s="376" t="s">
        <v>37</v>
      </c>
      <c r="G24" s="370">
        <v>1</v>
      </c>
      <c r="H24" s="370">
        <v>0.05</v>
      </c>
      <c r="I24" s="469"/>
      <c r="J24" s="469"/>
      <c r="K24" s="470">
        <v>0.05</v>
      </c>
      <c r="L24" s="470">
        <v>0</v>
      </c>
      <c r="M24" s="470">
        <v>0.05</v>
      </c>
      <c r="N24" s="470">
        <v>0.01</v>
      </c>
      <c r="O24" s="470">
        <v>0.05</v>
      </c>
      <c r="P24" s="470">
        <v>0.02</v>
      </c>
      <c r="Q24" s="470">
        <v>0.05</v>
      </c>
      <c r="R24" s="470">
        <v>0.03</v>
      </c>
      <c r="S24" s="470">
        <v>0.05</v>
      </c>
      <c r="T24" s="470">
        <v>0.04</v>
      </c>
      <c r="U24" s="470">
        <v>0.05</v>
      </c>
      <c r="V24" s="470">
        <v>0.05</v>
      </c>
      <c r="W24" s="470">
        <f>+H24</f>
        <v>0.05</v>
      </c>
      <c r="X24" s="471">
        <f>+W24</f>
        <v>0.05</v>
      </c>
      <c r="Y24" s="471">
        <f>+V24</f>
        <v>0.05</v>
      </c>
      <c r="Z24" s="472">
        <f>+X24</f>
        <v>0.05</v>
      </c>
      <c r="AA24" s="472">
        <f>+Y24</f>
        <v>0.05</v>
      </c>
      <c r="AB24" s="471">
        <v>0.25</v>
      </c>
      <c r="AC24" s="471">
        <v>0.01</v>
      </c>
      <c r="AD24" s="471">
        <v>0.01</v>
      </c>
      <c r="AE24" s="471">
        <v>0.01</v>
      </c>
      <c r="AF24" s="471">
        <v>0.01</v>
      </c>
      <c r="AG24" s="471">
        <v>0.01</v>
      </c>
      <c r="AH24" s="471">
        <v>0.01</v>
      </c>
      <c r="AI24" s="471">
        <v>0</v>
      </c>
      <c r="AJ24" s="471">
        <v>0</v>
      </c>
      <c r="AK24" s="471">
        <v>0.01</v>
      </c>
      <c r="AL24" s="471">
        <v>0.01</v>
      </c>
      <c r="AM24" s="471">
        <v>0.01</v>
      </c>
      <c r="AN24" s="471">
        <v>0.01</v>
      </c>
      <c r="AO24" s="471">
        <v>0.03</v>
      </c>
      <c r="AP24" s="471">
        <v>0.03</v>
      </c>
      <c r="AQ24" s="471">
        <v>0.03</v>
      </c>
      <c r="AR24" s="471">
        <v>0.03</v>
      </c>
      <c r="AS24" s="471">
        <v>0.04</v>
      </c>
      <c r="AT24" s="471">
        <v>0.03</v>
      </c>
      <c r="AU24" s="471">
        <v>0.03</v>
      </c>
      <c r="AV24" s="471">
        <v>0.03</v>
      </c>
      <c r="AW24" s="471">
        <v>0.03</v>
      </c>
      <c r="AX24" s="471">
        <v>0.04</v>
      </c>
      <c r="AY24" s="471">
        <v>0.04</v>
      </c>
      <c r="AZ24" s="471">
        <v>0.04</v>
      </c>
      <c r="BA24" s="471">
        <f t="shared" si="24"/>
        <v>0.25000000000000006</v>
      </c>
      <c r="BB24" s="471">
        <f t="shared" si="25"/>
        <v>0.25</v>
      </c>
      <c r="BC24" s="471">
        <f t="shared" si="31"/>
        <v>0.25</v>
      </c>
      <c r="BD24" s="472">
        <f t="shared" si="27"/>
        <v>0.25</v>
      </c>
      <c r="BE24" s="473">
        <f t="shared" si="32"/>
        <v>0.25</v>
      </c>
      <c r="BF24" s="472">
        <v>0.25</v>
      </c>
      <c r="BG24" s="472">
        <v>0.01</v>
      </c>
      <c r="BH24" s="472">
        <v>0.01</v>
      </c>
      <c r="BI24" s="472">
        <v>0.01</v>
      </c>
      <c r="BJ24" s="472">
        <v>0.01</v>
      </c>
      <c r="BK24" s="472">
        <v>0.02</v>
      </c>
      <c r="BL24" s="472">
        <f>+GESTIÓN!BN14</f>
        <v>0.01</v>
      </c>
      <c r="BM24" s="472">
        <v>0.03</v>
      </c>
      <c r="BN24" s="472">
        <v>0.03</v>
      </c>
      <c r="BO24" s="472">
        <v>0.02</v>
      </c>
      <c r="BP24" s="472">
        <v>0.03</v>
      </c>
      <c r="BQ24" s="472">
        <v>0.02</v>
      </c>
      <c r="BR24" s="472">
        <v>0.02</v>
      </c>
      <c r="BS24" s="472">
        <v>0.02</v>
      </c>
      <c r="BT24" s="472">
        <v>0.02</v>
      </c>
      <c r="BU24" s="472">
        <v>0.03</v>
      </c>
      <c r="BV24" s="472">
        <v>0.03</v>
      </c>
      <c r="BW24" s="472">
        <v>0.02</v>
      </c>
      <c r="BX24" s="472">
        <v>0.02</v>
      </c>
      <c r="BY24" s="472">
        <v>0.02</v>
      </c>
      <c r="BZ24" s="474"/>
      <c r="CA24" s="472">
        <v>0.02</v>
      </c>
      <c r="CB24" s="474"/>
      <c r="CC24" s="472">
        <v>0.03</v>
      </c>
      <c r="CD24" s="475"/>
      <c r="CE24" s="472">
        <f>+BG24+BI24+BK24+BM24+BO24+BQ24+BS24+BU24+BW24+BY24+CA24+CC24</f>
        <v>0.24999999999999997</v>
      </c>
      <c r="CF24" s="476">
        <f t="shared" si="10"/>
        <v>0.18</v>
      </c>
      <c r="CG24" s="472">
        <f>+BH24+BJ24+BL24+BN24+BP24+BR24+BT24+BV24+BX24+BZ24+CB24+CD24</f>
        <v>0.18</v>
      </c>
      <c r="CH24" s="472">
        <f t="shared" ref="CH24" si="52">+BG24+BI24+BK24+BM24+BO24+BQ24+BS24+BU24+BW24+BY24+CA24+CC24</f>
        <v>0.24999999999999997</v>
      </c>
      <c r="CI24" s="477">
        <f t="shared" ref="CI24" si="53">+BH24+BJ24+BL24+BN24+BP24+BR24+BT24+BV24+BX24+BZ24+CB24+CD24</f>
        <v>0.18</v>
      </c>
      <c r="CJ24" s="478">
        <v>0.3</v>
      </c>
      <c r="CK24" s="373"/>
      <c r="CL24" s="373"/>
      <c r="CM24" s="373"/>
      <c r="CN24" s="373"/>
      <c r="CO24" s="373"/>
      <c r="CP24" s="373"/>
      <c r="CQ24" s="373"/>
      <c r="CR24" s="373"/>
      <c r="CS24" s="373"/>
      <c r="CT24" s="373"/>
      <c r="CU24" s="373"/>
      <c r="CV24" s="373"/>
      <c r="CW24" s="373"/>
      <c r="CX24" s="373"/>
      <c r="CY24" s="373"/>
      <c r="CZ24" s="373"/>
      <c r="DA24" s="373"/>
      <c r="DB24" s="373"/>
      <c r="DC24" s="373"/>
      <c r="DD24" s="373"/>
      <c r="DE24" s="373"/>
      <c r="DF24" s="373"/>
      <c r="DG24" s="373"/>
      <c r="DH24" s="373"/>
      <c r="DI24" s="373">
        <f>DG24+DE24+DC24+DA24+CY24+CW24+CU24+CS24+CQ24+CO24+CM24+CK24</f>
        <v>0</v>
      </c>
      <c r="DJ24" s="373">
        <f t="shared" ref="DJ24:DJ28" si="54">CK24+CM24+CO24+CQ24</f>
        <v>0</v>
      </c>
      <c r="DK24" s="373">
        <f t="shared" ref="DK24:DK29" si="55">CL24+CN24+CP24+CR24</f>
        <v>0</v>
      </c>
      <c r="DL24" s="448">
        <f>CM24+CO24+CQ24+CS24+CU24+CW24+CY24+DA24+DC24+DE24+DG24+CK24</f>
        <v>0</v>
      </c>
      <c r="DM24" s="373">
        <f>CL24+CN24+CP24+CR24</f>
        <v>0</v>
      </c>
      <c r="DN24" s="449">
        <v>0.15</v>
      </c>
      <c r="DO24" s="469"/>
      <c r="DP24" s="469"/>
      <c r="DQ24" s="469"/>
      <c r="DR24" s="469"/>
      <c r="DS24" s="469"/>
      <c r="DT24" s="469"/>
      <c r="DU24" s="469"/>
      <c r="DV24" s="469"/>
      <c r="DW24" s="469"/>
      <c r="DX24" s="469"/>
      <c r="DY24" s="469"/>
      <c r="DZ24" s="469"/>
      <c r="EA24" s="469"/>
      <c r="EB24" s="469"/>
      <c r="EC24" s="469"/>
      <c r="ED24" s="469"/>
      <c r="EE24" s="469"/>
      <c r="EF24" s="469"/>
      <c r="EG24" s="469"/>
      <c r="EH24" s="469"/>
      <c r="EI24" s="469"/>
      <c r="EJ24" s="469"/>
      <c r="EK24" s="469"/>
      <c r="EL24" s="469"/>
      <c r="EM24" s="373">
        <f>EK24+EI24+EG24+EE24+EC24+EA24+DY24+DW24+DU24+DS24+DQ24+DO24</f>
        <v>0</v>
      </c>
      <c r="EN24" s="373">
        <f t="shared" ref="EN24:EN28" si="56">DO24+DQ24+DS24+DU24</f>
        <v>0</v>
      </c>
      <c r="EO24" s="449">
        <f t="shared" ref="EO24:EO29" si="57">DP24+DR24+DT24+DV24</f>
        <v>0</v>
      </c>
      <c r="EP24" s="448">
        <f>DQ24+DS24+DU24+DW24+DY24+EA24+EC24+EE24+EG24+EI24+EK24+DO24</f>
        <v>0</v>
      </c>
      <c r="EQ24" s="479">
        <f>DP24+DR24+DT24+DV24</f>
        <v>0</v>
      </c>
      <c r="ER24" s="410">
        <f t="shared" si="1"/>
        <v>1</v>
      </c>
      <c r="ES24" s="384">
        <f t="shared" si="2"/>
        <v>1</v>
      </c>
      <c r="ET24" s="384">
        <f t="shared" si="3"/>
        <v>0.72000000000000008</v>
      </c>
      <c r="EU24" s="384">
        <f t="shared" si="4"/>
        <v>1</v>
      </c>
      <c r="EV24" s="385">
        <f t="shared" si="14"/>
        <v>0.48</v>
      </c>
      <c r="EW24" s="695" t="s">
        <v>649</v>
      </c>
      <c r="EX24" s="695" t="s">
        <v>183</v>
      </c>
      <c r="EY24" s="695" t="s">
        <v>610</v>
      </c>
      <c r="EZ24" s="695" t="s">
        <v>554</v>
      </c>
      <c r="FA24" s="714" t="s">
        <v>639</v>
      </c>
    </row>
    <row r="25" spans="1:157" s="212" customFormat="1" ht="20.25" customHeight="1" x14ac:dyDescent="0.25">
      <c r="A25" s="705"/>
      <c r="B25" s="677"/>
      <c r="C25" s="674"/>
      <c r="D25" s="682"/>
      <c r="E25" s="702"/>
      <c r="F25" s="377" t="s">
        <v>3</v>
      </c>
      <c r="G25" s="367">
        <f>AA25+BE25+CH25+CJ25+DN25</f>
        <v>1946584791</v>
      </c>
      <c r="H25" s="480">
        <v>173200000</v>
      </c>
      <c r="I25" s="481"/>
      <c r="J25" s="401"/>
      <c r="K25" s="367">
        <v>173200000</v>
      </c>
      <c r="L25" s="367">
        <v>0</v>
      </c>
      <c r="M25" s="367">
        <v>173200000</v>
      </c>
      <c r="N25" s="367">
        <v>127388000</v>
      </c>
      <c r="O25" s="367">
        <v>173200000</v>
      </c>
      <c r="P25" s="367">
        <v>127388000</v>
      </c>
      <c r="Q25" s="367">
        <v>159235000</v>
      </c>
      <c r="R25" s="367">
        <v>127388000</v>
      </c>
      <c r="S25" s="367">
        <v>159235000</v>
      </c>
      <c r="T25" s="367">
        <v>127388000</v>
      </c>
      <c r="U25" s="367">
        <v>159235000</v>
      </c>
      <c r="V25" s="367">
        <v>156353000</v>
      </c>
      <c r="W25" s="482">
        <f>+H25</f>
        <v>173200000</v>
      </c>
      <c r="X25" s="483">
        <f>+U25</f>
        <v>159235000</v>
      </c>
      <c r="Y25" s="483">
        <f>+V25</f>
        <v>156353000</v>
      </c>
      <c r="Z25" s="402">
        <f>+X25</f>
        <v>159235000</v>
      </c>
      <c r="AA25" s="402">
        <f>+Y25</f>
        <v>156353000</v>
      </c>
      <c r="AB25" s="400">
        <v>443096000</v>
      </c>
      <c r="AC25" s="400">
        <v>0</v>
      </c>
      <c r="AD25" s="400">
        <v>0</v>
      </c>
      <c r="AE25" s="400">
        <v>96836750</v>
      </c>
      <c r="AF25" s="400">
        <v>96836750</v>
      </c>
      <c r="AG25" s="400">
        <v>96836750</v>
      </c>
      <c r="AH25" s="400">
        <v>96836750</v>
      </c>
      <c r="AI25" s="400">
        <v>96836750</v>
      </c>
      <c r="AJ25" s="400">
        <v>96836750</v>
      </c>
      <c r="AK25" s="400">
        <v>96836750</v>
      </c>
      <c r="AL25" s="400">
        <v>96836750</v>
      </c>
      <c r="AM25" s="400">
        <v>0</v>
      </c>
      <c r="AN25" s="400">
        <v>0</v>
      </c>
      <c r="AO25" s="400">
        <v>0</v>
      </c>
      <c r="AP25" s="400">
        <v>0</v>
      </c>
      <c r="AQ25" s="400">
        <v>0</v>
      </c>
      <c r="AR25" s="400">
        <v>0</v>
      </c>
      <c r="AS25" s="400">
        <v>0</v>
      </c>
      <c r="AT25" s="400">
        <v>0</v>
      </c>
      <c r="AU25" s="400">
        <v>0</v>
      </c>
      <c r="AV25" s="400">
        <v>0</v>
      </c>
      <c r="AW25" s="400">
        <v>0</v>
      </c>
      <c r="AX25" s="400">
        <v>0</v>
      </c>
      <c r="AY25" s="400">
        <v>106315991</v>
      </c>
      <c r="AZ25" s="400">
        <v>99315991</v>
      </c>
      <c r="BA25" s="400">
        <f t="shared" si="24"/>
        <v>493662991</v>
      </c>
      <c r="BB25" s="400">
        <f t="shared" si="25"/>
        <v>493662991</v>
      </c>
      <c r="BC25" s="400">
        <f t="shared" si="31"/>
        <v>486662991</v>
      </c>
      <c r="BD25" s="402">
        <f t="shared" si="27"/>
        <v>493662991</v>
      </c>
      <c r="BE25" s="403">
        <f t="shared" si="32"/>
        <v>486662991</v>
      </c>
      <c r="BF25" s="400">
        <v>556027000</v>
      </c>
      <c r="BG25" s="400">
        <v>544342000</v>
      </c>
      <c r="BH25" s="400">
        <v>544342000</v>
      </c>
      <c r="BI25" s="400">
        <v>1062273</v>
      </c>
      <c r="BJ25" s="400">
        <v>0</v>
      </c>
      <c r="BK25" s="400">
        <v>1062273</v>
      </c>
      <c r="BL25" s="400">
        <v>0</v>
      </c>
      <c r="BM25" s="400">
        <v>1062273</v>
      </c>
      <c r="BN25" s="400">
        <v>0</v>
      </c>
      <c r="BO25" s="400">
        <v>1062273</v>
      </c>
      <c r="BP25" s="400">
        <v>0</v>
      </c>
      <c r="BQ25" s="400">
        <v>1062273</v>
      </c>
      <c r="BR25" s="400">
        <v>0</v>
      </c>
      <c r="BS25" s="400">
        <f>1062273+555968800-556027000</f>
        <v>1004073</v>
      </c>
      <c r="BT25" s="400">
        <v>0</v>
      </c>
      <c r="BU25" s="400">
        <v>1062273</v>
      </c>
      <c r="BV25" s="400">
        <v>2442800</v>
      </c>
      <c r="BW25" s="400">
        <v>1062273</v>
      </c>
      <c r="BX25" s="402">
        <v>0</v>
      </c>
      <c r="BY25" s="400">
        <v>1062273</v>
      </c>
      <c r="BZ25" s="400"/>
      <c r="CA25" s="400">
        <v>1062273</v>
      </c>
      <c r="CB25" s="400"/>
      <c r="CC25" s="400">
        <v>1062270</v>
      </c>
      <c r="CD25" s="452"/>
      <c r="CE25" s="400">
        <f t="shared" si="9"/>
        <v>555968800</v>
      </c>
      <c r="CF25" s="404">
        <f t="shared" si="10"/>
        <v>552781984</v>
      </c>
      <c r="CG25" s="400">
        <f t="shared" si="11"/>
        <v>546784800</v>
      </c>
      <c r="CH25" s="400">
        <f t="shared" ref="CH25:CH29" si="58">+BG25+BI25+BK25+BM25+BO25+BQ25+BS25+BU25+BW25+BY25+CA25+CC25</f>
        <v>555968800</v>
      </c>
      <c r="CI25" s="405">
        <f t="shared" ref="CI25:CI29" si="59">+BH25+BJ25+BL25+BN25+BP25+BR25+BT25+BV25+BX25+BZ25+CB25+CD25</f>
        <v>546784800</v>
      </c>
      <c r="CJ25" s="404">
        <v>523080000</v>
      </c>
      <c r="CK25" s="400"/>
      <c r="CL25" s="400"/>
      <c r="CM25" s="400"/>
      <c r="CN25" s="400"/>
      <c r="CO25" s="400"/>
      <c r="CP25" s="400"/>
      <c r="CQ25" s="400"/>
      <c r="CR25" s="400"/>
      <c r="CS25" s="400"/>
      <c r="CT25" s="400"/>
      <c r="CU25" s="400"/>
      <c r="CV25" s="400"/>
      <c r="CW25" s="400"/>
      <c r="CX25" s="400"/>
      <c r="CY25" s="400"/>
      <c r="CZ25" s="400"/>
      <c r="DA25" s="400"/>
      <c r="DB25" s="400"/>
      <c r="DC25" s="400"/>
      <c r="DD25" s="400"/>
      <c r="DE25" s="400"/>
      <c r="DF25" s="400"/>
      <c r="DG25" s="400"/>
      <c r="DH25" s="400"/>
      <c r="DI25" s="399">
        <f>DG25+DE25+DC25+DA25+CY25+CW25+CU25+CS25+CQ25+CO25+CM25+CK25</f>
        <v>0</v>
      </c>
      <c r="DJ25" s="408">
        <f t="shared" si="54"/>
        <v>0</v>
      </c>
      <c r="DK25" s="408">
        <f t="shared" si="55"/>
        <v>0</v>
      </c>
      <c r="DL25" s="407">
        <f>CM25+CO25+CQ25+CS25+CU25+CW25+CY25+DA25+DC25+DE25+DG25+CK25</f>
        <v>0</v>
      </c>
      <c r="DM25" s="408">
        <f>CL25+CN25+CP25+CR25</f>
        <v>0</v>
      </c>
      <c r="DN25" s="400">
        <v>224520000</v>
      </c>
      <c r="DO25" s="401"/>
      <c r="DP25" s="401"/>
      <c r="DQ25" s="401"/>
      <c r="DR25" s="401"/>
      <c r="DS25" s="401"/>
      <c r="DT25" s="401"/>
      <c r="DU25" s="401"/>
      <c r="DV25" s="401"/>
      <c r="DW25" s="401"/>
      <c r="DX25" s="401"/>
      <c r="DY25" s="401"/>
      <c r="DZ25" s="401"/>
      <c r="EA25" s="401"/>
      <c r="EB25" s="401"/>
      <c r="EC25" s="401"/>
      <c r="ED25" s="401"/>
      <c r="EE25" s="401"/>
      <c r="EF25" s="401"/>
      <c r="EG25" s="401"/>
      <c r="EH25" s="401"/>
      <c r="EI25" s="401"/>
      <c r="EJ25" s="401"/>
      <c r="EK25" s="401"/>
      <c r="EL25" s="401"/>
      <c r="EM25" s="399">
        <f>EK25+EI25+EG25+EE25+EC25+EA25+DY25+DW25+DU25+DS25+DQ25+DO25</f>
        <v>0</v>
      </c>
      <c r="EN25" s="408">
        <f t="shared" si="56"/>
        <v>0</v>
      </c>
      <c r="EO25" s="408">
        <f t="shared" si="57"/>
        <v>0</v>
      </c>
      <c r="EP25" s="407">
        <f>DQ25+DS25+DU25+DW25+DY25+EA25+EC25+EE25+EG25+EI25+EK25+DO25</f>
        <v>0</v>
      </c>
      <c r="EQ25" s="409">
        <f>DP25+DR25+DT25+DV25</f>
        <v>0</v>
      </c>
      <c r="ER25" s="410">
        <f t="shared" si="1"/>
        <v>0</v>
      </c>
      <c r="ES25" s="386">
        <f t="shared" si="2"/>
        <v>0.98915090546800455</v>
      </c>
      <c r="ET25" s="386">
        <f t="shared" si="3"/>
        <v>0.98348108742792761</v>
      </c>
      <c r="EU25" s="386">
        <f t="shared" si="4"/>
        <v>0.9868296858791239</v>
      </c>
      <c r="EV25" s="387">
        <f t="shared" si="14"/>
        <v>0.61122474422949502</v>
      </c>
      <c r="EW25" s="696"/>
      <c r="EX25" s="696"/>
      <c r="EY25" s="696"/>
      <c r="EZ25" s="696"/>
      <c r="FA25" s="715"/>
    </row>
    <row r="26" spans="1:157" s="213" customFormat="1" ht="20.25" customHeight="1" x14ac:dyDescent="0.25">
      <c r="A26" s="705"/>
      <c r="B26" s="677"/>
      <c r="C26" s="674"/>
      <c r="D26" s="682"/>
      <c r="E26" s="702"/>
      <c r="F26" s="378" t="s">
        <v>182</v>
      </c>
      <c r="G26" s="367"/>
      <c r="H26" s="450">
        <v>0</v>
      </c>
      <c r="I26" s="367"/>
      <c r="J26" s="400"/>
      <c r="K26" s="367">
        <v>0</v>
      </c>
      <c r="L26" s="367">
        <v>0</v>
      </c>
      <c r="M26" s="367">
        <v>0</v>
      </c>
      <c r="N26" s="367">
        <v>0</v>
      </c>
      <c r="O26" s="367">
        <v>0</v>
      </c>
      <c r="P26" s="367">
        <v>0</v>
      </c>
      <c r="Q26" s="367">
        <v>0</v>
      </c>
      <c r="R26" s="367">
        <v>0</v>
      </c>
      <c r="S26" s="367">
        <v>0</v>
      </c>
      <c r="T26" s="367">
        <v>0</v>
      </c>
      <c r="U26" s="367">
        <v>0</v>
      </c>
      <c r="V26" s="367">
        <v>0</v>
      </c>
      <c r="W26" s="484">
        <v>0</v>
      </c>
      <c r="X26" s="484">
        <v>0</v>
      </c>
      <c r="Y26" s="484">
        <v>0</v>
      </c>
      <c r="Z26" s="402">
        <v>0</v>
      </c>
      <c r="AA26" s="402">
        <v>0</v>
      </c>
      <c r="AB26" s="451"/>
      <c r="AC26" s="451"/>
      <c r="AD26" s="451"/>
      <c r="AE26" s="451"/>
      <c r="AF26" s="451"/>
      <c r="AG26" s="451"/>
      <c r="AH26" s="451"/>
      <c r="AI26" s="451"/>
      <c r="AJ26" s="451"/>
      <c r="AK26" s="451">
        <v>57841834</v>
      </c>
      <c r="AL26" s="451">
        <v>57841834</v>
      </c>
      <c r="AM26" s="451">
        <v>40281474</v>
      </c>
      <c r="AN26" s="451">
        <v>32761967</v>
      </c>
      <c r="AO26" s="451">
        <v>63105900</v>
      </c>
      <c r="AP26" s="451">
        <v>0</v>
      </c>
      <c r="AQ26" s="451">
        <v>28817712</v>
      </c>
      <c r="AR26" s="451">
        <v>102902900</v>
      </c>
      <c r="AS26" s="451">
        <v>51642138</v>
      </c>
      <c r="AT26" s="451">
        <v>39797000</v>
      </c>
      <c r="AU26" s="451">
        <v>40281474</v>
      </c>
      <c r="AV26" s="451">
        <v>39797000</v>
      </c>
      <c r="AW26" s="451">
        <v>80562734</v>
      </c>
      <c r="AX26" s="451">
        <v>39797000</v>
      </c>
      <c r="AY26" s="451">
        <v>131129725</v>
      </c>
      <c r="AZ26" s="451">
        <v>135276991</v>
      </c>
      <c r="BA26" s="451">
        <f t="shared" si="24"/>
        <v>493662991</v>
      </c>
      <c r="BB26" s="451">
        <f t="shared" si="25"/>
        <v>493662991</v>
      </c>
      <c r="BC26" s="451">
        <f t="shared" si="31"/>
        <v>448174692</v>
      </c>
      <c r="BD26" s="402">
        <f t="shared" si="27"/>
        <v>493662991</v>
      </c>
      <c r="BE26" s="403">
        <f t="shared" si="32"/>
        <v>448174692</v>
      </c>
      <c r="BF26" s="400">
        <v>556027000</v>
      </c>
      <c r="BG26" s="400">
        <v>0</v>
      </c>
      <c r="BH26" s="400">
        <v>0</v>
      </c>
      <c r="BI26" s="400">
        <v>56649000</v>
      </c>
      <c r="BJ26" s="400">
        <v>3949033</v>
      </c>
      <c r="BK26" s="400">
        <v>54148000</v>
      </c>
      <c r="BL26" s="400">
        <v>48610866</v>
      </c>
      <c r="BM26" s="400">
        <v>54148000</v>
      </c>
      <c r="BN26" s="400">
        <v>49087000</v>
      </c>
      <c r="BO26" s="400">
        <v>54148000</v>
      </c>
      <c r="BP26" s="400">
        <v>49087000</v>
      </c>
      <c r="BQ26" s="400">
        <v>54148000</v>
      </c>
      <c r="BR26" s="400">
        <v>53521733</v>
      </c>
      <c r="BS26" s="400">
        <f>54148000+555968800-556027000</f>
        <v>54089800</v>
      </c>
      <c r="BT26" s="400">
        <v>53000000</v>
      </c>
      <c r="BU26" s="400">
        <v>54148000</v>
      </c>
      <c r="BV26" s="400">
        <v>1248800</v>
      </c>
      <c r="BW26" s="400">
        <v>54148000</v>
      </c>
      <c r="BX26" s="402">
        <v>107194000</v>
      </c>
      <c r="BY26" s="400">
        <v>53000000</v>
      </c>
      <c r="BZ26" s="400"/>
      <c r="CA26" s="400">
        <v>53000000</v>
      </c>
      <c r="CB26" s="400"/>
      <c r="CC26" s="400">
        <v>14342000</v>
      </c>
      <c r="CD26" s="452"/>
      <c r="CE26" s="400">
        <f t="shared" ref="CE26" si="60">+BG26+BI26+BK26+BM26+BO26+BQ26+BS26+BU26+BW26+BY26+CA26+CC26</f>
        <v>555968800</v>
      </c>
      <c r="CF26" s="404">
        <f t="shared" si="10"/>
        <v>435626800</v>
      </c>
      <c r="CG26" s="400">
        <f t="shared" si="11"/>
        <v>365698432</v>
      </c>
      <c r="CH26" s="400">
        <f t="shared" si="58"/>
        <v>555968800</v>
      </c>
      <c r="CI26" s="405">
        <f t="shared" si="59"/>
        <v>365698432</v>
      </c>
      <c r="CJ26" s="404"/>
      <c r="CK26" s="400"/>
      <c r="CL26" s="400"/>
      <c r="CM26" s="400"/>
      <c r="CN26" s="400"/>
      <c r="CO26" s="400"/>
      <c r="CP26" s="400"/>
      <c r="CQ26" s="400"/>
      <c r="CR26" s="400"/>
      <c r="CS26" s="400"/>
      <c r="CT26" s="400"/>
      <c r="CU26" s="400"/>
      <c r="CV26" s="400"/>
      <c r="CW26" s="400"/>
      <c r="CX26" s="400"/>
      <c r="CY26" s="400"/>
      <c r="CZ26" s="400"/>
      <c r="DA26" s="400"/>
      <c r="DB26" s="400"/>
      <c r="DC26" s="400"/>
      <c r="DD26" s="400"/>
      <c r="DE26" s="400"/>
      <c r="DF26" s="400"/>
      <c r="DG26" s="400"/>
      <c r="DH26" s="400"/>
      <c r="DI26" s="399">
        <f>DE26+DC26+DA26+CY26+CW26+CU26+CS26+CQ26+CO26+CM26+CK26+DG26</f>
        <v>0</v>
      </c>
      <c r="DJ26" s="408">
        <f t="shared" si="54"/>
        <v>0</v>
      </c>
      <c r="DK26" s="408">
        <f t="shared" si="55"/>
        <v>0</v>
      </c>
      <c r="DL26" s="402">
        <f>CM26+CO26+CQ26+CS26+CU26+CW26+CY26+DA26+DC26+DE26+DG26</f>
        <v>0</v>
      </c>
      <c r="DM26" s="408">
        <f>CL26+CN26+CP26+CR26</f>
        <v>0</v>
      </c>
      <c r="DN26" s="400"/>
      <c r="DO26" s="400"/>
      <c r="DP26" s="400"/>
      <c r="DQ26" s="400"/>
      <c r="DR26" s="400"/>
      <c r="DS26" s="400"/>
      <c r="DT26" s="400"/>
      <c r="DU26" s="400"/>
      <c r="DV26" s="400"/>
      <c r="DW26" s="400"/>
      <c r="DX26" s="400"/>
      <c r="DY26" s="400"/>
      <c r="DZ26" s="400"/>
      <c r="EA26" s="400"/>
      <c r="EB26" s="400"/>
      <c r="EC26" s="400"/>
      <c r="ED26" s="400"/>
      <c r="EE26" s="400"/>
      <c r="EF26" s="400"/>
      <c r="EG26" s="400"/>
      <c r="EH26" s="400"/>
      <c r="EI26" s="400"/>
      <c r="EJ26" s="400"/>
      <c r="EK26" s="400"/>
      <c r="EL26" s="400"/>
      <c r="EM26" s="406">
        <f>EI26+EG26+EE26+EC26+EA26+DY26+DW26+DU26+DS26+DQ26+DO26+EK26</f>
        <v>0</v>
      </c>
      <c r="EN26" s="408">
        <f t="shared" si="56"/>
        <v>0</v>
      </c>
      <c r="EO26" s="408">
        <f t="shared" si="57"/>
        <v>0</v>
      </c>
      <c r="EP26" s="407">
        <f>DQ26+DS26+DU26+DW26+DY26+EA26+EC26+EE26+EG26+EI26+EK26</f>
        <v>0</v>
      </c>
      <c r="EQ26" s="409">
        <f>DP26+DR26+DT26+DV26</f>
        <v>0</v>
      </c>
      <c r="ER26" s="410">
        <f t="shared" si="1"/>
        <v>1.9796483711309745</v>
      </c>
      <c r="ES26" s="386">
        <f t="shared" si="2"/>
        <v>0.83947643257944649</v>
      </c>
      <c r="ET26" s="386">
        <f t="shared" si="3"/>
        <v>0.65776790352264369</v>
      </c>
      <c r="EU26" s="386">
        <f t="shared" si="4"/>
        <v>0.87580121064732541</v>
      </c>
      <c r="EV26" s="387" t="e">
        <f t="shared" si="14"/>
        <v>#DIV/0!</v>
      </c>
      <c r="EW26" s="696"/>
      <c r="EX26" s="696"/>
      <c r="EY26" s="696"/>
      <c r="EZ26" s="696"/>
      <c r="FA26" s="715"/>
    </row>
    <row r="27" spans="1:157" s="211" customFormat="1" ht="20.25" customHeight="1" x14ac:dyDescent="0.25">
      <c r="A27" s="705"/>
      <c r="B27" s="677"/>
      <c r="C27" s="674"/>
      <c r="D27" s="682"/>
      <c r="E27" s="702"/>
      <c r="F27" s="379" t="s">
        <v>38</v>
      </c>
      <c r="G27" s="375">
        <v>0</v>
      </c>
      <c r="H27" s="412">
        <v>0</v>
      </c>
      <c r="I27" s="485"/>
      <c r="J27" s="485"/>
      <c r="K27" s="485">
        <v>0</v>
      </c>
      <c r="L27" s="485">
        <v>0</v>
      </c>
      <c r="M27" s="485">
        <v>0</v>
      </c>
      <c r="N27" s="485">
        <v>0</v>
      </c>
      <c r="O27" s="485">
        <v>0</v>
      </c>
      <c r="P27" s="485">
        <v>0</v>
      </c>
      <c r="Q27" s="485">
        <v>0</v>
      </c>
      <c r="R27" s="485">
        <v>0</v>
      </c>
      <c r="S27" s="485">
        <v>0</v>
      </c>
      <c r="T27" s="485">
        <v>0</v>
      </c>
      <c r="U27" s="485">
        <v>0</v>
      </c>
      <c r="V27" s="485">
        <v>0</v>
      </c>
      <c r="W27" s="486">
        <v>0</v>
      </c>
      <c r="X27" s="486">
        <v>0</v>
      </c>
      <c r="Y27" s="486">
        <v>0</v>
      </c>
      <c r="Z27" s="412">
        <v>0</v>
      </c>
      <c r="AA27" s="412">
        <v>0</v>
      </c>
      <c r="AB27" s="375">
        <v>0</v>
      </c>
      <c r="AC27" s="375">
        <v>0</v>
      </c>
      <c r="AD27" s="375">
        <v>0</v>
      </c>
      <c r="AE27" s="375">
        <v>0</v>
      </c>
      <c r="AF27" s="375">
        <v>0</v>
      </c>
      <c r="AG27" s="375">
        <v>0</v>
      </c>
      <c r="AH27" s="375">
        <v>0</v>
      </c>
      <c r="AI27" s="375">
        <v>0</v>
      </c>
      <c r="AJ27" s="375">
        <v>0</v>
      </c>
      <c r="AK27" s="375">
        <v>0</v>
      </c>
      <c r="AL27" s="375">
        <v>0</v>
      </c>
      <c r="AM27" s="375">
        <v>0</v>
      </c>
      <c r="AN27" s="375">
        <v>0</v>
      </c>
      <c r="AO27" s="375">
        <v>0</v>
      </c>
      <c r="AP27" s="375">
        <v>0</v>
      </c>
      <c r="AQ27" s="375">
        <v>0</v>
      </c>
      <c r="AR27" s="375">
        <v>0</v>
      </c>
      <c r="AS27" s="375">
        <v>0</v>
      </c>
      <c r="AT27" s="375">
        <v>0</v>
      </c>
      <c r="AU27" s="375">
        <v>0</v>
      </c>
      <c r="AV27" s="375">
        <v>0</v>
      </c>
      <c r="AW27" s="375">
        <v>0</v>
      </c>
      <c r="AX27" s="375">
        <v>0</v>
      </c>
      <c r="AY27" s="375">
        <v>0</v>
      </c>
      <c r="AZ27" s="375">
        <v>0</v>
      </c>
      <c r="BA27" s="375">
        <f t="shared" si="24"/>
        <v>0</v>
      </c>
      <c r="BB27" s="375">
        <f t="shared" si="25"/>
        <v>0</v>
      </c>
      <c r="BC27" s="375">
        <f t="shared" si="31"/>
        <v>0</v>
      </c>
      <c r="BD27" s="412">
        <f t="shared" si="27"/>
        <v>0</v>
      </c>
      <c r="BE27" s="414">
        <f t="shared" si="32"/>
        <v>0</v>
      </c>
      <c r="BF27" s="456">
        <v>0</v>
      </c>
      <c r="BG27" s="456">
        <v>0</v>
      </c>
      <c r="BH27" s="456">
        <v>0</v>
      </c>
      <c r="BI27" s="456">
        <v>0</v>
      </c>
      <c r="BJ27" s="456">
        <v>0</v>
      </c>
      <c r="BK27" s="456">
        <v>0</v>
      </c>
      <c r="BL27" s="456">
        <v>0</v>
      </c>
      <c r="BM27" s="456">
        <v>0</v>
      </c>
      <c r="BN27" s="456">
        <v>0</v>
      </c>
      <c r="BO27" s="456">
        <v>0</v>
      </c>
      <c r="BP27" s="456">
        <v>0</v>
      </c>
      <c r="BQ27" s="456">
        <v>0</v>
      </c>
      <c r="BR27" s="456">
        <v>0</v>
      </c>
      <c r="BS27" s="456">
        <v>0</v>
      </c>
      <c r="BT27" s="456">
        <v>0</v>
      </c>
      <c r="BU27" s="456">
        <v>0</v>
      </c>
      <c r="BV27" s="456">
        <v>0</v>
      </c>
      <c r="BW27" s="456"/>
      <c r="BX27" s="412"/>
      <c r="BY27" s="456"/>
      <c r="BZ27" s="485"/>
      <c r="CA27" s="456"/>
      <c r="CB27" s="485"/>
      <c r="CC27" s="456"/>
      <c r="CD27" s="487"/>
      <c r="CE27" s="456">
        <f t="shared" si="9"/>
        <v>0</v>
      </c>
      <c r="CF27" s="488">
        <f t="shared" si="10"/>
        <v>0</v>
      </c>
      <c r="CG27" s="456">
        <f t="shared" si="11"/>
        <v>0</v>
      </c>
      <c r="CH27" s="456">
        <f t="shared" si="58"/>
        <v>0</v>
      </c>
      <c r="CI27" s="489">
        <f t="shared" si="59"/>
        <v>0</v>
      </c>
      <c r="CJ27" s="419"/>
      <c r="CK27" s="412"/>
      <c r="CL27" s="412"/>
      <c r="CM27" s="412"/>
      <c r="CN27" s="412"/>
      <c r="CO27" s="412"/>
      <c r="CP27" s="412"/>
      <c r="CQ27" s="412"/>
      <c r="CR27" s="412"/>
      <c r="CS27" s="412"/>
      <c r="CT27" s="412"/>
      <c r="CU27" s="412"/>
      <c r="CV27" s="412"/>
      <c r="CW27" s="412"/>
      <c r="CX27" s="412"/>
      <c r="CY27" s="412"/>
      <c r="CZ27" s="412"/>
      <c r="DA27" s="412"/>
      <c r="DB27" s="412"/>
      <c r="DC27" s="412"/>
      <c r="DD27" s="412"/>
      <c r="DE27" s="412"/>
      <c r="DF27" s="412"/>
      <c r="DG27" s="412"/>
      <c r="DH27" s="412"/>
      <c r="DI27" s="456">
        <f>DE27+DC27+DA27+CY27+CW27+CU27+CS27+CQ27+CO27+CM27+CK27+DG27</f>
        <v>0</v>
      </c>
      <c r="DJ27" s="457">
        <f t="shared" si="54"/>
        <v>0</v>
      </c>
      <c r="DK27" s="457">
        <f t="shared" si="55"/>
        <v>0</v>
      </c>
      <c r="DL27" s="458">
        <f>CM27+CO27+CQ27+CS27+CU27+CW27+CY27+DA27+DC27+DE27+DG27</f>
        <v>0</v>
      </c>
      <c r="DM27" s="456">
        <v>0</v>
      </c>
      <c r="DN27" s="412"/>
      <c r="DO27" s="485"/>
      <c r="DP27" s="485"/>
      <c r="DQ27" s="485"/>
      <c r="DR27" s="485"/>
      <c r="DS27" s="485"/>
      <c r="DT27" s="485"/>
      <c r="DU27" s="485"/>
      <c r="DV27" s="485"/>
      <c r="DW27" s="485"/>
      <c r="DX27" s="485"/>
      <c r="DY27" s="485"/>
      <c r="DZ27" s="485"/>
      <c r="EA27" s="485"/>
      <c r="EB27" s="485"/>
      <c r="EC27" s="485"/>
      <c r="ED27" s="485"/>
      <c r="EE27" s="485"/>
      <c r="EF27" s="485"/>
      <c r="EG27" s="485"/>
      <c r="EH27" s="485"/>
      <c r="EI27" s="485"/>
      <c r="EJ27" s="485"/>
      <c r="EK27" s="485"/>
      <c r="EL27" s="485"/>
      <c r="EM27" s="456">
        <f>EI27+EG27+EE27+EC27+EA27+DY27+DW27+DU27+DS27+DQ27+DO27+EK27</f>
        <v>0</v>
      </c>
      <c r="EN27" s="457">
        <f t="shared" si="56"/>
        <v>0</v>
      </c>
      <c r="EO27" s="457">
        <f t="shared" si="57"/>
        <v>0</v>
      </c>
      <c r="EP27" s="458">
        <f>DQ27+DS27+DU27+DW27+DY27+EA27+EC27+EE27+EG27+EI27+EK27</f>
        <v>0</v>
      </c>
      <c r="EQ27" s="490">
        <v>0</v>
      </c>
      <c r="ER27" s="410">
        <f t="shared" si="1"/>
        <v>0</v>
      </c>
      <c r="ES27" s="386" t="e">
        <f t="shared" si="2"/>
        <v>#DIV/0!</v>
      </c>
      <c r="ET27" s="386" t="e">
        <f t="shared" si="3"/>
        <v>#DIV/0!</v>
      </c>
      <c r="EU27" s="386" t="e">
        <f t="shared" si="4"/>
        <v>#DIV/0!</v>
      </c>
      <c r="EV27" s="387" t="e">
        <f t="shared" si="14"/>
        <v>#DIV/0!</v>
      </c>
      <c r="EW27" s="696"/>
      <c r="EX27" s="696"/>
      <c r="EY27" s="696"/>
      <c r="EZ27" s="696"/>
      <c r="FA27" s="715"/>
    </row>
    <row r="28" spans="1:157" s="212" customFormat="1" ht="20.25" customHeight="1" x14ac:dyDescent="0.25">
      <c r="A28" s="705"/>
      <c r="B28" s="677"/>
      <c r="C28" s="674"/>
      <c r="D28" s="682"/>
      <c r="E28" s="702"/>
      <c r="F28" s="377" t="s">
        <v>4</v>
      </c>
      <c r="G28" s="367">
        <f>AA28+BE28+CH28+CJ28+DN28</f>
        <v>70183231</v>
      </c>
      <c r="H28" s="374">
        <v>0</v>
      </c>
      <c r="I28" s="401"/>
      <c r="J28" s="401"/>
      <c r="K28" s="401">
        <v>0</v>
      </c>
      <c r="L28" s="401">
        <v>0</v>
      </c>
      <c r="M28" s="401">
        <v>0</v>
      </c>
      <c r="N28" s="401">
        <v>0</v>
      </c>
      <c r="O28" s="401">
        <v>0</v>
      </c>
      <c r="P28" s="401">
        <v>0</v>
      </c>
      <c r="Q28" s="401">
        <v>0</v>
      </c>
      <c r="R28" s="401">
        <v>0</v>
      </c>
      <c r="S28" s="401">
        <v>0</v>
      </c>
      <c r="T28" s="401">
        <v>0</v>
      </c>
      <c r="U28" s="401">
        <v>0</v>
      </c>
      <c r="V28" s="401">
        <v>0</v>
      </c>
      <c r="W28" s="486">
        <v>0</v>
      </c>
      <c r="X28" s="486">
        <v>0</v>
      </c>
      <c r="Y28" s="486">
        <v>0</v>
      </c>
      <c r="Z28" s="402">
        <v>0</v>
      </c>
      <c r="AA28" s="402">
        <v>0</v>
      </c>
      <c r="AB28" s="400">
        <v>32078532</v>
      </c>
      <c r="AC28" s="400">
        <v>2673211</v>
      </c>
      <c r="AD28" s="400">
        <v>2673211</v>
      </c>
      <c r="AE28" s="400">
        <v>2673211</v>
      </c>
      <c r="AF28" s="400">
        <v>2673211</v>
      </c>
      <c r="AG28" s="400">
        <v>2673211</v>
      </c>
      <c r="AH28" s="400">
        <v>2673211</v>
      </c>
      <c r="AI28" s="400">
        <v>2673211</v>
      </c>
      <c r="AJ28" s="400">
        <v>2673211</v>
      </c>
      <c r="AK28" s="400">
        <f>+AL28</f>
        <v>18513755</v>
      </c>
      <c r="AL28" s="400">
        <v>18513755</v>
      </c>
      <c r="AM28" s="400">
        <v>0</v>
      </c>
      <c r="AN28" s="400">
        <v>2871933</v>
      </c>
      <c r="AO28" s="400">
        <v>0</v>
      </c>
      <c r="AP28" s="400">
        <v>0</v>
      </c>
      <c r="AQ28" s="400">
        <v>2871933</v>
      </c>
      <c r="AR28" s="400">
        <v>0</v>
      </c>
      <c r="AS28" s="400">
        <v>0</v>
      </c>
      <c r="AT28" s="400">
        <v>0</v>
      </c>
      <c r="AU28" s="400">
        <v>0</v>
      </c>
      <c r="AV28" s="400">
        <v>0</v>
      </c>
      <c r="AW28" s="400">
        <v>0</v>
      </c>
      <c r="AX28" s="400">
        <v>0</v>
      </c>
      <c r="AY28" s="400">
        <v>0</v>
      </c>
      <c r="AZ28" s="400"/>
      <c r="BA28" s="400">
        <f t="shared" si="24"/>
        <v>32078532</v>
      </c>
      <c r="BB28" s="400">
        <f t="shared" si="25"/>
        <v>32078532</v>
      </c>
      <c r="BC28" s="400">
        <f t="shared" si="31"/>
        <v>32078532</v>
      </c>
      <c r="BD28" s="402">
        <f t="shared" si="27"/>
        <v>32078532</v>
      </c>
      <c r="BE28" s="403">
        <f t="shared" si="32"/>
        <v>32078532</v>
      </c>
      <c r="BF28" s="400">
        <v>38488299</v>
      </c>
      <c r="BG28" s="400">
        <v>11852433</v>
      </c>
      <c r="BH28" s="400">
        <v>11468833</v>
      </c>
      <c r="BI28" s="400">
        <v>8495022</v>
      </c>
      <c r="BJ28" s="400">
        <v>19515133</v>
      </c>
      <c r="BK28" s="400">
        <v>8878622</v>
      </c>
      <c r="BL28" s="400">
        <v>2940933</v>
      </c>
      <c r="BM28" s="400">
        <v>8878622</v>
      </c>
      <c r="BN28" s="400">
        <v>0</v>
      </c>
      <c r="BO28" s="400">
        <v>0</v>
      </c>
      <c r="BP28" s="400">
        <v>0</v>
      </c>
      <c r="BQ28" s="400">
        <v>0</v>
      </c>
      <c r="BR28" s="400">
        <v>0</v>
      </c>
      <c r="BS28" s="400">
        <v>0</v>
      </c>
      <c r="BT28" s="400"/>
      <c r="BU28" s="400">
        <v>0</v>
      </c>
      <c r="BV28" s="400">
        <v>0</v>
      </c>
      <c r="BW28" s="400">
        <v>0</v>
      </c>
      <c r="BX28" s="402">
        <v>0</v>
      </c>
      <c r="BY28" s="400">
        <v>0</v>
      </c>
      <c r="BZ28" s="400"/>
      <c r="CA28" s="400">
        <v>0</v>
      </c>
      <c r="CB28" s="400"/>
      <c r="CC28" s="400">
        <v>0</v>
      </c>
      <c r="CD28" s="452"/>
      <c r="CE28" s="400">
        <f t="shared" si="9"/>
        <v>38104699</v>
      </c>
      <c r="CF28" s="424">
        <f t="shared" si="10"/>
        <v>38104699</v>
      </c>
      <c r="CG28" s="400">
        <f t="shared" si="11"/>
        <v>33924899</v>
      </c>
      <c r="CH28" s="400">
        <f t="shared" si="58"/>
        <v>38104699</v>
      </c>
      <c r="CI28" s="405">
        <f t="shared" si="59"/>
        <v>33924899</v>
      </c>
      <c r="CJ28" s="460"/>
      <c r="CK28" s="401"/>
      <c r="CL28" s="401"/>
      <c r="CM28" s="401"/>
      <c r="CN28" s="401"/>
      <c r="CO28" s="401"/>
      <c r="CP28" s="401"/>
      <c r="CQ28" s="401"/>
      <c r="CR28" s="401"/>
      <c r="CS28" s="401"/>
      <c r="CT28" s="401"/>
      <c r="CU28" s="401"/>
      <c r="CV28" s="401"/>
      <c r="CW28" s="401"/>
      <c r="CX28" s="401"/>
      <c r="CY28" s="401"/>
      <c r="CZ28" s="401"/>
      <c r="DA28" s="401"/>
      <c r="DB28" s="401"/>
      <c r="DC28" s="401"/>
      <c r="DD28" s="401"/>
      <c r="DE28" s="401"/>
      <c r="DF28" s="401"/>
      <c r="DG28" s="401"/>
      <c r="DH28" s="401"/>
      <c r="DI28" s="456">
        <f>DE28+DC28+DA28+CY28+CW28+CU28+CS28+CQ28+CO28+CM28+CK28+DG28</f>
        <v>0</v>
      </c>
      <c r="DJ28" s="408">
        <f t="shared" si="54"/>
        <v>0</v>
      </c>
      <c r="DK28" s="408">
        <f t="shared" si="55"/>
        <v>0</v>
      </c>
      <c r="DL28" s="402">
        <f>CM28+CO28+CQ28+CS28+CU28+CW28+CY28+DA28+DC28+DE28+DG28+CK28</f>
        <v>0</v>
      </c>
      <c r="DM28" s="408">
        <f>CL28+CN28+CP28+CR28</f>
        <v>0</v>
      </c>
      <c r="DN28" s="401"/>
      <c r="DO28" s="401"/>
      <c r="DP28" s="401"/>
      <c r="DQ28" s="401"/>
      <c r="DR28" s="401"/>
      <c r="DS28" s="401"/>
      <c r="DT28" s="401"/>
      <c r="DU28" s="401"/>
      <c r="DV28" s="401"/>
      <c r="DW28" s="401"/>
      <c r="DX28" s="401"/>
      <c r="DY28" s="401"/>
      <c r="DZ28" s="401"/>
      <c r="EA28" s="401"/>
      <c r="EB28" s="401"/>
      <c r="EC28" s="401"/>
      <c r="ED28" s="401"/>
      <c r="EE28" s="401"/>
      <c r="EF28" s="401"/>
      <c r="EG28" s="401"/>
      <c r="EH28" s="401"/>
      <c r="EI28" s="401"/>
      <c r="EJ28" s="401"/>
      <c r="EK28" s="401"/>
      <c r="EL28" s="401"/>
      <c r="EM28" s="456">
        <f>EI28+EG28+EE28+EC28+EA28+DY28+DW28+DU28+DS28+DQ28+DO28+EK28</f>
        <v>0</v>
      </c>
      <c r="EN28" s="408">
        <f t="shared" si="56"/>
        <v>0</v>
      </c>
      <c r="EO28" s="408">
        <f t="shared" si="57"/>
        <v>0</v>
      </c>
      <c r="EP28" s="402">
        <f>DQ28+DS28+DU28+DW28+DY28+EA28+EC28+EE28+EG28+EI28+EK28+DO28</f>
        <v>0</v>
      </c>
      <c r="EQ28" s="409">
        <f>DP28+DR28+DT28+DV28</f>
        <v>0</v>
      </c>
      <c r="ER28" s="410">
        <f t="shared" si="1"/>
        <v>0</v>
      </c>
      <c r="ES28" s="386">
        <f t="shared" si="2"/>
        <v>0.8903074919972469</v>
      </c>
      <c r="ET28" s="386">
        <f t="shared" si="3"/>
        <v>0.8903074919972469</v>
      </c>
      <c r="EU28" s="386">
        <f t="shared" si="4"/>
        <v>0.94044446315103392</v>
      </c>
      <c r="EV28" s="387">
        <f t="shared" si="14"/>
        <v>0.94044446315103392</v>
      </c>
      <c r="EW28" s="696"/>
      <c r="EX28" s="696"/>
      <c r="EY28" s="696"/>
      <c r="EZ28" s="696"/>
      <c r="FA28" s="715"/>
    </row>
    <row r="29" spans="1:157" s="211" customFormat="1" ht="20.25" customHeight="1" thickBot="1" x14ac:dyDescent="0.3">
      <c r="A29" s="705"/>
      <c r="B29" s="677"/>
      <c r="C29" s="674"/>
      <c r="D29" s="682"/>
      <c r="E29" s="702"/>
      <c r="F29" s="379" t="s">
        <v>39</v>
      </c>
      <c r="G29" s="371">
        <f>+G24+G27</f>
        <v>1</v>
      </c>
      <c r="H29" s="371">
        <f t="shared" ref="H29:V29" si="61">+H24+H27</f>
        <v>0.05</v>
      </c>
      <c r="I29" s="371">
        <f t="shared" si="61"/>
        <v>0</v>
      </c>
      <c r="J29" s="371">
        <f t="shared" si="61"/>
        <v>0</v>
      </c>
      <c r="K29" s="371">
        <f t="shared" si="61"/>
        <v>0.05</v>
      </c>
      <c r="L29" s="371">
        <f t="shared" si="61"/>
        <v>0</v>
      </c>
      <c r="M29" s="371">
        <f t="shared" si="61"/>
        <v>0.05</v>
      </c>
      <c r="N29" s="371">
        <f t="shared" si="61"/>
        <v>0.01</v>
      </c>
      <c r="O29" s="371">
        <f t="shared" si="61"/>
        <v>0.05</v>
      </c>
      <c r="P29" s="371">
        <f t="shared" si="61"/>
        <v>0.02</v>
      </c>
      <c r="Q29" s="371">
        <f t="shared" si="61"/>
        <v>0.05</v>
      </c>
      <c r="R29" s="371">
        <f t="shared" si="61"/>
        <v>0.03</v>
      </c>
      <c r="S29" s="371">
        <f t="shared" si="61"/>
        <v>0.05</v>
      </c>
      <c r="T29" s="371">
        <f t="shared" si="61"/>
        <v>0.04</v>
      </c>
      <c r="U29" s="371">
        <f t="shared" si="61"/>
        <v>0.05</v>
      </c>
      <c r="V29" s="371">
        <f t="shared" si="61"/>
        <v>0.05</v>
      </c>
      <c r="W29" s="371">
        <f t="shared" ref="W29:AA29" si="62">+W24+W27</f>
        <v>0.05</v>
      </c>
      <c r="X29" s="371">
        <f t="shared" si="62"/>
        <v>0.05</v>
      </c>
      <c r="Y29" s="371">
        <f t="shared" si="62"/>
        <v>0.05</v>
      </c>
      <c r="Z29" s="368">
        <f t="shared" si="62"/>
        <v>0.05</v>
      </c>
      <c r="AA29" s="368">
        <f t="shared" si="62"/>
        <v>0.05</v>
      </c>
      <c r="AB29" s="371">
        <f t="shared" ref="AB29:AZ29" si="63">+AB24+AB27</f>
        <v>0.25</v>
      </c>
      <c r="AC29" s="371">
        <f t="shared" si="63"/>
        <v>0.01</v>
      </c>
      <c r="AD29" s="371">
        <f t="shared" si="63"/>
        <v>0.01</v>
      </c>
      <c r="AE29" s="371">
        <f t="shared" si="63"/>
        <v>0.01</v>
      </c>
      <c r="AF29" s="371">
        <f t="shared" si="63"/>
        <v>0.01</v>
      </c>
      <c r="AG29" s="371">
        <f t="shared" si="63"/>
        <v>0.01</v>
      </c>
      <c r="AH29" s="371">
        <f t="shared" si="63"/>
        <v>0.01</v>
      </c>
      <c r="AI29" s="371">
        <f t="shared" si="63"/>
        <v>0</v>
      </c>
      <c r="AJ29" s="371">
        <f t="shared" si="63"/>
        <v>0</v>
      </c>
      <c r="AK29" s="371">
        <f t="shared" si="63"/>
        <v>0.01</v>
      </c>
      <c r="AL29" s="371">
        <f t="shared" si="63"/>
        <v>0.01</v>
      </c>
      <c r="AM29" s="371">
        <f t="shared" si="63"/>
        <v>0.01</v>
      </c>
      <c r="AN29" s="371">
        <f t="shared" si="63"/>
        <v>0.01</v>
      </c>
      <c r="AO29" s="371">
        <f t="shared" si="63"/>
        <v>0.03</v>
      </c>
      <c r="AP29" s="371">
        <f t="shared" si="63"/>
        <v>0.03</v>
      </c>
      <c r="AQ29" s="371">
        <f t="shared" si="63"/>
        <v>0.03</v>
      </c>
      <c r="AR29" s="371">
        <f t="shared" si="63"/>
        <v>0.03</v>
      </c>
      <c r="AS29" s="371">
        <f t="shared" si="63"/>
        <v>0.04</v>
      </c>
      <c r="AT29" s="371">
        <f t="shared" si="63"/>
        <v>0.03</v>
      </c>
      <c r="AU29" s="371">
        <f t="shared" si="63"/>
        <v>0.03</v>
      </c>
      <c r="AV29" s="371">
        <f t="shared" si="63"/>
        <v>0.03</v>
      </c>
      <c r="AW29" s="371">
        <f t="shared" si="63"/>
        <v>0.03</v>
      </c>
      <c r="AX29" s="371">
        <f t="shared" si="63"/>
        <v>0.04</v>
      </c>
      <c r="AY29" s="371">
        <f t="shared" si="63"/>
        <v>0.04</v>
      </c>
      <c r="AZ29" s="371">
        <f t="shared" si="63"/>
        <v>0.04</v>
      </c>
      <c r="BA29" s="371">
        <f t="shared" si="24"/>
        <v>0.25000000000000006</v>
      </c>
      <c r="BB29" s="371">
        <f t="shared" si="25"/>
        <v>0.25</v>
      </c>
      <c r="BC29" s="371">
        <f t="shared" si="31"/>
        <v>0.25</v>
      </c>
      <c r="BD29" s="368">
        <f t="shared" si="27"/>
        <v>0.25</v>
      </c>
      <c r="BE29" s="427">
        <f t="shared" si="32"/>
        <v>0.25</v>
      </c>
      <c r="BF29" s="491">
        <f>+BF24+BF27</f>
        <v>0.25</v>
      </c>
      <c r="BG29" s="491">
        <f>+BG24+BG27</f>
        <v>0.01</v>
      </c>
      <c r="BH29" s="491">
        <f>+BH24+BH27</f>
        <v>0.01</v>
      </c>
      <c r="BI29" s="491">
        <f t="shared" ref="BI29:BN30" si="64">+BI24+BI27</f>
        <v>0.01</v>
      </c>
      <c r="BJ29" s="491">
        <f t="shared" si="64"/>
        <v>0.01</v>
      </c>
      <c r="BK29" s="491">
        <f t="shared" si="64"/>
        <v>0.02</v>
      </c>
      <c r="BL29" s="491">
        <f t="shared" si="64"/>
        <v>0.01</v>
      </c>
      <c r="BM29" s="491">
        <f>+BM24+BM27</f>
        <v>0.03</v>
      </c>
      <c r="BN29" s="491">
        <f t="shared" si="64"/>
        <v>0.03</v>
      </c>
      <c r="BO29" s="491">
        <f>+BO24+BO27</f>
        <v>0.02</v>
      </c>
      <c r="BP29" s="491">
        <f>+BP24+BP27</f>
        <v>0.03</v>
      </c>
      <c r="BQ29" s="491">
        <f t="shared" ref="BQ29:CD29" si="65">+BQ24+BQ27</f>
        <v>0.02</v>
      </c>
      <c r="BR29" s="491">
        <f t="shared" si="65"/>
        <v>0.02</v>
      </c>
      <c r="BS29" s="491">
        <f t="shared" si="65"/>
        <v>0.02</v>
      </c>
      <c r="BT29" s="491">
        <f t="shared" si="65"/>
        <v>0.02</v>
      </c>
      <c r="BU29" s="491">
        <f t="shared" si="65"/>
        <v>0.03</v>
      </c>
      <c r="BV29" s="491">
        <f t="shared" si="65"/>
        <v>0.03</v>
      </c>
      <c r="BW29" s="491">
        <f t="shared" si="65"/>
        <v>0.02</v>
      </c>
      <c r="BX29" s="368">
        <f t="shared" si="65"/>
        <v>0.02</v>
      </c>
      <c r="BY29" s="491">
        <f t="shared" si="65"/>
        <v>0.02</v>
      </c>
      <c r="BZ29" s="492">
        <f t="shared" si="65"/>
        <v>0</v>
      </c>
      <c r="CA29" s="491">
        <f t="shared" si="65"/>
        <v>0.02</v>
      </c>
      <c r="CB29" s="492">
        <f t="shared" si="65"/>
        <v>0</v>
      </c>
      <c r="CC29" s="491">
        <f t="shared" si="65"/>
        <v>0.03</v>
      </c>
      <c r="CD29" s="493">
        <f t="shared" si="65"/>
        <v>0</v>
      </c>
      <c r="CE29" s="464">
        <f t="shared" si="9"/>
        <v>0.24999999999999997</v>
      </c>
      <c r="CF29" s="491">
        <f t="shared" si="10"/>
        <v>0.18</v>
      </c>
      <c r="CG29" s="491">
        <f t="shared" si="11"/>
        <v>0.18</v>
      </c>
      <c r="CH29" s="464">
        <f t="shared" si="58"/>
        <v>0.24999999999999997</v>
      </c>
      <c r="CI29" s="494">
        <f t="shared" si="59"/>
        <v>0.18</v>
      </c>
      <c r="CJ29" s="463"/>
      <c r="CK29" s="432"/>
      <c r="CL29" s="432"/>
      <c r="CM29" s="432"/>
      <c r="CN29" s="432"/>
      <c r="CO29" s="432"/>
      <c r="CP29" s="432"/>
      <c r="CQ29" s="432"/>
      <c r="CR29" s="432"/>
      <c r="CS29" s="432"/>
      <c r="CT29" s="432"/>
      <c r="CU29" s="432"/>
      <c r="CV29" s="432"/>
      <c r="CW29" s="432"/>
      <c r="CX29" s="432"/>
      <c r="CY29" s="432"/>
      <c r="CZ29" s="432"/>
      <c r="DA29" s="432"/>
      <c r="DB29" s="432"/>
      <c r="DC29" s="432"/>
      <c r="DD29" s="432"/>
      <c r="DE29" s="432"/>
      <c r="DF29" s="432"/>
      <c r="DG29" s="432"/>
      <c r="DH29" s="432"/>
      <c r="DI29" s="464">
        <f>DE29+DC29+DA29+CY29+CW29+CU29+CS29+CQ29+CO29+CM29+CK29+DG29</f>
        <v>0</v>
      </c>
      <c r="DJ29" s="495"/>
      <c r="DK29" s="495">
        <f t="shared" si="55"/>
        <v>0</v>
      </c>
      <c r="DL29" s="496">
        <f>CM29+CO29+CQ29+CS29+CU29+CW29+CY29+DA29+DC29+DE29+DG29+CK29</f>
        <v>0</v>
      </c>
      <c r="DM29" s="495">
        <f>CN29+CP29+CR29+CL29</f>
        <v>0</v>
      </c>
      <c r="DN29" s="432"/>
      <c r="DO29" s="492"/>
      <c r="DP29" s="492"/>
      <c r="DQ29" s="492"/>
      <c r="DR29" s="492"/>
      <c r="DS29" s="492"/>
      <c r="DT29" s="492"/>
      <c r="DU29" s="492"/>
      <c r="DV29" s="492"/>
      <c r="DW29" s="492"/>
      <c r="DX29" s="492"/>
      <c r="DY29" s="492"/>
      <c r="DZ29" s="492"/>
      <c r="EA29" s="492"/>
      <c r="EB29" s="492"/>
      <c r="EC29" s="492"/>
      <c r="ED29" s="492"/>
      <c r="EE29" s="492"/>
      <c r="EF29" s="492"/>
      <c r="EG29" s="492"/>
      <c r="EH29" s="492"/>
      <c r="EI29" s="492"/>
      <c r="EJ29" s="492"/>
      <c r="EK29" s="492"/>
      <c r="EL29" s="492"/>
      <c r="EM29" s="464">
        <f>EI29+EG29+EE29+EC29+EA29+DY29+DW29+DU29+DS29+DQ29+DO29+EK29</f>
        <v>0</v>
      </c>
      <c r="EN29" s="497"/>
      <c r="EO29" s="465">
        <f t="shared" si="57"/>
        <v>0</v>
      </c>
      <c r="EP29" s="466">
        <f>DQ29+DS29+DU29+DW29+DY29+EA29+EC29+EE29+EG29+EI29+EK29+DO29</f>
        <v>0</v>
      </c>
      <c r="EQ29" s="467">
        <f>DR29+DT29+DV29+DP29</f>
        <v>0</v>
      </c>
      <c r="ER29" s="436">
        <f t="shared" si="1"/>
        <v>1</v>
      </c>
      <c r="ES29" s="388">
        <f t="shared" si="2"/>
        <v>1</v>
      </c>
      <c r="ET29" s="388">
        <f t="shared" si="3"/>
        <v>0.72000000000000008</v>
      </c>
      <c r="EU29" s="388">
        <f t="shared" si="4"/>
        <v>1</v>
      </c>
      <c r="EV29" s="389">
        <f t="shared" si="14"/>
        <v>0.48</v>
      </c>
      <c r="EW29" s="696"/>
      <c r="EX29" s="696"/>
      <c r="EY29" s="696"/>
      <c r="EZ29" s="696"/>
      <c r="FA29" s="715"/>
    </row>
    <row r="30" spans="1:157" s="214" customFormat="1" ht="20.25" customHeight="1" thickBot="1" x14ac:dyDescent="0.3">
      <c r="A30" s="705"/>
      <c r="B30" s="678"/>
      <c r="C30" s="675"/>
      <c r="D30" s="683"/>
      <c r="E30" s="703"/>
      <c r="F30" s="380" t="s">
        <v>40</v>
      </c>
      <c r="G30" s="369">
        <f>+G25+G28</f>
        <v>2016768022</v>
      </c>
      <c r="H30" s="437">
        <f t="shared" ref="H30:V30" si="66">+H25+H28</f>
        <v>173200000</v>
      </c>
      <c r="I30" s="437">
        <f t="shared" si="66"/>
        <v>0</v>
      </c>
      <c r="J30" s="437">
        <f t="shared" si="66"/>
        <v>0</v>
      </c>
      <c r="K30" s="437">
        <f t="shared" si="66"/>
        <v>173200000</v>
      </c>
      <c r="L30" s="437">
        <f t="shared" si="66"/>
        <v>0</v>
      </c>
      <c r="M30" s="437">
        <f t="shared" si="66"/>
        <v>173200000</v>
      </c>
      <c r="N30" s="437">
        <f t="shared" si="66"/>
        <v>127388000</v>
      </c>
      <c r="O30" s="437">
        <f t="shared" si="66"/>
        <v>173200000</v>
      </c>
      <c r="P30" s="437">
        <f t="shared" si="66"/>
        <v>127388000</v>
      </c>
      <c r="Q30" s="437">
        <f t="shared" si="66"/>
        <v>159235000</v>
      </c>
      <c r="R30" s="437">
        <f t="shared" si="66"/>
        <v>127388000</v>
      </c>
      <c r="S30" s="437">
        <f t="shared" si="66"/>
        <v>159235000</v>
      </c>
      <c r="T30" s="437">
        <f t="shared" si="66"/>
        <v>127388000</v>
      </c>
      <c r="U30" s="437">
        <f t="shared" si="66"/>
        <v>159235000</v>
      </c>
      <c r="V30" s="437">
        <f t="shared" si="66"/>
        <v>156353000</v>
      </c>
      <c r="W30" s="437">
        <f t="shared" ref="W30:AA30" si="67">+W25+W28</f>
        <v>173200000</v>
      </c>
      <c r="X30" s="437">
        <f t="shared" si="67"/>
        <v>159235000</v>
      </c>
      <c r="Y30" s="498">
        <f t="shared" si="67"/>
        <v>156353000</v>
      </c>
      <c r="Z30" s="499">
        <f t="shared" si="67"/>
        <v>159235000</v>
      </c>
      <c r="AA30" s="439">
        <f t="shared" si="67"/>
        <v>156353000</v>
      </c>
      <c r="AB30" s="437">
        <f t="shared" ref="AB30:AJ30" si="68">+AB25+AB28</f>
        <v>475174532</v>
      </c>
      <c r="AC30" s="437">
        <f t="shared" si="68"/>
        <v>2673211</v>
      </c>
      <c r="AD30" s="437">
        <f t="shared" si="68"/>
        <v>2673211</v>
      </c>
      <c r="AE30" s="437">
        <f t="shared" si="68"/>
        <v>99509961</v>
      </c>
      <c r="AF30" s="437">
        <f t="shared" si="68"/>
        <v>99509961</v>
      </c>
      <c r="AG30" s="437">
        <f t="shared" si="68"/>
        <v>99509961</v>
      </c>
      <c r="AH30" s="437">
        <f t="shared" si="68"/>
        <v>99509961</v>
      </c>
      <c r="AI30" s="437">
        <f t="shared" si="68"/>
        <v>99509961</v>
      </c>
      <c r="AJ30" s="437">
        <f t="shared" si="68"/>
        <v>99509961</v>
      </c>
      <c r="AK30" s="437">
        <f t="shared" ref="AK30:AL30" si="69">+AK25+AK28</f>
        <v>115350505</v>
      </c>
      <c r="AL30" s="437">
        <f t="shared" si="69"/>
        <v>115350505</v>
      </c>
      <c r="AM30" s="437">
        <f t="shared" ref="AM30:AZ30" si="70">+AM25+AM28</f>
        <v>0</v>
      </c>
      <c r="AN30" s="437">
        <f t="shared" si="70"/>
        <v>2871933</v>
      </c>
      <c r="AO30" s="437">
        <f t="shared" si="70"/>
        <v>0</v>
      </c>
      <c r="AP30" s="437">
        <f t="shared" si="70"/>
        <v>0</v>
      </c>
      <c r="AQ30" s="437">
        <f t="shared" si="70"/>
        <v>2871933</v>
      </c>
      <c r="AR30" s="437">
        <f t="shared" si="70"/>
        <v>0</v>
      </c>
      <c r="AS30" s="437">
        <f t="shared" si="70"/>
        <v>0</v>
      </c>
      <c r="AT30" s="437">
        <f t="shared" si="70"/>
        <v>0</v>
      </c>
      <c r="AU30" s="437">
        <f t="shared" si="70"/>
        <v>0</v>
      </c>
      <c r="AV30" s="437">
        <f t="shared" si="70"/>
        <v>0</v>
      </c>
      <c r="AW30" s="437">
        <f t="shared" si="70"/>
        <v>0</v>
      </c>
      <c r="AX30" s="437">
        <f t="shared" si="70"/>
        <v>0</v>
      </c>
      <c r="AY30" s="437">
        <f t="shared" si="70"/>
        <v>106315991</v>
      </c>
      <c r="AZ30" s="437">
        <f t="shared" si="70"/>
        <v>99315991</v>
      </c>
      <c r="BA30" s="437">
        <f t="shared" si="24"/>
        <v>525741523</v>
      </c>
      <c r="BB30" s="437">
        <f t="shared" si="25"/>
        <v>525741523</v>
      </c>
      <c r="BC30" s="437">
        <f t="shared" si="31"/>
        <v>518741523</v>
      </c>
      <c r="BD30" s="439">
        <f t="shared" si="27"/>
        <v>525741523</v>
      </c>
      <c r="BE30" s="441">
        <f t="shared" si="32"/>
        <v>518741523</v>
      </c>
      <c r="BF30" s="499">
        <f>+BF25+BF28</f>
        <v>594515299</v>
      </c>
      <c r="BG30" s="439">
        <f t="shared" ref="BG30:CI30" si="71">+BG25+BG28</f>
        <v>556194433</v>
      </c>
      <c r="BH30" s="439">
        <f t="shared" si="71"/>
        <v>555810833</v>
      </c>
      <c r="BI30" s="439">
        <f t="shared" si="71"/>
        <v>9557295</v>
      </c>
      <c r="BJ30" s="439">
        <f t="shared" si="71"/>
        <v>19515133</v>
      </c>
      <c r="BK30" s="439">
        <f t="shared" si="71"/>
        <v>9940895</v>
      </c>
      <c r="BL30" s="439">
        <f t="shared" si="71"/>
        <v>2940933</v>
      </c>
      <c r="BM30" s="439">
        <f t="shared" si="71"/>
        <v>9940895</v>
      </c>
      <c r="BN30" s="439">
        <f t="shared" si="64"/>
        <v>0</v>
      </c>
      <c r="BO30" s="439">
        <f t="shared" si="71"/>
        <v>1062273</v>
      </c>
      <c r="BP30" s="439">
        <f t="shared" si="71"/>
        <v>0</v>
      </c>
      <c r="BQ30" s="439">
        <f t="shared" si="71"/>
        <v>1062273</v>
      </c>
      <c r="BR30" s="439">
        <f t="shared" si="71"/>
        <v>0</v>
      </c>
      <c r="BS30" s="439">
        <f t="shared" si="71"/>
        <v>1004073</v>
      </c>
      <c r="BT30" s="439">
        <f t="shared" si="71"/>
        <v>0</v>
      </c>
      <c r="BU30" s="439">
        <f t="shared" si="71"/>
        <v>1062273</v>
      </c>
      <c r="BV30" s="439">
        <f t="shared" si="71"/>
        <v>2442800</v>
      </c>
      <c r="BW30" s="439">
        <f t="shared" si="71"/>
        <v>1062273</v>
      </c>
      <c r="BX30" s="439">
        <f t="shared" si="71"/>
        <v>0</v>
      </c>
      <c r="BY30" s="439">
        <f t="shared" si="71"/>
        <v>1062273</v>
      </c>
      <c r="BZ30" s="439">
        <f t="shared" si="71"/>
        <v>0</v>
      </c>
      <c r="CA30" s="439">
        <f t="shared" si="71"/>
        <v>1062273</v>
      </c>
      <c r="CB30" s="439">
        <f t="shared" si="71"/>
        <v>0</v>
      </c>
      <c r="CC30" s="439">
        <f t="shared" si="71"/>
        <v>1062270</v>
      </c>
      <c r="CD30" s="441">
        <f t="shared" si="71"/>
        <v>0</v>
      </c>
      <c r="CE30" s="499">
        <f t="shared" si="71"/>
        <v>594073499</v>
      </c>
      <c r="CF30" s="442">
        <f t="shared" si="10"/>
        <v>590886683</v>
      </c>
      <c r="CG30" s="439">
        <f t="shared" si="11"/>
        <v>580709699</v>
      </c>
      <c r="CH30" s="439">
        <f t="shared" si="71"/>
        <v>594073499</v>
      </c>
      <c r="CI30" s="443">
        <f t="shared" si="71"/>
        <v>580709699</v>
      </c>
      <c r="CJ30" s="442">
        <f t="shared" ref="CJ30" si="72">+CJ25+CJ28</f>
        <v>523080000</v>
      </c>
      <c r="CK30" s="439"/>
      <c r="CL30" s="439"/>
      <c r="CM30" s="439"/>
      <c r="CN30" s="439"/>
      <c r="CO30" s="439"/>
      <c r="CP30" s="439"/>
      <c r="CQ30" s="439"/>
      <c r="CR30" s="439"/>
      <c r="CS30" s="439"/>
      <c r="CT30" s="439"/>
      <c r="CU30" s="439"/>
      <c r="CV30" s="439"/>
      <c r="CW30" s="439"/>
      <c r="CX30" s="439"/>
      <c r="CY30" s="439"/>
      <c r="CZ30" s="439"/>
      <c r="DA30" s="439"/>
      <c r="DB30" s="439"/>
      <c r="DC30" s="439"/>
      <c r="DD30" s="439"/>
      <c r="DE30" s="439"/>
      <c r="DF30" s="439"/>
      <c r="DG30" s="439"/>
      <c r="DH30" s="439"/>
      <c r="DI30" s="439">
        <f>DG30+DE30+DC30+DA30+CY30+CW30+CU30+CS30+CQ30+CO30+CM30+CK30</f>
        <v>0</v>
      </c>
      <c r="DJ30" s="439">
        <f t="shared" ref="DJ30" si="73">+DJ25+DJ28</f>
        <v>0</v>
      </c>
      <c r="DK30" s="439">
        <f t="shared" ref="DK30" si="74">DK25+DK28</f>
        <v>0</v>
      </c>
      <c r="DL30" s="439">
        <f t="shared" ref="DL30:DN30" si="75">+DL25+DL28</f>
        <v>0</v>
      </c>
      <c r="DM30" s="439">
        <f t="shared" si="75"/>
        <v>0</v>
      </c>
      <c r="DN30" s="439">
        <f t="shared" si="75"/>
        <v>224520000</v>
      </c>
      <c r="DO30" s="444"/>
      <c r="DP30" s="444"/>
      <c r="DQ30" s="444"/>
      <c r="DR30" s="444"/>
      <c r="DS30" s="444"/>
      <c r="DT30" s="444"/>
      <c r="DU30" s="444"/>
      <c r="DV30" s="444"/>
      <c r="DW30" s="444"/>
      <c r="DX30" s="444"/>
      <c r="DY30" s="444"/>
      <c r="DZ30" s="444"/>
      <c r="EA30" s="444"/>
      <c r="EB30" s="444"/>
      <c r="EC30" s="444"/>
      <c r="ED30" s="444"/>
      <c r="EE30" s="444"/>
      <c r="EF30" s="444"/>
      <c r="EG30" s="444"/>
      <c r="EH30" s="444"/>
      <c r="EI30" s="444"/>
      <c r="EJ30" s="444"/>
      <c r="EK30" s="444"/>
      <c r="EL30" s="444"/>
      <c r="EM30" s="500">
        <f>EK30+EI30+EG30+EE30+EC30+EA30+DY30+DW30+DU30+DS30+DQ30+DO30</f>
        <v>0</v>
      </c>
      <c r="EN30" s="439">
        <f t="shared" ref="EN30" si="76">+EN25+EN28</f>
        <v>0</v>
      </c>
      <c r="EO30" s="468">
        <f t="shared" ref="EO30" si="77">EO25+EO28</f>
        <v>0</v>
      </c>
      <c r="EP30" s="439">
        <f t="shared" ref="EP30:EQ30" si="78">+EP25+EP28</f>
        <v>0</v>
      </c>
      <c r="EQ30" s="441">
        <f t="shared" si="78"/>
        <v>0</v>
      </c>
      <c r="ER30" s="445">
        <f t="shared" si="1"/>
        <v>0</v>
      </c>
      <c r="ES30" s="390">
        <f t="shared" si="2"/>
        <v>0.98277675856844449</v>
      </c>
      <c r="ET30" s="390">
        <f t="shared" si="3"/>
        <v>0.97750480366066628</v>
      </c>
      <c r="EU30" s="390">
        <f t="shared" si="4"/>
        <v>0.9842781076328021</v>
      </c>
      <c r="EV30" s="391">
        <f t="shared" si="14"/>
        <v>0.62268154210152382</v>
      </c>
      <c r="EW30" s="697"/>
      <c r="EX30" s="697"/>
      <c r="EY30" s="697"/>
      <c r="EZ30" s="697"/>
      <c r="FA30" s="716"/>
    </row>
    <row r="31" spans="1:157" s="214" customFormat="1" ht="23.25" customHeight="1" thickBot="1" x14ac:dyDescent="0.3">
      <c r="A31" s="684" t="s">
        <v>513</v>
      </c>
      <c r="B31" s="685"/>
      <c r="C31" s="685"/>
      <c r="D31" s="685"/>
      <c r="E31" s="686"/>
      <c r="F31" s="381" t="s">
        <v>653</v>
      </c>
      <c r="G31" s="508">
        <f>+G11+G18+G25</f>
        <v>102037810278</v>
      </c>
      <c r="H31" s="508">
        <f t="shared" ref="H31:BS31" si="79">+H11+H18+H25</f>
        <v>6174952398</v>
      </c>
      <c r="I31" s="508">
        <f t="shared" si="79"/>
        <v>0</v>
      </c>
      <c r="J31" s="508">
        <f t="shared" si="79"/>
        <v>0</v>
      </c>
      <c r="K31" s="508">
        <f t="shared" si="79"/>
        <v>6174952398</v>
      </c>
      <c r="L31" s="508">
        <f t="shared" si="79"/>
        <v>61521050</v>
      </c>
      <c r="M31" s="508">
        <f t="shared" si="79"/>
        <v>6174952398</v>
      </c>
      <c r="N31" s="508">
        <f t="shared" si="79"/>
        <v>3930030069</v>
      </c>
      <c r="O31" s="508">
        <f t="shared" si="79"/>
        <v>6174952398</v>
      </c>
      <c r="P31" s="508">
        <f t="shared" si="79"/>
        <v>3961905069</v>
      </c>
      <c r="Q31" s="508">
        <f t="shared" si="79"/>
        <v>6174952398</v>
      </c>
      <c r="R31" s="508">
        <f t="shared" si="79"/>
        <v>4036618029</v>
      </c>
      <c r="S31" s="508">
        <f t="shared" si="79"/>
        <v>6174952398</v>
      </c>
      <c r="T31" s="508">
        <f t="shared" si="79"/>
        <v>4079785385</v>
      </c>
      <c r="U31" s="508">
        <f t="shared" si="79"/>
        <v>6955401334</v>
      </c>
      <c r="V31" s="508">
        <f t="shared" si="79"/>
        <v>6178208433</v>
      </c>
      <c r="W31" s="508">
        <f t="shared" si="79"/>
        <v>6969366334</v>
      </c>
      <c r="X31" s="508">
        <f t="shared" si="79"/>
        <v>6955401334</v>
      </c>
      <c r="Y31" s="508">
        <f t="shared" si="79"/>
        <v>6178208433</v>
      </c>
      <c r="Z31" s="508">
        <f t="shared" si="79"/>
        <v>6955401334</v>
      </c>
      <c r="AA31" s="508">
        <f t="shared" si="79"/>
        <v>6178208433</v>
      </c>
      <c r="AB31" s="508">
        <f t="shared" si="79"/>
        <v>19730380000</v>
      </c>
      <c r="AC31" s="508">
        <f t="shared" si="79"/>
        <v>0</v>
      </c>
      <c r="AD31" s="508">
        <f t="shared" si="79"/>
        <v>0</v>
      </c>
      <c r="AE31" s="508">
        <f t="shared" si="79"/>
        <v>1910253937</v>
      </c>
      <c r="AF31" s="508">
        <f t="shared" si="79"/>
        <v>1910253937</v>
      </c>
      <c r="AG31" s="508">
        <f t="shared" si="79"/>
        <v>1433384000</v>
      </c>
      <c r="AH31" s="508">
        <f t="shared" si="79"/>
        <v>1433384000</v>
      </c>
      <c r="AI31" s="508">
        <f t="shared" si="79"/>
        <v>5014413168</v>
      </c>
      <c r="AJ31" s="508">
        <f t="shared" si="79"/>
        <v>5014413168</v>
      </c>
      <c r="AK31" s="508">
        <f t="shared" si="79"/>
        <v>695629907</v>
      </c>
      <c r="AL31" s="508">
        <f t="shared" si="79"/>
        <v>476888000</v>
      </c>
      <c r="AM31" s="508">
        <f t="shared" si="79"/>
        <v>358241906</v>
      </c>
      <c r="AN31" s="508">
        <f t="shared" si="79"/>
        <v>3299746407</v>
      </c>
      <c r="AO31" s="508">
        <f t="shared" si="79"/>
        <v>609967844</v>
      </c>
      <c r="AP31" s="508">
        <f t="shared" si="79"/>
        <v>-18476500</v>
      </c>
      <c r="AQ31" s="508">
        <f t="shared" si="79"/>
        <v>1432967627</v>
      </c>
      <c r="AR31" s="508">
        <f t="shared" si="79"/>
        <v>84335235</v>
      </c>
      <c r="AS31" s="508">
        <f t="shared" si="79"/>
        <v>528969153</v>
      </c>
      <c r="AT31" s="508">
        <f t="shared" si="79"/>
        <v>13828219</v>
      </c>
      <c r="AU31" s="508">
        <f t="shared" si="79"/>
        <v>528969152</v>
      </c>
      <c r="AV31" s="508">
        <f t="shared" si="79"/>
        <v>2219303</v>
      </c>
      <c r="AW31" s="508">
        <f t="shared" si="79"/>
        <v>528969153</v>
      </c>
      <c r="AX31" s="508">
        <f t="shared" si="79"/>
        <v>-10626254</v>
      </c>
      <c r="AY31" s="508">
        <f t="shared" si="79"/>
        <v>2305837377</v>
      </c>
      <c r="AZ31" s="508">
        <f t="shared" si="79"/>
        <v>2690806200</v>
      </c>
      <c r="BA31" s="508">
        <f t="shared" si="79"/>
        <v>15347603224</v>
      </c>
      <c r="BB31" s="508">
        <f t="shared" si="79"/>
        <v>15347603224</v>
      </c>
      <c r="BC31" s="508">
        <f t="shared" si="79"/>
        <v>14896771715</v>
      </c>
      <c r="BD31" s="508">
        <f t="shared" si="79"/>
        <v>15347603224</v>
      </c>
      <c r="BE31" s="508">
        <f t="shared" si="79"/>
        <v>14896771715</v>
      </c>
      <c r="BF31" s="508">
        <f t="shared" si="79"/>
        <v>14365230000</v>
      </c>
      <c r="BG31" s="508">
        <f t="shared" si="79"/>
        <v>9369300000</v>
      </c>
      <c r="BH31" s="508">
        <f t="shared" si="79"/>
        <v>9369300000</v>
      </c>
      <c r="BI31" s="508">
        <f t="shared" si="79"/>
        <v>454175454</v>
      </c>
      <c r="BJ31" s="508">
        <f t="shared" si="79"/>
        <v>0</v>
      </c>
      <c r="BK31" s="508">
        <f t="shared" si="79"/>
        <v>454175454</v>
      </c>
      <c r="BL31" s="508">
        <f t="shared" si="79"/>
        <v>0</v>
      </c>
      <c r="BM31" s="508">
        <f t="shared" si="79"/>
        <v>454175454</v>
      </c>
      <c r="BN31" s="508">
        <f t="shared" si="79"/>
        <v>0</v>
      </c>
      <c r="BO31" s="508">
        <f t="shared" si="79"/>
        <v>454175454</v>
      </c>
      <c r="BP31" s="508">
        <f t="shared" si="79"/>
        <v>30511220</v>
      </c>
      <c r="BQ31" s="508">
        <f t="shared" si="79"/>
        <v>1690591584</v>
      </c>
      <c r="BR31" s="508">
        <f t="shared" si="79"/>
        <v>25000000</v>
      </c>
      <c r="BS31" s="508">
        <f t="shared" si="79"/>
        <v>454175454</v>
      </c>
      <c r="BT31" s="508">
        <f t="shared" ref="BT31:CE31" si="80">+BT11+BT18+BT25</f>
        <v>705500</v>
      </c>
      <c r="BU31" s="508">
        <f t="shared" si="80"/>
        <v>2654175454</v>
      </c>
      <c r="BV31" s="508">
        <f t="shared" si="80"/>
        <v>4602847400</v>
      </c>
      <c r="BW31" s="508">
        <f t="shared" si="80"/>
        <v>454175454</v>
      </c>
      <c r="BX31" s="508">
        <f t="shared" si="80"/>
        <v>40583700</v>
      </c>
      <c r="BY31" s="508">
        <f t="shared" si="80"/>
        <v>454175454</v>
      </c>
      <c r="BZ31" s="508">
        <f t="shared" si="80"/>
        <v>0</v>
      </c>
      <c r="CA31" s="508">
        <f t="shared" si="80"/>
        <v>454175454</v>
      </c>
      <c r="CB31" s="508">
        <f t="shared" si="80"/>
        <v>0</v>
      </c>
      <c r="CC31" s="508">
        <f t="shared" si="80"/>
        <v>454175460</v>
      </c>
      <c r="CD31" s="508">
        <f t="shared" si="80"/>
        <v>0</v>
      </c>
      <c r="CE31" s="508">
        <f t="shared" si="80"/>
        <v>17801646130</v>
      </c>
      <c r="CF31" s="508">
        <f>+CF11+CF18+CF25</f>
        <v>16439119762</v>
      </c>
      <c r="CG31" s="508">
        <f>+CG11+CG18+CG25</f>
        <v>14068947820</v>
      </c>
      <c r="CH31" s="508">
        <f t="shared" ref="CH31:CI31" si="81">+CH11+CH18+CH25</f>
        <v>17801646130</v>
      </c>
      <c r="CI31" s="508">
        <f t="shared" si="81"/>
        <v>14068947820</v>
      </c>
      <c r="CJ31" s="509">
        <f t="shared" ref="CJ31" si="82">+CJ11+CJ18+CJ25</f>
        <v>40728442000</v>
      </c>
      <c r="CK31" s="510"/>
      <c r="CL31" s="510"/>
      <c r="CM31" s="510"/>
      <c r="CN31" s="510"/>
      <c r="CO31" s="510"/>
      <c r="CP31" s="510"/>
      <c r="CQ31" s="510"/>
      <c r="CR31" s="510"/>
      <c r="CS31" s="510"/>
      <c r="CT31" s="510"/>
      <c r="CU31" s="510"/>
      <c r="CV31" s="510"/>
      <c r="CW31" s="510"/>
      <c r="CX31" s="510"/>
      <c r="CY31" s="510"/>
      <c r="CZ31" s="510"/>
      <c r="DA31" s="510"/>
      <c r="DB31" s="510"/>
      <c r="DC31" s="510"/>
      <c r="DD31" s="510"/>
      <c r="DE31" s="510"/>
      <c r="DF31" s="510"/>
      <c r="DG31" s="510"/>
      <c r="DH31" s="510"/>
      <c r="DI31" s="510"/>
      <c r="DJ31" s="510"/>
      <c r="DK31" s="510"/>
      <c r="DL31" s="510"/>
      <c r="DM31" s="510"/>
      <c r="DN31" s="511">
        <f t="shared" ref="DN31" si="83">+DN11+DN18+DN25</f>
        <v>22432742000</v>
      </c>
      <c r="DO31" s="501"/>
      <c r="DP31" s="502"/>
      <c r="DQ31" s="502"/>
      <c r="DR31" s="502"/>
      <c r="DS31" s="502"/>
      <c r="DT31" s="502"/>
      <c r="DU31" s="502"/>
      <c r="DV31" s="502"/>
      <c r="DW31" s="502"/>
      <c r="DX31" s="502"/>
      <c r="DY31" s="502"/>
      <c r="DZ31" s="502"/>
      <c r="EA31" s="502"/>
      <c r="EB31" s="502"/>
      <c r="EC31" s="502"/>
      <c r="ED31" s="502"/>
      <c r="EE31" s="502"/>
      <c r="EF31" s="502"/>
      <c r="EG31" s="502"/>
      <c r="EH31" s="502"/>
      <c r="EI31" s="502"/>
      <c r="EJ31" s="502"/>
      <c r="EK31" s="502"/>
      <c r="EL31" s="502"/>
      <c r="EM31" s="502">
        <f t="shared" ref="EM31" si="84">+EM11+EM18+EM25</f>
        <v>0</v>
      </c>
      <c r="EN31" s="503"/>
      <c r="EO31" s="503"/>
      <c r="EP31" s="503"/>
      <c r="EQ31" s="503"/>
      <c r="ER31" s="625"/>
      <c r="ES31" s="626"/>
      <c r="ET31" s="626"/>
      <c r="EU31" s="626"/>
      <c r="EV31" s="626"/>
      <c r="EW31" s="626"/>
      <c r="EX31" s="626"/>
      <c r="EY31" s="626"/>
      <c r="EZ31" s="626"/>
      <c r="FA31" s="627"/>
    </row>
    <row r="32" spans="1:157" s="214" customFormat="1" ht="23.25" customHeight="1" thickBot="1" x14ac:dyDescent="0.3">
      <c r="A32" s="684"/>
      <c r="B32" s="687"/>
      <c r="C32" s="687"/>
      <c r="D32" s="687"/>
      <c r="E32" s="688"/>
      <c r="F32" s="382" t="s">
        <v>41</v>
      </c>
      <c r="G32" s="512">
        <f t="shared" ref="G32:BR32" si="85">+G14+G21+G28</f>
        <v>8233157944</v>
      </c>
      <c r="H32" s="512">
        <f t="shared" si="85"/>
        <v>0</v>
      </c>
      <c r="I32" s="512">
        <f t="shared" si="85"/>
        <v>0</v>
      </c>
      <c r="J32" s="512">
        <f t="shared" si="85"/>
        <v>0</v>
      </c>
      <c r="K32" s="512">
        <f t="shared" si="85"/>
        <v>0</v>
      </c>
      <c r="L32" s="512">
        <f t="shared" si="85"/>
        <v>0</v>
      </c>
      <c r="M32" s="512">
        <f t="shared" si="85"/>
        <v>0</v>
      </c>
      <c r="N32" s="512">
        <f t="shared" si="85"/>
        <v>0</v>
      </c>
      <c r="O32" s="512">
        <f t="shared" si="85"/>
        <v>0</v>
      </c>
      <c r="P32" s="512">
        <f t="shared" si="85"/>
        <v>0</v>
      </c>
      <c r="Q32" s="512">
        <f t="shared" si="85"/>
        <v>0</v>
      </c>
      <c r="R32" s="512">
        <f t="shared" si="85"/>
        <v>0</v>
      </c>
      <c r="S32" s="512">
        <f t="shared" si="85"/>
        <v>0</v>
      </c>
      <c r="T32" s="512">
        <f t="shared" si="85"/>
        <v>0</v>
      </c>
      <c r="U32" s="512">
        <f t="shared" si="85"/>
        <v>0</v>
      </c>
      <c r="V32" s="512">
        <f t="shared" si="85"/>
        <v>0</v>
      </c>
      <c r="W32" s="512">
        <f t="shared" si="85"/>
        <v>0</v>
      </c>
      <c r="X32" s="512">
        <f t="shared" si="85"/>
        <v>0</v>
      </c>
      <c r="Y32" s="512">
        <f t="shared" si="85"/>
        <v>0</v>
      </c>
      <c r="Z32" s="512">
        <f t="shared" si="85"/>
        <v>0</v>
      </c>
      <c r="AA32" s="512">
        <f t="shared" si="85"/>
        <v>0</v>
      </c>
      <c r="AB32" s="512">
        <f t="shared" si="85"/>
        <v>3926020416</v>
      </c>
      <c r="AC32" s="512">
        <f t="shared" si="85"/>
        <v>561393183</v>
      </c>
      <c r="AD32" s="512">
        <f t="shared" si="85"/>
        <v>561393183</v>
      </c>
      <c r="AE32" s="512">
        <f t="shared" si="85"/>
        <v>596741966</v>
      </c>
      <c r="AF32" s="512">
        <f t="shared" si="85"/>
        <v>596741966</v>
      </c>
      <c r="AG32" s="512">
        <f t="shared" si="85"/>
        <v>979439690</v>
      </c>
      <c r="AH32" s="512">
        <f t="shared" si="85"/>
        <v>979439690</v>
      </c>
      <c r="AI32" s="512">
        <f t="shared" si="85"/>
        <v>561696927</v>
      </c>
      <c r="AJ32" s="512">
        <f t="shared" si="85"/>
        <v>561696927</v>
      </c>
      <c r="AK32" s="512">
        <f t="shared" si="85"/>
        <v>1076362605</v>
      </c>
      <c r="AL32" s="512">
        <f t="shared" si="85"/>
        <v>866127740</v>
      </c>
      <c r="AM32" s="512">
        <f t="shared" si="85"/>
        <v>21073444</v>
      </c>
      <c r="AN32" s="512">
        <f t="shared" si="85"/>
        <v>48907232</v>
      </c>
      <c r="AO32" s="512">
        <f t="shared" si="85"/>
        <v>21073444</v>
      </c>
      <c r="AP32" s="512">
        <f t="shared" si="85"/>
        <v>5615898</v>
      </c>
      <c r="AQ32" s="512">
        <f t="shared" si="85"/>
        <v>23945377</v>
      </c>
      <c r="AR32" s="512">
        <f t="shared" si="85"/>
        <v>208076142</v>
      </c>
      <c r="AS32" s="512">
        <f t="shared" si="85"/>
        <v>21073444</v>
      </c>
      <c r="AT32" s="512">
        <f t="shared" si="85"/>
        <v>8373142</v>
      </c>
      <c r="AU32" s="512">
        <f t="shared" si="85"/>
        <v>21073445</v>
      </c>
      <c r="AV32" s="512">
        <f t="shared" si="85"/>
        <v>3888000</v>
      </c>
      <c r="AW32" s="512">
        <f t="shared" si="85"/>
        <v>21073445</v>
      </c>
      <c r="AX32" s="512">
        <f t="shared" si="85"/>
        <v>4470841</v>
      </c>
      <c r="AY32" s="512">
        <f t="shared" si="85"/>
        <v>21072588</v>
      </c>
      <c r="AZ32" s="512">
        <f t="shared" si="85"/>
        <v>5491482</v>
      </c>
      <c r="BA32" s="512">
        <f t="shared" si="85"/>
        <v>3926019558</v>
      </c>
      <c r="BB32" s="512">
        <f t="shared" si="85"/>
        <v>3926019558</v>
      </c>
      <c r="BC32" s="512">
        <f t="shared" si="85"/>
        <v>3850222243</v>
      </c>
      <c r="BD32" s="512">
        <f t="shared" si="85"/>
        <v>3926019558</v>
      </c>
      <c r="BE32" s="512">
        <f t="shared" si="85"/>
        <v>3850222243</v>
      </c>
      <c r="BF32" s="512">
        <f t="shared" si="85"/>
        <v>4387533646</v>
      </c>
      <c r="BG32" s="512">
        <f t="shared" si="85"/>
        <v>759696354</v>
      </c>
      <c r="BH32" s="512">
        <f t="shared" si="85"/>
        <v>755595921</v>
      </c>
      <c r="BI32" s="512">
        <f t="shared" si="85"/>
        <v>726963866</v>
      </c>
      <c r="BJ32" s="512">
        <f t="shared" si="85"/>
        <v>980387067</v>
      </c>
      <c r="BK32" s="512">
        <f t="shared" si="85"/>
        <v>730606768</v>
      </c>
      <c r="BL32" s="512">
        <f t="shared" si="85"/>
        <v>767041685</v>
      </c>
      <c r="BM32" s="512">
        <f t="shared" si="85"/>
        <v>731064301</v>
      </c>
      <c r="BN32" s="512">
        <f t="shared" si="85"/>
        <v>513107791</v>
      </c>
      <c r="BO32" s="512">
        <f t="shared" si="85"/>
        <v>722185679</v>
      </c>
      <c r="BP32" s="512">
        <f t="shared" si="85"/>
        <v>165532962</v>
      </c>
      <c r="BQ32" s="512">
        <f t="shared" si="85"/>
        <v>712418733</v>
      </c>
      <c r="BR32" s="512">
        <f t="shared" si="85"/>
        <v>631910836</v>
      </c>
      <c r="BS32" s="512">
        <f t="shared" ref="BS32:CF32" si="86">+BS14+BS21+BS28</f>
        <v>0</v>
      </c>
      <c r="BT32" s="512">
        <f t="shared" si="86"/>
        <v>47388882</v>
      </c>
      <c r="BU32" s="512">
        <f t="shared" si="86"/>
        <v>0</v>
      </c>
      <c r="BV32" s="512">
        <f t="shared" si="86"/>
        <v>3816467</v>
      </c>
      <c r="BW32" s="512">
        <f t="shared" si="86"/>
        <v>0</v>
      </c>
      <c r="BX32" s="512">
        <f t="shared" si="86"/>
        <v>0</v>
      </c>
      <c r="BY32" s="512">
        <f t="shared" si="86"/>
        <v>0</v>
      </c>
      <c r="BZ32" s="512">
        <f t="shared" si="86"/>
        <v>0</v>
      </c>
      <c r="CA32" s="512">
        <f t="shared" si="86"/>
        <v>0</v>
      </c>
      <c r="CB32" s="512">
        <f t="shared" si="86"/>
        <v>0</v>
      </c>
      <c r="CC32" s="512">
        <f t="shared" si="86"/>
        <v>0</v>
      </c>
      <c r="CD32" s="512">
        <f t="shared" si="86"/>
        <v>0</v>
      </c>
      <c r="CE32" s="512">
        <f t="shared" si="86"/>
        <v>4382935701</v>
      </c>
      <c r="CF32" s="512">
        <f t="shared" si="86"/>
        <v>4382935701</v>
      </c>
      <c r="CG32" s="512">
        <f t="shared" ref="CG32:CI32" si="87">+CG14+CG21+CG28</f>
        <v>3864781611</v>
      </c>
      <c r="CH32" s="512">
        <f t="shared" si="87"/>
        <v>4382935701</v>
      </c>
      <c r="CI32" s="512">
        <f t="shared" si="87"/>
        <v>3864781611</v>
      </c>
      <c r="CJ32" s="513">
        <f>+CJ14+CJ21+CJ28</f>
        <v>0</v>
      </c>
      <c r="CK32" s="514"/>
      <c r="CL32" s="514"/>
      <c r="CM32" s="514"/>
      <c r="CN32" s="514"/>
      <c r="CO32" s="514"/>
      <c r="CP32" s="514"/>
      <c r="CQ32" s="514"/>
      <c r="CR32" s="514"/>
      <c r="CS32" s="514"/>
      <c r="CT32" s="514"/>
      <c r="CU32" s="514"/>
      <c r="CV32" s="514"/>
      <c r="CW32" s="514"/>
      <c r="CX32" s="514"/>
      <c r="CY32" s="514"/>
      <c r="CZ32" s="514"/>
      <c r="DA32" s="514"/>
      <c r="DB32" s="514"/>
      <c r="DC32" s="514"/>
      <c r="DD32" s="514"/>
      <c r="DE32" s="514"/>
      <c r="DF32" s="514"/>
      <c r="DG32" s="514"/>
      <c r="DH32" s="514"/>
      <c r="DI32" s="514"/>
      <c r="DJ32" s="514"/>
      <c r="DK32" s="514"/>
      <c r="DL32" s="514"/>
      <c r="DM32" s="514"/>
      <c r="DN32" s="515">
        <f>+DN14+DN21+DN28</f>
        <v>0</v>
      </c>
      <c r="DO32" s="404"/>
      <c r="DP32" s="400"/>
      <c r="DQ32" s="400"/>
      <c r="DR32" s="400"/>
      <c r="DS32" s="400"/>
      <c r="DT32" s="400"/>
      <c r="DU32" s="400"/>
      <c r="DV32" s="400"/>
      <c r="DW32" s="400"/>
      <c r="DX32" s="400"/>
      <c r="DY32" s="400"/>
      <c r="DZ32" s="400"/>
      <c r="EA32" s="400"/>
      <c r="EB32" s="400"/>
      <c r="EC32" s="400"/>
      <c r="ED32" s="400"/>
      <c r="EE32" s="400"/>
      <c r="EF32" s="400"/>
      <c r="EG32" s="400"/>
      <c r="EH32" s="400"/>
      <c r="EI32" s="400"/>
      <c r="EJ32" s="400"/>
      <c r="EK32" s="400"/>
      <c r="EL32" s="400"/>
      <c r="EM32" s="400">
        <f>+EM14+EM21+EM28</f>
        <v>0</v>
      </c>
      <c r="EN32" s="504"/>
      <c r="EO32" s="504"/>
      <c r="EP32" s="504"/>
      <c r="EQ32" s="504"/>
      <c r="ER32" s="628"/>
      <c r="ES32" s="629"/>
      <c r="ET32" s="629"/>
      <c r="EU32" s="629"/>
      <c r="EV32" s="629"/>
      <c r="EW32" s="629"/>
      <c r="EX32" s="629"/>
      <c r="EY32" s="629"/>
      <c r="EZ32" s="629"/>
      <c r="FA32" s="630"/>
    </row>
    <row r="33" spans="1:157" s="214" customFormat="1" ht="23.25" customHeight="1" thickBot="1" x14ac:dyDescent="0.3">
      <c r="A33" s="689"/>
      <c r="B33" s="690"/>
      <c r="C33" s="690"/>
      <c r="D33" s="690"/>
      <c r="E33" s="691"/>
      <c r="F33" s="383" t="s">
        <v>42</v>
      </c>
      <c r="G33" s="516">
        <f t="shared" ref="G33:BR33" si="88">G31+G32</f>
        <v>110270968222</v>
      </c>
      <c r="H33" s="516">
        <f t="shared" si="88"/>
        <v>6174952398</v>
      </c>
      <c r="I33" s="516">
        <f t="shared" si="88"/>
        <v>0</v>
      </c>
      <c r="J33" s="516">
        <f t="shared" si="88"/>
        <v>0</v>
      </c>
      <c r="K33" s="516">
        <f t="shared" si="88"/>
        <v>6174952398</v>
      </c>
      <c r="L33" s="516">
        <f t="shared" si="88"/>
        <v>61521050</v>
      </c>
      <c r="M33" s="516">
        <f t="shared" si="88"/>
        <v>6174952398</v>
      </c>
      <c r="N33" s="516">
        <f t="shared" si="88"/>
        <v>3930030069</v>
      </c>
      <c r="O33" s="516">
        <f t="shared" si="88"/>
        <v>6174952398</v>
      </c>
      <c r="P33" s="516">
        <f t="shared" si="88"/>
        <v>3961905069</v>
      </c>
      <c r="Q33" s="516">
        <f t="shared" si="88"/>
        <v>6174952398</v>
      </c>
      <c r="R33" s="516">
        <f t="shared" si="88"/>
        <v>4036618029</v>
      </c>
      <c r="S33" s="516">
        <f t="shared" si="88"/>
        <v>6174952398</v>
      </c>
      <c r="T33" s="516">
        <f t="shared" si="88"/>
        <v>4079785385</v>
      </c>
      <c r="U33" s="516">
        <f t="shared" si="88"/>
        <v>6955401334</v>
      </c>
      <c r="V33" s="516">
        <f t="shared" si="88"/>
        <v>6178208433</v>
      </c>
      <c r="W33" s="516">
        <f t="shared" si="88"/>
        <v>6969366334</v>
      </c>
      <c r="X33" s="516">
        <f t="shared" si="88"/>
        <v>6955401334</v>
      </c>
      <c r="Y33" s="516">
        <f t="shared" si="88"/>
        <v>6178208433</v>
      </c>
      <c r="Z33" s="516">
        <f t="shared" si="88"/>
        <v>6955401334</v>
      </c>
      <c r="AA33" s="516">
        <f t="shared" si="88"/>
        <v>6178208433</v>
      </c>
      <c r="AB33" s="516">
        <f t="shared" si="88"/>
        <v>23656400416</v>
      </c>
      <c r="AC33" s="516">
        <f t="shared" si="88"/>
        <v>561393183</v>
      </c>
      <c r="AD33" s="516">
        <f t="shared" si="88"/>
        <v>561393183</v>
      </c>
      <c r="AE33" s="516">
        <f t="shared" si="88"/>
        <v>2506995903</v>
      </c>
      <c r="AF33" s="516">
        <f t="shared" si="88"/>
        <v>2506995903</v>
      </c>
      <c r="AG33" s="516">
        <f t="shared" si="88"/>
        <v>2412823690</v>
      </c>
      <c r="AH33" s="516">
        <f t="shared" si="88"/>
        <v>2412823690</v>
      </c>
      <c r="AI33" s="516">
        <f t="shared" si="88"/>
        <v>5576110095</v>
      </c>
      <c r="AJ33" s="516">
        <f t="shared" si="88"/>
        <v>5576110095</v>
      </c>
      <c r="AK33" s="516">
        <f t="shared" si="88"/>
        <v>1771992512</v>
      </c>
      <c r="AL33" s="516">
        <f t="shared" si="88"/>
        <v>1343015740</v>
      </c>
      <c r="AM33" s="516">
        <f t="shared" si="88"/>
        <v>379315350</v>
      </c>
      <c r="AN33" s="516">
        <f t="shared" si="88"/>
        <v>3348653639</v>
      </c>
      <c r="AO33" s="516">
        <f t="shared" si="88"/>
        <v>631041288</v>
      </c>
      <c r="AP33" s="516">
        <f t="shared" si="88"/>
        <v>-12860602</v>
      </c>
      <c r="AQ33" s="516">
        <f t="shared" si="88"/>
        <v>1456913004</v>
      </c>
      <c r="AR33" s="516">
        <f t="shared" si="88"/>
        <v>292411377</v>
      </c>
      <c r="AS33" s="516">
        <f t="shared" si="88"/>
        <v>550042597</v>
      </c>
      <c r="AT33" s="516">
        <f t="shared" si="88"/>
        <v>22201361</v>
      </c>
      <c r="AU33" s="516">
        <f t="shared" si="88"/>
        <v>550042597</v>
      </c>
      <c r="AV33" s="516">
        <f t="shared" si="88"/>
        <v>6107303</v>
      </c>
      <c r="AW33" s="516">
        <f t="shared" si="88"/>
        <v>550042598</v>
      </c>
      <c r="AX33" s="516">
        <f t="shared" si="88"/>
        <v>-6155413</v>
      </c>
      <c r="AY33" s="516">
        <f t="shared" si="88"/>
        <v>2326909965</v>
      </c>
      <c r="AZ33" s="516">
        <f t="shared" si="88"/>
        <v>2696297682</v>
      </c>
      <c r="BA33" s="516">
        <f t="shared" si="88"/>
        <v>19273622782</v>
      </c>
      <c r="BB33" s="516">
        <f t="shared" si="88"/>
        <v>19273622782</v>
      </c>
      <c r="BC33" s="516">
        <f t="shared" si="88"/>
        <v>18746993958</v>
      </c>
      <c r="BD33" s="516">
        <f t="shared" si="88"/>
        <v>19273622782</v>
      </c>
      <c r="BE33" s="516">
        <f t="shared" si="88"/>
        <v>18746993958</v>
      </c>
      <c r="BF33" s="516">
        <f t="shared" si="88"/>
        <v>18752763646</v>
      </c>
      <c r="BG33" s="516">
        <f t="shared" si="88"/>
        <v>10128996354</v>
      </c>
      <c r="BH33" s="516">
        <f t="shared" si="88"/>
        <v>10124895921</v>
      </c>
      <c r="BI33" s="516">
        <f t="shared" si="88"/>
        <v>1181139320</v>
      </c>
      <c r="BJ33" s="516">
        <f t="shared" si="88"/>
        <v>980387067</v>
      </c>
      <c r="BK33" s="516">
        <f t="shared" si="88"/>
        <v>1184782222</v>
      </c>
      <c r="BL33" s="516">
        <f t="shared" si="88"/>
        <v>767041685</v>
      </c>
      <c r="BM33" s="516">
        <f t="shared" si="88"/>
        <v>1185239755</v>
      </c>
      <c r="BN33" s="516">
        <f t="shared" si="88"/>
        <v>513107791</v>
      </c>
      <c r="BO33" s="516">
        <f t="shared" si="88"/>
        <v>1176361133</v>
      </c>
      <c r="BP33" s="516">
        <f t="shared" si="88"/>
        <v>196044182</v>
      </c>
      <c r="BQ33" s="516">
        <f t="shared" si="88"/>
        <v>2403010317</v>
      </c>
      <c r="BR33" s="516">
        <f t="shared" si="88"/>
        <v>656910836</v>
      </c>
      <c r="BS33" s="516">
        <f t="shared" ref="BS33:CF33" si="89">BS31+BS32</f>
        <v>454175454</v>
      </c>
      <c r="BT33" s="516">
        <f t="shared" si="89"/>
        <v>48094382</v>
      </c>
      <c r="BU33" s="516">
        <f t="shared" si="89"/>
        <v>2654175454</v>
      </c>
      <c r="BV33" s="516">
        <f t="shared" si="89"/>
        <v>4606663867</v>
      </c>
      <c r="BW33" s="516">
        <f t="shared" si="89"/>
        <v>454175454</v>
      </c>
      <c r="BX33" s="516">
        <f t="shared" si="89"/>
        <v>40583700</v>
      </c>
      <c r="BY33" s="516">
        <f t="shared" si="89"/>
        <v>454175454</v>
      </c>
      <c r="BZ33" s="516">
        <f t="shared" si="89"/>
        <v>0</v>
      </c>
      <c r="CA33" s="516">
        <f t="shared" si="89"/>
        <v>454175454</v>
      </c>
      <c r="CB33" s="516">
        <f t="shared" si="89"/>
        <v>0</v>
      </c>
      <c r="CC33" s="516">
        <f t="shared" si="89"/>
        <v>454175460</v>
      </c>
      <c r="CD33" s="516">
        <f t="shared" si="89"/>
        <v>0</v>
      </c>
      <c r="CE33" s="516">
        <f t="shared" si="89"/>
        <v>22184581831</v>
      </c>
      <c r="CF33" s="516">
        <f t="shared" si="89"/>
        <v>20822055463</v>
      </c>
      <c r="CG33" s="516">
        <f t="shared" ref="CG33:CI33" si="90">CG31+CG32</f>
        <v>17933729431</v>
      </c>
      <c r="CH33" s="516">
        <f t="shared" si="90"/>
        <v>22184581831</v>
      </c>
      <c r="CI33" s="516">
        <f t="shared" si="90"/>
        <v>17933729431</v>
      </c>
      <c r="CJ33" s="517">
        <f>+CJ31+CJ32</f>
        <v>40728442000</v>
      </c>
      <c r="CK33" s="518"/>
      <c r="CL33" s="518"/>
      <c r="CM33" s="518"/>
      <c r="CN33" s="518"/>
      <c r="CO33" s="518"/>
      <c r="CP33" s="518"/>
      <c r="CQ33" s="518"/>
      <c r="CR33" s="518"/>
      <c r="CS33" s="518"/>
      <c r="CT33" s="518"/>
      <c r="CU33" s="518"/>
      <c r="CV33" s="518"/>
      <c r="CW33" s="518"/>
      <c r="CX33" s="518"/>
      <c r="CY33" s="518"/>
      <c r="CZ33" s="518"/>
      <c r="DA33" s="518"/>
      <c r="DB33" s="518"/>
      <c r="DC33" s="518"/>
      <c r="DD33" s="518"/>
      <c r="DE33" s="518"/>
      <c r="DF33" s="518"/>
      <c r="DG33" s="518"/>
      <c r="DH33" s="518"/>
      <c r="DI33" s="518"/>
      <c r="DJ33" s="518"/>
      <c r="DK33" s="518"/>
      <c r="DL33" s="518"/>
      <c r="DM33" s="518"/>
      <c r="DN33" s="519">
        <f>+DN31+DN32</f>
        <v>22432742000</v>
      </c>
      <c r="DO33" s="505"/>
      <c r="DP33" s="506"/>
      <c r="DQ33" s="506"/>
      <c r="DR33" s="506"/>
      <c r="DS33" s="506"/>
      <c r="DT33" s="506"/>
      <c r="DU33" s="506"/>
      <c r="DV33" s="506"/>
      <c r="DW33" s="506"/>
      <c r="DX33" s="506"/>
      <c r="DY33" s="506"/>
      <c r="DZ33" s="506"/>
      <c r="EA33" s="506"/>
      <c r="EB33" s="506"/>
      <c r="EC33" s="506"/>
      <c r="ED33" s="506"/>
      <c r="EE33" s="506"/>
      <c r="EF33" s="506"/>
      <c r="EG33" s="506"/>
      <c r="EH33" s="506"/>
      <c r="EI33" s="506"/>
      <c r="EJ33" s="506"/>
      <c r="EK33" s="506"/>
      <c r="EL33" s="506"/>
      <c r="EM33" s="506"/>
      <c r="EN33" s="507"/>
      <c r="EO33" s="507"/>
      <c r="EP33" s="507"/>
      <c r="EQ33" s="507"/>
      <c r="ER33" s="631"/>
      <c r="ES33" s="632"/>
      <c r="ET33" s="632"/>
      <c r="EU33" s="632"/>
      <c r="EV33" s="632"/>
      <c r="EW33" s="632"/>
      <c r="EX33" s="632"/>
      <c r="EY33" s="632"/>
      <c r="EZ33" s="632"/>
      <c r="FA33" s="633"/>
    </row>
    <row r="34" spans="1:157" ht="18.75" customHeight="1" x14ac:dyDescent="0.2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9"/>
      <c r="AL34" s="31"/>
      <c r="AM34" s="5"/>
      <c r="AN34" s="5"/>
      <c r="AO34" s="5"/>
      <c r="AP34" s="5"/>
      <c r="AQ34" s="5"/>
      <c r="AR34" s="5"/>
      <c r="AS34" s="5"/>
      <c r="AT34" s="5"/>
      <c r="AU34" s="5"/>
      <c r="AV34" s="5"/>
      <c r="AW34" s="5"/>
      <c r="AX34" s="5"/>
      <c r="AY34" s="5"/>
      <c r="AZ34" s="5"/>
      <c r="BA34" s="199"/>
      <c r="BB34" s="5"/>
      <c r="BC34" s="5"/>
      <c r="BD34" s="206"/>
      <c r="BE34" s="5"/>
      <c r="BF34" s="274"/>
      <c r="BG34" s="5"/>
      <c r="BH34" s="5"/>
      <c r="BI34" s="5"/>
      <c r="BJ34" s="5"/>
      <c r="BK34" s="5"/>
      <c r="BL34" s="5"/>
      <c r="BM34" s="5"/>
      <c r="BN34" s="5"/>
      <c r="BO34" s="5"/>
      <c r="BP34" s="5"/>
      <c r="BQ34" s="5"/>
      <c r="BR34" s="5"/>
      <c r="BS34" s="5"/>
      <c r="BT34" s="5"/>
      <c r="BU34" s="5"/>
      <c r="BV34" s="5"/>
      <c r="BW34" s="5"/>
      <c r="BX34" s="5"/>
      <c r="BY34" s="5"/>
      <c r="BZ34" s="5"/>
      <c r="CA34" s="5"/>
      <c r="CB34" s="5"/>
      <c r="CC34" s="5"/>
      <c r="CD34" s="5"/>
      <c r="CE34" s="199"/>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row>
    <row r="35" spans="1:157" ht="18.75" customHeight="1" x14ac:dyDescent="0.25">
      <c r="B35" s="372" t="s">
        <v>31</v>
      </c>
      <c r="AH35" s="6"/>
      <c r="AI35" s="6"/>
      <c r="AJ35" s="6"/>
      <c r="AK35" s="6"/>
      <c r="AL35" s="6"/>
      <c r="AM35" s="6"/>
      <c r="AN35" s="6"/>
      <c r="AO35" s="6"/>
      <c r="AP35" s="6"/>
      <c r="AQ35" s="6"/>
      <c r="AR35" s="6"/>
      <c r="AS35" s="6"/>
      <c r="AT35" s="6"/>
      <c r="AU35" s="6"/>
      <c r="AV35" s="6"/>
      <c r="AW35" s="6"/>
      <c r="AX35" s="6"/>
      <c r="BA35" s="111"/>
      <c r="BB35" s="111"/>
      <c r="BC35" s="111"/>
      <c r="BD35" s="111"/>
      <c r="BE35" s="111"/>
      <c r="BF35" s="112"/>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row>
    <row r="36" spans="1:157" ht="18.75" customHeight="1" x14ac:dyDescent="0.25">
      <c r="B36" s="1" t="s">
        <v>32</v>
      </c>
      <c r="C36" s="576" t="s">
        <v>33</v>
      </c>
      <c r="D36" s="577"/>
      <c r="E36" s="577"/>
      <c r="F36" s="577"/>
      <c r="G36" s="577"/>
      <c r="H36" s="577"/>
      <c r="I36" s="578"/>
      <c r="J36" s="579" t="s">
        <v>34</v>
      </c>
      <c r="K36" s="580"/>
      <c r="L36" s="580"/>
      <c r="M36" s="580"/>
      <c r="N36" s="580"/>
      <c r="O36" s="580"/>
      <c r="P36" s="581"/>
      <c r="BF36" s="276"/>
      <c r="CJ36" s="8"/>
      <c r="CK36" s="8"/>
      <c r="CL36" s="8"/>
      <c r="CM36" s="8"/>
      <c r="CN36" s="8"/>
      <c r="CO36" s="8"/>
      <c r="CP36" s="8"/>
      <c r="CQ36" s="8"/>
      <c r="CR36" s="8"/>
      <c r="CS36" s="8"/>
      <c r="CT36" s="8"/>
      <c r="CU36" s="8"/>
      <c r="CV36" s="8"/>
      <c r="CW36" s="8"/>
      <c r="CX36" s="8"/>
      <c r="CY36" s="8"/>
      <c r="CZ36" s="8"/>
      <c r="DA36" s="8"/>
      <c r="DB36" s="8"/>
      <c r="DC36" s="8"/>
      <c r="DD36" s="8"/>
      <c r="DE36" s="8"/>
      <c r="DF36" s="8"/>
      <c r="DG36" s="8"/>
      <c r="DH36" s="8"/>
    </row>
    <row r="37" spans="1:157" ht="18.75" customHeight="1" x14ac:dyDescent="0.25">
      <c r="B37" s="2">
        <v>13</v>
      </c>
      <c r="C37" s="582" t="s">
        <v>74</v>
      </c>
      <c r="D37" s="582"/>
      <c r="E37" s="582"/>
      <c r="F37" s="582"/>
      <c r="G37" s="582"/>
      <c r="H37" s="582"/>
      <c r="I37" s="582"/>
      <c r="J37" s="582" t="s">
        <v>65</v>
      </c>
      <c r="K37" s="582"/>
      <c r="L37" s="582"/>
      <c r="M37" s="582"/>
      <c r="N37" s="582"/>
      <c r="O37" s="582"/>
      <c r="P37" s="582"/>
    </row>
    <row r="38" spans="1:157" ht="18.75" customHeight="1" x14ac:dyDescent="0.25">
      <c r="B38" s="2">
        <v>14</v>
      </c>
      <c r="C38" s="582" t="s">
        <v>224</v>
      </c>
      <c r="D38" s="582"/>
      <c r="E38" s="582"/>
      <c r="F38" s="582"/>
      <c r="G38" s="582"/>
      <c r="H38" s="582"/>
      <c r="I38" s="582"/>
      <c r="J38" s="583" t="s">
        <v>485</v>
      </c>
      <c r="K38" s="583"/>
      <c r="L38" s="583"/>
      <c r="M38" s="583"/>
      <c r="N38" s="583"/>
      <c r="O38" s="583"/>
      <c r="P38" s="583"/>
      <c r="BF38" s="276"/>
      <c r="CJ38" s="6"/>
      <c r="CK38" s="6"/>
      <c r="CL38" s="6"/>
      <c r="CM38" s="6"/>
      <c r="CN38" s="6"/>
      <c r="CO38" s="6"/>
      <c r="CP38" s="6"/>
      <c r="CQ38" s="6"/>
      <c r="CR38" s="6"/>
      <c r="CS38" s="6"/>
      <c r="CT38" s="6"/>
      <c r="CU38" s="6"/>
      <c r="CV38" s="6"/>
      <c r="CW38" s="6"/>
      <c r="CX38" s="6"/>
      <c r="CY38" s="6"/>
      <c r="CZ38" s="6"/>
      <c r="DA38" s="6"/>
      <c r="DB38" s="6"/>
      <c r="DC38" s="6"/>
      <c r="DD38" s="6"/>
      <c r="DE38" s="6"/>
      <c r="DF38" s="6"/>
      <c r="DG38" s="6"/>
      <c r="DH38" s="6"/>
    </row>
  </sheetData>
  <mergeCells count="63">
    <mergeCell ref="DN8:EQ8"/>
    <mergeCell ref="CJ8:DM8"/>
    <mergeCell ref="EX7:EX9"/>
    <mergeCell ref="EV7:EV9"/>
    <mergeCell ref="EW7:EW9"/>
    <mergeCell ref="FA24:FA30"/>
    <mergeCell ref="EZ10:EZ16"/>
    <mergeCell ref="EW17:EW23"/>
    <mergeCell ref="EX10:EX16"/>
    <mergeCell ref="EW10:EW16"/>
    <mergeCell ref="EY10:EY16"/>
    <mergeCell ref="EZ17:EZ23"/>
    <mergeCell ref="FA17:FA23"/>
    <mergeCell ref="FA10:FA16"/>
    <mergeCell ref="EZ7:EZ9"/>
    <mergeCell ref="ER7:ER9"/>
    <mergeCell ref="EU7:EU9"/>
    <mergeCell ref="ET7:ET9"/>
    <mergeCell ref="ES7:ES9"/>
    <mergeCell ref="EX17:EX23"/>
    <mergeCell ref="A10:A23"/>
    <mergeCell ref="A24:A30"/>
    <mergeCell ref="E17:E23"/>
    <mergeCell ref="D10:D16"/>
    <mergeCell ref="E10:E16"/>
    <mergeCell ref="FA7:FA9"/>
    <mergeCell ref="EY7:EY9"/>
    <mergeCell ref="C24:C30"/>
    <mergeCell ref="B24:B30"/>
    <mergeCell ref="B10:B16"/>
    <mergeCell ref="C10:C16"/>
    <mergeCell ref="D17:D23"/>
    <mergeCell ref="B17:B23"/>
    <mergeCell ref="C17:C23"/>
    <mergeCell ref="EZ24:EZ30"/>
    <mergeCell ref="EY17:EY23"/>
    <mergeCell ref="EY24:EY30"/>
    <mergeCell ref="EW24:EW30"/>
    <mergeCell ref="EX24:EX30"/>
    <mergeCell ref="D24:D30"/>
    <mergeCell ref="E24:E30"/>
    <mergeCell ref="C38:I38"/>
    <mergeCell ref="J38:P38"/>
    <mergeCell ref="A1:E3"/>
    <mergeCell ref="A4:E4"/>
    <mergeCell ref="A5:E5"/>
    <mergeCell ref="A7:G8"/>
    <mergeCell ref="F1:FA1"/>
    <mergeCell ref="F2:FA2"/>
    <mergeCell ref="F3:EQ3"/>
    <mergeCell ref="H7:EQ7"/>
    <mergeCell ref="H8:AA8"/>
    <mergeCell ref="AB8:BE8"/>
    <mergeCell ref="BF8:CI8"/>
    <mergeCell ref="ER3:FA3"/>
    <mergeCell ref="F5:FA5"/>
    <mergeCell ref="F4:FA4"/>
    <mergeCell ref="ER31:FA33"/>
    <mergeCell ref="C36:I36"/>
    <mergeCell ref="J36:P36"/>
    <mergeCell ref="C37:I37"/>
    <mergeCell ref="J37:P37"/>
    <mergeCell ref="A31:E33"/>
  </mergeCells>
  <printOptions horizontalCentered="1" verticalCentered="1"/>
  <pageMargins left="0" right="0" top="0.74803149606299213" bottom="0" header="0.31496062992125984" footer="0"/>
  <pageSetup scale="20" fitToHeight="0" orientation="landscape" r:id="rId1"/>
  <ignoredErrors>
    <ignoredError sqref="BA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80"/>
  <sheetViews>
    <sheetView showGridLines="0" zoomScale="78" zoomScaleNormal="78" zoomScalePageLayoutView="75" workbookViewId="0">
      <selection activeCell="E13" sqref="E13:E14"/>
    </sheetView>
  </sheetViews>
  <sheetFormatPr baseColWidth="10" defaultColWidth="10.85546875" defaultRowHeight="15" x14ac:dyDescent="0.25"/>
  <cols>
    <col min="1" max="1" width="11.7109375" style="16" customWidth="1"/>
    <col min="2" max="2" width="10.85546875" style="16" customWidth="1"/>
    <col min="3" max="3" width="34.42578125" style="23" customWidth="1"/>
    <col min="4" max="4" width="5.140625" style="16" customWidth="1"/>
    <col min="5" max="5" width="5" style="16" customWidth="1"/>
    <col min="6" max="6" width="8.85546875" style="16" customWidth="1"/>
    <col min="7" max="13" width="7.42578125" style="16" customWidth="1"/>
    <col min="14" max="18" width="7.42578125" style="22" customWidth="1"/>
    <col min="19" max="19" width="8.140625" style="22" customWidth="1"/>
    <col min="20" max="20" width="11.140625" style="22" customWidth="1"/>
    <col min="21" max="21" width="11.85546875" style="22" customWidth="1"/>
    <col min="22" max="22" width="41.42578125" style="21" customWidth="1"/>
    <col min="23" max="23" width="38.7109375" style="16" customWidth="1"/>
    <col min="24" max="37" width="5.28515625" style="16" customWidth="1"/>
    <col min="38" max="16384" width="10.85546875" style="16"/>
  </cols>
  <sheetData>
    <row r="1" spans="1:36" x14ac:dyDescent="0.25">
      <c r="A1" s="739"/>
      <c r="B1" s="740"/>
      <c r="C1" s="740"/>
      <c r="D1" s="743" t="s">
        <v>35</v>
      </c>
      <c r="E1" s="743"/>
      <c r="F1" s="743"/>
      <c r="G1" s="743"/>
      <c r="H1" s="743"/>
      <c r="I1" s="743"/>
      <c r="J1" s="743"/>
      <c r="K1" s="743"/>
      <c r="L1" s="743"/>
      <c r="M1" s="743"/>
      <c r="N1" s="743"/>
      <c r="O1" s="743"/>
      <c r="P1" s="743"/>
      <c r="Q1" s="743"/>
      <c r="R1" s="743"/>
      <c r="S1" s="743"/>
      <c r="T1" s="743"/>
      <c r="U1" s="743"/>
      <c r="V1" s="744"/>
    </row>
    <row r="2" spans="1:36" x14ac:dyDescent="0.25">
      <c r="A2" s="741"/>
      <c r="B2" s="742"/>
      <c r="C2" s="742"/>
      <c r="D2" s="745" t="s">
        <v>223</v>
      </c>
      <c r="E2" s="745"/>
      <c r="F2" s="745"/>
      <c r="G2" s="745"/>
      <c r="H2" s="745"/>
      <c r="I2" s="745"/>
      <c r="J2" s="745"/>
      <c r="K2" s="745"/>
      <c r="L2" s="745"/>
      <c r="M2" s="745"/>
      <c r="N2" s="745"/>
      <c r="O2" s="745"/>
      <c r="P2" s="745"/>
      <c r="Q2" s="745"/>
      <c r="R2" s="745"/>
      <c r="S2" s="745"/>
      <c r="T2" s="745"/>
      <c r="U2" s="745"/>
      <c r="V2" s="746"/>
    </row>
    <row r="3" spans="1:36" x14ac:dyDescent="0.25">
      <c r="A3" s="741"/>
      <c r="B3" s="742"/>
      <c r="C3" s="742"/>
      <c r="D3" s="752" t="s">
        <v>36</v>
      </c>
      <c r="E3" s="752"/>
      <c r="F3" s="752"/>
      <c r="G3" s="752"/>
      <c r="H3" s="752"/>
      <c r="I3" s="752"/>
      <c r="J3" s="752"/>
      <c r="K3" s="752"/>
      <c r="L3" s="752"/>
      <c r="M3" s="752"/>
      <c r="N3" s="752"/>
      <c r="O3" s="752"/>
      <c r="P3" s="752"/>
      <c r="Q3" s="752"/>
      <c r="R3" s="752"/>
      <c r="S3" s="752"/>
      <c r="T3" s="752"/>
      <c r="U3" s="752"/>
      <c r="V3" s="205" t="s">
        <v>365</v>
      </c>
    </row>
    <row r="4" spans="1:36" x14ac:dyDescent="0.25">
      <c r="A4" s="750" t="s">
        <v>0</v>
      </c>
      <c r="B4" s="751"/>
      <c r="C4" s="751"/>
      <c r="D4" s="752" t="s">
        <v>254</v>
      </c>
      <c r="E4" s="752"/>
      <c r="F4" s="752"/>
      <c r="G4" s="752"/>
      <c r="H4" s="752"/>
      <c r="I4" s="752"/>
      <c r="J4" s="752"/>
      <c r="K4" s="752"/>
      <c r="L4" s="752"/>
      <c r="M4" s="752"/>
      <c r="N4" s="752"/>
      <c r="O4" s="752"/>
      <c r="P4" s="752"/>
      <c r="Q4" s="752"/>
      <c r="R4" s="752"/>
      <c r="S4" s="752"/>
      <c r="T4" s="752"/>
      <c r="U4" s="752"/>
      <c r="V4" s="753"/>
    </row>
    <row r="5" spans="1:36" x14ac:dyDescent="0.25">
      <c r="A5" s="750" t="s">
        <v>2</v>
      </c>
      <c r="B5" s="751"/>
      <c r="C5" s="751"/>
      <c r="D5" s="752" t="s">
        <v>226</v>
      </c>
      <c r="E5" s="752"/>
      <c r="F5" s="752"/>
      <c r="G5" s="752"/>
      <c r="H5" s="752"/>
      <c r="I5" s="752"/>
      <c r="J5" s="752"/>
      <c r="K5" s="752"/>
      <c r="L5" s="752"/>
      <c r="M5" s="752"/>
      <c r="N5" s="752"/>
      <c r="O5" s="752"/>
      <c r="P5" s="752"/>
      <c r="Q5" s="752"/>
      <c r="R5" s="752"/>
      <c r="S5" s="752"/>
      <c r="T5" s="752"/>
      <c r="U5" s="752"/>
      <c r="V5" s="753"/>
    </row>
    <row r="6" spans="1:36" ht="15.75" thickBot="1" x14ac:dyDescent="0.3">
      <c r="A6" s="756"/>
      <c r="B6" s="757"/>
      <c r="C6" s="757"/>
      <c r="D6" s="757"/>
      <c r="E6" s="757"/>
      <c r="F6" s="757"/>
      <c r="G6" s="757"/>
      <c r="H6" s="757"/>
      <c r="I6" s="757"/>
      <c r="J6" s="757"/>
      <c r="K6" s="757"/>
      <c r="L6" s="757"/>
      <c r="M6" s="757"/>
      <c r="N6" s="757"/>
      <c r="O6" s="757"/>
      <c r="P6" s="757"/>
      <c r="Q6" s="757"/>
      <c r="R6" s="757"/>
      <c r="S6" s="757"/>
      <c r="T6" s="757"/>
      <c r="U6" s="757"/>
      <c r="V6" s="758"/>
    </row>
    <row r="7" spans="1:36" s="17" customFormat="1" ht="36.75" customHeight="1" x14ac:dyDescent="0.25">
      <c r="A7" s="754" t="s">
        <v>22</v>
      </c>
      <c r="B7" s="747" t="s">
        <v>23</v>
      </c>
      <c r="C7" s="747" t="s">
        <v>53</v>
      </c>
      <c r="D7" s="747" t="s">
        <v>24</v>
      </c>
      <c r="E7" s="747"/>
      <c r="F7" s="749" t="s">
        <v>559</v>
      </c>
      <c r="G7" s="749"/>
      <c r="H7" s="749"/>
      <c r="I7" s="749"/>
      <c r="J7" s="749"/>
      <c r="K7" s="749"/>
      <c r="L7" s="749"/>
      <c r="M7" s="749"/>
      <c r="N7" s="749"/>
      <c r="O7" s="749"/>
      <c r="P7" s="749"/>
      <c r="Q7" s="749"/>
      <c r="R7" s="749"/>
      <c r="S7" s="749"/>
      <c r="T7" s="747" t="s">
        <v>28</v>
      </c>
      <c r="U7" s="747"/>
      <c r="V7" s="759" t="s">
        <v>627</v>
      </c>
    </row>
    <row r="8" spans="1:36" s="17" customFormat="1" ht="66.75" x14ac:dyDescent="0.25">
      <c r="A8" s="755"/>
      <c r="B8" s="748"/>
      <c r="C8" s="748"/>
      <c r="D8" s="135" t="s">
        <v>25</v>
      </c>
      <c r="E8" s="135" t="s">
        <v>26</v>
      </c>
      <c r="F8" s="135" t="s">
        <v>27</v>
      </c>
      <c r="G8" s="204" t="s">
        <v>5</v>
      </c>
      <c r="H8" s="204" t="s">
        <v>6</v>
      </c>
      <c r="I8" s="204" t="s">
        <v>7</v>
      </c>
      <c r="J8" s="204" t="s">
        <v>8</v>
      </c>
      <c r="K8" s="204" t="s">
        <v>9</v>
      </c>
      <c r="L8" s="204" t="s">
        <v>10</v>
      </c>
      <c r="M8" s="204" t="s">
        <v>11</v>
      </c>
      <c r="N8" s="204" t="s">
        <v>12</v>
      </c>
      <c r="O8" s="204" t="s">
        <v>13</v>
      </c>
      <c r="P8" s="204" t="s">
        <v>14</v>
      </c>
      <c r="Q8" s="204" t="s">
        <v>15</v>
      </c>
      <c r="R8" s="204" t="s">
        <v>16</v>
      </c>
      <c r="S8" s="338" t="s">
        <v>17</v>
      </c>
      <c r="T8" s="338" t="s">
        <v>29</v>
      </c>
      <c r="U8" s="338" t="s">
        <v>30</v>
      </c>
      <c r="V8" s="760"/>
    </row>
    <row r="9" spans="1:36" s="17" customFormat="1" ht="36" customHeight="1" x14ac:dyDescent="0.25">
      <c r="A9" s="769" t="s">
        <v>255</v>
      </c>
      <c r="B9" s="767" t="s">
        <v>257</v>
      </c>
      <c r="C9" s="762" t="s">
        <v>516</v>
      </c>
      <c r="D9" s="763" t="s">
        <v>526</v>
      </c>
      <c r="E9" s="763"/>
      <c r="F9" s="18" t="s">
        <v>18</v>
      </c>
      <c r="G9" s="358">
        <v>0.06</v>
      </c>
      <c r="H9" s="358">
        <v>0.06</v>
      </c>
      <c r="I9" s="358">
        <v>0.06</v>
      </c>
      <c r="J9" s="358">
        <v>0.06</v>
      </c>
      <c r="K9" s="358">
        <v>0.06</v>
      </c>
      <c r="L9" s="358">
        <v>0.1</v>
      </c>
      <c r="M9" s="358">
        <v>0.1</v>
      </c>
      <c r="N9" s="358">
        <v>0.1</v>
      </c>
      <c r="O9" s="358">
        <v>0.1</v>
      </c>
      <c r="P9" s="358">
        <v>0.1</v>
      </c>
      <c r="Q9" s="358">
        <v>0.1</v>
      </c>
      <c r="R9" s="358">
        <v>0.1</v>
      </c>
      <c r="S9" s="18">
        <f t="shared" ref="S9:S24" si="0">SUM(G9:R9)</f>
        <v>0.99999999999999989</v>
      </c>
      <c r="T9" s="766">
        <v>0.34</v>
      </c>
      <c r="U9" s="733">
        <v>8.5000000000000006E-2</v>
      </c>
      <c r="V9" s="735" t="s">
        <v>644</v>
      </c>
      <c r="W9" s="732"/>
    </row>
    <row r="10" spans="1:36" s="17" customFormat="1" ht="36" customHeight="1" x14ac:dyDescent="0.25">
      <c r="A10" s="769"/>
      <c r="B10" s="767"/>
      <c r="C10" s="762"/>
      <c r="D10" s="763"/>
      <c r="E10" s="763"/>
      <c r="F10" s="19" t="s">
        <v>19</v>
      </c>
      <c r="G10" s="358">
        <v>0.06</v>
      </c>
      <c r="H10" s="358">
        <v>0.06</v>
      </c>
      <c r="I10" s="358">
        <v>0.06</v>
      </c>
      <c r="J10" s="358">
        <v>5.5E-2</v>
      </c>
      <c r="K10" s="358">
        <v>0.06</v>
      </c>
      <c r="L10" s="358">
        <v>0.08</v>
      </c>
      <c r="M10" s="358">
        <v>0.08</v>
      </c>
      <c r="N10" s="358">
        <v>0.1</v>
      </c>
      <c r="O10" s="358">
        <v>0.1</v>
      </c>
      <c r="P10" s="358"/>
      <c r="Q10" s="358"/>
      <c r="R10" s="358"/>
      <c r="S10" s="19">
        <f>SUM(G10:R10)</f>
        <v>0.65500000000000003</v>
      </c>
      <c r="T10" s="766"/>
      <c r="U10" s="733"/>
      <c r="V10" s="735"/>
      <c r="W10" s="732"/>
      <c r="X10" s="342"/>
      <c r="Y10" s="342"/>
      <c r="Z10" s="342"/>
      <c r="AA10" s="342"/>
      <c r="AB10" s="342"/>
      <c r="AC10" s="342"/>
      <c r="AD10" s="342"/>
      <c r="AE10" s="342"/>
      <c r="AF10" s="342"/>
      <c r="AG10" s="342"/>
      <c r="AH10" s="342"/>
      <c r="AI10" s="342"/>
      <c r="AJ10" s="342"/>
    </row>
    <row r="11" spans="1:36" s="17" customFormat="1" ht="36" customHeight="1" x14ac:dyDescent="0.25">
      <c r="A11" s="769"/>
      <c r="B11" s="767"/>
      <c r="C11" s="762" t="s">
        <v>562</v>
      </c>
      <c r="D11" s="763" t="s">
        <v>526</v>
      </c>
      <c r="E11" s="763"/>
      <c r="F11" s="18" t="s">
        <v>18</v>
      </c>
      <c r="G11" s="358">
        <v>8.3299999999999999E-2</v>
      </c>
      <c r="H11" s="358">
        <v>8.3299999999999999E-2</v>
      </c>
      <c r="I11" s="358">
        <v>8.3299999999999999E-2</v>
      </c>
      <c r="J11" s="358">
        <v>8.3299999999999999E-2</v>
      </c>
      <c r="K11" s="358">
        <v>8.3299999999999999E-2</v>
      </c>
      <c r="L11" s="358">
        <v>8.3299999999999999E-2</v>
      </c>
      <c r="M11" s="358">
        <v>8.3299999999999999E-2</v>
      </c>
      <c r="N11" s="358">
        <v>8.3400000000000002E-2</v>
      </c>
      <c r="O11" s="358">
        <v>8.3400000000000002E-2</v>
      </c>
      <c r="P11" s="358">
        <v>8.3400000000000002E-2</v>
      </c>
      <c r="Q11" s="358">
        <v>8.3400000000000002E-2</v>
      </c>
      <c r="R11" s="358">
        <v>8.3299999999999999E-2</v>
      </c>
      <c r="S11" s="18">
        <f t="shared" si="0"/>
        <v>1</v>
      </c>
      <c r="T11" s="766"/>
      <c r="U11" s="733">
        <v>8.5000000000000006E-2</v>
      </c>
      <c r="V11" s="737" t="s">
        <v>640</v>
      </c>
      <c r="W11" s="732"/>
      <c r="X11" s="342"/>
      <c r="Y11" s="342"/>
      <c r="Z11" s="342"/>
      <c r="AA11" s="342"/>
      <c r="AB11" s="342"/>
      <c r="AC11" s="342"/>
      <c r="AD11" s="342"/>
      <c r="AE11" s="342"/>
      <c r="AF11" s="342"/>
      <c r="AG11" s="342"/>
      <c r="AH11" s="342"/>
      <c r="AI11" s="342"/>
      <c r="AJ11" s="342"/>
    </row>
    <row r="12" spans="1:36" s="17" customFormat="1" ht="36" customHeight="1" x14ac:dyDescent="0.25">
      <c r="A12" s="769"/>
      <c r="B12" s="767"/>
      <c r="C12" s="762"/>
      <c r="D12" s="763"/>
      <c r="E12" s="763"/>
      <c r="F12" s="19" t="s">
        <v>19</v>
      </c>
      <c r="G12" s="358">
        <v>8.3299999999999999E-2</v>
      </c>
      <c r="H12" s="358">
        <v>8.3299999999999999E-2</v>
      </c>
      <c r="I12" s="358">
        <v>8.3299999999999999E-2</v>
      </c>
      <c r="J12" s="358">
        <v>8.3299999999999999E-2</v>
      </c>
      <c r="K12" s="358">
        <v>8.3299999999999999E-2</v>
      </c>
      <c r="L12" s="358">
        <v>8.3299999999999999E-2</v>
      </c>
      <c r="M12" s="358">
        <v>8.3299999999999999E-2</v>
      </c>
      <c r="N12" s="358">
        <v>8.3400000000000002E-2</v>
      </c>
      <c r="O12" s="358">
        <v>8.3400000000000002E-2</v>
      </c>
      <c r="P12" s="358"/>
      <c r="Q12" s="358"/>
      <c r="R12" s="358"/>
      <c r="S12" s="19">
        <f t="shared" si="0"/>
        <v>0.74990000000000001</v>
      </c>
      <c r="T12" s="766"/>
      <c r="U12" s="733"/>
      <c r="V12" s="738"/>
      <c r="W12" s="732"/>
      <c r="X12" s="342"/>
      <c r="Y12" s="342"/>
      <c r="Z12" s="342"/>
      <c r="AA12" s="342"/>
      <c r="AB12" s="342"/>
      <c r="AC12" s="342"/>
      <c r="AD12" s="342"/>
      <c r="AE12" s="342"/>
      <c r="AF12" s="342"/>
      <c r="AG12" s="342"/>
      <c r="AH12" s="342"/>
      <c r="AI12" s="342"/>
      <c r="AJ12" s="342"/>
    </row>
    <row r="13" spans="1:36" s="17" customFormat="1" ht="36" customHeight="1" x14ac:dyDescent="0.25">
      <c r="A13" s="769"/>
      <c r="B13" s="767"/>
      <c r="C13" s="762" t="s">
        <v>563</v>
      </c>
      <c r="D13" s="763" t="s">
        <v>526</v>
      </c>
      <c r="E13" s="763"/>
      <c r="F13" s="18" t="s">
        <v>18</v>
      </c>
      <c r="G13" s="358">
        <v>8.3299999999999999E-2</v>
      </c>
      <c r="H13" s="358">
        <v>8.3299999999999999E-2</v>
      </c>
      <c r="I13" s="358">
        <v>8.3299999999999999E-2</v>
      </c>
      <c r="J13" s="358">
        <v>8.3299999999999999E-2</v>
      </c>
      <c r="K13" s="358">
        <v>8.3299999999999999E-2</v>
      </c>
      <c r="L13" s="358">
        <v>8.3299999999999999E-2</v>
      </c>
      <c r="M13" s="358">
        <v>8.3299999999999999E-2</v>
      </c>
      <c r="N13" s="358">
        <v>8.3400000000000002E-2</v>
      </c>
      <c r="O13" s="358">
        <v>8.3400000000000002E-2</v>
      </c>
      <c r="P13" s="358">
        <v>8.3400000000000002E-2</v>
      </c>
      <c r="Q13" s="358">
        <v>8.3400000000000002E-2</v>
      </c>
      <c r="R13" s="358">
        <v>8.3299999999999999E-2</v>
      </c>
      <c r="S13" s="18">
        <f t="shared" si="0"/>
        <v>1</v>
      </c>
      <c r="T13" s="766"/>
      <c r="U13" s="733">
        <v>8.5000000000000006E-2</v>
      </c>
      <c r="V13" s="735" t="s">
        <v>642</v>
      </c>
      <c r="W13" s="732"/>
      <c r="X13" s="342"/>
      <c r="Y13" s="342"/>
      <c r="Z13" s="342"/>
      <c r="AA13" s="342"/>
      <c r="AB13" s="342"/>
      <c r="AC13" s="342"/>
      <c r="AD13" s="342"/>
      <c r="AE13" s="342"/>
      <c r="AF13" s="342"/>
      <c r="AG13" s="342"/>
      <c r="AH13" s="342"/>
      <c r="AI13" s="342"/>
      <c r="AJ13" s="342"/>
    </row>
    <row r="14" spans="1:36" s="17" customFormat="1" ht="36" customHeight="1" x14ac:dyDescent="0.25">
      <c r="A14" s="769"/>
      <c r="B14" s="767"/>
      <c r="C14" s="762"/>
      <c r="D14" s="763"/>
      <c r="E14" s="763"/>
      <c r="F14" s="19" t="s">
        <v>19</v>
      </c>
      <c r="G14" s="358">
        <v>8.3299999999999999E-2</v>
      </c>
      <c r="H14" s="358">
        <v>8.3299999999999999E-2</v>
      </c>
      <c r="I14" s="358">
        <v>8.3299999999999999E-2</v>
      </c>
      <c r="J14" s="358">
        <v>8.3299999999999999E-2</v>
      </c>
      <c r="K14" s="358">
        <v>8.3299999999999999E-2</v>
      </c>
      <c r="L14" s="358">
        <v>8.3299999999999999E-2</v>
      </c>
      <c r="M14" s="358">
        <v>8.3299999999999999E-2</v>
      </c>
      <c r="N14" s="358">
        <v>8.3400000000000002E-2</v>
      </c>
      <c r="O14" s="358">
        <v>8.3400000000000002E-2</v>
      </c>
      <c r="P14" s="358"/>
      <c r="Q14" s="358"/>
      <c r="R14" s="358"/>
      <c r="S14" s="346">
        <f t="shared" si="0"/>
        <v>0.74990000000000001</v>
      </c>
      <c r="T14" s="766"/>
      <c r="U14" s="733"/>
      <c r="V14" s="736"/>
      <c r="W14" s="732"/>
    </row>
    <row r="15" spans="1:36" s="17" customFormat="1" ht="36" customHeight="1" x14ac:dyDescent="0.25">
      <c r="A15" s="769"/>
      <c r="B15" s="767"/>
      <c r="C15" s="762" t="s">
        <v>517</v>
      </c>
      <c r="D15" s="763" t="s">
        <v>526</v>
      </c>
      <c r="E15" s="763"/>
      <c r="F15" s="18" t="s">
        <v>18</v>
      </c>
      <c r="G15" s="358">
        <v>8.3299999999999999E-2</v>
      </c>
      <c r="H15" s="358">
        <v>8.3299999999999999E-2</v>
      </c>
      <c r="I15" s="358">
        <v>8.3299999999999999E-2</v>
      </c>
      <c r="J15" s="358">
        <v>8.3299999999999999E-2</v>
      </c>
      <c r="K15" s="358">
        <v>8.3299999999999999E-2</v>
      </c>
      <c r="L15" s="358">
        <v>8.3299999999999999E-2</v>
      </c>
      <c r="M15" s="358">
        <v>8.3299999999999999E-2</v>
      </c>
      <c r="N15" s="358">
        <v>8.3400000000000002E-2</v>
      </c>
      <c r="O15" s="358">
        <v>8.3400000000000002E-2</v>
      </c>
      <c r="P15" s="358">
        <v>8.3400000000000002E-2</v>
      </c>
      <c r="Q15" s="358">
        <v>8.3400000000000002E-2</v>
      </c>
      <c r="R15" s="358">
        <v>8.3299999999999999E-2</v>
      </c>
      <c r="S15" s="18">
        <f t="shared" si="0"/>
        <v>1</v>
      </c>
      <c r="T15" s="766"/>
      <c r="U15" s="733">
        <v>8.5000000000000006E-2</v>
      </c>
      <c r="V15" s="734" t="s">
        <v>641</v>
      </c>
      <c r="W15" s="732"/>
    </row>
    <row r="16" spans="1:36" s="17" customFormat="1" ht="36" customHeight="1" x14ac:dyDescent="0.25">
      <c r="A16" s="769"/>
      <c r="B16" s="767"/>
      <c r="C16" s="762"/>
      <c r="D16" s="763"/>
      <c r="E16" s="763"/>
      <c r="F16" s="19" t="s">
        <v>19</v>
      </c>
      <c r="G16" s="358">
        <v>8.3299999999999999E-2</v>
      </c>
      <c r="H16" s="358">
        <v>8.3299999999999999E-2</v>
      </c>
      <c r="I16" s="358">
        <v>8.3299999999999999E-2</v>
      </c>
      <c r="J16" s="358">
        <v>8.3299999999999999E-2</v>
      </c>
      <c r="K16" s="358">
        <v>8.3299999999999999E-2</v>
      </c>
      <c r="L16" s="358">
        <v>8.3299999999999999E-2</v>
      </c>
      <c r="M16" s="358">
        <v>8.3299999999999999E-2</v>
      </c>
      <c r="N16" s="358">
        <v>8.3400000000000002E-2</v>
      </c>
      <c r="O16" s="358">
        <v>8.3400000000000002E-2</v>
      </c>
      <c r="P16" s="359"/>
      <c r="Q16" s="359"/>
      <c r="R16" s="358"/>
      <c r="S16" s="19">
        <f t="shared" si="0"/>
        <v>0.74990000000000001</v>
      </c>
      <c r="T16" s="766"/>
      <c r="U16" s="733"/>
      <c r="V16" s="734"/>
      <c r="W16" s="732"/>
    </row>
    <row r="17" spans="1:36" s="17" customFormat="1" ht="36" customHeight="1" x14ac:dyDescent="0.25">
      <c r="A17" s="769"/>
      <c r="B17" s="767" t="s">
        <v>258</v>
      </c>
      <c r="C17" s="762" t="s">
        <v>518</v>
      </c>
      <c r="D17" s="763" t="s">
        <v>526</v>
      </c>
      <c r="E17" s="763"/>
      <c r="F17" s="18" t="s">
        <v>18</v>
      </c>
      <c r="G17" s="358">
        <v>2.5000000000000001E-2</v>
      </c>
      <c r="H17" s="358">
        <v>2.5000000000000001E-2</v>
      </c>
      <c r="I17" s="358">
        <v>0.1</v>
      </c>
      <c r="J17" s="358">
        <v>0.1</v>
      </c>
      <c r="K17" s="358">
        <v>0.1</v>
      </c>
      <c r="L17" s="358">
        <v>0.1</v>
      </c>
      <c r="M17" s="358">
        <v>0.1</v>
      </c>
      <c r="N17" s="358">
        <v>0.1</v>
      </c>
      <c r="O17" s="358">
        <v>0.1</v>
      </c>
      <c r="P17" s="358">
        <v>0.1</v>
      </c>
      <c r="Q17" s="358">
        <v>0.1</v>
      </c>
      <c r="R17" s="358">
        <v>0.05</v>
      </c>
      <c r="S17" s="18">
        <f t="shared" si="0"/>
        <v>0.99999999999999989</v>
      </c>
      <c r="T17" s="766">
        <v>0.33</v>
      </c>
      <c r="U17" s="733">
        <v>0.14000000000000001</v>
      </c>
      <c r="V17" s="734" t="s">
        <v>630</v>
      </c>
      <c r="W17" s="732"/>
    </row>
    <row r="18" spans="1:36" s="17" customFormat="1" ht="36" customHeight="1" x14ac:dyDescent="0.25">
      <c r="A18" s="769"/>
      <c r="B18" s="767"/>
      <c r="C18" s="762"/>
      <c r="D18" s="763"/>
      <c r="E18" s="763"/>
      <c r="F18" s="19" t="s">
        <v>19</v>
      </c>
      <c r="G18" s="358">
        <v>2.5000000000000001E-2</v>
      </c>
      <c r="H18" s="358">
        <v>2.5000000000000001E-2</v>
      </c>
      <c r="I18" s="358">
        <v>0.1</v>
      </c>
      <c r="J18" s="358">
        <v>0.1</v>
      </c>
      <c r="K18" s="358">
        <v>0.1</v>
      </c>
      <c r="L18" s="358">
        <v>0.1</v>
      </c>
      <c r="M18" s="358">
        <v>0.1</v>
      </c>
      <c r="N18" s="358">
        <v>0.1</v>
      </c>
      <c r="O18" s="358">
        <v>0.1</v>
      </c>
      <c r="P18" s="358"/>
      <c r="Q18" s="358"/>
      <c r="R18" s="358"/>
      <c r="S18" s="19">
        <f t="shared" si="0"/>
        <v>0.74999999999999989</v>
      </c>
      <c r="T18" s="766"/>
      <c r="U18" s="733"/>
      <c r="V18" s="734"/>
      <c r="W18" s="732"/>
      <c r="X18" s="342"/>
      <c r="Y18" s="342"/>
      <c r="Z18" s="342"/>
      <c r="AA18" s="342"/>
      <c r="AB18" s="342"/>
      <c r="AC18" s="342"/>
      <c r="AD18" s="342"/>
      <c r="AE18" s="342"/>
      <c r="AF18" s="342"/>
      <c r="AG18" s="342"/>
      <c r="AH18" s="342"/>
      <c r="AI18" s="342"/>
      <c r="AJ18" s="342"/>
    </row>
    <row r="19" spans="1:36" s="17" customFormat="1" ht="36" customHeight="1" x14ac:dyDescent="0.25">
      <c r="A19" s="769"/>
      <c r="B19" s="767"/>
      <c r="C19" s="762" t="s">
        <v>519</v>
      </c>
      <c r="D19" s="763" t="s">
        <v>526</v>
      </c>
      <c r="E19" s="763"/>
      <c r="F19" s="18" t="s">
        <v>18</v>
      </c>
      <c r="G19" s="358">
        <v>2.5000000000000001E-2</v>
      </c>
      <c r="H19" s="358">
        <v>2.5000000000000001E-2</v>
      </c>
      <c r="I19" s="358">
        <v>0.1</v>
      </c>
      <c r="J19" s="358">
        <v>0.1</v>
      </c>
      <c r="K19" s="358">
        <v>0.1</v>
      </c>
      <c r="L19" s="358">
        <v>0.1</v>
      </c>
      <c r="M19" s="358">
        <v>0.1</v>
      </c>
      <c r="N19" s="358">
        <v>0.1</v>
      </c>
      <c r="O19" s="358">
        <v>0.1</v>
      </c>
      <c r="P19" s="358">
        <v>0.1</v>
      </c>
      <c r="Q19" s="358">
        <v>0.1</v>
      </c>
      <c r="R19" s="358">
        <v>0.05</v>
      </c>
      <c r="S19" s="18">
        <f t="shared" si="0"/>
        <v>0.99999999999999989</v>
      </c>
      <c r="T19" s="766"/>
      <c r="U19" s="733">
        <v>0.14000000000000001</v>
      </c>
      <c r="V19" s="761" t="s">
        <v>631</v>
      </c>
      <c r="W19" s="732"/>
      <c r="X19" s="342"/>
      <c r="Y19" s="342"/>
      <c r="Z19" s="342"/>
      <c r="AA19" s="342"/>
      <c r="AB19" s="342"/>
      <c r="AC19" s="342"/>
      <c r="AD19" s="342"/>
      <c r="AE19" s="342"/>
      <c r="AF19" s="342"/>
      <c r="AG19" s="342"/>
      <c r="AH19" s="342"/>
      <c r="AI19" s="342"/>
      <c r="AJ19" s="342"/>
    </row>
    <row r="20" spans="1:36" s="17" customFormat="1" ht="36" customHeight="1" x14ac:dyDescent="0.25">
      <c r="A20" s="769"/>
      <c r="B20" s="767"/>
      <c r="C20" s="762"/>
      <c r="D20" s="763"/>
      <c r="E20" s="763"/>
      <c r="F20" s="19" t="s">
        <v>19</v>
      </c>
      <c r="G20" s="358">
        <v>2.5000000000000001E-2</v>
      </c>
      <c r="H20" s="358">
        <v>2.5000000000000001E-2</v>
      </c>
      <c r="I20" s="358">
        <v>0.1</v>
      </c>
      <c r="J20" s="358">
        <v>0.1</v>
      </c>
      <c r="K20" s="358">
        <v>0.1</v>
      </c>
      <c r="L20" s="358">
        <v>0.1</v>
      </c>
      <c r="M20" s="358">
        <v>0.1</v>
      </c>
      <c r="N20" s="358">
        <v>0.1</v>
      </c>
      <c r="O20" s="358">
        <v>0.1</v>
      </c>
      <c r="P20" s="358"/>
      <c r="Q20" s="358"/>
      <c r="R20" s="358"/>
      <c r="S20" s="19">
        <f t="shared" si="0"/>
        <v>0.74999999999999989</v>
      </c>
      <c r="T20" s="766"/>
      <c r="U20" s="733"/>
      <c r="V20" s="761"/>
      <c r="W20" s="732"/>
      <c r="X20" s="342"/>
      <c r="Y20" s="342"/>
      <c r="Z20" s="342"/>
      <c r="AA20" s="342"/>
      <c r="AB20" s="342"/>
      <c r="AC20" s="342"/>
      <c r="AD20" s="342"/>
      <c r="AE20" s="342"/>
      <c r="AF20" s="342"/>
      <c r="AG20" s="342"/>
      <c r="AH20" s="342"/>
      <c r="AI20" s="342"/>
      <c r="AJ20" s="342"/>
    </row>
    <row r="21" spans="1:36" s="17" customFormat="1" ht="36" customHeight="1" x14ac:dyDescent="0.25">
      <c r="A21" s="769"/>
      <c r="B21" s="767"/>
      <c r="C21" s="762" t="s">
        <v>520</v>
      </c>
      <c r="D21" s="763" t="s">
        <v>526</v>
      </c>
      <c r="E21" s="763"/>
      <c r="F21" s="18" t="s">
        <v>18</v>
      </c>
      <c r="G21" s="358">
        <v>2.5000000000000001E-2</v>
      </c>
      <c r="H21" s="358">
        <v>2.5000000000000001E-2</v>
      </c>
      <c r="I21" s="358">
        <v>0.1</v>
      </c>
      <c r="J21" s="358">
        <v>0.1</v>
      </c>
      <c r="K21" s="358">
        <v>0.1</v>
      </c>
      <c r="L21" s="358">
        <v>0.1</v>
      </c>
      <c r="M21" s="358">
        <v>0.1</v>
      </c>
      <c r="N21" s="358">
        <v>0.1</v>
      </c>
      <c r="O21" s="358">
        <v>0.1</v>
      </c>
      <c r="P21" s="358">
        <v>0.1</v>
      </c>
      <c r="Q21" s="358">
        <v>0.1</v>
      </c>
      <c r="R21" s="358">
        <v>0.05</v>
      </c>
      <c r="S21" s="18">
        <f t="shared" si="0"/>
        <v>0.99999999999999989</v>
      </c>
      <c r="T21" s="766"/>
      <c r="U21" s="733">
        <v>0.05</v>
      </c>
      <c r="V21" s="734" t="s">
        <v>632</v>
      </c>
      <c r="W21" s="732"/>
      <c r="X21" s="342"/>
      <c r="Y21" s="342"/>
      <c r="Z21" s="342"/>
      <c r="AA21" s="342"/>
      <c r="AB21" s="342"/>
      <c r="AC21" s="342"/>
      <c r="AD21" s="342"/>
      <c r="AE21" s="342"/>
      <c r="AF21" s="342"/>
      <c r="AG21" s="342"/>
      <c r="AH21" s="342"/>
      <c r="AI21" s="342"/>
      <c r="AJ21" s="342"/>
    </row>
    <row r="22" spans="1:36" s="17" customFormat="1" ht="36" customHeight="1" x14ac:dyDescent="0.25">
      <c r="A22" s="769"/>
      <c r="B22" s="767"/>
      <c r="C22" s="762"/>
      <c r="D22" s="763"/>
      <c r="E22" s="763"/>
      <c r="F22" s="19" t="s">
        <v>19</v>
      </c>
      <c r="G22" s="358">
        <v>2.5000000000000001E-2</v>
      </c>
      <c r="H22" s="358">
        <v>2.5000000000000001E-2</v>
      </c>
      <c r="I22" s="358">
        <v>0.1</v>
      </c>
      <c r="J22" s="358">
        <v>0.1</v>
      </c>
      <c r="K22" s="358">
        <v>0.1</v>
      </c>
      <c r="L22" s="358">
        <v>0.1</v>
      </c>
      <c r="M22" s="358">
        <v>0.1</v>
      </c>
      <c r="N22" s="358">
        <v>0.1</v>
      </c>
      <c r="O22" s="358">
        <v>0.1</v>
      </c>
      <c r="P22" s="358"/>
      <c r="Q22" s="358"/>
      <c r="R22" s="358"/>
      <c r="S22" s="19">
        <f t="shared" si="0"/>
        <v>0.74999999999999989</v>
      </c>
      <c r="T22" s="766"/>
      <c r="U22" s="733"/>
      <c r="V22" s="734"/>
      <c r="W22" s="732"/>
    </row>
    <row r="23" spans="1:36" s="17" customFormat="1" ht="36" customHeight="1" x14ac:dyDescent="0.25">
      <c r="A23" s="768" t="s">
        <v>256</v>
      </c>
      <c r="B23" s="767" t="s">
        <v>259</v>
      </c>
      <c r="C23" s="762" t="s">
        <v>525</v>
      </c>
      <c r="D23" s="763" t="s">
        <v>526</v>
      </c>
      <c r="E23" s="763"/>
      <c r="F23" s="18" t="s">
        <v>18</v>
      </c>
      <c r="G23" s="358">
        <v>4.0000000000000008E-2</v>
      </c>
      <c r="H23" s="358">
        <v>4.0000000000000008E-2</v>
      </c>
      <c r="I23" s="358">
        <v>8.0000000000000016E-2</v>
      </c>
      <c r="J23" s="358">
        <v>0.08</v>
      </c>
      <c r="K23" s="358">
        <v>0.12</v>
      </c>
      <c r="L23" s="358">
        <v>8.0000000000000016E-2</v>
      </c>
      <c r="M23" s="358">
        <v>8.0000000000000016E-2</v>
      </c>
      <c r="N23" s="358">
        <v>0.12000000000000001</v>
      </c>
      <c r="O23" s="358">
        <v>8.0000000000000016E-2</v>
      </c>
      <c r="P23" s="358">
        <v>0.12</v>
      </c>
      <c r="Q23" s="358">
        <v>8.0000000000000016E-2</v>
      </c>
      <c r="R23" s="358">
        <v>0.08</v>
      </c>
      <c r="S23" s="18">
        <f t="shared" si="0"/>
        <v>0.99999999999999989</v>
      </c>
      <c r="T23" s="766">
        <v>0.33</v>
      </c>
      <c r="U23" s="733">
        <v>0.33</v>
      </c>
      <c r="V23" s="761" t="s">
        <v>652</v>
      </c>
      <c r="W23" s="732"/>
    </row>
    <row r="24" spans="1:36" s="17" customFormat="1" ht="36" customHeight="1" x14ac:dyDescent="0.25">
      <c r="A24" s="768"/>
      <c r="B24" s="767"/>
      <c r="C24" s="762"/>
      <c r="D24" s="763"/>
      <c r="E24" s="763"/>
      <c r="F24" s="19" t="s">
        <v>19</v>
      </c>
      <c r="G24" s="358">
        <v>0.04</v>
      </c>
      <c r="H24" s="358">
        <v>0.04</v>
      </c>
      <c r="I24" s="358">
        <v>7.7299999999999994E-2</v>
      </c>
      <c r="J24" s="358">
        <v>7.8799999999999995E-2</v>
      </c>
      <c r="K24" s="358">
        <v>0.12</v>
      </c>
      <c r="L24" s="358">
        <v>0.08</v>
      </c>
      <c r="M24" s="358">
        <v>0.08</v>
      </c>
      <c r="N24" s="358">
        <v>0.12</v>
      </c>
      <c r="O24" s="358">
        <v>0.08</v>
      </c>
      <c r="P24" s="358"/>
      <c r="Q24" s="358"/>
      <c r="R24" s="358"/>
      <c r="S24" s="19">
        <f t="shared" si="0"/>
        <v>0.71609999999999996</v>
      </c>
      <c r="T24" s="766"/>
      <c r="U24" s="733"/>
      <c r="V24" s="761"/>
      <c r="W24" s="732"/>
    </row>
    <row r="25" spans="1:36" ht="15.75" thickBot="1" x14ac:dyDescent="0.3">
      <c r="A25" s="764" t="s">
        <v>202</v>
      </c>
      <c r="B25" s="765"/>
      <c r="C25" s="765"/>
      <c r="D25" s="765"/>
      <c r="E25" s="765"/>
      <c r="F25" s="765"/>
      <c r="G25" s="765"/>
      <c r="H25" s="765"/>
      <c r="I25" s="765"/>
      <c r="J25" s="765"/>
      <c r="K25" s="765"/>
      <c r="L25" s="765"/>
      <c r="M25" s="765"/>
      <c r="N25" s="765"/>
      <c r="O25" s="765"/>
      <c r="P25" s="765"/>
      <c r="Q25" s="765"/>
      <c r="R25" s="765"/>
      <c r="S25" s="765"/>
      <c r="T25" s="136">
        <f>SUM(T9:T24)</f>
        <v>1</v>
      </c>
      <c r="U25" s="136">
        <f>SUM(U9:U24)</f>
        <v>1.0000000000000002</v>
      </c>
      <c r="V25" s="137"/>
    </row>
    <row r="26" spans="1:36" x14ac:dyDescent="0.25">
      <c r="A26" s="17"/>
      <c r="B26" s="17"/>
      <c r="C26" s="20"/>
      <c r="D26" s="17"/>
      <c r="E26" s="17"/>
      <c r="F26" s="17"/>
      <c r="G26" s="17"/>
      <c r="H26" s="17"/>
      <c r="I26" s="17"/>
      <c r="J26" s="17"/>
      <c r="K26" s="17"/>
      <c r="L26" s="17"/>
      <c r="M26" s="17"/>
      <c r="N26" s="15"/>
      <c r="O26" s="15"/>
      <c r="P26" s="15"/>
      <c r="Q26" s="198"/>
      <c r="R26" s="15"/>
      <c r="S26" s="15"/>
      <c r="T26" s="15"/>
      <c r="U26" s="15"/>
    </row>
    <row r="27" spans="1:36" x14ac:dyDescent="0.25">
      <c r="A27" s="17"/>
      <c r="B27" s="17"/>
      <c r="C27" s="20"/>
      <c r="D27" s="17"/>
      <c r="E27" s="17"/>
      <c r="F27" s="17"/>
      <c r="G27" s="17"/>
      <c r="H27" s="17"/>
      <c r="I27" s="17"/>
      <c r="J27" s="17"/>
      <c r="K27" s="17"/>
      <c r="L27" s="17"/>
      <c r="M27" s="17"/>
      <c r="N27" s="15"/>
      <c r="O27" s="15"/>
      <c r="P27" s="15"/>
      <c r="Q27" s="15"/>
      <c r="R27" s="15"/>
      <c r="T27" s="345"/>
      <c r="U27" s="15"/>
    </row>
    <row r="28" spans="1:36" x14ac:dyDescent="0.25">
      <c r="A28" s="17"/>
      <c r="B28" s="17"/>
      <c r="C28" s="20"/>
      <c r="D28" s="17"/>
      <c r="E28" s="17"/>
      <c r="F28" s="17"/>
      <c r="G28" s="17"/>
      <c r="H28" s="17"/>
      <c r="I28" s="17"/>
      <c r="J28" s="17"/>
      <c r="K28" s="17"/>
      <c r="L28" s="17"/>
      <c r="M28" s="17"/>
      <c r="N28" s="15"/>
      <c r="O28" s="15"/>
      <c r="P28" s="15"/>
      <c r="Q28" s="15"/>
      <c r="R28" s="15"/>
      <c r="S28" s="15"/>
      <c r="U28" s="15"/>
      <c r="V28" s="345"/>
    </row>
    <row r="29" spans="1:36" x14ac:dyDescent="0.25">
      <c r="A29" s="17"/>
      <c r="B29" s="1" t="s">
        <v>32</v>
      </c>
      <c r="C29" s="576" t="s">
        <v>33</v>
      </c>
      <c r="D29" s="577"/>
      <c r="E29" s="577"/>
      <c r="F29" s="577"/>
      <c r="G29" s="577"/>
      <c r="H29" s="577"/>
      <c r="I29" s="578"/>
      <c r="J29" s="579" t="s">
        <v>34</v>
      </c>
      <c r="K29" s="580"/>
      <c r="L29" s="580"/>
      <c r="M29" s="580"/>
      <c r="N29" s="580"/>
      <c r="O29" s="580"/>
      <c r="P29" s="581"/>
      <c r="Q29" s="15"/>
      <c r="R29" s="15"/>
      <c r="S29" s="15"/>
      <c r="T29" s="15"/>
      <c r="U29" s="15"/>
    </row>
    <row r="30" spans="1:36" x14ac:dyDescent="0.25">
      <c r="A30" s="17"/>
      <c r="B30" s="2">
        <v>13</v>
      </c>
      <c r="C30" s="582" t="s">
        <v>74</v>
      </c>
      <c r="D30" s="582"/>
      <c r="E30" s="582"/>
      <c r="F30" s="582"/>
      <c r="G30" s="582"/>
      <c r="H30" s="582"/>
      <c r="I30" s="582"/>
      <c r="J30" s="582" t="s">
        <v>65</v>
      </c>
      <c r="K30" s="582"/>
      <c r="L30" s="582"/>
      <c r="M30" s="582"/>
      <c r="N30" s="582"/>
      <c r="O30" s="582"/>
      <c r="P30" s="582"/>
      <c r="Q30" s="15"/>
      <c r="R30" s="15"/>
      <c r="S30" s="15"/>
      <c r="T30" s="15"/>
      <c r="U30" s="15"/>
    </row>
    <row r="31" spans="1:36" x14ac:dyDescent="0.25">
      <c r="A31" s="17"/>
      <c r="B31" s="2">
        <v>14</v>
      </c>
      <c r="C31" s="582" t="s">
        <v>224</v>
      </c>
      <c r="D31" s="582"/>
      <c r="E31" s="582"/>
      <c r="F31" s="582"/>
      <c r="G31" s="582"/>
      <c r="H31" s="582"/>
      <c r="I31" s="582"/>
      <c r="J31" s="583" t="s">
        <v>485</v>
      </c>
      <c r="K31" s="583"/>
      <c r="L31" s="583"/>
      <c r="M31" s="583"/>
      <c r="N31" s="583"/>
      <c r="O31" s="583"/>
      <c r="P31" s="583"/>
      <c r="Q31" s="15"/>
      <c r="R31" s="15"/>
      <c r="S31" s="15"/>
      <c r="T31" s="15"/>
      <c r="U31" s="15"/>
    </row>
    <row r="32" spans="1:36" x14ac:dyDescent="0.25">
      <c r="A32" s="17"/>
      <c r="B32" s="17"/>
      <c r="C32" s="20"/>
      <c r="D32" s="17"/>
      <c r="E32" s="17"/>
      <c r="F32" s="17"/>
      <c r="G32" s="17"/>
      <c r="H32" s="17"/>
      <c r="I32" s="17"/>
      <c r="J32" s="17"/>
      <c r="K32" s="17"/>
      <c r="L32" s="17"/>
      <c r="M32" s="17"/>
      <c r="N32" s="15"/>
      <c r="O32" s="15"/>
      <c r="P32" s="15"/>
      <c r="Q32" s="15"/>
      <c r="R32" s="15"/>
      <c r="S32" s="15"/>
      <c r="T32" s="15"/>
      <c r="U32" s="15"/>
    </row>
    <row r="33" spans="1:21" x14ac:dyDescent="0.25">
      <c r="A33" s="17"/>
      <c r="B33" s="17"/>
      <c r="C33" s="20"/>
      <c r="D33" s="17"/>
      <c r="E33" s="17"/>
      <c r="F33" s="17"/>
      <c r="G33" s="17"/>
      <c r="H33" s="17"/>
      <c r="I33" s="17"/>
      <c r="J33" s="17"/>
      <c r="K33" s="17"/>
      <c r="L33" s="17"/>
      <c r="M33" s="17"/>
      <c r="N33" s="15"/>
      <c r="O33" s="15"/>
      <c r="P33" s="15"/>
      <c r="Q33" s="15"/>
      <c r="R33" s="15"/>
      <c r="S33" s="15"/>
      <c r="T33" s="15"/>
      <c r="U33" s="15"/>
    </row>
    <row r="34" spans="1:21" x14ac:dyDescent="0.25">
      <c r="A34" s="17"/>
      <c r="B34" s="17"/>
      <c r="C34" s="20"/>
      <c r="D34" s="17"/>
      <c r="E34" s="17"/>
      <c r="F34" s="17"/>
      <c r="G34" s="17"/>
      <c r="H34" s="17"/>
      <c r="I34" s="17"/>
      <c r="J34" s="17"/>
      <c r="K34" s="17"/>
      <c r="L34" s="17"/>
      <c r="M34" s="17"/>
      <c r="N34" s="15"/>
      <c r="O34" s="15"/>
      <c r="P34" s="15"/>
      <c r="Q34" s="15"/>
      <c r="R34" s="15"/>
      <c r="S34" s="15"/>
      <c r="T34" s="15"/>
      <c r="U34" s="15"/>
    </row>
    <row r="35" spans="1:21" x14ac:dyDescent="0.25">
      <c r="A35" s="17"/>
      <c r="B35" s="17"/>
      <c r="C35" s="20"/>
      <c r="D35" s="17"/>
      <c r="E35" s="17"/>
      <c r="F35" s="17"/>
      <c r="G35" s="17"/>
      <c r="H35" s="17"/>
      <c r="I35" s="17"/>
      <c r="J35" s="17"/>
      <c r="K35" s="17"/>
      <c r="L35" s="17"/>
      <c r="M35" s="17"/>
      <c r="N35" s="15"/>
      <c r="O35" s="15"/>
      <c r="P35" s="15"/>
      <c r="Q35" s="15"/>
      <c r="R35" s="15"/>
      <c r="S35" s="15"/>
      <c r="T35" s="15"/>
      <c r="U35" s="15"/>
    </row>
    <row r="36" spans="1:21" x14ac:dyDescent="0.25">
      <c r="A36" s="17"/>
      <c r="B36" s="17"/>
      <c r="C36" s="20"/>
      <c r="D36" s="17"/>
      <c r="E36" s="17"/>
      <c r="F36" s="17"/>
      <c r="G36" s="17"/>
      <c r="H36" s="17"/>
      <c r="I36" s="17"/>
      <c r="J36" s="17"/>
      <c r="K36" s="17"/>
      <c r="L36" s="17"/>
      <c r="M36" s="17"/>
      <c r="N36" s="15"/>
      <c r="O36" s="15"/>
      <c r="P36" s="15"/>
      <c r="Q36" s="15"/>
      <c r="R36" s="15"/>
      <c r="S36" s="15"/>
      <c r="T36" s="15"/>
      <c r="U36" s="15"/>
    </row>
    <row r="37" spans="1:21" x14ac:dyDescent="0.25">
      <c r="A37" s="17"/>
      <c r="B37" s="17"/>
      <c r="C37" s="20"/>
      <c r="D37" s="17"/>
      <c r="E37" s="17"/>
      <c r="F37" s="17"/>
      <c r="G37" s="17"/>
      <c r="H37" s="17"/>
      <c r="I37" s="17"/>
      <c r="J37" s="17"/>
      <c r="K37" s="17"/>
      <c r="L37" s="17"/>
      <c r="M37" s="17"/>
      <c r="N37" s="15"/>
      <c r="O37" s="15"/>
      <c r="P37" s="15"/>
      <c r="Q37" s="15"/>
      <c r="R37" s="15"/>
      <c r="S37" s="15"/>
      <c r="T37" s="15"/>
      <c r="U37" s="15"/>
    </row>
    <row r="38" spans="1:21" x14ac:dyDescent="0.25">
      <c r="A38" s="17"/>
      <c r="B38" s="17"/>
      <c r="C38" s="20"/>
      <c r="D38" s="17"/>
      <c r="E38" s="17"/>
      <c r="F38" s="17"/>
      <c r="G38" s="17"/>
      <c r="H38" s="17"/>
      <c r="I38" s="17"/>
      <c r="J38" s="17"/>
      <c r="K38" s="17"/>
      <c r="L38" s="17"/>
      <c r="M38" s="17"/>
      <c r="N38" s="15"/>
      <c r="O38" s="15"/>
      <c r="P38" s="15"/>
      <c r="Q38" s="15"/>
      <c r="R38" s="15"/>
      <c r="S38" s="15"/>
      <c r="T38" s="15"/>
      <c r="U38" s="15"/>
    </row>
    <row r="39" spans="1:21" x14ac:dyDescent="0.25">
      <c r="A39" s="17"/>
      <c r="B39" s="17"/>
      <c r="C39" s="20"/>
      <c r="D39" s="17"/>
      <c r="E39" s="17"/>
      <c r="F39" s="17"/>
      <c r="G39" s="17"/>
      <c r="H39" s="17"/>
      <c r="I39" s="17"/>
      <c r="J39" s="17"/>
      <c r="K39" s="17"/>
      <c r="L39" s="17"/>
      <c r="M39" s="17"/>
      <c r="N39" s="15"/>
      <c r="O39" s="15"/>
      <c r="P39" s="15"/>
      <c r="Q39" s="15"/>
      <c r="R39" s="15"/>
      <c r="S39" s="15"/>
      <c r="T39" s="15"/>
      <c r="U39" s="15"/>
    </row>
    <row r="40" spans="1:21" x14ac:dyDescent="0.25">
      <c r="A40" s="17"/>
      <c r="B40" s="17"/>
      <c r="C40" s="20"/>
      <c r="D40" s="17"/>
      <c r="E40" s="17"/>
      <c r="F40" s="17"/>
      <c r="G40" s="17"/>
      <c r="H40" s="17"/>
      <c r="I40" s="17"/>
      <c r="J40" s="17"/>
      <c r="K40" s="17"/>
      <c r="L40" s="17"/>
      <c r="M40" s="17"/>
      <c r="N40" s="15"/>
      <c r="O40" s="15"/>
      <c r="P40" s="15"/>
      <c r="Q40" s="15"/>
      <c r="R40" s="15"/>
      <c r="S40" s="15"/>
      <c r="T40" s="15"/>
      <c r="U40" s="15"/>
    </row>
    <row r="41" spans="1:21" x14ac:dyDescent="0.25">
      <c r="A41" s="17"/>
      <c r="B41" s="17"/>
      <c r="C41" s="20"/>
      <c r="D41" s="17"/>
      <c r="E41" s="17"/>
      <c r="F41" s="17"/>
      <c r="G41" s="17"/>
      <c r="H41" s="17"/>
      <c r="I41" s="17"/>
      <c r="J41" s="17"/>
      <c r="K41" s="17"/>
      <c r="L41" s="17"/>
      <c r="M41" s="17"/>
      <c r="N41" s="15"/>
      <c r="O41" s="15"/>
      <c r="P41" s="15"/>
      <c r="Q41" s="15"/>
      <c r="R41" s="15"/>
      <c r="S41" s="15"/>
      <c r="T41" s="15"/>
      <c r="U41" s="15"/>
    </row>
    <row r="42" spans="1:21" x14ac:dyDescent="0.25">
      <c r="A42" s="17"/>
      <c r="B42" s="17"/>
      <c r="C42" s="20"/>
      <c r="D42" s="17"/>
      <c r="E42" s="17"/>
      <c r="F42" s="17"/>
      <c r="G42" s="17"/>
      <c r="H42" s="17"/>
      <c r="I42" s="17"/>
      <c r="J42" s="17"/>
      <c r="K42" s="17"/>
      <c r="L42" s="17"/>
      <c r="M42" s="17"/>
      <c r="N42" s="15"/>
      <c r="O42" s="15"/>
      <c r="P42" s="15"/>
      <c r="Q42" s="15"/>
      <c r="R42" s="15"/>
      <c r="S42" s="15"/>
      <c r="T42" s="15"/>
      <c r="U42" s="15"/>
    </row>
    <row r="43" spans="1:21" x14ac:dyDescent="0.25">
      <c r="A43" s="17"/>
      <c r="B43" s="17"/>
      <c r="C43" s="20"/>
      <c r="D43" s="17"/>
      <c r="E43" s="17"/>
      <c r="F43" s="17"/>
      <c r="G43" s="17"/>
      <c r="H43" s="17"/>
      <c r="I43" s="17"/>
      <c r="J43" s="17"/>
      <c r="K43" s="17"/>
      <c r="L43" s="17"/>
      <c r="M43" s="17"/>
      <c r="N43" s="15"/>
      <c r="O43" s="15"/>
      <c r="P43" s="15"/>
      <c r="Q43" s="15"/>
      <c r="R43" s="15"/>
      <c r="S43" s="15"/>
      <c r="T43" s="15"/>
      <c r="U43" s="15"/>
    </row>
    <row r="44" spans="1:21" x14ac:dyDescent="0.25">
      <c r="A44" s="17"/>
      <c r="B44" s="17"/>
      <c r="C44" s="20"/>
      <c r="D44" s="17"/>
      <c r="E44" s="17"/>
      <c r="F44" s="17"/>
      <c r="G44" s="17"/>
      <c r="H44" s="17"/>
      <c r="I44" s="17"/>
      <c r="J44" s="17"/>
      <c r="K44" s="17"/>
      <c r="L44" s="17"/>
      <c r="M44" s="17"/>
      <c r="N44" s="15"/>
      <c r="O44" s="15"/>
      <c r="P44" s="15"/>
      <c r="Q44" s="15"/>
      <c r="R44" s="15"/>
      <c r="S44" s="15"/>
      <c r="T44" s="15"/>
      <c r="U44" s="15"/>
    </row>
    <row r="45" spans="1:21" x14ac:dyDescent="0.25">
      <c r="A45" s="17"/>
      <c r="B45" s="17"/>
      <c r="C45" s="20"/>
      <c r="D45" s="17"/>
      <c r="E45" s="17"/>
      <c r="F45" s="17"/>
      <c r="G45" s="17"/>
      <c r="H45" s="17"/>
      <c r="I45" s="17"/>
      <c r="J45" s="17"/>
      <c r="K45" s="17"/>
      <c r="L45" s="17"/>
      <c r="M45" s="17"/>
      <c r="N45" s="15"/>
      <c r="O45" s="15"/>
      <c r="P45" s="15"/>
      <c r="Q45" s="15"/>
      <c r="R45" s="15"/>
      <c r="S45" s="15"/>
      <c r="T45" s="15"/>
      <c r="U45" s="15"/>
    </row>
    <row r="46" spans="1:21" x14ac:dyDescent="0.25">
      <c r="A46" s="17"/>
      <c r="B46" s="17"/>
      <c r="C46" s="20"/>
      <c r="D46" s="17"/>
      <c r="E46" s="17"/>
      <c r="F46" s="17"/>
      <c r="G46" s="17"/>
      <c r="H46" s="17"/>
      <c r="I46" s="17"/>
      <c r="J46" s="17"/>
      <c r="K46" s="17"/>
      <c r="L46" s="17"/>
      <c r="M46" s="17"/>
      <c r="N46" s="15"/>
      <c r="O46" s="15"/>
      <c r="P46" s="15"/>
      <c r="Q46" s="15"/>
      <c r="R46" s="15"/>
      <c r="S46" s="15"/>
      <c r="T46" s="15"/>
      <c r="U46" s="15"/>
    </row>
    <row r="47" spans="1:21" x14ac:dyDescent="0.25">
      <c r="A47" s="17"/>
      <c r="B47" s="17"/>
      <c r="C47" s="20"/>
      <c r="D47" s="17"/>
      <c r="E47" s="17"/>
      <c r="F47" s="17"/>
      <c r="G47" s="17"/>
      <c r="H47" s="17"/>
      <c r="I47" s="17"/>
      <c r="J47" s="17"/>
      <c r="K47" s="17"/>
      <c r="L47" s="17"/>
      <c r="M47" s="17"/>
      <c r="N47" s="15"/>
      <c r="O47" s="15"/>
      <c r="P47" s="15"/>
      <c r="Q47" s="15"/>
      <c r="R47" s="15"/>
      <c r="S47" s="15"/>
      <c r="T47" s="15"/>
      <c r="U47" s="15"/>
    </row>
    <row r="48" spans="1:21" x14ac:dyDescent="0.25">
      <c r="A48" s="17"/>
      <c r="B48" s="17"/>
      <c r="C48" s="20"/>
      <c r="D48" s="17"/>
      <c r="E48" s="17"/>
      <c r="F48" s="17"/>
      <c r="G48" s="17"/>
      <c r="H48" s="17"/>
      <c r="I48" s="17"/>
      <c r="J48" s="17"/>
      <c r="K48" s="17"/>
      <c r="L48" s="17"/>
      <c r="M48" s="17"/>
      <c r="N48" s="15"/>
      <c r="O48" s="15"/>
      <c r="P48" s="15"/>
      <c r="Q48" s="15"/>
      <c r="R48" s="15"/>
      <c r="S48" s="15"/>
      <c r="T48" s="15"/>
      <c r="U48" s="15"/>
    </row>
    <row r="49" spans="1:21" x14ac:dyDescent="0.25">
      <c r="A49" s="17"/>
      <c r="B49" s="17"/>
      <c r="C49" s="20"/>
      <c r="D49" s="17"/>
      <c r="E49" s="17"/>
      <c r="F49" s="17"/>
      <c r="G49" s="17"/>
      <c r="H49" s="17"/>
      <c r="I49" s="17"/>
      <c r="J49" s="17"/>
      <c r="K49" s="17"/>
      <c r="L49" s="17"/>
      <c r="M49" s="17"/>
      <c r="N49" s="15"/>
      <c r="O49" s="15"/>
      <c r="P49" s="15"/>
      <c r="Q49" s="15"/>
      <c r="R49" s="15"/>
      <c r="S49" s="15"/>
      <c r="T49" s="15"/>
      <c r="U49" s="15"/>
    </row>
    <row r="50" spans="1:21" x14ac:dyDescent="0.25">
      <c r="A50" s="17"/>
      <c r="B50" s="17"/>
      <c r="C50" s="20"/>
      <c r="D50" s="17"/>
      <c r="E50" s="17"/>
      <c r="F50" s="17"/>
      <c r="G50" s="17"/>
      <c r="H50" s="17"/>
      <c r="I50" s="17"/>
      <c r="J50" s="17"/>
      <c r="K50" s="17"/>
      <c r="L50" s="17"/>
      <c r="M50" s="17"/>
      <c r="N50" s="15"/>
      <c r="O50" s="15"/>
      <c r="P50" s="15"/>
      <c r="Q50" s="15"/>
      <c r="R50" s="15"/>
      <c r="S50" s="15"/>
      <c r="T50" s="15"/>
      <c r="U50" s="15"/>
    </row>
    <row r="51" spans="1:21" x14ac:dyDescent="0.25">
      <c r="A51" s="17"/>
      <c r="B51" s="17"/>
      <c r="C51" s="20"/>
      <c r="D51" s="17"/>
      <c r="E51" s="17"/>
      <c r="F51" s="17"/>
      <c r="G51" s="17"/>
      <c r="H51" s="17"/>
      <c r="I51" s="17"/>
      <c r="J51" s="17"/>
      <c r="K51" s="17"/>
      <c r="L51" s="17"/>
      <c r="M51" s="17"/>
      <c r="N51" s="15"/>
      <c r="O51" s="15"/>
      <c r="P51" s="15"/>
      <c r="Q51" s="15"/>
      <c r="R51" s="15"/>
      <c r="S51" s="15"/>
      <c r="T51" s="15"/>
      <c r="U51" s="15"/>
    </row>
    <row r="52" spans="1:21" x14ac:dyDescent="0.25">
      <c r="A52" s="17"/>
      <c r="B52" s="17"/>
      <c r="C52" s="20"/>
      <c r="D52" s="17"/>
      <c r="E52" s="17"/>
      <c r="F52" s="17"/>
      <c r="G52" s="17"/>
      <c r="H52" s="17"/>
      <c r="I52" s="17"/>
      <c r="J52" s="17"/>
      <c r="K52" s="17"/>
      <c r="L52" s="17"/>
      <c r="M52" s="17"/>
      <c r="N52" s="15"/>
      <c r="O52" s="15"/>
      <c r="P52" s="15"/>
      <c r="Q52" s="15"/>
      <c r="R52" s="15"/>
      <c r="S52" s="15"/>
      <c r="T52" s="15"/>
      <c r="U52" s="15"/>
    </row>
    <row r="53" spans="1:21" x14ac:dyDescent="0.25">
      <c r="A53" s="17"/>
      <c r="B53" s="17"/>
      <c r="C53" s="20"/>
      <c r="D53" s="17"/>
      <c r="E53" s="17"/>
      <c r="F53" s="17"/>
      <c r="G53" s="17"/>
      <c r="H53" s="17"/>
      <c r="I53" s="17"/>
      <c r="J53" s="17"/>
      <c r="K53" s="17"/>
      <c r="L53" s="17"/>
      <c r="M53" s="17"/>
      <c r="N53" s="15"/>
      <c r="O53" s="15"/>
      <c r="P53" s="15"/>
      <c r="Q53" s="15"/>
      <c r="R53" s="15"/>
      <c r="S53" s="15"/>
      <c r="T53" s="15"/>
      <c r="U53" s="15"/>
    </row>
    <row r="54" spans="1:21" x14ac:dyDescent="0.25">
      <c r="A54" s="17"/>
      <c r="B54" s="17"/>
      <c r="C54" s="20"/>
      <c r="D54" s="17"/>
      <c r="E54" s="17"/>
      <c r="F54" s="17"/>
      <c r="G54" s="17"/>
      <c r="H54" s="17"/>
      <c r="I54" s="17"/>
      <c r="J54" s="17"/>
      <c r="K54" s="17"/>
      <c r="L54" s="17"/>
      <c r="M54" s="17"/>
      <c r="N54" s="15"/>
      <c r="O54" s="15"/>
      <c r="P54" s="15"/>
      <c r="Q54" s="15"/>
      <c r="R54" s="15"/>
      <c r="S54" s="15"/>
      <c r="T54" s="15"/>
      <c r="U54" s="15"/>
    </row>
    <row r="55" spans="1:21" x14ac:dyDescent="0.25">
      <c r="A55" s="17"/>
      <c r="B55" s="17"/>
      <c r="C55" s="20"/>
      <c r="D55" s="17"/>
      <c r="E55" s="17"/>
      <c r="F55" s="17"/>
      <c r="G55" s="17"/>
      <c r="H55" s="17"/>
      <c r="I55" s="17"/>
      <c r="J55" s="17"/>
      <c r="K55" s="17"/>
      <c r="L55" s="17"/>
      <c r="M55" s="17"/>
      <c r="N55" s="15"/>
      <c r="O55" s="15"/>
      <c r="P55" s="15"/>
      <c r="Q55" s="15"/>
      <c r="R55" s="15"/>
      <c r="S55" s="15"/>
      <c r="T55" s="15"/>
      <c r="U55" s="15"/>
    </row>
    <row r="56" spans="1:21" x14ac:dyDescent="0.25">
      <c r="A56" s="17"/>
      <c r="B56" s="17"/>
      <c r="C56" s="20"/>
      <c r="D56" s="17"/>
      <c r="E56" s="17"/>
      <c r="F56" s="17"/>
      <c r="G56" s="17"/>
      <c r="H56" s="17"/>
      <c r="I56" s="17"/>
      <c r="J56" s="17"/>
      <c r="K56" s="17"/>
      <c r="L56" s="17"/>
      <c r="M56" s="17"/>
      <c r="N56" s="15"/>
      <c r="O56" s="15"/>
      <c r="P56" s="15"/>
      <c r="Q56" s="15"/>
      <c r="R56" s="15"/>
      <c r="S56" s="15"/>
      <c r="T56" s="15"/>
      <c r="U56" s="15"/>
    </row>
    <row r="57" spans="1:21" x14ac:dyDescent="0.25">
      <c r="A57" s="17"/>
      <c r="B57" s="17"/>
      <c r="C57" s="20"/>
      <c r="D57" s="17"/>
      <c r="E57" s="17"/>
      <c r="F57" s="17"/>
      <c r="G57" s="17"/>
      <c r="H57" s="17"/>
      <c r="I57" s="17"/>
      <c r="J57" s="17"/>
      <c r="K57" s="17"/>
      <c r="L57" s="17"/>
      <c r="M57" s="17"/>
      <c r="N57" s="15"/>
      <c r="O57" s="15"/>
      <c r="P57" s="15"/>
      <c r="Q57" s="15"/>
      <c r="R57" s="15"/>
      <c r="S57" s="15"/>
      <c r="T57" s="15"/>
      <c r="U57" s="15"/>
    </row>
    <row r="58" spans="1:21" x14ac:dyDescent="0.25">
      <c r="A58" s="17"/>
      <c r="B58" s="17"/>
      <c r="C58" s="20"/>
      <c r="D58" s="17"/>
      <c r="E58" s="17"/>
      <c r="F58" s="17"/>
      <c r="G58" s="17"/>
      <c r="H58" s="17"/>
      <c r="I58" s="17"/>
      <c r="J58" s="17"/>
      <c r="K58" s="17"/>
      <c r="L58" s="17"/>
      <c r="M58" s="17"/>
      <c r="N58" s="15"/>
      <c r="O58" s="15"/>
      <c r="P58" s="15"/>
      <c r="Q58" s="15"/>
      <c r="R58" s="15"/>
      <c r="S58" s="15"/>
      <c r="T58" s="15"/>
      <c r="U58" s="15"/>
    </row>
    <row r="59" spans="1:21" x14ac:dyDescent="0.25">
      <c r="A59" s="17"/>
      <c r="B59" s="17"/>
      <c r="C59" s="20"/>
      <c r="D59" s="17"/>
      <c r="E59" s="17"/>
      <c r="F59" s="17"/>
      <c r="G59" s="17"/>
      <c r="H59" s="17"/>
      <c r="I59" s="17"/>
      <c r="J59" s="17"/>
      <c r="K59" s="17"/>
      <c r="L59" s="17"/>
      <c r="M59" s="17"/>
      <c r="N59" s="15"/>
      <c r="O59" s="15"/>
      <c r="P59" s="15"/>
      <c r="Q59" s="15"/>
      <c r="R59" s="15"/>
      <c r="S59" s="15"/>
      <c r="T59" s="15"/>
      <c r="U59" s="15"/>
    </row>
    <row r="60" spans="1:21" x14ac:dyDescent="0.25">
      <c r="A60" s="17"/>
      <c r="B60" s="17"/>
      <c r="C60" s="20"/>
      <c r="D60" s="17"/>
      <c r="E60" s="17"/>
      <c r="F60" s="17"/>
      <c r="G60" s="17"/>
      <c r="H60" s="17"/>
      <c r="I60" s="17"/>
      <c r="J60" s="17"/>
      <c r="K60" s="17"/>
      <c r="L60" s="17"/>
      <c r="M60" s="17"/>
      <c r="N60" s="15"/>
      <c r="O60" s="15"/>
      <c r="P60" s="15"/>
      <c r="Q60" s="15"/>
      <c r="R60" s="15"/>
      <c r="S60" s="15"/>
      <c r="T60" s="15"/>
      <c r="U60" s="15"/>
    </row>
    <row r="61" spans="1:21" x14ac:dyDescent="0.25">
      <c r="A61" s="17"/>
      <c r="B61" s="17"/>
      <c r="C61" s="20"/>
      <c r="D61" s="17"/>
      <c r="E61" s="17"/>
      <c r="F61" s="17"/>
      <c r="G61" s="17"/>
      <c r="H61" s="17"/>
      <c r="I61" s="17"/>
      <c r="J61" s="17"/>
      <c r="K61" s="17"/>
      <c r="L61" s="17"/>
      <c r="M61" s="17"/>
      <c r="N61" s="15"/>
      <c r="O61" s="15"/>
      <c r="P61" s="15"/>
      <c r="Q61" s="15"/>
      <c r="R61" s="15"/>
      <c r="S61" s="15"/>
      <c r="T61" s="15"/>
      <c r="U61" s="15"/>
    </row>
    <row r="62" spans="1:21" x14ac:dyDescent="0.25">
      <c r="A62" s="17"/>
      <c r="B62" s="17"/>
      <c r="C62" s="20"/>
      <c r="D62" s="17"/>
      <c r="E62" s="17"/>
      <c r="F62" s="17"/>
      <c r="G62" s="17"/>
      <c r="H62" s="17"/>
      <c r="I62" s="17"/>
      <c r="J62" s="17"/>
      <c r="K62" s="17"/>
      <c r="L62" s="17"/>
      <c r="M62" s="17"/>
      <c r="N62" s="15"/>
      <c r="O62" s="15"/>
      <c r="P62" s="15"/>
      <c r="Q62" s="15"/>
      <c r="R62" s="15"/>
      <c r="S62" s="15"/>
      <c r="T62" s="15"/>
      <c r="U62" s="15"/>
    </row>
    <row r="63" spans="1:21" x14ac:dyDescent="0.25">
      <c r="A63" s="17"/>
      <c r="B63" s="17"/>
      <c r="C63" s="20"/>
      <c r="D63" s="17"/>
      <c r="E63" s="17"/>
      <c r="F63" s="17"/>
      <c r="G63" s="17"/>
      <c r="H63" s="17"/>
      <c r="I63" s="17"/>
      <c r="J63" s="17"/>
      <c r="K63" s="17"/>
      <c r="L63" s="17"/>
      <c r="M63" s="17"/>
      <c r="N63" s="15"/>
      <c r="O63" s="15"/>
      <c r="P63" s="15"/>
      <c r="Q63" s="15"/>
      <c r="R63" s="15"/>
      <c r="S63" s="15"/>
      <c r="T63" s="15"/>
      <c r="U63" s="15"/>
    </row>
    <row r="64" spans="1:21" x14ac:dyDescent="0.25">
      <c r="A64" s="17"/>
      <c r="B64" s="17"/>
      <c r="C64" s="20"/>
      <c r="D64" s="17"/>
      <c r="E64" s="17"/>
      <c r="F64" s="17"/>
      <c r="G64" s="17"/>
      <c r="H64" s="17"/>
      <c r="I64" s="17"/>
      <c r="J64" s="17"/>
      <c r="K64" s="17"/>
      <c r="L64" s="17"/>
      <c r="M64" s="17"/>
      <c r="N64" s="15"/>
      <c r="O64" s="15"/>
      <c r="P64" s="15"/>
      <c r="Q64" s="15"/>
      <c r="R64" s="15"/>
      <c r="S64" s="15"/>
      <c r="T64" s="15"/>
      <c r="U64" s="15"/>
    </row>
    <row r="65" spans="1:21" x14ac:dyDescent="0.25">
      <c r="A65" s="17"/>
      <c r="B65" s="17"/>
      <c r="C65" s="20"/>
      <c r="D65" s="17"/>
      <c r="E65" s="17"/>
      <c r="F65" s="17"/>
      <c r="G65" s="17"/>
      <c r="H65" s="17"/>
      <c r="I65" s="17"/>
      <c r="J65" s="17"/>
      <c r="K65" s="17"/>
      <c r="L65" s="17"/>
      <c r="M65" s="17"/>
      <c r="N65" s="15"/>
      <c r="O65" s="15"/>
      <c r="P65" s="15"/>
      <c r="Q65" s="15"/>
      <c r="R65" s="15"/>
      <c r="S65" s="15"/>
      <c r="T65" s="15"/>
      <c r="U65" s="15"/>
    </row>
    <row r="66" spans="1:21" x14ac:dyDescent="0.25">
      <c r="A66" s="17"/>
      <c r="B66" s="17"/>
      <c r="C66" s="20"/>
      <c r="D66" s="17"/>
      <c r="E66" s="17"/>
      <c r="F66" s="17"/>
      <c r="G66" s="17"/>
      <c r="H66" s="17"/>
      <c r="I66" s="17"/>
      <c r="J66" s="17"/>
      <c r="K66" s="17"/>
      <c r="L66" s="17"/>
      <c r="M66" s="17"/>
      <c r="N66" s="15"/>
      <c r="O66" s="15"/>
      <c r="P66" s="15"/>
      <c r="Q66" s="15"/>
      <c r="R66" s="15"/>
      <c r="S66" s="15"/>
      <c r="T66" s="15"/>
      <c r="U66" s="15"/>
    </row>
    <row r="67" spans="1:21" x14ac:dyDescent="0.25">
      <c r="A67" s="17"/>
      <c r="B67" s="17"/>
      <c r="C67" s="20"/>
      <c r="D67" s="17"/>
      <c r="E67" s="17"/>
      <c r="F67" s="17"/>
      <c r="G67" s="17"/>
      <c r="H67" s="17"/>
      <c r="I67" s="17"/>
      <c r="J67" s="17"/>
      <c r="K67" s="17"/>
      <c r="L67" s="17"/>
      <c r="M67" s="17"/>
      <c r="N67" s="15"/>
      <c r="O67" s="15"/>
      <c r="P67" s="15"/>
      <c r="Q67" s="15"/>
      <c r="R67" s="15"/>
      <c r="S67" s="15"/>
      <c r="T67" s="15"/>
      <c r="U67" s="15"/>
    </row>
    <row r="68" spans="1:21" x14ac:dyDescent="0.25">
      <c r="A68" s="17"/>
      <c r="B68" s="17"/>
      <c r="C68" s="20"/>
      <c r="D68" s="17"/>
      <c r="E68" s="17"/>
      <c r="F68" s="17"/>
      <c r="G68" s="17"/>
      <c r="H68" s="17"/>
      <c r="I68" s="17"/>
      <c r="J68" s="17"/>
      <c r="K68" s="17"/>
      <c r="L68" s="17"/>
      <c r="M68" s="17"/>
      <c r="N68" s="15"/>
      <c r="O68" s="15"/>
      <c r="P68" s="15"/>
      <c r="Q68" s="15"/>
      <c r="R68" s="15"/>
      <c r="S68" s="15"/>
      <c r="T68" s="15"/>
      <c r="U68" s="15"/>
    </row>
    <row r="69" spans="1:21" x14ac:dyDescent="0.25">
      <c r="A69" s="17"/>
      <c r="B69" s="17"/>
      <c r="C69" s="20"/>
      <c r="D69" s="17"/>
      <c r="E69" s="17"/>
      <c r="F69" s="17"/>
      <c r="G69" s="17"/>
      <c r="H69" s="17"/>
      <c r="I69" s="17"/>
      <c r="J69" s="17"/>
      <c r="K69" s="17"/>
      <c r="L69" s="17"/>
      <c r="M69" s="17"/>
      <c r="N69" s="15"/>
      <c r="O69" s="15"/>
      <c r="P69" s="15"/>
      <c r="Q69" s="15"/>
      <c r="R69" s="15"/>
      <c r="S69" s="15"/>
      <c r="T69" s="15"/>
      <c r="U69" s="15"/>
    </row>
    <row r="70" spans="1:21" x14ac:dyDescent="0.25">
      <c r="A70" s="17"/>
      <c r="B70" s="17"/>
      <c r="C70" s="20"/>
      <c r="D70" s="17"/>
      <c r="E70" s="17"/>
      <c r="F70" s="17"/>
      <c r="G70" s="17"/>
      <c r="H70" s="17"/>
      <c r="I70" s="17"/>
      <c r="J70" s="17"/>
      <c r="K70" s="17"/>
      <c r="L70" s="17"/>
      <c r="M70" s="17"/>
      <c r="N70" s="15"/>
      <c r="O70" s="15"/>
      <c r="P70" s="15"/>
      <c r="Q70" s="15"/>
      <c r="R70" s="15"/>
      <c r="S70" s="15"/>
      <c r="T70" s="15"/>
      <c r="U70" s="15"/>
    </row>
    <row r="71" spans="1:21" x14ac:dyDescent="0.25">
      <c r="A71" s="17"/>
      <c r="B71" s="17"/>
      <c r="C71" s="20"/>
      <c r="D71" s="17"/>
      <c r="E71" s="17"/>
      <c r="F71" s="17"/>
      <c r="G71" s="17"/>
      <c r="H71" s="17"/>
      <c r="I71" s="17"/>
      <c r="J71" s="17"/>
      <c r="K71" s="17"/>
      <c r="L71" s="17"/>
      <c r="M71" s="17"/>
      <c r="N71" s="15"/>
      <c r="O71" s="15"/>
      <c r="P71" s="15"/>
      <c r="Q71" s="15"/>
      <c r="R71" s="15"/>
      <c r="S71" s="15"/>
      <c r="T71" s="15"/>
      <c r="U71" s="15"/>
    </row>
    <row r="72" spans="1:21" x14ac:dyDescent="0.25">
      <c r="A72" s="17"/>
      <c r="B72" s="17"/>
      <c r="C72" s="20"/>
      <c r="D72" s="17"/>
      <c r="E72" s="17"/>
      <c r="F72" s="17"/>
      <c r="G72" s="17"/>
      <c r="H72" s="17"/>
      <c r="I72" s="17"/>
      <c r="J72" s="17"/>
      <c r="K72" s="17"/>
      <c r="L72" s="17"/>
      <c r="M72" s="17"/>
      <c r="N72" s="15"/>
      <c r="O72" s="15"/>
      <c r="P72" s="15"/>
      <c r="Q72" s="15"/>
      <c r="R72" s="15"/>
      <c r="S72" s="15"/>
      <c r="T72" s="15"/>
      <c r="U72" s="15"/>
    </row>
    <row r="73" spans="1:21" x14ac:dyDescent="0.25">
      <c r="A73" s="17"/>
      <c r="B73" s="17"/>
      <c r="C73" s="20"/>
      <c r="D73" s="17"/>
      <c r="E73" s="17"/>
      <c r="F73" s="17"/>
      <c r="G73" s="17"/>
      <c r="H73" s="17"/>
      <c r="I73" s="17"/>
      <c r="J73" s="17"/>
      <c r="K73" s="17"/>
      <c r="L73" s="17"/>
      <c r="M73" s="17"/>
      <c r="N73" s="15"/>
      <c r="O73" s="15"/>
      <c r="P73" s="15"/>
      <c r="Q73" s="15"/>
      <c r="R73" s="15"/>
      <c r="S73" s="15"/>
      <c r="T73" s="15"/>
      <c r="U73" s="15"/>
    </row>
    <row r="74" spans="1:21" x14ac:dyDescent="0.25">
      <c r="A74" s="17"/>
      <c r="B74" s="17"/>
      <c r="C74" s="20"/>
      <c r="D74" s="17"/>
      <c r="E74" s="17"/>
      <c r="F74" s="17"/>
      <c r="G74" s="17"/>
      <c r="H74" s="17"/>
      <c r="I74" s="17"/>
      <c r="J74" s="17"/>
      <c r="K74" s="17"/>
      <c r="L74" s="17"/>
      <c r="M74" s="17"/>
      <c r="N74" s="15"/>
      <c r="O74" s="15"/>
      <c r="P74" s="15"/>
      <c r="Q74" s="15"/>
      <c r="R74" s="15"/>
      <c r="S74" s="15"/>
      <c r="T74" s="15"/>
      <c r="U74" s="15"/>
    </row>
    <row r="75" spans="1:21" x14ac:dyDescent="0.25">
      <c r="A75" s="17"/>
      <c r="B75" s="17"/>
      <c r="C75" s="20"/>
      <c r="D75" s="17"/>
      <c r="E75" s="17"/>
      <c r="F75" s="17"/>
      <c r="G75" s="17"/>
      <c r="H75" s="17"/>
      <c r="I75" s="17"/>
      <c r="J75" s="17"/>
      <c r="K75" s="17"/>
      <c r="L75" s="17"/>
      <c r="M75" s="17"/>
      <c r="N75" s="15"/>
      <c r="O75" s="15"/>
      <c r="P75" s="15"/>
      <c r="Q75" s="15"/>
      <c r="R75" s="15"/>
      <c r="S75" s="15"/>
      <c r="T75" s="15"/>
      <c r="U75" s="15"/>
    </row>
    <row r="76" spans="1:21" x14ac:dyDescent="0.25">
      <c r="A76" s="17"/>
      <c r="B76" s="17"/>
      <c r="C76" s="20"/>
      <c r="D76" s="17"/>
      <c r="E76" s="17"/>
      <c r="F76" s="17"/>
      <c r="G76" s="17"/>
      <c r="H76" s="17"/>
      <c r="I76" s="17"/>
      <c r="J76" s="17"/>
      <c r="K76" s="17"/>
      <c r="L76" s="17"/>
      <c r="M76" s="17"/>
      <c r="N76" s="15"/>
      <c r="O76" s="15"/>
      <c r="P76" s="15"/>
      <c r="Q76" s="15"/>
      <c r="R76" s="15"/>
      <c r="S76" s="15"/>
      <c r="T76" s="15"/>
      <c r="U76" s="15"/>
    </row>
    <row r="77" spans="1:21" x14ac:dyDescent="0.25">
      <c r="C77" s="20"/>
      <c r="D77" s="17"/>
      <c r="E77" s="17"/>
      <c r="F77" s="17"/>
      <c r="G77" s="17"/>
      <c r="H77" s="17"/>
      <c r="I77" s="17"/>
      <c r="J77" s="17"/>
      <c r="K77" s="17"/>
      <c r="L77" s="17"/>
      <c r="M77" s="17"/>
      <c r="N77" s="15"/>
    </row>
    <row r="78" spans="1:21" x14ac:dyDescent="0.25">
      <c r="C78" s="20"/>
      <c r="D78" s="17"/>
      <c r="E78" s="17"/>
      <c r="F78" s="17"/>
      <c r="G78" s="17"/>
      <c r="H78" s="17"/>
      <c r="I78" s="17"/>
      <c r="J78" s="17"/>
      <c r="K78" s="17"/>
      <c r="L78" s="17"/>
      <c r="M78" s="17"/>
      <c r="N78" s="15"/>
    </row>
    <row r="79" spans="1:21" x14ac:dyDescent="0.25">
      <c r="C79" s="20"/>
      <c r="D79" s="17"/>
      <c r="E79" s="17"/>
      <c r="F79" s="17"/>
      <c r="G79" s="17"/>
      <c r="H79" s="17"/>
      <c r="I79" s="17"/>
      <c r="J79" s="17"/>
      <c r="K79" s="17"/>
      <c r="L79" s="17"/>
      <c r="M79" s="17"/>
      <c r="N79" s="15"/>
    </row>
    <row r="80" spans="1:21" x14ac:dyDescent="0.25">
      <c r="C80" s="20"/>
      <c r="D80" s="17"/>
      <c r="E80" s="17"/>
      <c r="F80" s="17"/>
      <c r="G80" s="17"/>
      <c r="H80" s="17"/>
      <c r="I80" s="17"/>
      <c r="J80" s="17"/>
      <c r="K80" s="17"/>
      <c r="L80" s="17"/>
      <c r="M80" s="17"/>
      <c r="N80" s="15"/>
    </row>
  </sheetData>
  <mergeCells count="79">
    <mergeCell ref="T9:T16"/>
    <mergeCell ref="T17:T22"/>
    <mergeCell ref="T23:T24"/>
    <mergeCell ref="E19:E20"/>
    <mergeCell ref="D9:D10"/>
    <mergeCell ref="D13:D14"/>
    <mergeCell ref="D15:D16"/>
    <mergeCell ref="E21:E22"/>
    <mergeCell ref="D21:D22"/>
    <mergeCell ref="E15:E16"/>
    <mergeCell ref="E17:E18"/>
    <mergeCell ref="E9:E10"/>
    <mergeCell ref="D11:D12"/>
    <mergeCell ref="E11:E12"/>
    <mergeCell ref="E13:E14"/>
    <mergeCell ref="A25:S25"/>
    <mergeCell ref="U19:U20"/>
    <mergeCell ref="U17:U18"/>
    <mergeCell ref="V19:V20"/>
    <mergeCell ref="V21:V22"/>
    <mergeCell ref="D23:D24"/>
    <mergeCell ref="B23:B24"/>
    <mergeCell ref="A23:A24"/>
    <mergeCell ref="A9:A22"/>
    <mergeCell ref="B9:B16"/>
    <mergeCell ref="B17:B22"/>
    <mergeCell ref="C9:C10"/>
    <mergeCell ref="C11:C12"/>
    <mergeCell ref="C13:C14"/>
    <mergeCell ref="C15:C16"/>
    <mergeCell ref="V17:V18"/>
    <mergeCell ref="U21:U22"/>
    <mergeCell ref="U23:U24"/>
    <mergeCell ref="V23:V24"/>
    <mergeCell ref="C21:C22"/>
    <mergeCell ref="C23:C24"/>
    <mergeCell ref="D17:D18"/>
    <mergeCell ref="C19:C20"/>
    <mergeCell ref="D19:D20"/>
    <mergeCell ref="E23:E24"/>
    <mergeCell ref="C17:C1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9:U10"/>
    <mergeCell ref="U15:U16"/>
    <mergeCell ref="V15:V16"/>
    <mergeCell ref="U11:U12"/>
    <mergeCell ref="U13:U14"/>
    <mergeCell ref="V9:V10"/>
    <mergeCell ref="V13:V14"/>
    <mergeCell ref="V11:V12"/>
    <mergeCell ref="W19:W20"/>
    <mergeCell ref="W21:W22"/>
    <mergeCell ref="W23:W24"/>
    <mergeCell ref="W9:W10"/>
    <mergeCell ref="W11:W12"/>
    <mergeCell ref="W13:W14"/>
    <mergeCell ref="W15:W16"/>
    <mergeCell ref="W17:W18"/>
    <mergeCell ref="C29:I29"/>
    <mergeCell ref="J29:P29"/>
    <mergeCell ref="C30:I30"/>
    <mergeCell ref="J30:P30"/>
    <mergeCell ref="C31:I31"/>
    <mergeCell ref="J31:P31"/>
  </mergeCells>
  <phoneticPr fontId="71" type="noConversion"/>
  <conditionalFormatting sqref="W9">
    <cfRule type="cellIs" dxfId="17" priority="2" operator="greaterThan">
      <formula>2000</formula>
    </cfRule>
  </conditionalFormatting>
  <conditionalFormatting sqref="W11 W13 W15 W17 W19 W21 W23">
    <cfRule type="cellIs" dxfId="16" priority="1" operator="greaterThan">
      <formula>2000</formula>
    </cfRule>
  </conditionalFormatting>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2F81-8182-4C67-8EE5-432D7177F6BC}">
  <dimension ref="A1:AV1720"/>
  <sheetViews>
    <sheetView zoomScale="66" zoomScaleNormal="66" workbookViewId="0">
      <selection activeCell="O22" sqref="O22"/>
    </sheetView>
  </sheetViews>
  <sheetFormatPr baseColWidth="10" defaultColWidth="11.42578125" defaultRowHeight="15.75" customHeight="1" x14ac:dyDescent="0.25"/>
  <cols>
    <col min="1" max="1" width="11.42578125" style="74"/>
    <col min="2" max="2" width="16" style="74" customWidth="1"/>
    <col min="3" max="3" width="14.7109375" style="74" customWidth="1"/>
    <col min="4" max="4" width="19.5703125" style="74" customWidth="1"/>
    <col min="5" max="5" width="24.28515625" style="74" customWidth="1"/>
    <col min="6" max="6" width="23.7109375" style="74" customWidth="1"/>
    <col min="7" max="8" width="22" style="74" hidden="1" customWidth="1"/>
    <col min="9" max="9" width="23" style="74" hidden="1" customWidth="1"/>
    <col min="10" max="11" width="22.42578125" style="74" hidden="1" customWidth="1"/>
    <col min="12" max="12" width="23" style="74" hidden="1" customWidth="1"/>
    <col min="13" max="14" width="22.42578125" style="74" hidden="1" customWidth="1"/>
    <col min="15" max="15" width="23.42578125" style="74" bestFit="1" customWidth="1"/>
    <col min="16" max="16" width="10.42578125" style="74" hidden="1" customWidth="1"/>
    <col min="17" max="17" width="25.7109375" style="74" customWidth="1"/>
    <col min="18" max="24" width="24.7109375" style="74" customWidth="1"/>
    <col min="25" max="25" width="28.42578125" style="74" customWidth="1"/>
    <col min="26" max="26" width="14" style="349" hidden="1" customWidth="1"/>
    <col min="27" max="27" width="8.7109375" style="349" hidden="1" customWidth="1"/>
    <col min="28" max="28" width="24.7109375" style="349" hidden="1" customWidth="1"/>
    <col min="29" max="29" width="9.140625" style="74" hidden="1" customWidth="1"/>
    <col min="30" max="30" width="13.28515625" style="74" customWidth="1"/>
    <col min="31" max="31" width="13.42578125" style="74" customWidth="1"/>
    <col min="32" max="32" width="22.28515625" style="74" customWidth="1"/>
    <col min="33" max="33" width="21.140625" style="74" customWidth="1"/>
    <col min="34" max="34" width="20.42578125" style="74" customWidth="1"/>
    <col min="35" max="36" width="11.42578125" style="74"/>
    <col min="37" max="37" width="13.7109375" style="74" customWidth="1"/>
    <col min="38" max="46" width="11.42578125" style="74"/>
    <col min="47" max="47" width="15.7109375" style="74" customWidth="1"/>
    <col min="48" max="48" width="17.7109375" style="74" customWidth="1"/>
    <col min="49" max="16384" width="11.42578125" style="74"/>
  </cols>
  <sheetData>
    <row r="1" spans="1:48" ht="15.75" customHeight="1" x14ac:dyDescent="0.25">
      <c r="A1" s="774"/>
      <c r="B1" s="775"/>
      <c r="C1" s="775"/>
      <c r="D1" s="775"/>
      <c r="E1" s="778" t="s">
        <v>35</v>
      </c>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c r="AI1" s="778"/>
      <c r="AJ1" s="778"/>
      <c r="AK1" s="778"/>
      <c r="AL1" s="778"/>
      <c r="AM1" s="778"/>
      <c r="AN1" s="778"/>
      <c r="AO1" s="778"/>
      <c r="AP1" s="778"/>
      <c r="AQ1" s="778"/>
      <c r="AR1" s="778"/>
      <c r="AS1" s="778"/>
      <c r="AT1" s="778"/>
      <c r="AU1" s="778"/>
      <c r="AV1" s="778"/>
    </row>
    <row r="2" spans="1:48" ht="15.75" customHeight="1" thickBot="1" x14ac:dyDescent="0.3">
      <c r="A2" s="776"/>
      <c r="B2" s="777"/>
      <c r="C2" s="777"/>
      <c r="D2" s="777"/>
      <c r="E2" s="779" t="s">
        <v>368</v>
      </c>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c r="AJ2" s="779"/>
      <c r="AK2" s="779"/>
      <c r="AL2" s="779"/>
      <c r="AM2" s="779"/>
      <c r="AN2" s="779"/>
      <c r="AO2" s="779"/>
      <c r="AP2" s="779"/>
      <c r="AQ2" s="779"/>
      <c r="AR2" s="779"/>
      <c r="AS2" s="779"/>
      <c r="AT2" s="779"/>
      <c r="AU2" s="779"/>
      <c r="AV2" s="779"/>
    </row>
    <row r="3" spans="1:48" ht="15.75" customHeight="1" thickBot="1" x14ac:dyDescent="0.3">
      <c r="A3" s="776"/>
      <c r="B3" s="777"/>
      <c r="C3" s="777"/>
      <c r="D3" s="777"/>
      <c r="E3" s="780" t="s">
        <v>36</v>
      </c>
      <c r="F3" s="781"/>
      <c r="G3" s="781"/>
      <c r="H3" s="781"/>
      <c r="I3" s="781"/>
      <c r="J3" s="781"/>
      <c r="K3" s="781"/>
      <c r="L3" s="781"/>
      <c r="M3" s="781"/>
      <c r="N3" s="781"/>
      <c r="O3" s="781"/>
      <c r="P3" s="781"/>
      <c r="Q3" s="781"/>
      <c r="R3" s="781"/>
      <c r="S3" s="781"/>
      <c r="T3" s="781"/>
      <c r="U3" s="781"/>
      <c r="V3" s="781"/>
      <c r="W3" s="781"/>
      <c r="X3" s="781"/>
      <c r="Y3" s="781"/>
      <c r="Z3" s="781"/>
      <c r="AA3" s="782"/>
      <c r="AB3" s="783" t="s">
        <v>367</v>
      </c>
      <c r="AC3" s="784"/>
      <c r="AD3" s="784"/>
      <c r="AE3" s="784"/>
      <c r="AF3" s="784"/>
      <c r="AG3" s="784"/>
      <c r="AH3" s="784"/>
      <c r="AI3" s="784"/>
      <c r="AJ3" s="784"/>
      <c r="AK3" s="784"/>
      <c r="AL3" s="784"/>
      <c r="AM3" s="784"/>
      <c r="AN3" s="784"/>
      <c r="AO3" s="784"/>
      <c r="AP3" s="784"/>
      <c r="AQ3" s="784"/>
      <c r="AR3" s="784"/>
      <c r="AS3" s="784"/>
      <c r="AT3" s="784"/>
      <c r="AU3" s="784"/>
      <c r="AV3" s="785"/>
    </row>
    <row r="4" spans="1:48" ht="15.75" customHeight="1" thickBot="1" x14ac:dyDescent="0.3">
      <c r="A4" s="786" t="s">
        <v>0</v>
      </c>
      <c r="B4" s="787"/>
      <c r="C4" s="787"/>
      <c r="D4" s="788"/>
      <c r="E4" s="789" t="s">
        <v>225</v>
      </c>
      <c r="F4" s="789"/>
      <c r="G4" s="789"/>
      <c r="H4" s="789"/>
      <c r="I4" s="789"/>
      <c r="J4" s="789"/>
      <c r="K4" s="789"/>
      <c r="L4" s="789"/>
      <c r="M4" s="789"/>
      <c r="N4" s="789"/>
      <c r="O4" s="790"/>
      <c r="P4" s="790"/>
      <c r="Q4" s="790"/>
      <c r="R4" s="790"/>
      <c r="S4" s="790"/>
      <c r="T4" s="790"/>
      <c r="U4" s="790"/>
      <c r="V4" s="790"/>
      <c r="W4" s="790"/>
      <c r="X4" s="790"/>
      <c r="Y4" s="790"/>
      <c r="Z4" s="790"/>
      <c r="AA4" s="790"/>
      <c r="AB4" s="790"/>
      <c r="AC4" s="790"/>
      <c r="AD4" s="790"/>
      <c r="AE4" s="790"/>
      <c r="AF4" s="790"/>
      <c r="AG4" s="790"/>
      <c r="AH4" s="790"/>
      <c r="AI4" s="790"/>
      <c r="AJ4" s="790"/>
      <c r="AK4" s="790"/>
      <c r="AL4" s="790"/>
      <c r="AM4" s="790"/>
      <c r="AN4" s="790"/>
      <c r="AO4" s="790"/>
      <c r="AP4" s="790"/>
      <c r="AQ4" s="790"/>
      <c r="AR4" s="790"/>
      <c r="AS4" s="790"/>
      <c r="AT4" s="790"/>
      <c r="AU4" s="790"/>
      <c r="AV4" s="791"/>
    </row>
    <row r="5" spans="1:48" ht="15.75" customHeight="1" thickBot="1" x14ac:dyDescent="0.3">
      <c r="A5" s="792" t="s">
        <v>2</v>
      </c>
      <c r="B5" s="793"/>
      <c r="C5" s="793"/>
      <c r="D5" s="794"/>
      <c r="E5" s="795" t="s">
        <v>226</v>
      </c>
      <c r="F5" s="795"/>
      <c r="G5" s="795"/>
      <c r="H5" s="795"/>
      <c r="I5" s="795"/>
      <c r="J5" s="795"/>
      <c r="K5" s="795"/>
      <c r="L5" s="795"/>
      <c r="M5" s="795"/>
      <c r="N5" s="795"/>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c r="AT5" s="796"/>
      <c r="AU5" s="796"/>
      <c r="AV5" s="797"/>
    </row>
    <row r="6" spans="1:48" ht="15.75" customHeight="1" thickBot="1" x14ac:dyDescent="0.3">
      <c r="A6" s="798" t="s">
        <v>20</v>
      </c>
      <c r="B6" s="799"/>
      <c r="C6" s="799"/>
      <c r="D6" s="800"/>
      <c r="E6" s="864" t="s">
        <v>654</v>
      </c>
      <c r="F6" s="864"/>
      <c r="G6" s="864"/>
      <c r="H6" s="864"/>
      <c r="I6" s="864"/>
      <c r="J6" s="864"/>
      <c r="K6" s="864"/>
      <c r="L6" s="864"/>
      <c r="M6" s="864"/>
      <c r="N6" s="864"/>
      <c r="O6" s="864"/>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5"/>
      <c r="AU6" s="865"/>
      <c r="AV6" s="866"/>
    </row>
    <row r="7" spans="1:48" ht="15.75" customHeight="1" thickBot="1" x14ac:dyDescent="0.3">
      <c r="A7" s="801"/>
      <c r="B7" s="802"/>
      <c r="C7" s="802"/>
      <c r="D7" s="802"/>
      <c r="E7" s="802"/>
      <c r="F7" s="802"/>
      <c r="G7" s="802"/>
      <c r="H7" s="802"/>
      <c r="I7" s="802"/>
      <c r="J7" s="802"/>
      <c r="K7" s="802"/>
      <c r="L7" s="802"/>
      <c r="M7" s="802"/>
      <c r="N7" s="802"/>
      <c r="O7" s="802"/>
      <c r="P7" s="802"/>
      <c r="Q7" s="802"/>
      <c r="R7" s="802"/>
      <c r="S7" s="802"/>
      <c r="T7" s="802"/>
      <c r="U7" s="802"/>
      <c r="V7" s="802"/>
      <c r="W7" s="802"/>
      <c r="X7" s="802"/>
      <c r="Y7" s="802"/>
      <c r="Z7" s="802"/>
      <c r="AA7" s="802"/>
      <c r="AB7" s="802"/>
      <c r="AC7" s="802"/>
      <c r="AD7" s="802"/>
      <c r="AE7" s="802"/>
      <c r="AF7" s="802"/>
      <c r="AG7" s="802"/>
      <c r="AH7" s="802"/>
      <c r="AI7" s="802"/>
      <c r="AJ7" s="802"/>
      <c r="AK7" s="802"/>
      <c r="AL7" s="802"/>
      <c r="AM7" s="802"/>
      <c r="AN7" s="802"/>
      <c r="AO7" s="802"/>
      <c r="AP7" s="802"/>
      <c r="AQ7" s="802"/>
      <c r="AR7" s="802"/>
      <c r="AS7" s="802"/>
      <c r="AT7" s="802"/>
      <c r="AU7" s="802"/>
      <c r="AV7" s="803"/>
    </row>
    <row r="8" spans="1:48" ht="20.25" customHeight="1" thickBot="1" x14ac:dyDescent="0.3">
      <c r="A8" s="804" t="s">
        <v>75</v>
      </c>
      <c r="B8" s="805"/>
      <c r="C8" s="805"/>
      <c r="D8" s="805"/>
      <c r="E8" s="805"/>
      <c r="F8" s="805"/>
      <c r="G8" s="1001" t="s">
        <v>598</v>
      </c>
      <c r="H8" s="1002"/>
      <c r="I8" s="1002"/>
      <c r="J8" s="1002"/>
      <c r="K8" s="1002"/>
      <c r="L8" s="1002"/>
      <c r="M8" s="1002"/>
      <c r="N8" s="1002"/>
      <c r="O8" s="1002"/>
      <c r="P8" s="1003"/>
      <c r="Q8" s="1001" t="s">
        <v>80</v>
      </c>
      <c r="R8" s="1002"/>
      <c r="S8" s="1002"/>
      <c r="T8" s="1002"/>
      <c r="U8" s="1002"/>
      <c r="V8" s="1002"/>
      <c r="W8" s="1002"/>
      <c r="X8" s="1002"/>
      <c r="Y8" s="1002"/>
      <c r="Z8" s="1002"/>
      <c r="AA8" s="1002"/>
      <c r="AB8" s="1002"/>
      <c r="AC8" s="1003"/>
      <c r="AD8" s="805" t="s">
        <v>81</v>
      </c>
      <c r="AE8" s="805"/>
      <c r="AF8" s="805"/>
      <c r="AG8" s="805"/>
      <c r="AH8" s="805"/>
      <c r="AI8" s="805" t="s">
        <v>87</v>
      </c>
      <c r="AJ8" s="805"/>
      <c r="AK8" s="805" t="s">
        <v>269</v>
      </c>
      <c r="AL8" s="805"/>
      <c r="AM8" s="805"/>
      <c r="AN8" s="805"/>
      <c r="AO8" s="805"/>
      <c r="AP8" s="805"/>
      <c r="AQ8" s="805"/>
      <c r="AR8" s="805"/>
      <c r="AS8" s="805"/>
      <c r="AT8" s="805"/>
      <c r="AU8" s="806"/>
      <c r="AV8" s="811" t="s">
        <v>101</v>
      </c>
    </row>
    <row r="9" spans="1:48" ht="45" customHeight="1" thickBot="1" x14ac:dyDescent="0.3">
      <c r="A9" s="24" t="s">
        <v>76</v>
      </c>
      <c r="B9" s="25" t="s">
        <v>77</v>
      </c>
      <c r="C9" s="234" t="s">
        <v>78</v>
      </c>
      <c r="D9" s="239" t="s">
        <v>79</v>
      </c>
      <c r="E9" s="235" t="s">
        <v>514</v>
      </c>
      <c r="F9" s="350" t="s">
        <v>515</v>
      </c>
      <c r="G9" s="867" t="s">
        <v>5</v>
      </c>
      <c r="H9" s="867" t="s">
        <v>6</v>
      </c>
      <c r="I9" s="867" t="s">
        <v>7</v>
      </c>
      <c r="J9" s="867" t="s">
        <v>8</v>
      </c>
      <c r="K9" s="867" t="s">
        <v>9</v>
      </c>
      <c r="L9" s="867" t="s">
        <v>10</v>
      </c>
      <c r="M9" s="867" t="s">
        <v>11</v>
      </c>
      <c r="N9" s="867" t="s">
        <v>12</v>
      </c>
      <c r="O9" s="867" t="s">
        <v>615</v>
      </c>
      <c r="P9" s="868" t="s">
        <v>51</v>
      </c>
      <c r="Q9" s="867" t="s">
        <v>5</v>
      </c>
      <c r="R9" s="867" t="s">
        <v>6</v>
      </c>
      <c r="S9" s="867" t="s">
        <v>7</v>
      </c>
      <c r="T9" s="867" t="s">
        <v>8</v>
      </c>
      <c r="U9" s="867" t="s">
        <v>9</v>
      </c>
      <c r="V9" s="867" t="s">
        <v>10</v>
      </c>
      <c r="W9" s="867" t="s">
        <v>11</v>
      </c>
      <c r="X9" s="867" t="s">
        <v>12</v>
      </c>
      <c r="Y9" s="867" t="str">
        <f>+O9</f>
        <v>sep</v>
      </c>
      <c r="Z9" s="867" t="s">
        <v>14</v>
      </c>
      <c r="AA9" s="867" t="s">
        <v>15</v>
      </c>
      <c r="AB9" s="350" t="s">
        <v>16</v>
      </c>
      <c r="AC9" s="869" t="s">
        <v>52</v>
      </c>
      <c r="AD9" s="350" t="s">
        <v>82</v>
      </c>
      <c r="AE9" s="350" t="s">
        <v>83</v>
      </c>
      <c r="AF9" s="350" t="s">
        <v>84</v>
      </c>
      <c r="AG9" s="350" t="s">
        <v>85</v>
      </c>
      <c r="AH9" s="350" t="s">
        <v>86</v>
      </c>
      <c r="AI9" s="350" t="s">
        <v>88</v>
      </c>
      <c r="AJ9" s="350" t="s">
        <v>89</v>
      </c>
      <c r="AK9" s="350" t="s">
        <v>90</v>
      </c>
      <c r="AL9" s="350" t="s">
        <v>91</v>
      </c>
      <c r="AM9" s="350" t="s">
        <v>92</v>
      </c>
      <c r="AN9" s="350" t="s">
        <v>93</v>
      </c>
      <c r="AO9" s="350" t="s">
        <v>94</v>
      </c>
      <c r="AP9" s="350" t="s">
        <v>95</v>
      </c>
      <c r="AQ9" s="350" t="s">
        <v>96</v>
      </c>
      <c r="AR9" s="350" t="s">
        <v>97</v>
      </c>
      <c r="AS9" s="350" t="s">
        <v>98</v>
      </c>
      <c r="AT9" s="350" t="s">
        <v>99</v>
      </c>
      <c r="AU9" s="351" t="s">
        <v>100</v>
      </c>
      <c r="AV9" s="812"/>
    </row>
    <row r="10" spans="1:48" ht="15.75" customHeight="1" x14ac:dyDescent="0.25">
      <c r="A10" s="977">
        <v>1</v>
      </c>
      <c r="B10" s="978" t="s">
        <v>270</v>
      </c>
      <c r="C10" s="979" t="s">
        <v>262</v>
      </c>
      <c r="D10" s="240" t="s">
        <v>37</v>
      </c>
      <c r="E10" s="870">
        <v>1</v>
      </c>
      <c r="F10" s="871">
        <v>1</v>
      </c>
      <c r="G10" s="871">
        <v>1</v>
      </c>
      <c r="H10" s="871">
        <v>1</v>
      </c>
      <c r="I10" s="871">
        <v>1</v>
      </c>
      <c r="J10" s="871">
        <v>1</v>
      </c>
      <c r="K10" s="871">
        <v>1</v>
      </c>
      <c r="L10" s="871">
        <v>1</v>
      </c>
      <c r="M10" s="871">
        <v>1</v>
      </c>
      <c r="N10" s="871">
        <v>1</v>
      </c>
      <c r="O10" s="871">
        <v>1</v>
      </c>
      <c r="P10" s="872"/>
      <c r="Q10" s="871">
        <v>1</v>
      </c>
      <c r="R10" s="871">
        <v>1</v>
      </c>
      <c r="S10" s="871">
        <v>1</v>
      </c>
      <c r="T10" s="871">
        <v>1</v>
      </c>
      <c r="U10" s="871">
        <v>1</v>
      </c>
      <c r="V10" s="871">
        <v>1</v>
      </c>
      <c r="W10" s="871">
        <v>1</v>
      </c>
      <c r="X10" s="871">
        <v>1</v>
      </c>
      <c r="Y10" s="871">
        <v>1</v>
      </c>
      <c r="Z10" s="871"/>
      <c r="AA10" s="871"/>
      <c r="AB10" s="871"/>
      <c r="AC10" s="873"/>
      <c r="AD10" s="874" t="s">
        <v>271</v>
      </c>
      <c r="AE10" s="875" t="s">
        <v>272</v>
      </c>
      <c r="AF10" s="875" t="s">
        <v>273</v>
      </c>
      <c r="AG10" s="875" t="s">
        <v>274</v>
      </c>
      <c r="AH10" s="876" t="s">
        <v>275</v>
      </c>
      <c r="AI10" s="876" t="s">
        <v>183</v>
      </c>
      <c r="AJ10" s="876" t="s">
        <v>276</v>
      </c>
      <c r="AK10" s="876">
        <v>657106</v>
      </c>
      <c r="AL10" s="876">
        <v>325598</v>
      </c>
      <c r="AM10" s="876">
        <v>331508</v>
      </c>
      <c r="AN10" s="876" t="s">
        <v>277</v>
      </c>
      <c r="AO10" s="876" t="s">
        <v>277</v>
      </c>
      <c r="AP10" s="876" t="s">
        <v>277</v>
      </c>
      <c r="AQ10" s="876" t="s">
        <v>277</v>
      </c>
      <c r="AR10" s="876" t="s">
        <v>277</v>
      </c>
      <c r="AS10" s="876" t="s">
        <v>277</v>
      </c>
      <c r="AT10" s="876" t="s">
        <v>277</v>
      </c>
      <c r="AU10" s="876">
        <v>657106</v>
      </c>
      <c r="AV10" s="877" t="s">
        <v>183</v>
      </c>
    </row>
    <row r="11" spans="1:48" ht="15.75" customHeight="1" x14ac:dyDescent="0.25">
      <c r="A11" s="980"/>
      <c r="B11" s="981"/>
      <c r="C11" s="982"/>
      <c r="D11" s="241" t="s">
        <v>3</v>
      </c>
      <c r="E11" s="878">
        <v>4279611960.0000005</v>
      </c>
      <c r="F11" s="879">
        <v>4279611960.0000005</v>
      </c>
      <c r="G11" s="880">
        <v>2820095196</v>
      </c>
      <c r="H11" s="880">
        <v>2820095196</v>
      </c>
      <c r="I11" s="880">
        <v>2966046872</v>
      </c>
      <c r="J11" s="880">
        <v>3189273409</v>
      </c>
      <c r="K11" s="880">
        <v>3335225085</v>
      </c>
      <c r="L11" s="880">
        <v>3901558245</v>
      </c>
      <c r="M11" s="880">
        <v>3901558245</v>
      </c>
      <c r="N11" s="880">
        <v>5525288092</v>
      </c>
      <c r="O11" s="880">
        <f>ROUND(+P11*[3]INVERSIÓN!$CH$11,0)</f>
        <v>5525288092</v>
      </c>
      <c r="P11" s="881">
        <v>0.34</v>
      </c>
      <c r="Q11" s="880">
        <v>2674143520</v>
      </c>
      <c r="R11" s="880">
        <v>2674143520</v>
      </c>
      <c r="S11" s="880">
        <v>2674143520</v>
      </c>
      <c r="T11" s="880">
        <v>2674143520</v>
      </c>
      <c r="U11" s="880">
        <v>2684517335</v>
      </c>
      <c r="V11" s="880">
        <v>2693017335</v>
      </c>
      <c r="W11" s="880">
        <v>2693257205</v>
      </c>
      <c r="X11" s="880">
        <v>4257394769</v>
      </c>
      <c r="Y11" s="880">
        <f>ROUND(+AC11*[3]INVERSIÓN!$CI$11,0)</f>
        <v>4271193227</v>
      </c>
      <c r="Z11" s="880"/>
      <c r="AA11" s="880"/>
      <c r="AB11" s="880"/>
      <c r="AC11" s="882">
        <v>0.34</v>
      </c>
      <c r="AD11" s="883"/>
      <c r="AE11" s="884"/>
      <c r="AF11" s="884"/>
      <c r="AG11" s="884"/>
      <c r="AH11" s="885"/>
      <c r="AI11" s="885"/>
      <c r="AJ11" s="885"/>
      <c r="AK11" s="885"/>
      <c r="AL11" s="885"/>
      <c r="AM11" s="885"/>
      <c r="AN11" s="885"/>
      <c r="AO11" s="885"/>
      <c r="AP11" s="885"/>
      <c r="AQ11" s="885"/>
      <c r="AR11" s="885"/>
      <c r="AS11" s="885"/>
      <c r="AT11" s="885"/>
      <c r="AU11" s="885"/>
      <c r="AV11" s="886"/>
    </row>
    <row r="12" spans="1:48" ht="15.75" customHeight="1" x14ac:dyDescent="0.25">
      <c r="A12" s="980"/>
      <c r="B12" s="981"/>
      <c r="C12" s="982"/>
      <c r="D12" s="242" t="s">
        <v>38</v>
      </c>
      <c r="E12" s="887">
        <v>0</v>
      </c>
      <c r="F12" s="888">
        <v>0</v>
      </c>
      <c r="G12" s="889">
        <v>0</v>
      </c>
      <c r="H12" s="889">
        <v>0</v>
      </c>
      <c r="I12" s="889">
        <v>0</v>
      </c>
      <c r="J12" s="889">
        <v>0</v>
      </c>
      <c r="K12" s="889">
        <v>0</v>
      </c>
      <c r="L12" s="889">
        <v>0</v>
      </c>
      <c r="M12" s="889">
        <v>0</v>
      </c>
      <c r="N12" s="889">
        <v>0</v>
      </c>
      <c r="O12" s="880">
        <v>0</v>
      </c>
      <c r="P12" s="890"/>
      <c r="Q12" s="880">
        <v>0</v>
      </c>
      <c r="R12" s="880">
        <v>0</v>
      </c>
      <c r="S12" s="880">
        <v>0</v>
      </c>
      <c r="T12" s="880">
        <v>0</v>
      </c>
      <c r="U12" s="880">
        <v>0</v>
      </c>
      <c r="V12" s="880">
        <v>0</v>
      </c>
      <c r="W12" s="880">
        <v>0</v>
      </c>
      <c r="X12" s="880">
        <v>0</v>
      </c>
      <c r="Y12" s="880">
        <v>0</v>
      </c>
      <c r="Z12" s="889"/>
      <c r="AA12" s="889"/>
      <c r="AB12" s="889"/>
      <c r="AC12" s="891"/>
      <c r="AD12" s="883"/>
      <c r="AE12" s="884"/>
      <c r="AF12" s="884"/>
      <c r="AG12" s="884"/>
      <c r="AH12" s="885"/>
      <c r="AI12" s="885"/>
      <c r="AJ12" s="885"/>
      <c r="AK12" s="885"/>
      <c r="AL12" s="885"/>
      <c r="AM12" s="885"/>
      <c r="AN12" s="885"/>
      <c r="AO12" s="885"/>
      <c r="AP12" s="885"/>
      <c r="AQ12" s="885"/>
      <c r="AR12" s="885"/>
      <c r="AS12" s="885"/>
      <c r="AT12" s="885"/>
      <c r="AU12" s="885"/>
      <c r="AV12" s="886"/>
    </row>
    <row r="13" spans="1:48" ht="15.75" customHeight="1" x14ac:dyDescent="0.25">
      <c r="A13" s="980"/>
      <c r="B13" s="981"/>
      <c r="C13" s="982"/>
      <c r="D13" s="241" t="s">
        <v>4</v>
      </c>
      <c r="E13" s="878">
        <v>1451046610.6600001</v>
      </c>
      <c r="F13" s="879">
        <v>1451046610.6600001</v>
      </c>
      <c r="G13" s="880">
        <v>482102762</v>
      </c>
      <c r="H13" s="880">
        <v>481228600</v>
      </c>
      <c r="I13" s="880">
        <v>723393332</v>
      </c>
      <c r="J13" s="880">
        <v>965629294</v>
      </c>
      <c r="K13" s="880">
        <v>1207865256</v>
      </c>
      <c r="L13" s="880">
        <v>1450087625</v>
      </c>
      <c r="M13" s="880">
        <v>1450087625</v>
      </c>
      <c r="N13" s="880">
        <v>1450087625</v>
      </c>
      <c r="O13" s="880">
        <f>ROUND(+P13*[3]INVERSIÓN!$CH$14,0)</f>
        <v>1450087625</v>
      </c>
      <c r="P13" s="881">
        <v>0.34</v>
      </c>
      <c r="Q13" s="880">
        <v>238992637</v>
      </c>
      <c r="R13" s="880">
        <v>555881818</v>
      </c>
      <c r="S13" s="880">
        <v>814173818</v>
      </c>
      <c r="T13" s="880">
        <v>987365496</v>
      </c>
      <c r="U13" s="880">
        <v>1043076864</v>
      </c>
      <c r="V13" s="880">
        <v>1257926548</v>
      </c>
      <c r="W13" s="880">
        <v>1274038768</v>
      </c>
      <c r="X13" s="880">
        <v>1275336366</v>
      </c>
      <c r="Y13" s="880">
        <f>ROUND(+AC13*[3]INVERSIÓN!$CI$14,0)</f>
        <v>1275336366</v>
      </c>
      <c r="Z13" s="880"/>
      <c r="AA13" s="880"/>
      <c r="AB13" s="880"/>
      <c r="AC13" s="882">
        <v>0.34</v>
      </c>
      <c r="AD13" s="883"/>
      <c r="AE13" s="884"/>
      <c r="AF13" s="884"/>
      <c r="AG13" s="884"/>
      <c r="AH13" s="885"/>
      <c r="AI13" s="885"/>
      <c r="AJ13" s="885"/>
      <c r="AK13" s="885"/>
      <c r="AL13" s="885"/>
      <c r="AM13" s="885"/>
      <c r="AN13" s="885"/>
      <c r="AO13" s="885"/>
      <c r="AP13" s="885"/>
      <c r="AQ13" s="885"/>
      <c r="AR13" s="885"/>
      <c r="AS13" s="885"/>
      <c r="AT13" s="885"/>
      <c r="AU13" s="885"/>
      <c r="AV13" s="886"/>
    </row>
    <row r="14" spans="1:48" ht="15.75" customHeight="1" x14ac:dyDescent="0.25">
      <c r="A14" s="980"/>
      <c r="B14" s="981"/>
      <c r="C14" s="982"/>
      <c r="D14" s="242" t="s">
        <v>39</v>
      </c>
      <c r="E14" s="887">
        <v>1</v>
      </c>
      <c r="F14" s="888">
        <v>1</v>
      </c>
      <c r="G14" s="889">
        <v>1</v>
      </c>
      <c r="H14" s="889">
        <v>1</v>
      </c>
      <c r="I14" s="889">
        <v>1</v>
      </c>
      <c r="J14" s="889">
        <v>1</v>
      </c>
      <c r="K14" s="889">
        <v>1</v>
      </c>
      <c r="L14" s="889">
        <v>1</v>
      </c>
      <c r="M14" s="889">
        <v>1</v>
      </c>
      <c r="N14" s="889">
        <v>1</v>
      </c>
      <c r="O14" s="880">
        <f>+O12+O10</f>
        <v>1</v>
      </c>
      <c r="P14" s="890"/>
      <c r="Q14" s="880">
        <v>1</v>
      </c>
      <c r="R14" s="880">
        <v>1</v>
      </c>
      <c r="S14" s="880">
        <v>1</v>
      </c>
      <c r="T14" s="880">
        <v>1</v>
      </c>
      <c r="U14" s="880">
        <v>1</v>
      </c>
      <c r="V14" s="880">
        <v>1</v>
      </c>
      <c r="W14" s="880">
        <v>1</v>
      </c>
      <c r="X14" s="880">
        <v>1</v>
      </c>
      <c r="Y14" s="880">
        <f>+Y12+Y10</f>
        <v>1</v>
      </c>
      <c r="Z14" s="889"/>
      <c r="AA14" s="889"/>
      <c r="AB14" s="889"/>
      <c r="AC14" s="891"/>
      <c r="AD14" s="883"/>
      <c r="AE14" s="884"/>
      <c r="AF14" s="884"/>
      <c r="AG14" s="884"/>
      <c r="AH14" s="885"/>
      <c r="AI14" s="885"/>
      <c r="AJ14" s="885"/>
      <c r="AK14" s="885"/>
      <c r="AL14" s="885"/>
      <c r="AM14" s="885"/>
      <c r="AN14" s="885"/>
      <c r="AO14" s="885"/>
      <c r="AP14" s="885"/>
      <c r="AQ14" s="885"/>
      <c r="AR14" s="885"/>
      <c r="AS14" s="885"/>
      <c r="AT14" s="885"/>
      <c r="AU14" s="885"/>
      <c r="AV14" s="886"/>
    </row>
    <row r="15" spans="1:48" ht="15.75" customHeight="1" thickBot="1" x14ac:dyDescent="0.3">
      <c r="A15" s="980"/>
      <c r="B15" s="981"/>
      <c r="C15" s="983"/>
      <c r="D15" s="243" t="s">
        <v>40</v>
      </c>
      <c r="E15" s="892">
        <v>5730658570.6600008</v>
      </c>
      <c r="F15" s="893">
        <v>5730658570.6600008</v>
      </c>
      <c r="G15" s="894">
        <v>3302197958</v>
      </c>
      <c r="H15" s="894">
        <v>3301323796</v>
      </c>
      <c r="I15" s="894">
        <v>3689440204</v>
      </c>
      <c r="J15" s="894">
        <v>4154902703</v>
      </c>
      <c r="K15" s="894">
        <v>4543090341</v>
      </c>
      <c r="L15" s="894">
        <v>5351645870</v>
      </c>
      <c r="M15" s="894">
        <v>5351645870</v>
      </c>
      <c r="N15" s="894">
        <v>6975375717</v>
      </c>
      <c r="O15" s="894">
        <f>+O11+O13</f>
        <v>6975375717</v>
      </c>
      <c r="P15" s="895"/>
      <c r="Q15" s="894">
        <v>2913136157</v>
      </c>
      <c r="R15" s="894">
        <v>3230025338</v>
      </c>
      <c r="S15" s="894">
        <v>3488317338</v>
      </c>
      <c r="T15" s="894">
        <v>3661509016</v>
      </c>
      <c r="U15" s="894">
        <v>3727594199</v>
      </c>
      <c r="V15" s="894">
        <v>3950943883</v>
      </c>
      <c r="W15" s="894">
        <v>3967295973</v>
      </c>
      <c r="X15" s="894">
        <v>5532731135</v>
      </c>
      <c r="Y15" s="894">
        <f>+Y11+Y13</f>
        <v>5546529593</v>
      </c>
      <c r="Z15" s="894"/>
      <c r="AA15" s="894"/>
      <c r="AB15" s="894"/>
      <c r="AC15" s="896"/>
      <c r="AD15" s="883"/>
      <c r="AE15" s="884"/>
      <c r="AF15" s="884"/>
      <c r="AG15" s="884"/>
      <c r="AH15" s="885"/>
      <c r="AI15" s="885"/>
      <c r="AJ15" s="885"/>
      <c r="AK15" s="885"/>
      <c r="AL15" s="885"/>
      <c r="AM15" s="885"/>
      <c r="AN15" s="885"/>
      <c r="AO15" s="885"/>
      <c r="AP15" s="885"/>
      <c r="AQ15" s="885"/>
      <c r="AR15" s="885"/>
      <c r="AS15" s="885"/>
      <c r="AT15" s="885"/>
      <c r="AU15" s="885"/>
      <c r="AV15" s="886"/>
    </row>
    <row r="16" spans="1:48" ht="15.75" customHeight="1" x14ac:dyDescent="0.25">
      <c r="A16" s="980"/>
      <c r="B16" s="981"/>
      <c r="C16" s="979" t="s">
        <v>263</v>
      </c>
      <c r="D16" s="240" t="s">
        <v>37</v>
      </c>
      <c r="E16" s="870">
        <v>1</v>
      </c>
      <c r="F16" s="871">
        <v>1</v>
      </c>
      <c r="G16" s="871">
        <v>1</v>
      </c>
      <c r="H16" s="871">
        <v>1</v>
      </c>
      <c r="I16" s="871">
        <v>1</v>
      </c>
      <c r="J16" s="871">
        <v>1</v>
      </c>
      <c r="K16" s="871">
        <v>1</v>
      </c>
      <c r="L16" s="871">
        <v>1</v>
      </c>
      <c r="M16" s="871">
        <v>1</v>
      </c>
      <c r="N16" s="871">
        <v>1</v>
      </c>
      <c r="O16" s="871">
        <v>1</v>
      </c>
      <c r="P16" s="872"/>
      <c r="Q16" s="871">
        <v>1</v>
      </c>
      <c r="R16" s="871">
        <v>1</v>
      </c>
      <c r="S16" s="871">
        <v>1</v>
      </c>
      <c r="T16" s="871">
        <v>1</v>
      </c>
      <c r="U16" s="871">
        <v>1</v>
      </c>
      <c r="V16" s="871">
        <v>1</v>
      </c>
      <c r="W16" s="871">
        <v>1</v>
      </c>
      <c r="X16" s="871">
        <v>1</v>
      </c>
      <c r="Y16" s="871">
        <v>1</v>
      </c>
      <c r="Z16" s="871"/>
      <c r="AA16" s="871"/>
      <c r="AB16" s="871"/>
      <c r="AC16" s="873"/>
      <c r="AD16" s="883" t="s">
        <v>278</v>
      </c>
      <c r="AE16" s="884" t="s">
        <v>278</v>
      </c>
      <c r="AF16" s="884" t="s">
        <v>279</v>
      </c>
      <c r="AG16" s="884" t="s">
        <v>274</v>
      </c>
      <c r="AH16" s="885" t="s">
        <v>280</v>
      </c>
      <c r="AI16" s="885" t="s">
        <v>183</v>
      </c>
      <c r="AJ16" s="885" t="s">
        <v>276</v>
      </c>
      <c r="AK16" s="885">
        <v>167092</v>
      </c>
      <c r="AL16" s="885">
        <v>82795</v>
      </c>
      <c r="AM16" s="885">
        <v>84297</v>
      </c>
      <c r="AN16" s="885" t="s">
        <v>277</v>
      </c>
      <c r="AO16" s="885" t="s">
        <v>277</v>
      </c>
      <c r="AP16" s="885" t="s">
        <v>277</v>
      </c>
      <c r="AQ16" s="885" t="s">
        <v>277</v>
      </c>
      <c r="AR16" s="885" t="s">
        <v>277</v>
      </c>
      <c r="AS16" s="885" t="s">
        <v>277</v>
      </c>
      <c r="AT16" s="885" t="s">
        <v>277</v>
      </c>
      <c r="AU16" s="885">
        <v>167091</v>
      </c>
      <c r="AV16" s="886" t="s">
        <v>183</v>
      </c>
    </row>
    <row r="17" spans="1:48" ht="15.75" customHeight="1" x14ac:dyDescent="0.25">
      <c r="A17" s="980"/>
      <c r="B17" s="981"/>
      <c r="C17" s="982"/>
      <c r="D17" s="241" t="s">
        <v>3</v>
      </c>
      <c r="E17" s="878">
        <v>1510451280</v>
      </c>
      <c r="F17" s="879">
        <v>1510451280</v>
      </c>
      <c r="G17" s="880">
        <v>995327716</v>
      </c>
      <c r="H17" s="880">
        <v>995327716</v>
      </c>
      <c r="I17" s="880">
        <v>1046840073</v>
      </c>
      <c r="J17" s="880">
        <v>1125625909</v>
      </c>
      <c r="K17" s="880">
        <v>1177138265</v>
      </c>
      <c r="L17" s="880">
        <v>1377020557</v>
      </c>
      <c r="M17" s="880">
        <v>1377020557</v>
      </c>
      <c r="N17" s="880">
        <v>1950101680</v>
      </c>
      <c r="O17" s="880">
        <f>ROUND(+P17*[3]INVERSIÓN!$CH$11,0)</f>
        <v>1950101680</v>
      </c>
      <c r="P17" s="881">
        <v>0.12</v>
      </c>
      <c r="Q17" s="880">
        <v>943815360</v>
      </c>
      <c r="R17" s="880">
        <v>943815360</v>
      </c>
      <c r="S17" s="880">
        <v>943815360</v>
      </c>
      <c r="T17" s="880">
        <v>943815360</v>
      </c>
      <c r="U17" s="880">
        <v>947476706</v>
      </c>
      <c r="V17" s="880">
        <v>950476706</v>
      </c>
      <c r="W17" s="880">
        <v>950561366</v>
      </c>
      <c r="X17" s="880">
        <v>1502609918</v>
      </c>
      <c r="Y17" s="880">
        <f>ROUND(+AC17*[3]INVERSIÓN!$CI$11,0)</f>
        <v>1507479962</v>
      </c>
      <c r="Z17" s="880"/>
      <c r="AA17" s="880"/>
      <c r="AB17" s="880"/>
      <c r="AC17" s="882">
        <v>0.12</v>
      </c>
      <c r="AD17" s="883"/>
      <c r="AE17" s="884"/>
      <c r="AF17" s="884"/>
      <c r="AG17" s="884"/>
      <c r="AH17" s="885"/>
      <c r="AI17" s="885"/>
      <c r="AJ17" s="885"/>
      <c r="AK17" s="885"/>
      <c r="AL17" s="885"/>
      <c r="AM17" s="885"/>
      <c r="AN17" s="885"/>
      <c r="AO17" s="885"/>
      <c r="AP17" s="885"/>
      <c r="AQ17" s="885"/>
      <c r="AR17" s="885"/>
      <c r="AS17" s="885"/>
      <c r="AT17" s="885"/>
      <c r="AU17" s="885"/>
      <c r="AV17" s="886"/>
    </row>
    <row r="18" spans="1:48" ht="15.75" customHeight="1" x14ac:dyDescent="0.25">
      <c r="A18" s="980"/>
      <c r="B18" s="981"/>
      <c r="C18" s="982"/>
      <c r="D18" s="242" t="s">
        <v>38</v>
      </c>
      <c r="E18" s="887">
        <v>0</v>
      </c>
      <c r="F18" s="888">
        <v>0</v>
      </c>
      <c r="G18" s="889">
        <v>0</v>
      </c>
      <c r="H18" s="889">
        <v>0</v>
      </c>
      <c r="I18" s="889">
        <v>0</v>
      </c>
      <c r="J18" s="889">
        <v>0</v>
      </c>
      <c r="K18" s="889">
        <v>0</v>
      </c>
      <c r="L18" s="889">
        <v>0</v>
      </c>
      <c r="M18" s="889">
        <v>0</v>
      </c>
      <c r="N18" s="889">
        <v>0</v>
      </c>
      <c r="O18" s="880">
        <v>0</v>
      </c>
      <c r="P18" s="890"/>
      <c r="Q18" s="880">
        <v>0</v>
      </c>
      <c r="R18" s="880">
        <v>0</v>
      </c>
      <c r="S18" s="880">
        <v>0</v>
      </c>
      <c r="T18" s="880">
        <v>0</v>
      </c>
      <c r="U18" s="880">
        <v>0</v>
      </c>
      <c r="V18" s="880">
        <v>0</v>
      </c>
      <c r="W18" s="880">
        <v>0</v>
      </c>
      <c r="X18" s="880">
        <v>0</v>
      </c>
      <c r="Y18" s="880">
        <v>0</v>
      </c>
      <c r="Z18" s="889"/>
      <c r="AA18" s="889"/>
      <c r="AB18" s="889"/>
      <c r="AC18" s="891"/>
      <c r="AD18" s="883"/>
      <c r="AE18" s="884"/>
      <c r="AF18" s="884"/>
      <c r="AG18" s="884"/>
      <c r="AH18" s="885"/>
      <c r="AI18" s="885"/>
      <c r="AJ18" s="885"/>
      <c r="AK18" s="885"/>
      <c r="AL18" s="885"/>
      <c r="AM18" s="885"/>
      <c r="AN18" s="885"/>
      <c r="AO18" s="885"/>
      <c r="AP18" s="885"/>
      <c r="AQ18" s="885"/>
      <c r="AR18" s="885"/>
      <c r="AS18" s="885"/>
      <c r="AT18" s="885"/>
      <c r="AU18" s="885"/>
      <c r="AV18" s="886"/>
    </row>
    <row r="19" spans="1:48" ht="15.75" customHeight="1" x14ac:dyDescent="0.25">
      <c r="A19" s="980"/>
      <c r="B19" s="981"/>
      <c r="C19" s="982"/>
      <c r="D19" s="241" t="s">
        <v>4</v>
      </c>
      <c r="E19" s="878">
        <v>512134097.88</v>
      </c>
      <c r="F19" s="879">
        <v>512134097.88</v>
      </c>
      <c r="G19" s="880">
        <v>170153916</v>
      </c>
      <c r="H19" s="880">
        <v>169845388</v>
      </c>
      <c r="I19" s="880">
        <v>255315294</v>
      </c>
      <c r="J19" s="880">
        <v>340810339</v>
      </c>
      <c r="K19" s="880">
        <v>426305384</v>
      </c>
      <c r="L19" s="880">
        <v>511795632</v>
      </c>
      <c r="M19" s="880">
        <v>511795632</v>
      </c>
      <c r="N19" s="880">
        <v>511795632</v>
      </c>
      <c r="O19" s="880">
        <f>ROUND(+P19*[3]INVERSIÓN!$CH$14,0)</f>
        <v>511795632</v>
      </c>
      <c r="P19" s="881">
        <v>0.12</v>
      </c>
      <c r="Q19" s="880">
        <v>84350343</v>
      </c>
      <c r="R19" s="880">
        <v>196193583</v>
      </c>
      <c r="S19" s="880">
        <v>287355465</v>
      </c>
      <c r="T19" s="880">
        <v>348481940</v>
      </c>
      <c r="U19" s="880">
        <v>368144775</v>
      </c>
      <c r="V19" s="880">
        <v>443974076</v>
      </c>
      <c r="W19" s="880">
        <v>449660742</v>
      </c>
      <c r="X19" s="880">
        <v>450118718</v>
      </c>
      <c r="Y19" s="880">
        <f>ROUND(+AC19*[3]INVERSIÓN!$CI$14,0)</f>
        <v>450118718</v>
      </c>
      <c r="Z19" s="880"/>
      <c r="AA19" s="880"/>
      <c r="AB19" s="880"/>
      <c r="AC19" s="882">
        <v>0.12</v>
      </c>
      <c r="AD19" s="883"/>
      <c r="AE19" s="884"/>
      <c r="AF19" s="884"/>
      <c r="AG19" s="884"/>
      <c r="AH19" s="885"/>
      <c r="AI19" s="885"/>
      <c r="AJ19" s="885"/>
      <c r="AK19" s="885"/>
      <c r="AL19" s="885"/>
      <c r="AM19" s="885"/>
      <c r="AN19" s="885"/>
      <c r="AO19" s="885"/>
      <c r="AP19" s="885"/>
      <c r="AQ19" s="885"/>
      <c r="AR19" s="885"/>
      <c r="AS19" s="885"/>
      <c r="AT19" s="885"/>
      <c r="AU19" s="885"/>
      <c r="AV19" s="886"/>
    </row>
    <row r="20" spans="1:48" ht="15.75" customHeight="1" x14ac:dyDescent="0.25">
      <c r="A20" s="980"/>
      <c r="B20" s="981"/>
      <c r="C20" s="982"/>
      <c r="D20" s="242" t="s">
        <v>39</v>
      </c>
      <c r="E20" s="887">
        <v>1</v>
      </c>
      <c r="F20" s="888">
        <v>1</v>
      </c>
      <c r="G20" s="889">
        <v>1</v>
      </c>
      <c r="H20" s="889">
        <v>1</v>
      </c>
      <c r="I20" s="889">
        <v>1</v>
      </c>
      <c r="J20" s="889">
        <v>1</v>
      </c>
      <c r="K20" s="889">
        <v>1</v>
      </c>
      <c r="L20" s="889">
        <v>1</v>
      </c>
      <c r="M20" s="889">
        <v>1</v>
      </c>
      <c r="N20" s="889">
        <v>1</v>
      </c>
      <c r="O20" s="880">
        <f>+O18+O16</f>
        <v>1</v>
      </c>
      <c r="P20" s="890"/>
      <c r="Q20" s="880">
        <v>1</v>
      </c>
      <c r="R20" s="880">
        <v>1</v>
      </c>
      <c r="S20" s="880">
        <v>1</v>
      </c>
      <c r="T20" s="880">
        <v>1</v>
      </c>
      <c r="U20" s="880">
        <v>1</v>
      </c>
      <c r="V20" s="880">
        <v>1</v>
      </c>
      <c r="W20" s="880">
        <v>1</v>
      </c>
      <c r="X20" s="880">
        <v>1</v>
      </c>
      <c r="Y20" s="880">
        <f t="shared" ref="Y20" si="0">+Y18+Y16</f>
        <v>1</v>
      </c>
      <c r="Z20" s="889"/>
      <c r="AA20" s="889"/>
      <c r="AB20" s="889"/>
      <c r="AC20" s="891"/>
      <c r="AD20" s="883"/>
      <c r="AE20" s="884"/>
      <c r="AF20" s="884"/>
      <c r="AG20" s="884"/>
      <c r="AH20" s="885"/>
      <c r="AI20" s="885"/>
      <c r="AJ20" s="885"/>
      <c r="AK20" s="885"/>
      <c r="AL20" s="885"/>
      <c r="AM20" s="885"/>
      <c r="AN20" s="885"/>
      <c r="AO20" s="885"/>
      <c r="AP20" s="885"/>
      <c r="AQ20" s="885"/>
      <c r="AR20" s="885"/>
      <c r="AS20" s="885"/>
      <c r="AT20" s="885"/>
      <c r="AU20" s="885"/>
      <c r="AV20" s="886"/>
    </row>
    <row r="21" spans="1:48" ht="15.75" customHeight="1" thickBot="1" x14ac:dyDescent="0.3">
      <c r="A21" s="980"/>
      <c r="B21" s="981"/>
      <c r="C21" s="983"/>
      <c r="D21" s="243" t="s">
        <v>40</v>
      </c>
      <c r="E21" s="897">
        <v>2022585377.8800001</v>
      </c>
      <c r="F21" s="898">
        <v>2022585377.8800001</v>
      </c>
      <c r="G21" s="899">
        <v>1165481632</v>
      </c>
      <c r="H21" s="899">
        <v>1165173104</v>
      </c>
      <c r="I21" s="899">
        <v>1302155367</v>
      </c>
      <c r="J21" s="899">
        <v>1466436248</v>
      </c>
      <c r="K21" s="899">
        <v>1603443649</v>
      </c>
      <c r="L21" s="899">
        <v>1888816189</v>
      </c>
      <c r="M21" s="899">
        <v>1888816189</v>
      </c>
      <c r="N21" s="899">
        <v>2461897312</v>
      </c>
      <c r="O21" s="894">
        <f>+O17+O19</f>
        <v>2461897312</v>
      </c>
      <c r="P21" s="895"/>
      <c r="Q21" s="894">
        <v>1028165703</v>
      </c>
      <c r="R21" s="894">
        <v>1140008943</v>
      </c>
      <c r="S21" s="894">
        <v>1231170825</v>
      </c>
      <c r="T21" s="894">
        <v>1292297300</v>
      </c>
      <c r="U21" s="894">
        <v>1315621481</v>
      </c>
      <c r="V21" s="894">
        <v>1394450782</v>
      </c>
      <c r="W21" s="894">
        <v>1400222108</v>
      </c>
      <c r="X21" s="894">
        <v>1952728636</v>
      </c>
      <c r="Y21" s="894">
        <f t="shared" ref="Y21" si="1">+Y17+Y19</f>
        <v>1957598680</v>
      </c>
      <c r="Z21" s="894"/>
      <c r="AA21" s="894"/>
      <c r="AB21" s="894"/>
      <c r="AC21" s="896"/>
      <c r="AD21" s="883"/>
      <c r="AE21" s="884"/>
      <c r="AF21" s="884"/>
      <c r="AG21" s="884"/>
      <c r="AH21" s="885"/>
      <c r="AI21" s="885"/>
      <c r="AJ21" s="885"/>
      <c r="AK21" s="885"/>
      <c r="AL21" s="885"/>
      <c r="AM21" s="885"/>
      <c r="AN21" s="885"/>
      <c r="AO21" s="885"/>
      <c r="AP21" s="885"/>
      <c r="AQ21" s="885"/>
      <c r="AR21" s="885"/>
      <c r="AS21" s="885"/>
      <c r="AT21" s="885"/>
      <c r="AU21" s="885"/>
      <c r="AV21" s="886"/>
    </row>
    <row r="22" spans="1:48" ht="15.75" customHeight="1" x14ac:dyDescent="0.25">
      <c r="A22" s="980"/>
      <c r="B22" s="981"/>
      <c r="C22" s="979" t="s">
        <v>264</v>
      </c>
      <c r="D22" s="240" t="s">
        <v>37</v>
      </c>
      <c r="E22" s="870">
        <v>1</v>
      </c>
      <c r="F22" s="871">
        <v>1</v>
      </c>
      <c r="G22" s="871">
        <v>1</v>
      </c>
      <c r="H22" s="871">
        <v>1</v>
      </c>
      <c r="I22" s="871">
        <v>1</v>
      </c>
      <c r="J22" s="871">
        <v>1</v>
      </c>
      <c r="K22" s="871">
        <v>1</v>
      </c>
      <c r="L22" s="871">
        <v>1</v>
      </c>
      <c r="M22" s="871">
        <v>1</v>
      </c>
      <c r="N22" s="871">
        <v>1</v>
      </c>
      <c r="O22" s="871">
        <v>1</v>
      </c>
      <c r="P22" s="872"/>
      <c r="Q22" s="871">
        <v>1</v>
      </c>
      <c r="R22" s="871">
        <v>1</v>
      </c>
      <c r="S22" s="871">
        <v>1</v>
      </c>
      <c r="T22" s="871">
        <v>1</v>
      </c>
      <c r="U22" s="871">
        <v>1</v>
      </c>
      <c r="V22" s="871">
        <v>1</v>
      </c>
      <c r="W22" s="871">
        <v>1</v>
      </c>
      <c r="X22" s="871">
        <v>1</v>
      </c>
      <c r="Y22" s="871">
        <v>1</v>
      </c>
      <c r="Z22" s="871"/>
      <c r="AA22" s="871"/>
      <c r="AB22" s="871"/>
      <c r="AC22" s="873"/>
      <c r="AD22" s="883" t="s">
        <v>281</v>
      </c>
      <c r="AE22" s="884" t="s">
        <v>282</v>
      </c>
      <c r="AF22" s="884" t="s">
        <v>283</v>
      </c>
      <c r="AG22" s="884" t="s">
        <v>274</v>
      </c>
      <c r="AH22" s="885" t="s">
        <v>280</v>
      </c>
      <c r="AI22" s="885" t="s">
        <v>183</v>
      </c>
      <c r="AJ22" s="885" t="s">
        <v>276</v>
      </c>
      <c r="AK22" s="885">
        <v>67486</v>
      </c>
      <c r="AL22" s="885">
        <v>33439</v>
      </c>
      <c r="AM22" s="885">
        <v>34047</v>
      </c>
      <c r="AN22" s="885" t="s">
        <v>277</v>
      </c>
      <c r="AO22" s="885" t="s">
        <v>277</v>
      </c>
      <c r="AP22" s="885" t="s">
        <v>277</v>
      </c>
      <c r="AQ22" s="885" t="s">
        <v>277</v>
      </c>
      <c r="AR22" s="885" t="s">
        <v>277</v>
      </c>
      <c r="AS22" s="885" t="s">
        <v>277</v>
      </c>
      <c r="AT22" s="885" t="s">
        <v>277</v>
      </c>
      <c r="AU22" s="885">
        <v>67484</v>
      </c>
      <c r="AV22" s="886" t="s">
        <v>183</v>
      </c>
    </row>
    <row r="23" spans="1:48" ht="15.75" customHeight="1" x14ac:dyDescent="0.25">
      <c r="A23" s="980"/>
      <c r="B23" s="981"/>
      <c r="C23" s="982"/>
      <c r="D23" s="241" t="s">
        <v>3</v>
      </c>
      <c r="E23" s="887">
        <v>1384580340</v>
      </c>
      <c r="F23" s="879">
        <v>1384580340</v>
      </c>
      <c r="G23" s="889">
        <v>912383740</v>
      </c>
      <c r="H23" s="889">
        <v>912383740</v>
      </c>
      <c r="I23" s="889">
        <v>959603400</v>
      </c>
      <c r="J23" s="889">
        <v>1031823750</v>
      </c>
      <c r="K23" s="889">
        <v>1079043410</v>
      </c>
      <c r="L23" s="889">
        <v>1262268844</v>
      </c>
      <c r="M23" s="889">
        <v>1262268844</v>
      </c>
      <c r="N23" s="889">
        <v>1787593206</v>
      </c>
      <c r="O23" s="880">
        <f>ROUND(+P23*[3]INVERSIÓN!$CH$11,0)</f>
        <v>1787593206</v>
      </c>
      <c r="P23" s="881">
        <v>0.11</v>
      </c>
      <c r="Q23" s="880">
        <v>865164080</v>
      </c>
      <c r="R23" s="880">
        <v>865164080</v>
      </c>
      <c r="S23" s="880">
        <v>865164080</v>
      </c>
      <c r="T23" s="880">
        <v>865164080</v>
      </c>
      <c r="U23" s="880">
        <v>868520314</v>
      </c>
      <c r="V23" s="880">
        <v>871270314</v>
      </c>
      <c r="W23" s="880">
        <v>871347919</v>
      </c>
      <c r="X23" s="880">
        <v>1377392425</v>
      </c>
      <c r="Y23" s="880">
        <f>ROUND(+AC23*[3]INVERSIÓN!$CI$11,0)</f>
        <v>1381856632</v>
      </c>
      <c r="Z23" s="880"/>
      <c r="AA23" s="880"/>
      <c r="AB23" s="880"/>
      <c r="AC23" s="882">
        <v>0.11</v>
      </c>
      <c r="AD23" s="883"/>
      <c r="AE23" s="884"/>
      <c r="AF23" s="884"/>
      <c r="AG23" s="884"/>
      <c r="AH23" s="885"/>
      <c r="AI23" s="885"/>
      <c r="AJ23" s="885"/>
      <c r="AK23" s="885"/>
      <c r="AL23" s="885"/>
      <c r="AM23" s="885"/>
      <c r="AN23" s="885"/>
      <c r="AO23" s="885"/>
      <c r="AP23" s="885"/>
      <c r="AQ23" s="885"/>
      <c r="AR23" s="885"/>
      <c r="AS23" s="885"/>
      <c r="AT23" s="885"/>
      <c r="AU23" s="885"/>
      <c r="AV23" s="886"/>
    </row>
    <row r="24" spans="1:48" ht="15.75" customHeight="1" x14ac:dyDescent="0.25">
      <c r="A24" s="980"/>
      <c r="B24" s="981"/>
      <c r="C24" s="982"/>
      <c r="D24" s="242" t="s">
        <v>38</v>
      </c>
      <c r="E24" s="887">
        <v>0</v>
      </c>
      <c r="F24" s="888">
        <v>0</v>
      </c>
      <c r="G24" s="889">
        <v>0</v>
      </c>
      <c r="H24" s="889">
        <v>0</v>
      </c>
      <c r="I24" s="889">
        <v>0</v>
      </c>
      <c r="J24" s="889">
        <v>0</v>
      </c>
      <c r="K24" s="889">
        <v>0</v>
      </c>
      <c r="L24" s="889">
        <v>0</v>
      </c>
      <c r="M24" s="889">
        <v>0</v>
      </c>
      <c r="N24" s="889">
        <v>0</v>
      </c>
      <c r="O24" s="880">
        <v>0</v>
      </c>
      <c r="P24" s="890"/>
      <c r="Q24" s="880">
        <v>0</v>
      </c>
      <c r="R24" s="880">
        <v>0</v>
      </c>
      <c r="S24" s="880">
        <v>0</v>
      </c>
      <c r="T24" s="880">
        <v>0</v>
      </c>
      <c r="U24" s="880">
        <v>0</v>
      </c>
      <c r="V24" s="880">
        <v>0</v>
      </c>
      <c r="W24" s="880">
        <v>0</v>
      </c>
      <c r="X24" s="880">
        <v>0</v>
      </c>
      <c r="Y24" s="880">
        <v>0</v>
      </c>
      <c r="Z24" s="889"/>
      <c r="AA24" s="889"/>
      <c r="AB24" s="889"/>
      <c r="AC24" s="891"/>
      <c r="AD24" s="883"/>
      <c r="AE24" s="884"/>
      <c r="AF24" s="884"/>
      <c r="AG24" s="884"/>
      <c r="AH24" s="885"/>
      <c r="AI24" s="885"/>
      <c r="AJ24" s="885"/>
      <c r="AK24" s="885"/>
      <c r="AL24" s="885"/>
      <c r="AM24" s="885"/>
      <c r="AN24" s="885"/>
      <c r="AO24" s="885"/>
      <c r="AP24" s="885"/>
      <c r="AQ24" s="885"/>
      <c r="AR24" s="885"/>
      <c r="AS24" s="885"/>
      <c r="AT24" s="885"/>
      <c r="AU24" s="885"/>
      <c r="AV24" s="886"/>
    </row>
    <row r="25" spans="1:48" ht="15.75" customHeight="1" x14ac:dyDescent="0.25">
      <c r="A25" s="980"/>
      <c r="B25" s="981"/>
      <c r="C25" s="982"/>
      <c r="D25" s="241" t="s">
        <v>4</v>
      </c>
      <c r="E25" s="878">
        <v>469456256.38999999</v>
      </c>
      <c r="F25" s="879">
        <v>469456256.38999999</v>
      </c>
      <c r="G25" s="880">
        <v>155974423</v>
      </c>
      <c r="H25" s="880">
        <v>155691606</v>
      </c>
      <c r="I25" s="880">
        <v>234039019</v>
      </c>
      <c r="J25" s="880">
        <v>312409477</v>
      </c>
      <c r="K25" s="880">
        <v>390779936</v>
      </c>
      <c r="L25" s="880">
        <v>469145996</v>
      </c>
      <c r="M25" s="880">
        <v>469145996</v>
      </c>
      <c r="N25" s="880">
        <v>469145996</v>
      </c>
      <c r="O25" s="880">
        <f>ROUND(+P25*[3]INVERSIÓN!$CH$14,0)</f>
        <v>469145996</v>
      </c>
      <c r="P25" s="881">
        <v>0.11</v>
      </c>
      <c r="Q25" s="880">
        <v>77321147</v>
      </c>
      <c r="R25" s="880">
        <v>179844118</v>
      </c>
      <c r="S25" s="880">
        <v>263409176</v>
      </c>
      <c r="T25" s="880">
        <v>319441778</v>
      </c>
      <c r="U25" s="880">
        <v>337466044</v>
      </c>
      <c r="V25" s="880">
        <v>406976236</v>
      </c>
      <c r="W25" s="880">
        <v>412189013</v>
      </c>
      <c r="X25" s="880">
        <v>412608824</v>
      </c>
      <c r="Y25" s="880">
        <f>ROUND(+AC25*[3]INVERSIÓN!$CI$14,0)</f>
        <v>412608824</v>
      </c>
      <c r="Z25" s="880"/>
      <c r="AA25" s="880"/>
      <c r="AB25" s="880"/>
      <c r="AC25" s="882">
        <v>0.11</v>
      </c>
      <c r="AD25" s="883"/>
      <c r="AE25" s="884"/>
      <c r="AF25" s="884"/>
      <c r="AG25" s="884"/>
      <c r="AH25" s="885"/>
      <c r="AI25" s="885"/>
      <c r="AJ25" s="885"/>
      <c r="AK25" s="885"/>
      <c r="AL25" s="885"/>
      <c r="AM25" s="885"/>
      <c r="AN25" s="885"/>
      <c r="AO25" s="885"/>
      <c r="AP25" s="885"/>
      <c r="AQ25" s="885"/>
      <c r="AR25" s="885"/>
      <c r="AS25" s="885"/>
      <c r="AT25" s="885"/>
      <c r="AU25" s="885"/>
      <c r="AV25" s="886"/>
    </row>
    <row r="26" spans="1:48" ht="15.75" customHeight="1" x14ac:dyDescent="0.25">
      <c r="A26" s="980"/>
      <c r="B26" s="981"/>
      <c r="C26" s="982"/>
      <c r="D26" s="242" t="s">
        <v>39</v>
      </c>
      <c r="E26" s="887">
        <v>1</v>
      </c>
      <c r="F26" s="888">
        <v>1</v>
      </c>
      <c r="G26" s="889">
        <v>1</v>
      </c>
      <c r="H26" s="889">
        <v>1</v>
      </c>
      <c r="I26" s="889">
        <v>1</v>
      </c>
      <c r="J26" s="889">
        <v>1</v>
      </c>
      <c r="K26" s="889">
        <v>1</v>
      </c>
      <c r="L26" s="889">
        <v>1</v>
      </c>
      <c r="M26" s="889">
        <v>1</v>
      </c>
      <c r="N26" s="889">
        <v>1</v>
      </c>
      <c r="O26" s="880">
        <f t="shared" ref="O26" si="2">+O24+O22</f>
        <v>1</v>
      </c>
      <c r="P26" s="890"/>
      <c r="Q26" s="880">
        <v>1</v>
      </c>
      <c r="R26" s="880">
        <v>1</v>
      </c>
      <c r="S26" s="880">
        <v>1</v>
      </c>
      <c r="T26" s="880">
        <v>1</v>
      </c>
      <c r="U26" s="880">
        <v>1</v>
      </c>
      <c r="V26" s="880">
        <v>1</v>
      </c>
      <c r="W26" s="880">
        <v>1</v>
      </c>
      <c r="X26" s="880">
        <v>1</v>
      </c>
      <c r="Y26" s="880">
        <f t="shared" ref="Y26" si="3">+Y24+Y22</f>
        <v>1</v>
      </c>
      <c r="Z26" s="889"/>
      <c r="AA26" s="889"/>
      <c r="AB26" s="889"/>
      <c r="AC26" s="891"/>
      <c r="AD26" s="883"/>
      <c r="AE26" s="884"/>
      <c r="AF26" s="884"/>
      <c r="AG26" s="884"/>
      <c r="AH26" s="885"/>
      <c r="AI26" s="885"/>
      <c r="AJ26" s="885"/>
      <c r="AK26" s="885"/>
      <c r="AL26" s="885"/>
      <c r="AM26" s="885"/>
      <c r="AN26" s="885"/>
      <c r="AO26" s="885"/>
      <c r="AP26" s="885"/>
      <c r="AQ26" s="885"/>
      <c r="AR26" s="885"/>
      <c r="AS26" s="885"/>
      <c r="AT26" s="885"/>
      <c r="AU26" s="885"/>
      <c r="AV26" s="886"/>
    </row>
    <row r="27" spans="1:48" ht="15.75" customHeight="1" thickBot="1" x14ac:dyDescent="0.3">
      <c r="A27" s="980"/>
      <c r="B27" s="981"/>
      <c r="C27" s="983"/>
      <c r="D27" s="243" t="s">
        <v>40</v>
      </c>
      <c r="E27" s="892">
        <v>1854036596.3899999</v>
      </c>
      <c r="F27" s="893">
        <v>1854036596.3899999</v>
      </c>
      <c r="G27" s="894">
        <v>1068358163</v>
      </c>
      <c r="H27" s="894">
        <v>1068075346</v>
      </c>
      <c r="I27" s="894">
        <v>1193642419</v>
      </c>
      <c r="J27" s="894">
        <v>1344233227</v>
      </c>
      <c r="K27" s="894">
        <v>1469823346</v>
      </c>
      <c r="L27" s="894">
        <v>1731414840</v>
      </c>
      <c r="M27" s="894">
        <v>1731414840</v>
      </c>
      <c r="N27" s="894">
        <v>2256739202</v>
      </c>
      <c r="O27" s="894">
        <f t="shared" ref="O27" si="4">+O23+O25</f>
        <v>2256739202</v>
      </c>
      <c r="P27" s="895"/>
      <c r="Q27" s="894">
        <v>942485227</v>
      </c>
      <c r="R27" s="894">
        <v>1045008198</v>
      </c>
      <c r="S27" s="894">
        <v>1128573256</v>
      </c>
      <c r="T27" s="894">
        <v>1184605858</v>
      </c>
      <c r="U27" s="894">
        <v>1205986358</v>
      </c>
      <c r="V27" s="894">
        <v>1278246550</v>
      </c>
      <c r="W27" s="894">
        <v>1283536932</v>
      </c>
      <c r="X27" s="894">
        <v>1790001249</v>
      </c>
      <c r="Y27" s="894">
        <f t="shared" ref="Y27" si="5">+Y23+Y25</f>
        <v>1794465456</v>
      </c>
      <c r="Z27" s="894"/>
      <c r="AA27" s="894"/>
      <c r="AB27" s="894"/>
      <c r="AC27" s="896"/>
      <c r="AD27" s="883"/>
      <c r="AE27" s="884"/>
      <c r="AF27" s="884"/>
      <c r="AG27" s="884"/>
      <c r="AH27" s="885"/>
      <c r="AI27" s="885"/>
      <c r="AJ27" s="885"/>
      <c r="AK27" s="885"/>
      <c r="AL27" s="885"/>
      <c r="AM27" s="885"/>
      <c r="AN27" s="885"/>
      <c r="AO27" s="885"/>
      <c r="AP27" s="885"/>
      <c r="AQ27" s="885"/>
      <c r="AR27" s="885"/>
      <c r="AS27" s="885"/>
      <c r="AT27" s="885"/>
      <c r="AU27" s="885"/>
      <c r="AV27" s="886"/>
    </row>
    <row r="28" spans="1:48" ht="15.75" customHeight="1" x14ac:dyDescent="0.25">
      <c r="A28" s="980"/>
      <c r="B28" s="981"/>
      <c r="C28" s="979" t="s">
        <v>265</v>
      </c>
      <c r="D28" s="240" t="s">
        <v>37</v>
      </c>
      <c r="E28" s="870">
        <v>1</v>
      </c>
      <c r="F28" s="871">
        <v>1</v>
      </c>
      <c r="G28" s="871">
        <v>1</v>
      </c>
      <c r="H28" s="871">
        <v>1</v>
      </c>
      <c r="I28" s="871">
        <v>1</v>
      </c>
      <c r="J28" s="871">
        <v>1</v>
      </c>
      <c r="K28" s="871">
        <v>1</v>
      </c>
      <c r="L28" s="871">
        <v>1</v>
      </c>
      <c r="M28" s="871">
        <v>1</v>
      </c>
      <c r="N28" s="871">
        <v>1</v>
      </c>
      <c r="O28" s="871">
        <v>1</v>
      </c>
      <c r="P28" s="872"/>
      <c r="Q28" s="871">
        <v>1</v>
      </c>
      <c r="R28" s="871">
        <v>1</v>
      </c>
      <c r="S28" s="871">
        <v>1</v>
      </c>
      <c r="T28" s="871">
        <v>1</v>
      </c>
      <c r="U28" s="871">
        <v>1</v>
      </c>
      <c r="V28" s="871">
        <v>1</v>
      </c>
      <c r="W28" s="871">
        <v>1</v>
      </c>
      <c r="X28" s="871">
        <v>1</v>
      </c>
      <c r="Y28" s="871">
        <v>1</v>
      </c>
      <c r="Z28" s="871"/>
      <c r="AA28" s="871"/>
      <c r="AB28" s="871"/>
      <c r="AC28" s="873"/>
      <c r="AD28" s="883" t="s">
        <v>284</v>
      </c>
      <c r="AE28" s="884" t="s">
        <v>285</v>
      </c>
      <c r="AF28" s="884" t="s">
        <v>286</v>
      </c>
      <c r="AG28" s="884" t="s">
        <v>287</v>
      </c>
      <c r="AH28" s="885" t="s">
        <v>288</v>
      </c>
      <c r="AI28" s="885" t="s">
        <v>183</v>
      </c>
      <c r="AJ28" s="885" t="s">
        <v>276</v>
      </c>
      <c r="AK28" s="885">
        <v>184195</v>
      </c>
      <c r="AL28" s="885">
        <v>93641</v>
      </c>
      <c r="AM28" s="885">
        <v>90554</v>
      </c>
      <c r="AN28" s="885" t="s">
        <v>277</v>
      </c>
      <c r="AO28" s="885" t="s">
        <v>277</v>
      </c>
      <c r="AP28" s="885" t="s">
        <v>277</v>
      </c>
      <c r="AQ28" s="885" t="s">
        <v>277</v>
      </c>
      <c r="AR28" s="885" t="s">
        <v>277</v>
      </c>
      <c r="AS28" s="885" t="s">
        <v>277</v>
      </c>
      <c r="AT28" s="885" t="s">
        <v>277</v>
      </c>
      <c r="AU28" s="885">
        <v>95747</v>
      </c>
      <c r="AV28" s="886" t="s">
        <v>183</v>
      </c>
    </row>
    <row r="29" spans="1:48" ht="15.75" customHeight="1" x14ac:dyDescent="0.25">
      <c r="A29" s="980"/>
      <c r="B29" s="981"/>
      <c r="C29" s="982"/>
      <c r="D29" s="241" t="s">
        <v>3</v>
      </c>
      <c r="E29" s="878">
        <v>1258709400</v>
      </c>
      <c r="F29" s="879">
        <v>1258709400</v>
      </c>
      <c r="G29" s="880">
        <v>829439764</v>
      </c>
      <c r="H29" s="880">
        <v>829439764</v>
      </c>
      <c r="I29" s="880">
        <v>872366727</v>
      </c>
      <c r="J29" s="880">
        <v>938021591</v>
      </c>
      <c r="K29" s="880">
        <v>980948554</v>
      </c>
      <c r="L29" s="880">
        <v>1147517131</v>
      </c>
      <c r="M29" s="880">
        <v>1147517131</v>
      </c>
      <c r="N29" s="880">
        <v>1625084733</v>
      </c>
      <c r="O29" s="880">
        <f>ROUND(+P29*[3]INVERSIÓN!$CH$11,0)</f>
        <v>1625084733</v>
      </c>
      <c r="P29" s="881">
        <v>0.1</v>
      </c>
      <c r="Q29" s="880">
        <v>786512800</v>
      </c>
      <c r="R29" s="880">
        <v>786512800</v>
      </c>
      <c r="S29" s="880">
        <v>786512800</v>
      </c>
      <c r="T29" s="880">
        <v>786512800</v>
      </c>
      <c r="U29" s="880">
        <v>789563922</v>
      </c>
      <c r="V29" s="880">
        <v>792063922</v>
      </c>
      <c r="W29" s="880">
        <v>792134472</v>
      </c>
      <c r="X29" s="880">
        <v>1252174932</v>
      </c>
      <c r="Y29" s="880">
        <f>ROUND(+AC29*[3]INVERSIÓN!$CI$11,0)</f>
        <v>1256233302</v>
      </c>
      <c r="Z29" s="880"/>
      <c r="AA29" s="880"/>
      <c r="AB29" s="880"/>
      <c r="AC29" s="882">
        <v>0.1</v>
      </c>
      <c r="AD29" s="883"/>
      <c r="AE29" s="884"/>
      <c r="AF29" s="884"/>
      <c r="AG29" s="884"/>
      <c r="AH29" s="885"/>
      <c r="AI29" s="885"/>
      <c r="AJ29" s="885"/>
      <c r="AK29" s="885"/>
      <c r="AL29" s="885"/>
      <c r="AM29" s="885"/>
      <c r="AN29" s="885"/>
      <c r="AO29" s="885"/>
      <c r="AP29" s="885"/>
      <c r="AQ29" s="885"/>
      <c r="AR29" s="885"/>
      <c r="AS29" s="885"/>
      <c r="AT29" s="885"/>
      <c r="AU29" s="885"/>
      <c r="AV29" s="886"/>
    </row>
    <row r="30" spans="1:48" ht="15.75" customHeight="1" x14ac:dyDescent="0.25">
      <c r="A30" s="980"/>
      <c r="B30" s="981"/>
      <c r="C30" s="982"/>
      <c r="D30" s="242" t="s">
        <v>38</v>
      </c>
      <c r="E30" s="887">
        <v>0</v>
      </c>
      <c r="F30" s="888">
        <v>0</v>
      </c>
      <c r="G30" s="889">
        <v>0</v>
      </c>
      <c r="H30" s="889">
        <v>0</v>
      </c>
      <c r="I30" s="889">
        <v>0</v>
      </c>
      <c r="J30" s="889">
        <v>0</v>
      </c>
      <c r="K30" s="889">
        <v>0</v>
      </c>
      <c r="L30" s="889">
        <v>0</v>
      </c>
      <c r="M30" s="889">
        <v>0</v>
      </c>
      <c r="N30" s="889">
        <v>0</v>
      </c>
      <c r="O30" s="880">
        <v>0</v>
      </c>
      <c r="P30" s="890"/>
      <c r="Q30" s="880">
        <v>0</v>
      </c>
      <c r="R30" s="880">
        <v>0</v>
      </c>
      <c r="S30" s="880">
        <v>0</v>
      </c>
      <c r="T30" s="880">
        <v>0</v>
      </c>
      <c r="U30" s="880">
        <v>0</v>
      </c>
      <c r="V30" s="880">
        <v>0</v>
      </c>
      <c r="W30" s="880">
        <v>0</v>
      </c>
      <c r="X30" s="880">
        <v>0</v>
      </c>
      <c r="Y30" s="880">
        <v>0</v>
      </c>
      <c r="Z30" s="889"/>
      <c r="AA30" s="889"/>
      <c r="AB30" s="889"/>
      <c r="AC30" s="891"/>
      <c r="AD30" s="883"/>
      <c r="AE30" s="884"/>
      <c r="AF30" s="884"/>
      <c r="AG30" s="884"/>
      <c r="AH30" s="885"/>
      <c r="AI30" s="885"/>
      <c r="AJ30" s="885"/>
      <c r="AK30" s="885"/>
      <c r="AL30" s="885"/>
      <c r="AM30" s="885"/>
      <c r="AN30" s="885"/>
      <c r="AO30" s="885"/>
      <c r="AP30" s="885"/>
      <c r="AQ30" s="885"/>
      <c r="AR30" s="885"/>
      <c r="AS30" s="885"/>
      <c r="AT30" s="885"/>
      <c r="AU30" s="885"/>
      <c r="AV30" s="886"/>
    </row>
    <row r="31" spans="1:48" ht="15.75" customHeight="1" x14ac:dyDescent="0.25">
      <c r="A31" s="980"/>
      <c r="B31" s="981"/>
      <c r="C31" s="982"/>
      <c r="D31" s="241" t="s">
        <v>4</v>
      </c>
      <c r="E31" s="878">
        <v>426778414.90000004</v>
      </c>
      <c r="F31" s="879">
        <v>426778414.90000004</v>
      </c>
      <c r="G31" s="880">
        <v>141794930</v>
      </c>
      <c r="H31" s="880">
        <v>141537823</v>
      </c>
      <c r="I31" s="880">
        <v>212762745</v>
      </c>
      <c r="J31" s="880">
        <v>284008616</v>
      </c>
      <c r="K31" s="880">
        <v>355254487</v>
      </c>
      <c r="L31" s="880">
        <v>426496360</v>
      </c>
      <c r="M31" s="880">
        <v>426496360</v>
      </c>
      <c r="N31" s="880">
        <v>426496360</v>
      </c>
      <c r="O31" s="880">
        <f>ROUND(+P31*[3]INVERSIÓN!$CH$14,0)</f>
        <v>426496360</v>
      </c>
      <c r="P31" s="881">
        <v>0.1</v>
      </c>
      <c r="Q31" s="880">
        <v>70291952</v>
      </c>
      <c r="R31" s="880">
        <v>163494652</v>
      </c>
      <c r="S31" s="880">
        <v>239462888</v>
      </c>
      <c r="T31" s="880">
        <v>290401617</v>
      </c>
      <c r="U31" s="880">
        <v>306787313</v>
      </c>
      <c r="V31" s="880">
        <v>369978396</v>
      </c>
      <c r="W31" s="880">
        <v>374717285</v>
      </c>
      <c r="X31" s="880">
        <v>375098931</v>
      </c>
      <c r="Y31" s="880">
        <f>ROUND(+AC31*[3]INVERSIÓN!$CI$14,0)</f>
        <v>375098931</v>
      </c>
      <c r="Z31" s="880"/>
      <c r="AA31" s="880"/>
      <c r="AB31" s="880"/>
      <c r="AC31" s="882">
        <v>0.1</v>
      </c>
      <c r="AD31" s="883"/>
      <c r="AE31" s="884"/>
      <c r="AF31" s="884"/>
      <c r="AG31" s="884"/>
      <c r="AH31" s="885"/>
      <c r="AI31" s="885"/>
      <c r="AJ31" s="885"/>
      <c r="AK31" s="885"/>
      <c r="AL31" s="885"/>
      <c r="AM31" s="885"/>
      <c r="AN31" s="885"/>
      <c r="AO31" s="885"/>
      <c r="AP31" s="885"/>
      <c r="AQ31" s="885"/>
      <c r="AR31" s="885"/>
      <c r="AS31" s="885"/>
      <c r="AT31" s="885"/>
      <c r="AU31" s="885"/>
      <c r="AV31" s="886"/>
    </row>
    <row r="32" spans="1:48" ht="15.75" customHeight="1" x14ac:dyDescent="0.25">
      <c r="A32" s="980"/>
      <c r="B32" s="981"/>
      <c r="C32" s="982"/>
      <c r="D32" s="242" t="s">
        <v>39</v>
      </c>
      <c r="E32" s="887">
        <v>1</v>
      </c>
      <c r="F32" s="888">
        <v>1</v>
      </c>
      <c r="G32" s="889">
        <v>1</v>
      </c>
      <c r="H32" s="889">
        <v>1</v>
      </c>
      <c r="I32" s="889">
        <v>1</v>
      </c>
      <c r="J32" s="889">
        <v>1</v>
      </c>
      <c r="K32" s="889">
        <v>1</v>
      </c>
      <c r="L32" s="889">
        <v>1</v>
      </c>
      <c r="M32" s="889">
        <v>1</v>
      </c>
      <c r="N32" s="889">
        <v>1</v>
      </c>
      <c r="O32" s="880">
        <f t="shared" ref="O32" si="6">+O30+O28</f>
        <v>1</v>
      </c>
      <c r="P32" s="890"/>
      <c r="Q32" s="880">
        <v>1</v>
      </c>
      <c r="R32" s="880">
        <v>1</v>
      </c>
      <c r="S32" s="880">
        <v>1</v>
      </c>
      <c r="T32" s="880">
        <v>1</v>
      </c>
      <c r="U32" s="880">
        <v>1</v>
      </c>
      <c r="V32" s="880">
        <v>1</v>
      </c>
      <c r="W32" s="880">
        <v>1</v>
      </c>
      <c r="X32" s="880">
        <v>1</v>
      </c>
      <c r="Y32" s="880">
        <f t="shared" ref="Y32" si="7">+Y30+Y28</f>
        <v>1</v>
      </c>
      <c r="Z32" s="889"/>
      <c r="AA32" s="889"/>
      <c r="AB32" s="889"/>
      <c r="AC32" s="891"/>
      <c r="AD32" s="883"/>
      <c r="AE32" s="884"/>
      <c r="AF32" s="884"/>
      <c r="AG32" s="884"/>
      <c r="AH32" s="885"/>
      <c r="AI32" s="885"/>
      <c r="AJ32" s="885"/>
      <c r="AK32" s="885"/>
      <c r="AL32" s="885"/>
      <c r="AM32" s="885"/>
      <c r="AN32" s="885"/>
      <c r="AO32" s="885"/>
      <c r="AP32" s="885"/>
      <c r="AQ32" s="885"/>
      <c r="AR32" s="885"/>
      <c r="AS32" s="885"/>
      <c r="AT32" s="885"/>
      <c r="AU32" s="885"/>
      <c r="AV32" s="886"/>
    </row>
    <row r="33" spans="1:48" ht="15.75" customHeight="1" thickBot="1" x14ac:dyDescent="0.3">
      <c r="A33" s="980"/>
      <c r="B33" s="981"/>
      <c r="C33" s="983"/>
      <c r="D33" s="243" t="s">
        <v>40</v>
      </c>
      <c r="E33" s="897">
        <v>1685487814.9000001</v>
      </c>
      <c r="F33" s="898">
        <v>1685487814.9000001</v>
      </c>
      <c r="G33" s="899">
        <v>971234694</v>
      </c>
      <c r="H33" s="899">
        <v>970977587</v>
      </c>
      <c r="I33" s="899">
        <v>1085129472</v>
      </c>
      <c r="J33" s="899">
        <v>1222030207</v>
      </c>
      <c r="K33" s="899">
        <v>1336203041</v>
      </c>
      <c r="L33" s="899">
        <v>1574013491</v>
      </c>
      <c r="M33" s="899">
        <v>1574013491</v>
      </c>
      <c r="N33" s="899">
        <v>2051581093</v>
      </c>
      <c r="O33" s="894">
        <f t="shared" ref="O33" si="8">+O29+O31</f>
        <v>2051581093</v>
      </c>
      <c r="P33" s="895"/>
      <c r="Q33" s="894">
        <v>856804752</v>
      </c>
      <c r="R33" s="894">
        <v>950007452</v>
      </c>
      <c r="S33" s="894">
        <v>1025975688</v>
      </c>
      <c r="T33" s="894">
        <v>1076914417</v>
      </c>
      <c r="U33" s="894">
        <v>1096351235</v>
      </c>
      <c r="V33" s="894">
        <v>1162042318</v>
      </c>
      <c r="W33" s="894">
        <v>1166851757</v>
      </c>
      <c r="X33" s="894">
        <v>1627273863</v>
      </c>
      <c r="Y33" s="894">
        <f t="shared" ref="Y33" si="9">+Y29+Y31</f>
        <v>1631332233</v>
      </c>
      <c r="Z33" s="894"/>
      <c r="AA33" s="894"/>
      <c r="AB33" s="894"/>
      <c r="AC33" s="896"/>
      <c r="AD33" s="883"/>
      <c r="AE33" s="884"/>
      <c r="AF33" s="884"/>
      <c r="AG33" s="884"/>
      <c r="AH33" s="885"/>
      <c r="AI33" s="885"/>
      <c r="AJ33" s="885"/>
      <c r="AK33" s="885"/>
      <c r="AL33" s="885"/>
      <c r="AM33" s="885"/>
      <c r="AN33" s="885"/>
      <c r="AO33" s="885"/>
      <c r="AP33" s="885"/>
      <c r="AQ33" s="885"/>
      <c r="AR33" s="885"/>
      <c r="AS33" s="885"/>
      <c r="AT33" s="885"/>
      <c r="AU33" s="885"/>
      <c r="AV33" s="886"/>
    </row>
    <row r="34" spans="1:48" ht="15.75" customHeight="1" x14ac:dyDescent="0.25">
      <c r="A34" s="980"/>
      <c r="B34" s="981"/>
      <c r="C34" s="979" t="s">
        <v>266</v>
      </c>
      <c r="D34" s="240" t="s">
        <v>37</v>
      </c>
      <c r="E34" s="900">
        <v>1</v>
      </c>
      <c r="F34" s="901">
        <v>1</v>
      </c>
      <c r="G34" s="871">
        <v>1</v>
      </c>
      <c r="H34" s="871">
        <v>1</v>
      </c>
      <c r="I34" s="871">
        <v>1</v>
      </c>
      <c r="J34" s="871">
        <v>1</v>
      </c>
      <c r="K34" s="871">
        <v>1</v>
      </c>
      <c r="L34" s="871">
        <v>1</v>
      </c>
      <c r="M34" s="871">
        <v>1</v>
      </c>
      <c r="N34" s="871">
        <v>1</v>
      </c>
      <c r="O34" s="871">
        <v>1</v>
      </c>
      <c r="P34" s="872"/>
      <c r="Q34" s="871">
        <v>1</v>
      </c>
      <c r="R34" s="871">
        <v>1</v>
      </c>
      <c r="S34" s="871">
        <v>1</v>
      </c>
      <c r="T34" s="871">
        <v>1</v>
      </c>
      <c r="U34" s="871">
        <v>1</v>
      </c>
      <c r="V34" s="871">
        <v>1</v>
      </c>
      <c r="W34" s="871">
        <v>1</v>
      </c>
      <c r="X34" s="871">
        <v>1</v>
      </c>
      <c r="Y34" s="871">
        <v>1</v>
      </c>
      <c r="Z34" s="871"/>
      <c r="AA34" s="871"/>
      <c r="AB34" s="871"/>
      <c r="AC34" s="873"/>
      <c r="AD34" s="883" t="s">
        <v>289</v>
      </c>
      <c r="AE34" s="884" t="s">
        <v>290</v>
      </c>
      <c r="AF34" s="884" t="s">
        <v>291</v>
      </c>
      <c r="AG34" s="884" t="s">
        <v>292</v>
      </c>
      <c r="AH34" s="884" t="s">
        <v>293</v>
      </c>
      <c r="AI34" s="885" t="s">
        <v>183</v>
      </c>
      <c r="AJ34" s="885" t="s">
        <v>294</v>
      </c>
      <c r="AK34" s="885">
        <v>218659</v>
      </c>
      <c r="AL34" s="885">
        <v>108345</v>
      </c>
      <c r="AM34" s="885">
        <v>110314</v>
      </c>
      <c r="AN34" s="885" t="s">
        <v>277</v>
      </c>
      <c r="AO34" s="885" t="s">
        <v>277</v>
      </c>
      <c r="AP34" s="885" t="s">
        <v>277</v>
      </c>
      <c r="AQ34" s="885" t="s">
        <v>277</v>
      </c>
      <c r="AR34" s="885" t="s">
        <v>277</v>
      </c>
      <c r="AS34" s="885" t="s">
        <v>277</v>
      </c>
      <c r="AT34" s="885" t="s">
        <v>277</v>
      </c>
      <c r="AU34" s="885">
        <v>218659</v>
      </c>
      <c r="AV34" s="886" t="s">
        <v>183</v>
      </c>
    </row>
    <row r="35" spans="1:48" ht="15.75" customHeight="1" x14ac:dyDescent="0.25">
      <c r="A35" s="980"/>
      <c r="B35" s="981"/>
      <c r="C35" s="982"/>
      <c r="D35" s="241" t="s">
        <v>3</v>
      </c>
      <c r="E35" s="878">
        <v>226567691.99999997</v>
      </c>
      <c r="F35" s="879">
        <v>226567691.99999997</v>
      </c>
      <c r="G35" s="880">
        <v>149299157</v>
      </c>
      <c r="H35" s="880">
        <v>149299157</v>
      </c>
      <c r="I35" s="880">
        <v>157026011</v>
      </c>
      <c r="J35" s="880">
        <v>168843886</v>
      </c>
      <c r="K35" s="880">
        <v>176570740</v>
      </c>
      <c r="L35" s="880">
        <v>206553084</v>
      </c>
      <c r="M35" s="880">
        <v>206553084</v>
      </c>
      <c r="N35" s="880">
        <v>292515252</v>
      </c>
      <c r="O35" s="880">
        <f>ROUND(+P35*[3]INVERSIÓN!$CH$11,0)</f>
        <v>292515252</v>
      </c>
      <c r="P35" s="881">
        <v>1.7999999999999999E-2</v>
      </c>
      <c r="Q35" s="880">
        <v>141572304</v>
      </c>
      <c r="R35" s="880">
        <v>141572304</v>
      </c>
      <c r="S35" s="880">
        <v>141572304</v>
      </c>
      <c r="T35" s="880">
        <v>141572304</v>
      </c>
      <c r="U35" s="880">
        <v>142121506</v>
      </c>
      <c r="V35" s="880">
        <v>142571506</v>
      </c>
      <c r="W35" s="880">
        <v>142584205</v>
      </c>
      <c r="X35" s="880">
        <v>225391488</v>
      </c>
      <c r="Y35" s="880">
        <f>ROUND(+AC35*[3]INVERSIÓN!$CI$11,0)</f>
        <v>226121994</v>
      </c>
      <c r="Z35" s="880"/>
      <c r="AA35" s="880"/>
      <c r="AB35" s="880"/>
      <c r="AC35" s="882">
        <v>1.7999999999999999E-2</v>
      </c>
      <c r="AD35" s="883"/>
      <c r="AE35" s="884"/>
      <c r="AF35" s="884"/>
      <c r="AG35" s="884"/>
      <c r="AH35" s="884"/>
      <c r="AI35" s="885"/>
      <c r="AJ35" s="885"/>
      <c r="AK35" s="885"/>
      <c r="AL35" s="885"/>
      <c r="AM35" s="885"/>
      <c r="AN35" s="885"/>
      <c r="AO35" s="885"/>
      <c r="AP35" s="885"/>
      <c r="AQ35" s="885"/>
      <c r="AR35" s="885"/>
      <c r="AS35" s="885"/>
      <c r="AT35" s="885"/>
      <c r="AU35" s="885"/>
      <c r="AV35" s="886"/>
    </row>
    <row r="36" spans="1:48" ht="15.75" customHeight="1" x14ac:dyDescent="0.25">
      <c r="A36" s="980"/>
      <c r="B36" s="981"/>
      <c r="C36" s="982"/>
      <c r="D36" s="242" t="s">
        <v>38</v>
      </c>
      <c r="E36" s="878">
        <v>0</v>
      </c>
      <c r="F36" s="888">
        <v>0</v>
      </c>
      <c r="G36" s="880">
        <v>0</v>
      </c>
      <c r="H36" s="880">
        <v>0</v>
      </c>
      <c r="I36" s="880">
        <v>0</v>
      </c>
      <c r="J36" s="880">
        <v>0</v>
      </c>
      <c r="K36" s="880">
        <v>0</v>
      </c>
      <c r="L36" s="880">
        <v>0</v>
      </c>
      <c r="M36" s="880">
        <v>0</v>
      </c>
      <c r="N36" s="880">
        <v>0</v>
      </c>
      <c r="O36" s="880">
        <v>0</v>
      </c>
      <c r="P36" s="890"/>
      <c r="Q36" s="880">
        <v>0</v>
      </c>
      <c r="R36" s="880">
        <v>0</v>
      </c>
      <c r="S36" s="880">
        <v>0</v>
      </c>
      <c r="T36" s="880">
        <v>0</v>
      </c>
      <c r="U36" s="880">
        <v>0</v>
      </c>
      <c r="V36" s="880">
        <v>0</v>
      </c>
      <c r="W36" s="880">
        <v>0</v>
      </c>
      <c r="X36" s="880">
        <v>0</v>
      </c>
      <c r="Y36" s="880">
        <v>0</v>
      </c>
      <c r="Z36" s="889"/>
      <c r="AA36" s="889"/>
      <c r="AB36" s="889"/>
      <c r="AC36" s="891"/>
      <c r="AD36" s="883"/>
      <c r="AE36" s="884"/>
      <c r="AF36" s="884"/>
      <c r="AG36" s="884"/>
      <c r="AH36" s="884"/>
      <c r="AI36" s="885"/>
      <c r="AJ36" s="885"/>
      <c r="AK36" s="885"/>
      <c r="AL36" s="885"/>
      <c r="AM36" s="885"/>
      <c r="AN36" s="885"/>
      <c r="AO36" s="885"/>
      <c r="AP36" s="885"/>
      <c r="AQ36" s="885"/>
      <c r="AR36" s="885"/>
      <c r="AS36" s="885"/>
      <c r="AT36" s="885"/>
      <c r="AU36" s="885"/>
      <c r="AV36" s="886"/>
    </row>
    <row r="37" spans="1:48" ht="15.75" customHeight="1" x14ac:dyDescent="0.25">
      <c r="A37" s="980"/>
      <c r="B37" s="981"/>
      <c r="C37" s="982"/>
      <c r="D37" s="241" t="s">
        <v>4</v>
      </c>
      <c r="E37" s="878">
        <v>76820114.681999996</v>
      </c>
      <c r="F37" s="879">
        <v>76820114.681999996</v>
      </c>
      <c r="G37" s="880">
        <v>25523087</v>
      </c>
      <c r="H37" s="880">
        <v>25476808</v>
      </c>
      <c r="I37" s="880">
        <v>38297294</v>
      </c>
      <c r="J37" s="880">
        <v>51121551</v>
      </c>
      <c r="K37" s="880">
        <v>63945808</v>
      </c>
      <c r="L37" s="880">
        <v>76769345</v>
      </c>
      <c r="M37" s="880">
        <v>76769345</v>
      </c>
      <c r="N37" s="880">
        <v>76769345</v>
      </c>
      <c r="O37" s="880">
        <f>ROUND(+P37*[3]INVERSIÓN!$CH$14,0)</f>
        <v>76769345</v>
      </c>
      <c r="P37" s="881">
        <v>1.7999999999999999E-2</v>
      </c>
      <c r="Q37" s="880">
        <v>12652551</v>
      </c>
      <c r="R37" s="880">
        <v>29429037</v>
      </c>
      <c r="S37" s="880">
        <v>43103320</v>
      </c>
      <c r="T37" s="880">
        <v>52272291</v>
      </c>
      <c r="U37" s="880">
        <v>55221716</v>
      </c>
      <c r="V37" s="880">
        <v>66596111</v>
      </c>
      <c r="W37" s="880">
        <v>67449111</v>
      </c>
      <c r="X37" s="880">
        <v>67517808</v>
      </c>
      <c r="Y37" s="880">
        <f>ROUND(+AC37*[3]INVERSIÓN!$CI$14,0)</f>
        <v>67517808</v>
      </c>
      <c r="Z37" s="880"/>
      <c r="AA37" s="880"/>
      <c r="AB37" s="880"/>
      <c r="AC37" s="882">
        <v>1.7999999999999999E-2</v>
      </c>
      <c r="AD37" s="883"/>
      <c r="AE37" s="884"/>
      <c r="AF37" s="884"/>
      <c r="AG37" s="884"/>
      <c r="AH37" s="884"/>
      <c r="AI37" s="885"/>
      <c r="AJ37" s="885"/>
      <c r="AK37" s="885"/>
      <c r="AL37" s="885"/>
      <c r="AM37" s="885"/>
      <c r="AN37" s="885"/>
      <c r="AO37" s="885"/>
      <c r="AP37" s="885"/>
      <c r="AQ37" s="885"/>
      <c r="AR37" s="885"/>
      <c r="AS37" s="885"/>
      <c r="AT37" s="885"/>
      <c r="AU37" s="885"/>
      <c r="AV37" s="886"/>
    </row>
    <row r="38" spans="1:48" ht="15.75" customHeight="1" x14ac:dyDescent="0.25">
      <c r="A38" s="980"/>
      <c r="B38" s="981"/>
      <c r="C38" s="982"/>
      <c r="D38" s="242" t="s">
        <v>39</v>
      </c>
      <c r="E38" s="878">
        <v>1</v>
      </c>
      <c r="F38" s="879">
        <v>1</v>
      </c>
      <c r="G38" s="880">
        <v>1</v>
      </c>
      <c r="H38" s="880">
        <v>1</v>
      </c>
      <c r="I38" s="880">
        <v>1</v>
      </c>
      <c r="J38" s="880">
        <v>1</v>
      </c>
      <c r="K38" s="880">
        <v>1</v>
      </c>
      <c r="L38" s="880">
        <v>1</v>
      </c>
      <c r="M38" s="880">
        <v>1</v>
      </c>
      <c r="N38" s="880">
        <v>1</v>
      </c>
      <c r="O38" s="880">
        <f t="shared" ref="O38" si="10">+O36+O34</f>
        <v>1</v>
      </c>
      <c r="P38" s="890"/>
      <c r="Q38" s="880">
        <v>1</v>
      </c>
      <c r="R38" s="880">
        <v>1</v>
      </c>
      <c r="S38" s="880">
        <v>1</v>
      </c>
      <c r="T38" s="880">
        <v>1</v>
      </c>
      <c r="U38" s="880">
        <v>1</v>
      </c>
      <c r="V38" s="880">
        <v>1</v>
      </c>
      <c r="W38" s="880">
        <v>1</v>
      </c>
      <c r="X38" s="880">
        <v>1</v>
      </c>
      <c r="Y38" s="880">
        <f t="shared" ref="Y38" si="11">+Y36+Y34</f>
        <v>1</v>
      </c>
      <c r="Z38" s="889"/>
      <c r="AA38" s="889"/>
      <c r="AB38" s="889"/>
      <c r="AC38" s="891"/>
      <c r="AD38" s="883"/>
      <c r="AE38" s="884"/>
      <c r="AF38" s="884"/>
      <c r="AG38" s="884"/>
      <c r="AH38" s="884"/>
      <c r="AI38" s="885"/>
      <c r="AJ38" s="885"/>
      <c r="AK38" s="885"/>
      <c r="AL38" s="885"/>
      <c r="AM38" s="885"/>
      <c r="AN38" s="885"/>
      <c r="AO38" s="885"/>
      <c r="AP38" s="885"/>
      <c r="AQ38" s="885"/>
      <c r="AR38" s="885"/>
      <c r="AS38" s="885"/>
      <c r="AT38" s="885"/>
      <c r="AU38" s="885"/>
      <c r="AV38" s="886"/>
    </row>
    <row r="39" spans="1:48" ht="15.75" customHeight="1" thickBot="1" x14ac:dyDescent="0.3">
      <c r="A39" s="980"/>
      <c r="B39" s="981"/>
      <c r="C39" s="983"/>
      <c r="D39" s="243" t="s">
        <v>40</v>
      </c>
      <c r="E39" s="892">
        <v>303387806.68199998</v>
      </c>
      <c r="F39" s="893">
        <v>303387806.68199998</v>
      </c>
      <c r="G39" s="894">
        <v>174822244</v>
      </c>
      <c r="H39" s="894">
        <v>174775965</v>
      </c>
      <c r="I39" s="894">
        <v>195323305</v>
      </c>
      <c r="J39" s="894">
        <v>219965437</v>
      </c>
      <c r="K39" s="894">
        <v>240516548</v>
      </c>
      <c r="L39" s="894">
        <v>283322429</v>
      </c>
      <c r="M39" s="894">
        <v>283322429</v>
      </c>
      <c r="N39" s="894">
        <v>369284597</v>
      </c>
      <c r="O39" s="894">
        <f t="shared" ref="O39" si="12">+O35+O37</f>
        <v>369284597</v>
      </c>
      <c r="P39" s="895"/>
      <c r="Q39" s="894">
        <v>154224855</v>
      </c>
      <c r="R39" s="894">
        <v>171001341</v>
      </c>
      <c r="S39" s="894">
        <v>184675624</v>
      </c>
      <c r="T39" s="894">
        <v>193844595</v>
      </c>
      <c r="U39" s="894">
        <v>197343222</v>
      </c>
      <c r="V39" s="894">
        <v>209167617</v>
      </c>
      <c r="W39" s="894">
        <v>210033316</v>
      </c>
      <c r="X39" s="894">
        <v>292909296</v>
      </c>
      <c r="Y39" s="894">
        <f t="shared" ref="Y39" si="13">+Y35+Y37</f>
        <v>293639802</v>
      </c>
      <c r="Z39" s="894"/>
      <c r="AA39" s="894"/>
      <c r="AB39" s="894"/>
      <c r="AC39" s="896"/>
      <c r="AD39" s="883"/>
      <c r="AE39" s="884"/>
      <c r="AF39" s="884"/>
      <c r="AG39" s="884"/>
      <c r="AH39" s="884"/>
      <c r="AI39" s="885"/>
      <c r="AJ39" s="885"/>
      <c r="AK39" s="885"/>
      <c r="AL39" s="885"/>
      <c r="AM39" s="885"/>
      <c r="AN39" s="885"/>
      <c r="AO39" s="885"/>
      <c r="AP39" s="885"/>
      <c r="AQ39" s="885"/>
      <c r="AR39" s="885"/>
      <c r="AS39" s="885"/>
      <c r="AT39" s="885"/>
      <c r="AU39" s="885"/>
      <c r="AV39" s="886"/>
    </row>
    <row r="40" spans="1:48" ht="15.75" customHeight="1" x14ac:dyDescent="0.25">
      <c r="A40" s="980"/>
      <c r="B40" s="981"/>
      <c r="C40" s="979" t="s">
        <v>267</v>
      </c>
      <c r="D40" s="240" t="s">
        <v>37</v>
      </c>
      <c r="E40" s="900">
        <v>1</v>
      </c>
      <c r="F40" s="901">
        <v>1</v>
      </c>
      <c r="G40" s="871">
        <v>1</v>
      </c>
      <c r="H40" s="871">
        <v>1</v>
      </c>
      <c r="I40" s="871">
        <v>1</v>
      </c>
      <c r="J40" s="871">
        <v>1</v>
      </c>
      <c r="K40" s="871">
        <v>1</v>
      </c>
      <c r="L40" s="871">
        <v>1</v>
      </c>
      <c r="M40" s="871">
        <v>1</v>
      </c>
      <c r="N40" s="871">
        <v>1</v>
      </c>
      <c r="O40" s="871">
        <v>1</v>
      </c>
      <c r="P40" s="872"/>
      <c r="Q40" s="871">
        <v>1</v>
      </c>
      <c r="R40" s="871">
        <v>1</v>
      </c>
      <c r="S40" s="871">
        <v>1</v>
      </c>
      <c r="T40" s="871">
        <v>1</v>
      </c>
      <c r="U40" s="871">
        <v>1</v>
      </c>
      <c r="V40" s="871">
        <v>1</v>
      </c>
      <c r="W40" s="871">
        <v>1</v>
      </c>
      <c r="X40" s="871">
        <v>1</v>
      </c>
      <c r="Y40" s="871">
        <v>1</v>
      </c>
      <c r="Z40" s="871"/>
      <c r="AA40" s="871"/>
      <c r="AB40" s="871"/>
      <c r="AC40" s="873"/>
      <c r="AD40" s="902" t="s">
        <v>289</v>
      </c>
      <c r="AE40" s="885" t="s">
        <v>295</v>
      </c>
      <c r="AF40" s="885" t="s">
        <v>296</v>
      </c>
      <c r="AG40" s="885" t="s">
        <v>292</v>
      </c>
      <c r="AH40" s="885" t="s">
        <v>293</v>
      </c>
      <c r="AI40" s="885" t="s">
        <v>297</v>
      </c>
      <c r="AJ40" s="885" t="s">
        <v>294</v>
      </c>
      <c r="AK40" s="885">
        <v>81227</v>
      </c>
      <c r="AL40" s="885">
        <v>40246</v>
      </c>
      <c r="AM40" s="885">
        <v>40981</v>
      </c>
      <c r="AN40" s="885" t="s">
        <v>277</v>
      </c>
      <c r="AO40" s="885" t="s">
        <v>277</v>
      </c>
      <c r="AP40" s="885" t="s">
        <v>277</v>
      </c>
      <c r="AQ40" s="885" t="s">
        <v>277</v>
      </c>
      <c r="AR40" s="885" t="s">
        <v>277</v>
      </c>
      <c r="AS40" s="885" t="s">
        <v>277</v>
      </c>
      <c r="AT40" s="885" t="s">
        <v>277</v>
      </c>
      <c r="AU40" s="885">
        <f t="shared" ref="AU40" si="14">AL40+AM40</f>
        <v>81227</v>
      </c>
      <c r="AV40" s="886" t="s">
        <v>183</v>
      </c>
    </row>
    <row r="41" spans="1:48" ht="15.75" customHeight="1" x14ac:dyDescent="0.25">
      <c r="A41" s="980"/>
      <c r="B41" s="981"/>
      <c r="C41" s="982"/>
      <c r="D41" s="241" t="s">
        <v>3</v>
      </c>
      <c r="E41" s="878">
        <v>226567691.99999997</v>
      </c>
      <c r="F41" s="879">
        <v>226567691.99999997</v>
      </c>
      <c r="G41" s="880">
        <v>149299157</v>
      </c>
      <c r="H41" s="880">
        <v>149299157</v>
      </c>
      <c r="I41" s="880">
        <v>157026011</v>
      </c>
      <c r="J41" s="880">
        <v>168843886</v>
      </c>
      <c r="K41" s="880">
        <v>176570740</v>
      </c>
      <c r="L41" s="880">
        <v>206553084</v>
      </c>
      <c r="M41" s="880">
        <v>206553084</v>
      </c>
      <c r="N41" s="880">
        <v>292515252</v>
      </c>
      <c r="O41" s="880">
        <f>ROUND(+P41*[3]INVERSIÓN!$CH$11,0)</f>
        <v>292515252</v>
      </c>
      <c r="P41" s="881">
        <v>1.7999999999999999E-2</v>
      </c>
      <c r="Q41" s="880">
        <v>141572304</v>
      </c>
      <c r="R41" s="880">
        <v>141572304</v>
      </c>
      <c r="S41" s="880">
        <v>141572304</v>
      </c>
      <c r="T41" s="880">
        <v>141572304</v>
      </c>
      <c r="U41" s="880">
        <v>142121506</v>
      </c>
      <c r="V41" s="880">
        <v>142571506</v>
      </c>
      <c r="W41" s="880">
        <v>142584205</v>
      </c>
      <c r="X41" s="880">
        <v>225391488</v>
      </c>
      <c r="Y41" s="880">
        <f>ROUND(+AC41*[3]INVERSIÓN!$CI$11,0)</f>
        <v>226121994</v>
      </c>
      <c r="Z41" s="880"/>
      <c r="AA41" s="880"/>
      <c r="AB41" s="880"/>
      <c r="AC41" s="882">
        <v>1.7999999999999999E-2</v>
      </c>
      <c r="AD41" s="902"/>
      <c r="AE41" s="885"/>
      <c r="AF41" s="885"/>
      <c r="AG41" s="885"/>
      <c r="AH41" s="885"/>
      <c r="AI41" s="885"/>
      <c r="AJ41" s="885"/>
      <c r="AK41" s="885"/>
      <c r="AL41" s="885"/>
      <c r="AM41" s="885"/>
      <c r="AN41" s="885"/>
      <c r="AO41" s="885"/>
      <c r="AP41" s="885"/>
      <c r="AQ41" s="885"/>
      <c r="AR41" s="885"/>
      <c r="AS41" s="885"/>
      <c r="AT41" s="885"/>
      <c r="AU41" s="885"/>
      <c r="AV41" s="886"/>
    </row>
    <row r="42" spans="1:48" ht="15.75" customHeight="1" x14ac:dyDescent="0.25">
      <c r="A42" s="980"/>
      <c r="B42" s="981"/>
      <c r="C42" s="982"/>
      <c r="D42" s="242" t="s">
        <v>38</v>
      </c>
      <c r="E42" s="878">
        <v>0</v>
      </c>
      <c r="F42" s="888">
        <v>0</v>
      </c>
      <c r="G42" s="880">
        <v>0</v>
      </c>
      <c r="H42" s="880">
        <v>0</v>
      </c>
      <c r="I42" s="880">
        <v>0</v>
      </c>
      <c r="J42" s="880">
        <v>0</v>
      </c>
      <c r="K42" s="880">
        <v>0</v>
      </c>
      <c r="L42" s="880">
        <v>0</v>
      </c>
      <c r="M42" s="880">
        <v>0</v>
      </c>
      <c r="N42" s="880">
        <v>0</v>
      </c>
      <c r="O42" s="880">
        <v>0</v>
      </c>
      <c r="P42" s="890"/>
      <c r="Q42" s="880">
        <v>0</v>
      </c>
      <c r="R42" s="880">
        <v>0</v>
      </c>
      <c r="S42" s="880">
        <v>0</v>
      </c>
      <c r="T42" s="880">
        <v>0</v>
      </c>
      <c r="U42" s="880">
        <v>0</v>
      </c>
      <c r="V42" s="880">
        <v>0</v>
      </c>
      <c r="W42" s="880">
        <v>0</v>
      </c>
      <c r="X42" s="880">
        <v>0</v>
      </c>
      <c r="Y42" s="880">
        <v>0</v>
      </c>
      <c r="Z42" s="889"/>
      <c r="AA42" s="889"/>
      <c r="AB42" s="889"/>
      <c r="AC42" s="891"/>
      <c r="AD42" s="902"/>
      <c r="AE42" s="885"/>
      <c r="AF42" s="885"/>
      <c r="AG42" s="885"/>
      <c r="AH42" s="885"/>
      <c r="AI42" s="885"/>
      <c r="AJ42" s="885"/>
      <c r="AK42" s="885"/>
      <c r="AL42" s="885"/>
      <c r="AM42" s="885"/>
      <c r="AN42" s="885"/>
      <c r="AO42" s="885"/>
      <c r="AP42" s="885"/>
      <c r="AQ42" s="885"/>
      <c r="AR42" s="885"/>
      <c r="AS42" s="885"/>
      <c r="AT42" s="885"/>
      <c r="AU42" s="885"/>
      <c r="AV42" s="886"/>
    </row>
    <row r="43" spans="1:48" ht="15.75" customHeight="1" x14ac:dyDescent="0.25">
      <c r="A43" s="980"/>
      <c r="B43" s="981"/>
      <c r="C43" s="982"/>
      <c r="D43" s="241" t="s">
        <v>4</v>
      </c>
      <c r="E43" s="878">
        <v>76820114.681999996</v>
      </c>
      <c r="F43" s="879">
        <v>76820114.681999996</v>
      </c>
      <c r="G43" s="880">
        <v>25523087</v>
      </c>
      <c r="H43" s="880">
        <v>25476808</v>
      </c>
      <c r="I43" s="880">
        <v>38297294</v>
      </c>
      <c r="J43" s="880">
        <v>51121551</v>
      </c>
      <c r="K43" s="880">
        <v>63945808</v>
      </c>
      <c r="L43" s="880">
        <v>76769345</v>
      </c>
      <c r="M43" s="880">
        <v>76769345</v>
      </c>
      <c r="N43" s="880">
        <v>76769345</v>
      </c>
      <c r="O43" s="880">
        <f>ROUND(+P43*[3]INVERSIÓN!$CH$14,0)</f>
        <v>76769345</v>
      </c>
      <c r="P43" s="881">
        <v>1.7999999999999999E-2</v>
      </c>
      <c r="Q43" s="880">
        <v>12652551</v>
      </c>
      <c r="R43" s="880">
        <v>29429037</v>
      </c>
      <c r="S43" s="880">
        <v>43103320</v>
      </c>
      <c r="T43" s="880">
        <v>52272291</v>
      </c>
      <c r="U43" s="880">
        <v>55221716</v>
      </c>
      <c r="V43" s="880">
        <v>66596111</v>
      </c>
      <c r="W43" s="880">
        <v>67449111</v>
      </c>
      <c r="X43" s="880">
        <v>67517808</v>
      </c>
      <c r="Y43" s="880">
        <f>ROUND(+AC43*[3]INVERSIÓN!$CI$14,0)</f>
        <v>67517808</v>
      </c>
      <c r="Z43" s="880"/>
      <c r="AA43" s="880"/>
      <c r="AB43" s="880"/>
      <c r="AC43" s="882">
        <v>1.7999999999999999E-2</v>
      </c>
      <c r="AD43" s="902"/>
      <c r="AE43" s="885"/>
      <c r="AF43" s="885"/>
      <c r="AG43" s="885"/>
      <c r="AH43" s="885"/>
      <c r="AI43" s="885"/>
      <c r="AJ43" s="885"/>
      <c r="AK43" s="885"/>
      <c r="AL43" s="885"/>
      <c r="AM43" s="885"/>
      <c r="AN43" s="885"/>
      <c r="AO43" s="885"/>
      <c r="AP43" s="885"/>
      <c r="AQ43" s="885"/>
      <c r="AR43" s="885"/>
      <c r="AS43" s="885"/>
      <c r="AT43" s="885"/>
      <c r="AU43" s="885"/>
      <c r="AV43" s="886"/>
    </row>
    <row r="44" spans="1:48" ht="15.75" customHeight="1" x14ac:dyDescent="0.25">
      <c r="A44" s="980"/>
      <c r="B44" s="981"/>
      <c r="C44" s="982"/>
      <c r="D44" s="242" t="s">
        <v>39</v>
      </c>
      <c r="E44" s="878">
        <v>1</v>
      </c>
      <c r="F44" s="879">
        <v>1</v>
      </c>
      <c r="G44" s="880">
        <v>1</v>
      </c>
      <c r="H44" s="880">
        <v>1</v>
      </c>
      <c r="I44" s="880">
        <v>1</v>
      </c>
      <c r="J44" s="880">
        <v>1</v>
      </c>
      <c r="K44" s="880">
        <v>1</v>
      </c>
      <c r="L44" s="880">
        <v>1</v>
      </c>
      <c r="M44" s="880">
        <v>1</v>
      </c>
      <c r="N44" s="880">
        <v>1</v>
      </c>
      <c r="O44" s="880">
        <f t="shared" ref="O44" si="15">+O42+O40</f>
        <v>1</v>
      </c>
      <c r="P44" s="890"/>
      <c r="Q44" s="880">
        <v>1</v>
      </c>
      <c r="R44" s="880">
        <v>1</v>
      </c>
      <c r="S44" s="880">
        <v>1</v>
      </c>
      <c r="T44" s="880">
        <v>1</v>
      </c>
      <c r="U44" s="880">
        <v>1</v>
      </c>
      <c r="V44" s="880">
        <v>1</v>
      </c>
      <c r="W44" s="880">
        <v>1</v>
      </c>
      <c r="X44" s="880">
        <v>1</v>
      </c>
      <c r="Y44" s="880">
        <f t="shared" ref="Y44" si="16">+Y42+Y40</f>
        <v>1</v>
      </c>
      <c r="Z44" s="889"/>
      <c r="AA44" s="889"/>
      <c r="AB44" s="889"/>
      <c r="AC44" s="891"/>
      <c r="AD44" s="902"/>
      <c r="AE44" s="885"/>
      <c r="AF44" s="885"/>
      <c r="AG44" s="885"/>
      <c r="AH44" s="885"/>
      <c r="AI44" s="885"/>
      <c r="AJ44" s="885"/>
      <c r="AK44" s="885"/>
      <c r="AL44" s="885"/>
      <c r="AM44" s="885"/>
      <c r="AN44" s="885"/>
      <c r="AO44" s="885"/>
      <c r="AP44" s="885"/>
      <c r="AQ44" s="885"/>
      <c r="AR44" s="885"/>
      <c r="AS44" s="885"/>
      <c r="AT44" s="885"/>
      <c r="AU44" s="885"/>
      <c r="AV44" s="886"/>
    </row>
    <row r="45" spans="1:48" ht="15.75" customHeight="1" thickBot="1" x14ac:dyDescent="0.3">
      <c r="A45" s="980"/>
      <c r="B45" s="981"/>
      <c r="C45" s="983"/>
      <c r="D45" s="243" t="s">
        <v>40</v>
      </c>
      <c r="E45" s="892">
        <v>303387806.68199998</v>
      </c>
      <c r="F45" s="893">
        <v>303387806.68199998</v>
      </c>
      <c r="G45" s="894">
        <v>174822244</v>
      </c>
      <c r="H45" s="894">
        <v>174775965</v>
      </c>
      <c r="I45" s="894">
        <v>195323305</v>
      </c>
      <c r="J45" s="894">
        <v>219965437</v>
      </c>
      <c r="K45" s="894">
        <v>240516548</v>
      </c>
      <c r="L45" s="894">
        <v>283322429</v>
      </c>
      <c r="M45" s="894">
        <v>283322429</v>
      </c>
      <c r="N45" s="894">
        <v>369284597</v>
      </c>
      <c r="O45" s="894">
        <f t="shared" ref="O45" si="17">+O41+O43</f>
        <v>369284597</v>
      </c>
      <c r="P45" s="895"/>
      <c r="Q45" s="894">
        <v>154224855</v>
      </c>
      <c r="R45" s="894">
        <v>171001341</v>
      </c>
      <c r="S45" s="894">
        <v>184675624</v>
      </c>
      <c r="T45" s="894">
        <v>193844595</v>
      </c>
      <c r="U45" s="894">
        <v>197343222</v>
      </c>
      <c r="V45" s="894">
        <v>209167617</v>
      </c>
      <c r="W45" s="894">
        <v>210033316</v>
      </c>
      <c r="X45" s="894">
        <v>292909296</v>
      </c>
      <c r="Y45" s="894">
        <f t="shared" ref="Y45" si="18">+Y41+Y43</f>
        <v>293639802</v>
      </c>
      <c r="Z45" s="894"/>
      <c r="AA45" s="894"/>
      <c r="AB45" s="894"/>
      <c r="AC45" s="896"/>
      <c r="AD45" s="902"/>
      <c r="AE45" s="885"/>
      <c r="AF45" s="885"/>
      <c r="AG45" s="885"/>
      <c r="AH45" s="885"/>
      <c r="AI45" s="885"/>
      <c r="AJ45" s="885"/>
      <c r="AK45" s="885"/>
      <c r="AL45" s="885"/>
      <c r="AM45" s="885"/>
      <c r="AN45" s="885"/>
      <c r="AO45" s="885"/>
      <c r="AP45" s="885"/>
      <c r="AQ45" s="885"/>
      <c r="AR45" s="885"/>
      <c r="AS45" s="885"/>
      <c r="AT45" s="885"/>
      <c r="AU45" s="885"/>
      <c r="AV45" s="886"/>
    </row>
    <row r="46" spans="1:48" ht="15.75" customHeight="1" x14ac:dyDescent="0.25">
      <c r="A46" s="980"/>
      <c r="B46" s="981"/>
      <c r="C46" s="979" t="s">
        <v>268</v>
      </c>
      <c r="D46" s="240" t="s">
        <v>37</v>
      </c>
      <c r="E46" s="903">
        <v>1</v>
      </c>
      <c r="F46" s="904">
        <v>1</v>
      </c>
      <c r="G46" s="905">
        <v>1</v>
      </c>
      <c r="H46" s="905">
        <v>1</v>
      </c>
      <c r="I46" s="905">
        <v>1</v>
      </c>
      <c r="J46" s="905">
        <v>1</v>
      </c>
      <c r="K46" s="905">
        <v>1</v>
      </c>
      <c r="L46" s="905">
        <v>1</v>
      </c>
      <c r="M46" s="905">
        <v>1</v>
      </c>
      <c r="N46" s="905">
        <v>1</v>
      </c>
      <c r="O46" s="871">
        <v>1</v>
      </c>
      <c r="P46" s="872"/>
      <c r="Q46" s="871">
        <v>1</v>
      </c>
      <c r="R46" s="871">
        <v>1</v>
      </c>
      <c r="S46" s="871">
        <v>1</v>
      </c>
      <c r="T46" s="871">
        <v>1</v>
      </c>
      <c r="U46" s="871">
        <v>1</v>
      </c>
      <c r="V46" s="871">
        <v>1</v>
      </c>
      <c r="W46" s="871">
        <v>1</v>
      </c>
      <c r="X46" s="871">
        <v>1</v>
      </c>
      <c r="Y46" s="871">
        <v>1</v>
      </c>
      <c r="Z46" s="871"/>
      <c r="AA46" s="871"/>
      <c r="AB46" s="871"/>
      <c r="AC46" s="873"/>
      <c r="AD46" s="902" t="s">
        <v>289</v>
      </c>
      <c r="AE46" s="885" t="s">
        <v>298</v>
      </c>
      <c r="AF46" s="885" t="s">
        <v>299</v>
      </c>
      <c r="AG46" s="885" t="s">
        <v>527</v>
      </c>
      <c r="AH46" s="885" t="s">
        <v>293</v>
      </c>
      <c r="AI46" s="885" t="s">
        <v>183</v>
      </c>
      <c r="AJ46" s="885" t="s">
        <v>294</v>
      </c>
      <c r="AK46" s="885">
        <v>145065</v>
      </c>
      <c r="AL46" s="885">
        <v>71880</v>
      </c>
      <c r="AM46" s="885">
        <v>73185</v>
      </c>
      <c r="AN46" s="885" t="s">
        <v>277</v>
      </c>
      <c r="AO46" s="885" t="s">
        <v>277</v>
      </c>
      <c r="AP46" s="885" t="s">
        <v>277</v>
      </c>
      <c r="AQ46" s="885" t="s">
        <v>277</v>
      </c>
      <c r="AR46" s="885" t="s">
        <v>277</v>
      </c>
      <c r="AS46" s="885" t="s">
        <v>277</v>
      </c>
      <c r="AT46" s="885" t="s">
        <v>277</v>
      </c>
      <c r="AU46" s="885">
        <f t="shared" ref="AU46" si="19">AL46+AM46</f>
        <v>145065</v>
      </c>
      <c r="AV46" s="886" t="s">
        <v>183</v>
      </c>
    </row>
    <row r="47" spans="1:48" ht="15.75" customHeight="1" x14ac:dyDescent="0.25">
      <c r="A47" s="980"/>
      <c r="B47" s="981"/>
      <c r="C47" s="982"/>
      <c r="D47" s="241" t="s">
        <v>3</v>
      </c>
      <c r="E47" s="878">
        <v>226567691.99999997</v>
      </c>
      <c r="F47" s="879">
        <v>226567691.99999997</v>
      </c>
      <c r="G47" s="880">
        <v>149299157</v>
      </c>
      <c r="H47" s="880">
        <v>149299157</v>
      </c>
      <c r="I47" s="880">
        <v>157026011</v>
      </c>
      <c r="J47" s="880">
        <v>168843886</v>
      </c>
      <c r="K47" s="880">
        <v>176570740</v>
      </c>
      <c r="L47" s="880">
        <v>206553084</v>
      </c>
      <c r="M47" s="880">
        <v>206553084</v>
      </c>
      <c r="N47" s="880">
        <v>292515252</v>
      </c>
      <c r="O47" s="880">
        <f>ROUND(+P47*[3]INVERSIÓN!$CH$11,0)</f>
        <v>292515252</v>
      </c>
      <c r="P47" s="881">
        <v>1.7999999999999999E-2</v>
      </c>
      <c r="Q47" s="880">
        <v>141572304</v>
      </c>
      <c r="R47" s="880">
        <v>141572304</v>
      </c>
      <c r="S47" s="880">
        <v>141572304</v>
      </c>
      <c r="T47" s="880">
        <v>141572304</v>
      </c>
      <c r="U47" s="880">
        <v>142121506</v>
      </c>
      <c r="V47" s="880">
        <v>142571506</v>
      </c>
      <c r="W47" s="880">
        <v>142584205</v>
      </c>
      <c r="X47" s="880">
        <v>225391488</v>
      </c>
      <c r="Y47" s="880">
        <f>ROUND(+AC47*[3]INVERSIÓN!$CI$11,0)</f>
        <v>226121994</v>
      </c>
      <c r="Z47" s="880"/>
      <c r="AA47" s="880"/>
      <c r="AB47" s="880"/>
      <c r="AC47" s="882">
        <v>1.7999999999999999E-2</v>
      </c>
      <c r="AD47" s="902"/>
      <c r="AE47" s="885"/>
      <c r="AF47" s="885"/>
      <c r="AG47" s="885"/>
      <c r="AH47" s="885"/>
      <c r="AI47" s="885"/>
      <c r="AJ47" s="885"/>
      <c r="AK47" s="885"/>
      <c r="AL47" s="885"/>
      <c r="AM47" s="885"/>
      <c r="AN47" s="885"/>
      <c r="AO47" s="885"/>
      <c r="AP47" s="885"/>
      <c r="AQ47" s="885"/>
      <c r="AR47" s="885"/>
      <c r="AS47" s="885"/>
      <c r="AT47" s="885"/>
      <c r="AU47" s="885"/>
      <c r="AV47" s="886"/>
    </row>
    <row r="48" spans="1:48" ht="15.75" customHeight="1" x14ac:dyDescent="0.25">
      <c r="A48" s="980"/>
      <c r="B48" s="981"/>
      <c r="C48" s="982"/>
      <c r="D48" s="242" t="s">
        <v>38</v>
      </c>
      <c r="E48" s="887">
        <v>0</v>
      </c>
      <c r="F48" s="888">
        <v>0</v>
      </c>
      <c r="G48" s="889">
        <v>0</v>
      </c>
      <c r="H48" s="889">
        <v>0</v>
      </c>
      <c r="I48" s="889">
        <v>0</v>
      </c>
      <c r="J48" s="889">
        <v>0</v>
      </c>
      <c r="K48" s="889">
        <v>0</v>
      </c>
      <c r="L48" s="889">
        <v>0</v>
      </c>
      <c r="M48" s="889">
        <v>0</v>
      </c>
      <c r="N48" s="889">
        <v>0</v>
      </c>
      <c r="O48" s="880">
        <v>0</v>
      </c>
      <c r="P48" s="890"/>
      <c r="Q48" s="880">
        <v>0</v>
      </c>
      <c r="R48" s="880">
        <v>0</v>
      </c>
      <c r="S48" s="880">
        <v>0</v>
      </c>
      <c r="T48" s="880">
        <v>0</v>
      </c>
      <c r="U48" s="880">
        <v>0</v>
      </c>
      <c r="V48" s="880">
        <v>0</v>
      </c>
      <c r="W48" s="880">
        <v>0</v>
      </c>
      <c r="X48" s="880">
        <v>0</v>
      </c>
      <c r="Y48" s="880">
        <v>0</v>
      </c>
      <c r="Z48" s="889"/>
      <c r="AA48" s="889"/>
      <c r="AB48" s="889"/>
      <c r="AC48" s="891"/>
      <c r="AD48" s="902"/>
      <c r="AE48" s="885"/>
      <c r="AF48" s="885"/>
      <c r="AG48" s="885"/>
      <c r="AH48" s="885"/>
      <c r="AI48" s="885"/>
      <c r="AJ48" s="885"/>
      <c r="AK48" s="885"/>
      <c r="AL48" s="885"/>
      <c r="AM48" s="885"/>
      <c r="AN48" s="885"/>
      <c r="AO48" s="885"/>
      <c r="AP48" s="885"/>
      <c r="AQ48" s="885"/>
      <c r="AR48" s="885"/>
      <c r="AS48" s="885"/>
      <c r="AT48" s="885"/>
      <c r="AU48" s="885"/>
      <c r="AV48" s="886"/>
    </row>
    <row r="49" spans="1:48" ht="15.75" customHeight="1" x14ac:dyDescent="0.25">
      <c r="A49" s="980"/>
      <c r="B49" s="981"/>
      <c r="C49" s="982"/>
      <c r="D49" s="241" t="s">
        <v>4</v>
      </c>
      <c r="E49" s="878">
        <v>76820114.681999996</v>
      </c>
      <c r="F49" s="879">
        <v>76820114.681999996</v>
      </c>
      <c r="G49" s="880">
        <v>25523087</v>
      </c>
      <c r="H49" s="880">
        <v>25476808</v>
      </c>
      <c r="I49" s="880">
        <v>38297294</v>
      </c>
      <c r="J49" s="880">
        <v>51121551</v>
      </c>
      <c r="K49" s="880">
        <v>63945808</v>
      </c>
      <c r="L49" s="880">
        <v>76769345</v>
      </c>
      <c r="M49" s="880">
        <v>76769345</v>
      </c>
      <c r="N49" s="880">
        <v>76769345</v>
      </c>
      <c r="O49" s="880">
        <f>ROUND(+P49*[3]INVERSIÓN!$CH$14,0)</f>
        <v>76769345</v>
      </c>
      <c r="P49" s="881">
        <v>1.7999999999999999E-2</v>
      </c>
      <c r="Q49" s="880">
        <v>12652551</v>
      </c>
      <c r="R49" s="880">
        <v>29429037</v>
      </c>
      <c r="S49" s="880">
        <v>43103320</v>
      </c>
      <c r="T49" s="880">
        <v>52272291</v>
      </c>
      <c r="U49" s="880">
        <v>55221716</v>
      </c>
      <c r="V49" s="880">
        <v>66596111</v>
      </c>
      <c r="W49" s="880">
        <v>67449111</v>
      </c>
      <c r="X49" s="880">
        <v>67517808</v>
      </c>
      <c r="Y49" s="880">
        <f>ROUND(+AC49*[3]INVERSIÓN!$CI$14,0)</f>
        <v>67517808</v>
      </c>
      <c r="Z49" s="880"/>
      <c r="AA49" s="880"/>
      <c r="AB49" s="880"/>
      <c r="AC49" s="882">
        <v>1.7999999999999999E-2</v>
      </c>
      <c r="AD49" s="902"/>
      <c r="AE49" s="885"/>
      <c r="AF49" s="885"/>
      <c r="AG49" s="885"/>
      <c r="AH49" s="885"/>
      <c r="AI49" s="885"/>
      <c r="AJ49" s="885"/>
      <c r="AK49" s="885"/>
      <c r="AL49" s="885"/>
      <c r="AM49" s="885"/>
      <c r="AN49" s="885"/>
      <c r="AO49" s="885"/>
      <c r="AP49" s="885"/>
      <c r="AQ49" s="885"/>
      <c r="AR49" s="885"/>
      <c r="AS49" s="885"/>
      <c r="AT49" s="885"/>
      <c r="AU49" s="885"/>
      <c r="AV49" s="886"/>
    </row>
    <row r="50" spans="1:48" ht="15.75" customHeight="1" x14ac:dyDescent="0.25">
      <c r="A50" s="980"/>
      <c r="B50" s="981"/>
      <c r="C50" s="982"/>
      <c r="D50" s="242" t="s">
        <v>39</v>
      </c>
      <c r="E50" s="887">
        <v>1</v>
      </c>
      <c r="F50" s="888">
        <v>1</v>
      </c>
      <c r="G50" s="889">
        <v>1</v>
      </c>
      <c r="H50" s="889">
        <v>1</v>
      </c>
      <c r="I50" s="889">
        <v>1</v>
      </c>
      <c r="J50" s="889">
        <v>1</v>
      </c>
      <c r="K50" s="889">
        <v>1</v>
      </c>
      <c r="L50" s="889">
        <v>1</v>
      </c>
      <c r="M50" s="889">
        <v>1</v>
      </c>
      <c r="N50" s="889">
        <v>1</v>
      </c>
      <c r="O50" s="880">
        <f t="shared" ref="O50" si="20">+O48+O46</f>
        <v>1</v>
      </c>
      <c r="P50" s="890"/>
      <c r="Q50" s="880">
        <v>1</v>
      </c>
      <c r="R50" s="880">
        <v>1</v>
      </c>
      <c r="S50" s="880">
        <v>1</v>
      </c>
      <c r="T50" s="880">
        <v>1</v>
      </c>
      <c r="U50" s="880">
        <v>1</v>
      </c>
      <c r="V50" s="880">
        <v>1</v>
      </c>
      <c r="W50" s="880">
        <v>1</v>
      </c>
      <c r="X50" s="880">
        <v>1</v>
      </c>
      <c r="Y50" s="880">
        <f t="shared" ref="Y50" si="21">+Y48+Y46</f>
        <v>1</v>
      </c>
      <c r="Z50" s="889"/>
      <c r="AA50" s="889"/>
      <c r="AB50" s="889"/>
      <c r="AC50" s="891"/>
      <c r="AD50" s="902"/>
      <c r="AE50" s="885"/>
      <c r="AF50" s="885"/>
      <c r="AG50" s="885"/>
      <c r="AH50" s="885"/>
      <c r="AI50" s="885"/>
      <c r="AJ50" s="885"/>
      <c r="AK50" s="885"/>
      <c r="AL50" s="885"/>
      <c r="AM50" s="885"/>
      <c r="AN50" s="885"/>
      <c r="AO50" s="885"/>
      <c r="AP50" s="885"/>
      <c r="AQ50" s="885"/>
      <c r="AR50" s="885"/>
      <c r="AS50" s="885"/>
      <c r="AT50" s="885"/>
      <c r="AU50" s="885"/>
      <c r="AV50" s="886"/>
    </row>
    <row r="51" spans="1:48" ht="15.75" customHeight="1" thickBot="1" x14ac:dyDescent="0.3">
      <c r="A51" s="980"/>
      <c r="B51" s="981"/>
      <c r="C51" s="983"/>
      <c r="D51" s="243" t="s">
        <v>40</v>
      </c>
      <c r="E51" s="892">
        <v>303387806.68199998</v>
      </c>
      <c r="F51" s="893">
        <v>303387806.68199998</v>
      </c>
      <c r="G51" s="894">
        <v>174822244</v>
      </c>
      <c r="H51" s="894">
        <v>174775965</v>
      </c>
      <c r="I51" s="894">
        <v>195323305</v>
      </c>
      <c r="J51" s="894">
        <v>219965437</v>
      </c>
      <c r="K51" s="894">
        <v>240516548</v>
      </c>
      <c r="L51" s="894">
        <v>283322429</v>
      </c>
      <c r="M51" s="894">
        <v>283322429</v>
      </c>
      <c r="N51" s="894">
        <v>369284597</v>
      </c>
      <c r="O51" s="894">
        <f t="shared" ref="O51" si="22">+O47+O49</f>
        <v>369284597</v>
      </c>
      <c r="P51" s="895"/>
      <c r="Q51" s="894">
        <v>154224855</v>
      </c>
      <c r="R51" s="894">
        <v>171001341</v>
      </c>
      <c r="S51" s="894">
        <v>184675624</v>
      </c>
      <c r="T51" s="894">
        <v>193844595</v>
      </c>
      <c r="U51" s="894">
        <v>197343222</v>
      </c>
      <c r="V51" s="894">
        <v>209167617</v>
      </c>
      <c r="W51" s="894">
        <v>210033316</v>
      </c>
      <c r="X51" s="894">
        <v>292909296</v>
      </c>
      <c r="Y51" s="894">
        <f t="shared" ref="Y51" si="23">+Y47+Y49</f>
        <v>293639802</v>
      </c>
      <c r="Z51" s="894"/>
      <c r="AA51" s="894"/>
      <c r="AB51" s="894"/>
      <c r="AC51" s="896"/>
      <c r="AD51" s="902"/>
      <c r="AE51" s="885"/>
      <c r="AF51" s="885"/>
      <c r="AG51" s="885"/>
      <c r="AH51" s="885"/>
      <c r="AI51" s="885"/>
      <c r="AJ51" s="885"/>
      <c r="AK51" s="885"/>
      <c r="AL51" s="885"/>
      <c r="AM51" s="885"/>
      <c r="AN51" s="885"/>
      <c r="AO51" s="885"/>
      <c r="AP51" s="885"/>
      <c r="AQ51" s="885"/>
      <c r="AR51" s="885"/>
      <c r="AS51" s="885"/>
      <c r="AT51" s="885"/>
      <c r="AU51" s="885"/>
      <c r="AV51" s="886"/>
    </row>
    <row r="52" spans="1:48" ht="15.75" customHeight="1" x14ac:dyDescent="0.25">
      <c r="A52" s="980"/>
      <c r="B52" s="981"/>
      <c r="C52" s="979" t="s">
        <v>300</v>
      </c>
      <c r="D52" s="240" t="s">
        <v>37</v>
      </c>
      <c r="E52" s="903">
        <v>1</v>
      </c>
      <c r="F52" s="904">
        <v>1</v>
      </c>
      <c r="G52" s="905">
        <v>1</v>
      </c>
      <c r="H52" s="905">
        <v>1</v>
      </c>
      <c r="I52" s="905">
        <v>1</v>
      </c>
      <c r="J52" s="905">
        <v>1</v>
      </c>
      <c r="K52" s="905">
        <v>1</v>
      </c>
      <c r="L52" s="905">
        <v>1</v>
      </c>
      <c r="M52" s="905">
        <v>1</v>
      </c>
      <c r="N52" s="905">
        <v>1</v>
      </c>
      <c r="O52" s="871">
        <v>1</v>
      </c>
      <c r="P52" s="872"/>
      <c r="Q52" s="871">
        <v>1</v>
      </c>
      <c r="R52" s="871">
        <v>1</v>
      </c>
      <c r="S52" s="871">
        <v>1</v>
      </c>
      <c r="T52" s="871">
        <v>1</v>
      </c>
      <c r="U52" s="871">
        <v>1</v>
      </c>
      <c r="V52" s="871">
        <v>1</v>
      </c>
      <c r="W52" s="871">
        <v>1</v>
      </c>
      <c r="X52" s="871">
        <v>1</v>
      </c>
      <c r="Y52" s="871">
        <v>1</v>
      </c>
      <c r="Z52" s="871"/>
      <c r="AA52" s="871"/>
      <c r="AB52" s="871"/>
      <c r="AC52" s="873"/>
      <c r="AD52" s="902" t="s">
        <v>301</v>
      </c>
      <c r="AE52" s="885" t="s">
        <v>302</v>
      </c>
      <c r="AF52" s="885" t="s">
        <v>303</v>
      </c>
      <c r="AG52" s="885" t="s">
        <v>292</v>
      </c>
      <c r="AH52" s="885" t="s">
        <v>293</v>
      </c>
      <c r="AI52" s="885" t="s">
        <v>304</v>
      </c>
      <c r="AJ52" s="885" t="s">
        <v>294</v>
      </c>
      <c r="AK52" s="885">
        <v>304080</v>
      </c>
      <c r="AL52" s="885">
        <v>150670</v>
      </c>
      <c r="AM52" s="885">
        <v>153410</v>
      </c>
      <c r="AN52" s="885" t="s">
        <v>277</v>
      </c>
      <c r="AO52" s="885" t="s">
        <v>277</v>
      </c>
      <c r="AP52" s="885" t="s">
        <v>277</v>
      </c>
      <c r="AQ52" s="885" t="s">
        <v>277</v>
      </c>
      <c r="AR52" s="885" t="s">
        <v>277</v>
      </c>
      <c r="AS52" s="885" t="s">
        <v>277</v>
      </c>
      <c r="AT52" s="885" t="s">
        <v>277</v>
      </c>
      <c r="AU52" s="885">
        <f t="shared" ref="AU52" si="24">AL52+AM52</f>
        <v>304080</v>
      </c>
      <c r="AV52" s="886" t="s">
        <v>183</v>
      </c>
    </row>
    <row r="53" spans="1:48" ht="15.75" customHeight="1" x14ac:dyDescent="0.25">
      <c r="A53" s="980"/>
      <c r="B53" s="981"/>
      <c r="C53" s="982"/>
      <c r="D53" s="241" t="s">
        <v>3</v>
      </c>
      <c r="E53" s="878">
        <v>226567691.99999997</v>
      </c>
      <c r="F53" s="879">
        <v>226567691.99999997</v>
      </c>
      <c r="G53" s="880">
        <v>149299157</v>
      </c>
      <c r="H53" s="880">
        <v>149299157</v>
      </c>
      <c r="I53" s="880">
        <v>157026011</v>
      </c>
      <c r="J53" s="880">
        <v>168843886</v>
      </c>
      <c r="K53" s="880">
        <v>176570740</v>
      </c>
      <c r="L53" s="880">
        <v>206553084</v>
      </c>
      <c r="M53" s="880">
        <v>206553084</v>
      </c>
      <c r="N53" s="880">
        <v>292515252</v>
      </c>
      <c r="O53" s="880">
        <f>ROUND(+P53*[3]INVERSIÓN!$CH$11,0)</f>
        <v>292515252</v>
      </c>
      <c r="P53" s="881">
        <v>1.7999999999999999E-2</v>
      </c>
      <c r="Q53" s="880">
        <v>141572304</v>
      </c>
      <c r="R53" s="880">
        <v>141572304</v>
      </c>
      <c r="S53" s="880">
        <v>141572304</v>
      </c>
      <c r="T53" s="880">
        <v>141572304</v>
      </c>
      <c r="U53" s="880">
        <v>142121506</v>
      </c>
      <c r="V53" s="880">
        <v>142571506</v>
      </c>
      <c r="W53" s="880">
        <v>142584205</v>
      </c>
      <c r="X53" s="880">
        <v>225391488</v>
      </c>
      <c r="Y53" s="880">
        <f>ROUND(+AC53*[3]INVERSIÓN!$CI$11,0)</f>
        <v>226121994</v>
      </c>
      <c r="Z53" s="880"/>
      <c r="AA53" s="880"/>
      <c r="AB53" s="880"/>
      <c r="AC53" s="882">
        <v>1.7999999999999999E-2</v>
      </c>
      <c r="AD53" s="902"/>
      <c r="AE53" s="885"/>
      <c r="AF53" s="885"/>
      <c r="AG53" s="885"/>
      <c r="AH53" s="885"/>
      <c r="AI53" s="885"/>
      <c r="AJ53" s="885"/>
      <c r="AK53" s="885"/>
      <c r="AL53" s="885"/>
      <c r="AM53" s="885"/>
      <c r="AN53" s="885"/>
      <c r="AO53" s="885"/>
      <c r="AP53" s="885"/>
      <c r="AQ53" s="885"/>
      <c r="AR53" s="885"/>
      <c r="AS53" s="885"/>
      <c r="AT53" s="885"/>
      <c r="AU53" s="885"/>
      <c r="AV53" s="886"/>
    </row>
    <row r="54" spans="1:48" ht="15.75" customHeight="1" x14ac:dyDescent="0.25">
      <c r="A54" s="980"/>
      <c r="B54" s="981"/>
      <c r="C54" s="982"/>
      <c r="D54" s="242" t="s">
        <v>38</v>
      </c>
      <c r="E54" s="887">
        <v>0</v>
      </c>
      <c r="F54" s="888">
        <v>0</v>
      </c>
      <c r="G54" s="889">
        <v>0</v>
      </c>
      <c r="H54" s="889">
        <v>0</v>
      </c>
      <c r="I54" s="889">
        <v>0</v>
      </c>
      <c r="J54" s="889">
        <v>0</v>
      </c>
      <c r="K54" s="889">
        <v>0</v>
      </c>
      <c r="L54" s="889">
        <v>0</v>
      </c>
      <c r="M54" s="889">
        <v>0</v>
      </c>
      <c r="N54" s="889">
        <v>0</v>
      </c>
      <c r="O54" s="880">
        <v>0</v>
      </c>
      <c r="P54" s="890"/>
      <c r="Q54" s="880">
        <v>0</v>
      </c>
      <c r="R54" s="880">
        <v>0</v>
      </c>
      <c r="S54" s="880">
        <v>0</v>
      </c>
      <c r="T54" s="880">
        <v>0</v>
      </c>
      <c r="U54" s="880">
        <v>0</v>
      </c>
      <c r="V54" s="880">
        <v>0</v>
      </c>
      <c r="W54" s="880">
        <v>0</v>
      </c>
      <c r="X54" s="880">
        <v>0</v>
      </c>
      <c r="Y54" s="880">
        <v>0</v>
      </c>
      <c r="Z54" s="889"/>
      <c r="AA54" s="889"/>
      <c r="AB54" s="889"/>
      <c r="AC54" s="891"/>
      <c r="AD54" s="902"/>
      <c r="AE54" s="885"/>
      <c r="AF54" s="885"/>
      <c r="AG54" s="885"/>
      <c r="AH54" s="885"/>
      <c r="AI54" s="885"/>
      <c r="AJ54" s="885"/>
      <c r="AK54" s="885"/>
      <c r="AL54" s="885"/>
      <c r="AM54" s="885"/>
      <c r="AN54" s="885"/>
      <c r="AO54" s="885"/>
      <c r="AP54" s="885"/>
      <c r="AQ54" s="885"/>
      <c r="AR54" s="885"/>
      <c r="AS54" s="885"/>
      <c r="AT54" s="885"/>
      <c r="AU54" s="885"/>
      <c r="AV54" s="886"/>
    </row>
    <row r="55" spans="1:48" ht="15.75" customHeight="1" x14ac:dyDescent="0.25">
      <c r="A55" s="980"/>
      <c r="B55" s="981"/>
      <c r="C55" s="982"/>
      <c r="D55" s="241" t="s">
        <v>4</v>
      </c>
      <c r="E55" s="878">
        <v>76820114.681999996</v>
      </c>
      <c r="F55" s="879">
        <v>76820114.681999996</v>
      </c>
      <c r="G55" s="880">
        <v>25523087</v>
      </c>
      <c r="H55" s="880">
        <v>25476808</v>
      </c>
      <c r="I55" s="880">
        <v>38297294</v>
      </c>
      <c r="J55" s="880">
        <v>51121551</v>
      </c>
      <c r="K55" s="880">
        <v>63945808</v>
      </c>
      <c r="L55" s="880">
        <v>76769345</v>
      </c>
      <c r="M55" s="880">
        <v>76769345</v>
      </c>
      <c r="N55" s="880">
        <v>76769345</v>
      </c>
      <c r="O55" s="880">
        <f>ROUND(+P55*[3]INVERSIÓN!$CH$14,0)</f>
        <v>76769345</v>
      </c>
      <c r="P55" s="881">
        <v>1.7999999999999999E-2</v>
      </c>
      <c r="Q55" s="880">
        <v>12652551</v>
      </c>
      <c r="R55" s="880">
        <v>29429037</v>
      </c>
      <c r="S55" s="880">
        <v>43103320</v>
      </c>
      <c r="T55" s="880">
        <v>52272291</v>
      </c>
      <c r="U55" s="880">
        <v>55221716</v>
      </c>
      <c r="V55" s="880">
        <v>66596111</v>
      </c>
      <c r="W55" s="880">
        <v>67449111</v>
      </c>
      <c r="X55" s="880">
        <v>67517808</v>
      </c>
      <c r="Y55" s="880">
        <f>ROUND(+AC55*[3]INVERSIÓN!$CI$14,0)</f>
        <v>67517808</v>
      </c>
      <c r="Z55" s="880"/>
      <c r="AA55" s="880"/>
      <c r="AB55" s="880"/>
      <c r="AC55" s="882">
        <v>1.7999999999999999E-2</v>
      </c>
      <c r="AD55" s="902"/>
      <c r="AE55" s="885"/>
      <c r="AF55" s="885"/>
      <c r="AG55" s="885"/>
      <c r="AH55" s="885"/>
      <c r="AI55" s="885"/>
      <c r="AJ55" s="885"/>
      <c r="AK55" s="885"/>
      <c r="AL55" s="885"/>
      <c r="AM55" s="885"/>
      <c r="AN55" s="885"/>
      <c r="AO55" s="885"/>
      <c r="AP55" s="885"/>
      <c r="AQ55" s="885"/>
      <c r="AR55" s="885"/>
      <c r="AS55" s="885"/>
      <c r="AT55" s="885"/>
      <c r="AU55" s="885"/>
      <c r="AV55" s="886"/>
    </row>
    <row r="56" spans="1:48" ht="15.75" customHeight="1" x14ac:dyDescent="0.25">
      <c r="A56" s="980"/>
      <c r="B56" s="981"/>
      <c r="C56" s="982"/>
      <c r="D56" s="242" t="s">
        <v>39</v>
      </c>
      <c r="E56" s="887">
        <v>1</v>
      </c>
      <c r="F56" s="888">
        <v>1</v>
      </c>
      <c r="G56" s="889">
        <v>1</v>
      </c>
      <c r="H56" s="889">
        <v>1</v>
      </c>
      <c r="I56" s="889">
        <v>1</v>
      </c>
      <c r="J56" s="889">
        <v>1</v>
      </c>
      <c r="K56" s="889">
        <v>1</v>
      </c>
      <c r="L56" s="889">
        <v>1</v>
      </c>
      <c r="M56" s="889">
        <v>1</v>
      </c>
      <c r="N56" s="889">
        <v>1</v>
      </c>
      <c r="O56" s="880">
        <f t="shared" ref="O56" si="25">+O54+O52</f>
        <v>1</v>
      </c>
      <c r="P56" s="890"/>
      <c r="Q56" s="880">
        <v>1</v>
      </c>
      <c r="R56" s="880">
        <v>1</v>
      </c>
      <c r="S56" s="880">
        <v>1</v>
      </c>
      <c r="T56" s="880">
        <v>1</v>
      </c>
      <c r="U56" s="880">
        <v>1</v>
      </c>
      <c r="V56" s="880">
        <v>1</v>
      </c>
      <c r="W56" s="880">
        <v>1</v>
      </c>
      <c r="X56" s="880">
        <v>1</v>
      </c>
      <c r="Y56" s="880">
        <f t="shared" ref="Y56" si="26">+Y54+Y52</f>
        <v>1</v>
      </c>
      <c r="Z56" s="889"/>
      <c r="AA56" s="889"/>
      <c r="AB56" s="889"/>
      <c r="AC56" s="891"/>
      <c r="AD56" s="902"/>
      <c r="AE56" s="885"/>
      <c r="AF56" s="885"/>
      <c r="AG56" s="885"/>
      <c r="AH56" s="885"/>
      <c r="AI56" s="885"/>
      <c r="AJ56" s="885"/>
      <c r="AK56" s="885"/>
      <c r="AL56" s="885"/>
      <c r="AM56" s="885"/>
      <c r="AN56" s="885"/>
      <c r="AO56" s="885"/>
      <c r="AP56" s="885"/>
      <c r="AQ56" s="885"/>
      <c r="AR56" s="885"/>
      <c r="AS56" s="885"/>
      <c r="AT56" s="885"/>
      <c r="AU56" s="885"/>
      <c r="AV56" s="886"/>
    </row>
    <row r="57" spans="1:48" ht="15.75" customHeight="1" thickBot="1" x14ac:dyDescent="0.3">
      <c r="A57" s="980"/>
      <c r="B57" s="981"/>
      <c r="C57" s="983"/>
      <c r="D57" s="243" t="s">
        <v>40</v>
      </c>
      <c r="E57" s="892">
        <v>303387806.68199998</v>
      </c>
      <c r="F57" s="893">
        <v>303387806.68199998</v>
      </c>
      <c r="G57" s="894">
        <v>174822244</v>
      </c>
      <c r="H57" s="894">
        <v>174775965</v>
      </c>
      <c r="I57" s="894">
        <v>195323305</v>
      </c>
      <c r="J57" s="894">
        <v>219965437</v>
      </c>
      <c r="K57" s="894">
        <v>240516548</v>
      </c>
      <c r="L57" s="894">
        <v>283322429</v>
      </c>
      <c r="M57" s="894">
        <v>283322429</v>
      </c>
      <c r="N57" s="894">
        <v>369284597</v>
      </c>
      <c r="O57" s="894">
        <f t="shared" ref="O57" si="27">+O53+O55</f>
        <v>369284597</v>
      </c>
      <c r="P57" s="895"/>
      <c r="Q57" s="894">
        <v>154224855</v>
      </c>
      <c r="R57" s="894">
        <v>171001341</v>
      </c>
      <c r="S57" s="894">
        <v>184675624</v>
      </c>
      <c r="T57" s="894">
        <v>193844595</v>
      </c>
      <c r="U57" s="894">
        <v>197343222</v>
      </c>
      <c r="V57" s="894">
        <v>209167617</v>
      </c>
      <c r="W57" s="894">
        <v>210033316</v>
      </c>
      <c r="X57" s="894">
        <v>292909296</v>
      </c>
      <c r="Y57" s="894">
        <f t="shared" ref="Y57" si="28">+Y53+Y55</f>
        <v>293639802</v>
      </c>
      <c r="Z57" s="894"/>
      <c r="AA57" s="894"/>
      <c r="AB57" s="894"/>
      <c r="AC57" s="896"/>
      <c r="AD57" s="902"/>
      <c r="AE57" s="885"/>
      <c r="AF57" s="885"/>
      <c r="AG57" s="885"/>
      <c r="AH57" s="885"/>
      <c r="AI57" s="885"/>
      <c r="AJ57" s="885"/>
      <c r="AK57" s="885"/>
      <c r="AL57" s="885"/>
      <c r="AM57" s="885"/>
      <c r="AN57" s="885"/>
      <c r="AO57" s="885"/>
      <c r="AP57" s="885"/>
      <c r="AQ57" s="885"/>
      <c r="AR57" s="885"/>
      <c r="AS57" s="885"/>
      <c r="AT57" s="885"/>
      <c r="AU57" s="885"/>
      <c r="AV57" s="886"/>
    </row>
    <row r="58" spans="1:48" ht="15.75" customHeight="1" x14ac:dyDescent="0.25">
      <c r="A58" s="980"/>
      <c r="B58" s="981"/>
      <c r="C58" s="979" t="s">
        <v>305</v>
      </c>
      <c r="D58" s="240" t="s">
        <v>37</v>
      </c>
      <c r="E58" s="903">
        <v>1</v>
      </c>
      <c r="F58" s="904">
        <v>1</v>
      </c>
      <c r="G58" s="905">
        <v>1</v>
      </c>
      <c r="H58" s="905">
        <v>1</v>
      </c>
      <c r="I58" s="905">
        <v>1</v>
      </c>
      <c r="J58" s="905">
        <v>1</v>
      </c>
      <c r="K58" s="905">
        <v>1</v>
      </c>
      <c r="L58" s="905">
        <v>1</v>
      </c>
      <c r="M58" s="905">
        <v>1</v>
      </c>
      <c r="N58" s="905">
        <v>1</v>
      </c>
      <c r="O58" s="871">
        <v>1</v>
      </c>
      <c r="P58" s="872"/>
      <c r="Q58" s="871">
        <v>1</v>
      </c>
      <c r="R58" s="871">
        <v>1</v>
      </c>
      <c r="S58" s="871">
        <v>1</v>
      </c>
      <c r="T58" s="871">
        <v>1</v>
      </c>
      <c r="U58" s="871">
        <v>1</v>
      </c>
      <c r="V58" s="871">
        <v>1</v>
      </c>
      <c r="W58" s="871">
        <v>1</v>
      </c>
      <c r="X58" s="871">
        <v>1</v>
      </c>
      <c r="Y58" s="871">
        <v>1</v>
      </c>
      <c r="Z58" s="871"/>
      <c r="AA58" s="871"/>
      <c r="AB58" s="871"/>
      <c r="AC58" s="873"/>
      <c r="AD58" s="906" t="s">
        <v>306</v>
      </c>
      <c r="AE58" s="885" t="s">
        <v>307</v>
      </c>
      <c r="AF58" s="885" t="s">
        <v>308</v>
      </c>
      <c r="AG58" s="885" t="s">
        <v>292</v>
      </c>
      <c r="AH58" s="885" t="s">
        <v>293</v>
      </c>
      <c r="AI58" s="885" t="s">
        <v>183</v>
      </c>
      <c r="AJ58" s="885" t="s">
        <v>294</v>
      </c>
      <c r="AK58" s="885">
        <v>266338</v>
      </c>
      <c r="AL58" s="885">
        <v>131970</v>
      </c>
      <c r="AM58" s="885">
        <v>134368</v>
      </c>
      <c r="AN58" s="885" t="s">
        <v>277</v>
      </c>
      <c r="AO58" s="885" t="s">
        <v>277</v>
      </c>
      <c r="AP58" s="885" t="s">
        <v>277</v>
      </c>
      <c r="AQ58" s="885" t="s">
        <v>277</v>
      </c>
      <c r="AR58" s="885" t="s">
        <v>277</v>
      </c>
      <c r="AS58" s="885" t="s">
        <v>277</v>
      </c>
      <c r="AT58" s="885" t="s">
        <v>277</v>
      </c>
      <c r="AU58" s="885">
        <f t="shared" ref="AU58" si="29">AL58+AM58</f>
        <v>266338</v>
      </c>
      <c r="AV58" s="886" t="s">
        <v>183</v>
      </c>
    </row>
    <row r="59" spans="1:48" ht="15.75" customHeight="1" x14ac:dyDescent="0.25">
      <c r="A59" s="980"/>
      <c r="B59" s="981"/>
      <c r="C59" s="982"/>
      <c r="D59" s="241" t="s">
        <v>3</v>
      </c>
      <c r="E59" s="878">
        <v>226567691.99999997</v>
      </c>
      <c r="F59" s="879">
        <v>226567691.99999997</v>
      </c>
      <c r="G59" s="880">
        <v>149299157</v>
      </c>
      <c r="H59" s="880">
        <v>149299157</v>
      </c>
      <c r="I59" s="880">
        <v>157026011</v>
      </c>
      <c r="J59" s="880">
        <v>168843886</v>
      </c>
      <c r="K59" s="880">
        <v>176570740</v>
      </c>
      <c r="L59" s="880">
        <v>206553084</v>
      </c>
      <c r="M59" s="880">
        <v>206553084</v>
      </c>
      <c r="N59" s="880">
        <v>292515252</v>
      </c>
      <c r="O59" s="880">
        <f>ROUND(+P59*[3]INVERSIÓN!$CH$11,0)</f>
        <v>292515252</v>
      </c>
      <c r="P59" s="881">
        <v>1.7999999999999999E-2</v>
      </c>
      <c r="Q59" s="880">
        <v>141572304</v>
      </c>
      <c r="R59" s="880">
        <v>141572304</v>
      </c>
      <c r="S59" s="880">
        <v>141572304</v>
      </c>
      <c r="T59" s="880">
        <v>141572304</v>
      </c>
      <c r="U59" s="880">
        <v>142121506</v>
      </c>
      <c r="V59" s="880">
        <v>142571506</v>
      </c>
      <c r="W59" s="880">
        <v>142584205</v>
      </c>
      <c r="X59" s="880">
        <v>225391488</v>
      </c>
      <c r="Y59" s="880">
        <f>ROUND(+AC59*[3]INVERSIÓN!$CI$11,0)</f>
        <v>226121994</v>
      </c>
      <c r="Z59" s="880"/>
      <c r="AA59" s="880"/>
      <c r="AB59" s="880"/>
      <c r="AC59" s="882">
        <v>1.7999999999999999E-2</v>
      </c>
      <c r="AD59" s="906"/>
      <c r="AE59" s="885"/>
      <c r="AF59" s="885"/>
      <c r="AG59" s="885"/>
      <c r="AH59" s="885"/>
      <c r="AI59" s="885"/>
      <c r="AJ59" s="885"/>
      <c r="AK59" s="885"/>
      <c r="AL59" s="885"/>
      <c r="AM59" s="885"/>
      <c r="AN59" s="885"/>
      <c r="AO59" s="885"/>
      <c r="AP59" s="885"/>
      <c r="AQ59" s="885"/>
      <c r="AR59" s="885"/>
      <c r="AS59" s="885"/>
      <c r="AT59" s="885"/>
      <c r="AU59" s="885"/>
      <c r="AV59" s="886"/>
    </row>
    <row r="60" spans="1:48" ht="15.75" customHeight="1" x14ac:dyDescent="0.25">
      <c r="A60" s="980"/>
      <c r="B60" s="981"/>
      <c r="C60" s="982"/>
      <c r="D60" s="242" t="s">
        <v>38</v>
      </c>
      <c r="E60" s="887">
        <v>0</v>
      </c>
      <c r="F60" s="888">
        <v>0</v>
      </c>
      <c r="G60" s="889">
        <v>0</v>
      </c>
      <c r="H60" s="889">
        <v>0</v>
      </c>
      <c r="I60" s="889">
        <v>0</v>
      </c>
      <c r="J60" s="889">
        <v>0</v>
      </c>
      <c r="K60" s="889">
        <v>0</v>
      </c>
      <c r="L60" s="889">
        <v>0</v>
      </c>
      <c r="M60" s="889">
        <v>0</v>
      </c>
      <c r="N60" s="889">
        <v>0</v>
      </c>
      <c r="O60" s="880">
        <v>0</v>
      </c>
      <c r="P60" s="890"/>
      <c r="Q60" s="880">
        <v>0</v>
      </c>
      <c r="R60" s="880">
        <v>0</v>
      </c>
      <c r="S60" s="880">
        <v>0</v>
      </c>
      <c r="T60" s="880">
        <v>0</v>
      </c>
      <c r="U60" s="880">
        <v>0</v>
      </c>
      <c r="V60" s="880">
        <v>0</v>
      </c>
      <c r="W60" s="880">
        <v>0</v>
      </c>
      <c r="X60" s="880">
        <v>0</v>
      </c>
      <c r="Y60" s="880">
        <v>0</v>
      </c>
      <c r="Z60" s="889"/>
      <c r="AA60" s="889"/>
      <c r="AB60" s="889"/>
      <c r="AC60" s="891"/>
      <c r="AD60" s="906"/>
      <c r="AE60" s="885"/>
      <c r="AF60" s="885"/>
      <c r="AG60" s="885"/>
      <c r="AH60" s="885"/>
      <c r="AI60" s="885"/>
      <c r="AJ60" s="885"/>
      <c r="AK60" s="885"/>
      <c r="AL60" s="885"/>
      <c r="AM60" s="885"/>
      <c r="AN60" s="885"/>
      <c r="AO60" s="885"/>
      <c r="AP60" s="885"/>
      <c r="AQ60" s="885"/>
      <c r="AR60" s="885"/>
      <c r="AS60" s="885"/>
      <c r="AT60" s="885"/>
      <c r="AU60" s="885"/>
      <c r="AV60" s="886"/>
    </row>
    <row r="61" spans="1:48" ht="15.75" customHeight="1" x14ac:dyDescent="0.25">
      <c r="A61" s="980"/>
      <c r="B61" s="981"/>
      <c r="C61" s="982"/>
      <c r="D61" s="241" t="s">
        <v>4</v>
      </c>
      <c r="E61" s="878">
        <v>76820114.681999996</v>
      </c>
      <c r="F61" s="879">
        <v>76820114.681999996</v>
      </c>
      <c r="G61" s="880">
        <v>25523087</v>
      </c>
      <c r="H61" s="880">
        <v>25476808</v>
      </c>
      <c r="I61" s="880">
        <v>38297294</v>
      </c>
      <c r="J61" s="880">
        <v>51121551</v>
      </c>
      <c r="K61" s="880">
        <v>63945808</v>
      </c>
      <c r="L61" s="880">
        <v>76769345</v>
      </c>
      <c r="M61" s="880">
        <v>76769345</v>
      </c>
      <c r="N61" s="880">
        <v>76769345</v>
      </c>
      <c r="O61" s="880">
        <f>ROUND(+P61*[3]INVERSIÓN!$CH$14,0)</f>
        <v>76769345</v>
      </c>
      <c r="P61" s="881">
        <v>1.7999999999999999E-2</v>
      </c>
      <c r="Q61" s="880">
        <v>12652551</v>
      </c>
      <c r="R61" s="880">
        <v>29429037</v>
      </c>
      <c r="S61" s="880">
        <v>43103320</v>
      </c>
      <c r="T61" s="880">
        <v>52272291</v>
      </c>
      <c r="U61" s="880">
        <v>55221716</v>
      </c>
      <c r="V61" s="880">
        <v>66596111</v>
      </c>
      <c r="W61" s="880">
        <v>67449111</v>
      </c>
      <c r="X61" s="880">
        <v>67517808</v>
      </c>
      <c r="Y61" s="880">
        <f>ROUND(+AC61*[3]INVERSIÓN!$CI$14,0)</f>
        <v>67517808</v>
      </c>
      <c r="Z61" s="880"/>
      <c r="AA61" s="880"/>
      <c r="AB61" s="880"/>
      <c r="AC61" s="882">
        <v>1.7999999999999999E-2</v>
      </c>
      <c r="AD61" s="906"/>
      <c r="AE61" s="885"/>
      <c r="AF61" s="885"/>
      <c r="AG61" s="885"/>
      <c r="AH61" s="885"/>
      <c r="AI61" s="885"/>
      <c r="AJ61" s="885"/>
      <c r="AK61" s="885"/>
      <c r="AL61" s="885"/>
      <c r="AM61" s="885"/>
      <c r="AN61" s="885"/>
      <c r="AO61" s="885"/>
      <c r="AP61" s="885"/>
      <c r="AQ61" s="885"/>
      <c r="AR61" s="885"/>
      <c r="AS61" s="885"/>
      <c r="AT61" s="885"/>
      <c r="AU61" s="885"/>
      <c r="AV61" s="886"/>
    </row>
    <row r="62" spans="1:48" ht="15.75" customHeight="1" x14ac:dyDescent="0.25">
      <c r="A62" s="980"/>
      <c r="B62" s="981"/>
      <c r="C62" s="982"/>
      <c r="D62" s="242" t="s">
        <v>39</v>
      </c>
      <c r="E62" s="887">
        <v>1</v>
      </c>
      <c r="F62" s="888">
        <v>1</v>
      </c>
      <c r="G62" s="889">
        <v>1</v>
      </c>
      <c r="H62" s="889">
        <v>1</v>
      </c>
      <c r="I62" s="889">
        <v>1</v>
      </c>
      <c r="J62" s="889">
        <v>1</v>
      </c>
      <c r="K62" s="889">
        <v>1</v>
      </c>
      <c r="L62" s="889">
        <v>1</v>
      </c>
      <c r="M62" s="889">
        <v>1</v>
      </c>
      <c r="N62" s="889">
        <v>1</v>
      </c>
      <c r="O62" s="880">
        <f t="shared" ref="O62" si="30">+O60+O58</f>
        <v>1</v>
      </c>
      <c r="P62" s="890"/>
      <c r="Q62" s="880">
        <v>1</v>
      </c>
      <c r="R62" s="880">
        <v>1</v>
      </c>
      <c r="S62" s="880">
        <v>1</v>
      </c>
      <c r="T62" s="880">
        <v>1</v>
      </c>
      <c r="U62" s="880">
        <v>1</v>
      </c>
      <c r="V62" s="880">
        <v>1</v>
      </c>
      <c r="W62" s="880">
        <v>1</v>
      </c>
      <c r="X62" s="880">
        <v>1</v>
      </c>
      <c r="Y62" s="880">
        <f t="shared" ref="Y62" si="31">+Y60+Y58</f>
        <v>1</v>
      </c>
      <c r="Z62" s="889"/>
      <c r="AA62" s="889"/>
      <c r="AB62" s="889"/>
      <c r="AC62" s="891"/>
      <c r="AD62" s="906"/>
      <c r="AE62" s="885"/>
      <c r="AF62" s="885"/>
      <c r="AG62" s="885"/>
      <c r="AH62" s="885"/>
      <c r="AI62" s="885"/>
      <c r="AJ62" s="885"/>
      <c r="AK62" s="885"/>
      <c r="AL62" s="885"/>
      <c r="AM62" s="885"/>
      <c r="AN62" s="885"/>
      <c r="AO62" s="885"/>
      <c r="AP62" s="885"/>
      <c r="AQ62" s="885"/>
      <c r="AR62" s="885"/>
      <c r="AS62" s="885"/>
      <c r="AT62" s="885"/>
      <c r="AU62" s="885"/>
      <c r="AV62" s="886"/>
    </row>
    <row r="63" spans="1:48" ht="15.75" customHeight="1" thickBot="1" x14ac:dyDescent="0.3">
      <c r="A63" s="980"/>
      <c r="B63" s="981"/>
      <c r="C63" s="983"/>
      <c r="D63" s="243" t="s">
        <v>40</v>
      </c>
      <c r="E63" s="892">
        <v>303387806.68199998</v>
      </c>
      <c r="F63" s="893">
        <v>303387806.68199998</v>
      </c>
      <c r="G63" s="894">
        <v>174822244</v>
      </c>
      <c r="H63" s="894">
        <v>174775965</v>
      </c>
      <c r="I63" s="894">
        <v>195323305</v>
      </c>
      <c r="J63" s="894">
        <v>219965437</v>
      </c>
      <c r="K63" s="894">
        <v>240516548</v>
      </c>
      <c r="L63" s="894">
        <v>283322429</v>
      </c>
      <c r="M63" s="894">
        <v>283322429</v>
      </c>
      <c r="N63" s="894">
        <v>369284597</v>
      </c>
      <c r="O63" s="894">
        <f t="shared" ref="O63" si="32">+O59+O61</f>
        <v>369284597</v>
      </c>
      <c r="P63" s="895"/>
      <c r="Q63" s="894">
        <v>154224855</v>
      </c>
      <c r="R63" s="894">
        <v>171001341</v>
      </c>
      <c r="S63" s="894">
        <v>184675624</v>
      </c>
      <c r="T63" s="894">
        <v>193844595</v>
      </c>
      <c r="U63" s="894">
        <v>197343222</v>
      </c>
      <c r="V63" s="894">
        <v>209167617</v>
      </c>
      <c r="W63" s="894">
        <v>210033316</v>
      </c>
      <c r="X63" s="894">
        <v>292909296</v>
      </c>
      <c r="Y63" s="894">
        <f t="shared" ref="Y63" si="33">+Y59+Y61</f>
        <v>293639802</v>
      </c>
      <c r="Z63" s="894"/>
      <c r="AA63" s="894"/>
      <c r="AB63" s="894"/>
      <c r="AC63" s="896"/>
      <c r="AD63" s="906"/>
      <c r="AE63" s="885"/>
      <c r="AF63" s="885"/>
      <c r="AG63" s="885"/>
      <c r="AH63" s="885"/>
      <c r="AI63" s="885"/>
      <c r="AJ63" s="885"/>
      <c r="AK63" s="885"/>
      <c r="AL63" s="885"/>
      <c r="AM63" s="885"/>
      <c r="AN63" s="885"/>
      <c r="AO63" s="885"/>
      <c r="AP63" s="885"/>
      <c r="AQ63" s="885"/>
      <c r="AR63" s="885"/>
      <c r="AS63" s="885"/>
      <c r="AT63" s="885"/>
      <c r="AU63" s="885"/>
      <c r="AV63" s="886"/>
    </row>
    <row r="64" spans="1:48" ht="15.75" customHeight="1" x14ac:dyDescent="0.25">
      <c r="A64" s="980"/>
      <c r="B64" s="981"/>
      <c r="C64" s="979" t="s">
        <v>309</v>
      </c>
      <c r="D64" s="240" t="s">
        <v>37</v>
      </c>
      <c r="E64" s="903">
        <v>1</v>
      </c>
      <c r="F64" s="904">
        <v>1</v>
      </c>
      <c r="G64" s="905">
        <v>1</v>
      </c>
      <c r="H64" s="905">
        <v>1</v>
      </c>
      <c r="I64" s="905">
        <v>1</v>
      </c>
      <c r="J64" s="905">
        <v>1</v>
      </c>
      <c r="K64" s="905">
        <v>1</v>
      </c>
      <c r="L64" s="905">
        <v>1</v>
      </c>
      <c r="M64" s="905">
        <v>1</v>
      </c>
      <c r="N64" s="905">
        <v>1</v>
      </c>
      <c r="O64" s="871">
        <v>1</v>
      </c>
      <c r="P64" s="872"/>
      <c r="Q64" s="871">
        <v>1</v>
      </c>
      <c r="R64" s="871">
        <v>1</v>
      </c>
      <c r="S64" s="871">
        <v>1</v>
      </c>
      <c r="T64" s="871">
        <v>1</v>
      </c>
      <c r="U64" s="871">
        <v>1</v>
      </c>
      <c r="V64" s="871">
        <v>1</v>
      </c>
      <c r="W64" s="871">
        <v>1</v>
      </c>
      <c r="X64" s="871">
        <v>1</v>
      </c>
      <c r="Y64" s="871">
        <v>1</v>
      </c>
      <c r="Z64" s="871"/>
      <c r="AA64" s="871"/>
      <c r="AB64" s="871"/>
      <c r="AC64" s="873"/>
      <c r="AD64" s="906" t="s">
        <v>306</v>
      </c>
      <c r="AE64" s="907" t="s">
        <v>310</v>
      </c>
      <c r="AF64" s="885" t="s">
        <v>311</v>
      </c>
      <c r="AG64" s="885" t="s">
        <v>292</v>
      </c>
      <c r="AH64" s="885" t="s">
        <v>293</v>
      </c>
      <c r="AI64" s="885" t="s">
        <v>183</v>
      </c>
      <c r="AJ64" s="885" t="s">
        <v>294</v>
      </c>
      <c r="AK64" s="885">
        <v>46033</v>
      </c>
      <c r="AL64" s="885">
        <v>22810</v>
      </c>
      <c r="AM64" s="885">
        <v>23223</v>
      </c>
      <c r="AN64" s="885" t="s">
        <v>277</v>
      </c>
      <c r="AO64" s="885" t="s">
        <v>277</v>
      </c>
      <c r="AP64" s="885" t="s">
        <v>277</v>
      </c>
      <c r="AQ64" s="885" t="s">
        <v>277</v>
      </c>
      <c r="AR64" s="885" t="s">
        <v>277</v>
      </c>
      <c r="AS64" s="885" t="s">
        <v>277</v>
      </c>
      <c r="AT64" s="885" t="s">
        <v>277</v>
      </c>
      <c r="AU64" s="885">
        <f t="shared" ref="AU64" si="34">AL64+AM64</f>
        <v>46033</v>
      </c>
      <c r="AV64" s="886" t="s">
        <v>183</v>
      </c>
    </row>
    <row r="65" spans="1:48" ht="15.75" customHeight="1" x14ac:dyDescent="0.25">
      <c r="A65" s="980"/>
      <c r="B65" s="981"/>
      <c r="C65" s="982"/>
      <c r="D65" s="241" t="s">
        <v>3</v>
      </c>
      <c r="E65" s="878">
        <v>226567691.99999997</v>
      </c>
      <c r="F65" s="879">
        <v>226567691.99999997</v>
      </c>
      <c r="G65" s="880">
        <v>149299157</v>
      </c>
      <c r="H65" s="880">
        <v>149299157</v>
      </c>
      <c r="I65" s="880">
        <v>157026011</v>
      </c>
      <c r="J65" s="880">
        <v>168843886</v>
      </c>
      <c r="K65" s="880">
        <v>176570740</v>
      </c>
      <c r="L65" s="880">
        <v>206553084</v>
      </c>
      <c r="M65" s="880">
        <v>206553084</v>
      </c>
      <c r="N65" s="880">
        <v>292515252</v>
      </c>
      <c r="O65" s="880">
        <f>ROUND(+P65*[3]INVERSIÓN!$CH$11,0)</f>
        <v>292515252</v>
      </c>
      <c r="P65" s="881">
        <v>1.7999999999999999E-2</v>
      </c>
      <c r="Q65" s="880">
        <v>141572304</v>
      </c>
      <c r="R65" s="880">
        <v>141572304</v>
      </c>
      <c r="S65" s="880">
        <v>141572304</v>
      </c>
      <c r="T65" s="880">
        <v>141572304</v>
      </c>
      <c r="U65" s="880">
        <v>142121506</v>
      </c>
      <c r="V65" s="880">
        <v>142571506</v>
      </c>
      <c r="W65" s="880">
        <v>142584205</v>
      </c>
      <c r="X65" s="880">
        <v>225391488</v>
      </c>
      <c r="Y65" s="880">
        <f>ROUND(+AC65*[3]INVERSIÓN!$CI$11,0)</f>
        <v>226121994</v>
      </c>
      <c r="Z65" s="880"/>
      <c r="AA65" s="880"/>
      <c r="AB65" s="880"/>
      <c r="AC65" s="882">
        <v>1.7999999999999999E-2</v>
      </c>
      <c r="AD65" s="906"/>
      <c r="AE65" s="907"/>
      <c r="AF65" s="885"/>
      <c r="AG65" s="885"/>
      <c r="AH65" s="885"/>
      <c r="AI65" s="885"/>
      <c r="AJ65" s="885"/>
      <c r="AK65" s="885"/>
      <c r="AL65" s="885"/>
      <c r="AM65" s="885"/>
      <c r="AN65" s="885"/>
      <c r="AO65" s="885"/>
      <c r="AP65" s="885"/>
      <c r="AQ65" s="885"/>
      <c r="AR65" s="885"/>
      <c r="AS65" s="885"/>
      <c r="AT65" s="885"/>
      <c r="AU65" s="885"/>
      <c r="AV65" s="886"/>
    </row>
    <row r="66" spans="1:48" ht="15.75" customHeight="1" x14ac:dyDescent="0.25">
      <c r="A66" s="980"/>
      <c r="B66" s="981"/>
      <c r="C66" s="982"/>
      <c r="D66" s="242" t="s">
        <v>38</v>
      </c>
      <c r="E66" s="887">
        <v>0</v>
      </c>
      <c r="F66" s="888">
        <v>0</v>
      </c>
      <c r="G66" s="889">
        <v>0</v>
      </c>
      <c r="H66" s="889">
        <v>0</v>
      </c>
      <c r="I66" s="889">
        <v>0</v>
      </c>
      <c r="J66" s="889">
        <v>0</v>
      </c>
      <c r="K66" s="889">
        <v>0</v>
      </c>
      <c r="L66" s="889">
        <v>0</v>
      </c>
      <c r="M66" s="889">
        <v>0</v>
      </c>
      <c r="N66" s="889">
        <v>0</v>
      </c>
      <c r="O66" s="880">
        <v>0</v>
      </c>
      <c r="P66" s="890"/>
      <c r="Q66" s="880">
        <v>0</v>
      </c>
      <c r="R66" s="880">
        <v>0</v>
      </c>
      <c r="S66" s="880">
        <v>0</v>
      </c>
      <c r="T66" s="880">
        <v>0</v>
      </c>
      <c r="U66" s="880">
        <v>0</v>
      </c>
      <c r="V66" s="880">
        <v>0</v>
      </c>
      <c r="W66" s="880">
        <v>0</v>
      </c>
      <c r="X66" s="880">
        <v>0</v>
      </c>
      <c r="Y66" s="880">
        <v>0</v>
      </c>
      <c r="Z66" s="889"/>
      <c r="AA66" s="889"/>
      <c r="AB66" s="889"/>
      <c r="AC66" s="891"/>
      <c r="AD66" s="906"/>
      <c r="AE66" s="907"/>
      <c r="AF66" s="885"/>
      <c r="AG66" s="885"/>
      <c r="AH66" s="885"/>
      <c r="AI66" s="885"/>
      <c r="AJ66" s="885"/>
      <c r="AK66" s="885"/>
      <c r="AL66" s="885"/>
      <c r="AM66" s="885"/>
      <c r="AN66" s="885"/>
      <c r="AO66" s="885"/>
      <c r="AP66" s="885"/>
      <c r="AQ66" s="885"/>
      <c r="AR66" s="885"/>
      <c r="AS66" s="885"/>
      <c r="AT66" s="885"/>
      <c r="AU66" s="885"/>
      <c r="AV66" s="886"/>
    </row>
    <row r="67" spans="1:48" ht="15.75" customHeight="1" x14ac:dyDescent="0.25">
      <c r="A67" s="980"/>
      <c r="B67" s="981"/>
      <c r="C67" s="982"/>
      <c r="D67" s="241" t="s">
        <v>4</v>
      </c>
      <c r="E67" s="878">
        <v>76820114.681999996</v>
      </c>
      <c r="F67" s="879">
        <v>76820114.681999996</v>
      </c>
      <c r="G67" s="880">
        <v>25523087</v>
      </c>
      <c r="H67" s="880">
        <v>25476808</v>
      </c>
      <c r="I67" s="880">
        <v>38297294</v>
      </c>
      <c r="J67" s="880">
        <v>51121551</v>
      </c>
      <c r="K67" s="880">
        <v>63945808</v>
      </c>
      <c r="L67" s="880">
        <v>76769345</v>
      </c>
      <c r="M67" s="880">
        <v>76769345</v>
      </c>
      <c r="N67" s="880">
        <v>76769345</v>
      </c>
      <c r="O67" s="880">
        <f>ROUND(+P67*[3]INVERSIÓN!$CH$14,0)</f>
        <v>76769345</v>
      </c>
      <c r="P67" s="881">
        <v>1.7999999999999999E-2</v>
      </c>
      <c r="Q67" s="880">
        <v>12652551</v>
      </c>
      <c r="R67" s="880">
        <v>29429037</v>
      </c>
      <c r="S67" s="880">
        <v>43103320</v>
      </c>
      <c r="T67" s="880">
        <v>52272291</v>
      </c>
      <c r="U67" s="880">
        <v>55221716</v>
      </c>
      <c r="V67" s="880">
        <v>66596111</v>
      </c>
      <c r="W67" s="880">
        <v>67449111</v>
      </c>
      <c r="X67" s="880">
        <v>67517808</v>
      </c>
      <c r="Y67" s="880">
        <f>ROUND(+AC67*[3]INVERSIÓN!$CI$14,0)</f>
        <v>67517808</v>
      </c>
      <c r="Z67" s="880"/>
      <c r="AA67" s="880"/>
      <c r="AB67" s="880"/>
      <c r="AC67" s="882">
        <v>1.7999999999999999E-2</v>
      </c>
      <c r="AD67" s="906"/>
      <c r="AE67" s="907"/>
      <c r="AF67" s="885"/>
      <c r="AG67" s="885"/>
      <c r="AH67" s="885"/>
      <c r="AI67" s="885"/>
      <c r="AJ67" s="885"/>
      <c r="AK67" s="885"/>
      <c r="AL67" s="885"/>
      <c r="AM67" s="885"/>
      <c r="AN67" s="885"/>
      <c r="AO67" s="885"/>
      <c r="AP67" s="885"/>
      <c r="AQ67" s="885"/>
      <c r="AR67" s="885"/>
      <c r="AS67" s="885"/>
      <c r="AT67" s="885"/>
      <c r="AU67" s="885"/>
      <c r="AV67" s="886"/>
    </row>
    <row r="68" spans="1:48" ht="15.75" customHeight="1" x14ac:dyDescent="0.25">
      <c r="A68" s="980"/>
      <c r="B68" s="981"/>
      <c r="C68" s="982"/>
      <c r="D68" s="242" t="s">
        <v>39</v>
      </c>
      <c r="E68" s="887">
        <v>1</v>
      </c>
      <c r="F68" s="888">
        <v>1</v>
      </c>
      <c r="G68" s="889">
        <v>1</v>
      </c>
      <c r="H68" s="889">
        <v>1</v>
      </c>
      <c r="I68" s="889">
        <v>1</v>
      </c>
      <c r="J68" s="889">
        <v>1</v>
      </c>
      <c r="K68" s="889">
        <v>1</v>
      </c>
      <c r="L68" s="889">
        <v>1</v>
      </c>
      <c r="M68" s="889">
        <v>1</v>
      </c>
      <c r="N68" s="889">
        <v>1</v>
      </c>
      <c r="O68" s="880">
        <f t="shared" ref="O68" si="35">+O66+O64</f>
        <v>1</v>
      </c>
      <c r="P68" s="890"/>
      <c r="Q68" s="880">
        <v>1</v>
      </c>
      <c r="R68" s="880">
        <v>1</v>
      </c>
      <c r="S68" s="880">
        <v>1</v>
      </c>
      <c r="T68" s="880">
        <v>1</v>
      </c>
      <c r="U68" s="880">
        <v>1</v>
      </c>
      <c r="V68" s="880">
        <v>1</v>
      </c>
      <c r="W68" s="880">
        <v>1</v>
      </c>
      <c r="X68" s="880">
        <v>1</v>
      </c>
      <c r="Y68" s="880">
        <f t="shared" ref="Y68" si="36">+Y66+Y64</f>
        <v>1</v>
      </c>
      <c r="Z68" s="889"/>
      <c r="AA68" s="889"/>
      <c r="AB68" s="889"/>
      <c r="AC68" s="891"/>
      <c r="AD68" s="906"/>
      <c r="AE68" s="907"/>
      <c r="AF68" s="885"/>
      <c r="AG68" s="885"/>
      <c r="AH68" s="885"/>
      <c r="AI68" s="885"/>
      <c r="AJ68" s="885"/>
      <c r="AK68" s="885"/>
      <c r="AL68" s="885"/>
      <c r="AM68" s="885"/>
      <c r="AN68" s="885"/>
      <c r="AO68" s="885"/>
      <c r="AP68" s="885"/>
      <c r="AQ68" s="885"/>
      <c r="AR68" s="885"/>
      <c r="AS68" s="885"/>
      <c r="AT68" s="885"/>
      <c r="AU68" s="885"/>
      <c r="AV68" s="886"/>
    </row>
    <row r="69" spans="1:48" ht="15.75" customHeight="1" thickBot="1" x14ac:dyDescent="0.3">
      <c r="A69" s="980"/>
      <c r="B69" s="981"/>
      <c r="C69" s="983"/>
      <c r="D69" s="243" t="s">
        <v>40</v>
      </c>
      <c r="E69" s="892">
        <v>303387806.68199998</v>
      </c>
      <c r="F69" s="893">
        <v>303387806.68199998</v>
      </c>
      <c r="G69" s="894">
        <v>174822244</v>
      </c>
      <c r="H69" s="894">
        <v>174775965</v>
      </c>
      <c r="I69" s="894">
        <v>195323305</v>
      </c>
      <c r="J69" s="894">
        <v>219965437</v>
      </c>
      <c r="K69" s="894">
        <v>240516548</v>
      </c>
      <c r="L69" s="894">
        <v>283322429</v>
      </c>
      <c r="M69" s="894">
        <v>283322429</v>
      </c>
      <c r="N69" s="894">
        <v>369284597</v>
      </c>
      <c r="O69" s="894">
        <f t="shared" ref="O69" si="37">+O65+O67</f>
        <v>369284597</v>
      </c>
      <c r="P69" s="895"/>
      <c r="Q69" s="894">
        <v>154224855</v>
      </c>
      <c r="R69" s="894">
        <v>171001341</v>
      </c>
      <c r="S69" s="894">
        <v>184675624</v>
      </c>
      <c r="T69" s="894">
        <v>193844595</v>
      </c>
      <c r="U69" s="894">
        <v>197343222</v>
      </c>
      <c r="V69" s="894">
        <v>209167617</v>
      </c>
      <c r="W69" s="894">
        <v>210033316</v>
      </c>
      <c r="X69" s="894">
        <v>292909296</v>
      </c>
      <c r="Y69" s="894">
        <f t="shared" ref="Y69" si="38">+Y65+Y67</f>
        <v>293639802</v>
      </c>
      <c r="Z69" s="894"/>
      <c r="AA69" s="894"/>
      <c r="AB69" s="894"/>
      <c r="AC69" s="896"/>
      <c r="AD69" s="906"/>
      <c r="AE69" s="907"/>
      <c r="AF69" s="885"/>
      <c r="AG69" s="885"/>
      <c r="AH69" s="885"/>
      <c r="AI69" s="885"/>
      <c r="AJ69" s="885"/>
      <c r="AK69" s="885"/>
      <c r="AL69" s="885"/>
      <c r="AM69" s="885"/>
      <c r="AN69" s="885"/>
      <c r="AO69" s="885"/>
      <c r="AP69" s="885"/>
      <c r="AQ69" s="885"/>
      <c r="AR69" s="885"/>
      <c r="AS69" s="885"/>
      <c r="AT69" s="885"/>
      <c r="AU69" s="885"/>
      <c r="AV69" s="886"/>
    </row>
    <row r="70" spans="1:48" ht="15.75" customHeight="1" x14ac:dyDescent="0.25">
      <c r="A70" s="980"/>
      <c r="B70" s="981"/>
      <c r="C70" s="979" t="s">
        <v>312</v>
      </c>
      <c r="D70" s="240" t="s">
        <v>37</v>
      </c>
      <c r="E70" s="903">
        <v>1</v>
      </c>
      <c r="F70" s="904">
        <v>1</v>
      </c>
      <c r="G70" s="905">
        <v>1</v>
      </c>
      <c r="H70" s="905">
        <v>1</v>
      </c>
      <c r="I70" s="905">
        <v>1</v>
      </c>
      <c r="J70" s="905">
        <v>1</v>
      </c>
      <c r="K70" s="905">
        <v>1</v>
      </c>
      <c r="L70" s="905">
        <v>1</v>
      </c>
      <c r="M70" s="905">
        <v>1</v>
      </c>
      <c r="N70" s="905">
        <v>1</v>
      </c>
      <c r="O70" s="871">
        <v>1</v>
      </c>
      <c r="P70" s="872"/>
      <c r="Q70" s="871">
        <v>1</v>
      </c>
      <c r="R70" s="871">
        <v>1</v>
      </c>
      <c r="S70" s="871">
        <v>1</v>
      </c>
      <c r="T70" s="871">
        <v>1</v>
      </c>
      <c r="U70" s="871">
        <v>1</v>
      </c>
      <c r="V70" s="871">
        <v>1</v>
      </c>
      <c r="W70" s="871">
        <v>1</v>
      </c>
      <c r="X70" s="871">
        <v>1</v>
      </c>
      <c r="Y70" s="871">
        <v>1</v>
      </c>
      <c r="Z70" s="871"/>
      <c r="AA70" s="871"/>
      <c r="AB70" s="871"/>
      <c r="AC70" s="873"/>
      <c r="AD70" s="902" t="s">
        <v>278</v>
      </c>
      <c r="AE70" s="885" t="s">
        <v>313</v>
      </c>
      <c r="AF70" s="885" t="s">
        <v>314</v>
      </c>
      <c r="AG70" s="885" t="s">
        <v>292</v>
      </c>
      <c r="AH70" s="885" t="s">
        <v>293</v>
      </c>
      <c r="AI70" s="885" t="s">
        <v>315</v>
      </c>
      <c r="AJ70" s="885" t="s">
        <v>294</v>
      </c>
      <c r="AK70" s="885">
        <v>194127</v>
      </c>
      <c r="AL70" s="885">
        <v>96190</v>
      </c>
      <c r="AM70" s="885">
        <v>97937</v>
      </c>
      <c r="AN70" s="885" t="s">
        <v>277</v>
      </c>
      <c r="AO70" s="885" t="s">
        <v>277</v>
      </c>
      <c r="AP70" s="885" t="s">
        <v>277</v>
      </c>
      <c r="AQ70" s="885" t="s">
        <v>277</v>
      </c>
      <c r="AR70" s="885" t="s">
        <v>277</v>
      </c>
      <c r="AS70" s="885" t="s">
        <v>277</v>
      </c>
      <c r="AT70" s="885" t="s">
        <v>277</v>
      </c>
      <c r="AU70" s="885">
        <f t="shared" ref="AU70" si="39">AL70+AM70</f>
        <v>194127</v>
      </c>
      <c r="AV70" s="886" t="s">
        <v>183</v>
      </c>
    </row>
    <row r="71" spans="1:48" ht="15.75" customHeight="1" x14ac:dyDescent="0.25">
      <c r="A71" s="980"/>
      <c r="B71" s="981"/>
      <c r="C71" s="982"/>
      <c r="D71" s="241" t="s">
        <v>3</v>
      </c>
      <c r="E71" s="878">
        <v>226567691.99999997</v>
      </c>
      <c r="F71" s="879">
        <v>226567691.99999997</v>
      </c>
      <c r="G71" s="880">
        <v>149299157</v>
      </c>
      <c r="H71" s="880">
        <v>149299157</v>
      </c>
      <c r="I71" s="880">
        <v>157026011</v>
      </c>
      <c r="J71" s="880">
        <v>168843886</v>
      </c>
      <c r="K71" s="880">
        <v>176570740</v>
      </c>
      <c r="L71" s="880">
        <v>206553084</v>
      </c>
      <c r="M71" s="880">
        <v>206553084</v>
      </c>
      <c r="N71" s="880">
        <v>292515252</v>
      </c>
      <c r="O71" s="880">
        <f>ROUND(+P71*[3]INVERSIÓN!$CH$11,0)</f>
        <v>292515252</v>
      </c>
      <c r="P71" s="881">
        <v>1.7999999999999999E-2</v>
      </c>
      <c r="Q71" s="880">
        <v>141572304</v>
      </c>
      <c r="R71" s="880">
        <v>141572304</v>
      </c>
      <c r="S71" s="880">
        <v>141572304</v>
      </c>
      <c r="T71" s="880">
        <v>141572304</v>
      </c>
      <c r="U71" s="880">
        <v>142121506</v>
      </c>
      <c r="V71" s="880">
        <v>142571506</v>
      </c>
      <c r="W71" s="880">
        <v>142584205</v>
      </c>
      <c r="X71" s="880">
        <v>225391488</v>
      </c>
      <c r="Y71" s="880">
        <f>ROUND(+AC71*[3]INVERSIÓN!$CI$11,0)</f>
        <v>226121994</v>
      </c>
      <c r="Z71" s="880"/>
      <c r="AA71" s="880"/>
      <c r="AB71" s="880"/>
      <c r="AC71" s="882">
        <v>1.7999999999999999E-2</v>
      </c>
      <c r="AD71" s="902"/>
      <c r="AE71" s="885"/>
      <c r="AF71" s="885"/>
      <c r="AG71" s="885"/>
      <c r="AH71" s="885"/>
      <c r="AI71" s="885"/>
      <c r="AJ71" s="885"/>
      <c r="AK71" s="885"/>
      <c r="AL71" s="885"/>
      <c r="AM71" s="885"/>
      <c r="AN71" s="885"/>
      <c r="AO71" s="885"/>
      <c r="AP71" s="885"/>
      <c r="AQ71" s="885"/>
      <c r="AR71" s="885"/>
      <c r="AS71" s="885"/>
      <c r="AT71" s="885"/>
      <c r="AU71" s="885"/>
      <c r="AV71" s="886"/>
    </row>
    <row r="72" spans="1:48" ht="15.75" customHeight="1" x14ac:dyDescent="0.25">
      <c r="A72" s="980"/>
      <c r="B72" s="981"/>
      <c r="C72" s="982"/>
      <c r="D72" s="242" t="s">
        <v>38</v>
      </c>
      <c r="E72" s="887">
        <v>0</v>
      </c>
      <c r="F72" s="888">
        <v>0</v>
      </c>
      <c r="G72" s="889">
        <v>0</v>
      </c>
      <c r="H72" s="889">
        <v>0</v>
      </c>
      <c r="I72" s="889">
        <v>0</v>
      </c>
      <c r="J72" s="889">
        <v>0</v>
      </c>
      <c r="K72" s="889">
        <v>0</v>
      </c>
      <c r="L72" s="889">
        <v>0</v>
      </c>
      <c r="M72" s="889">
        <v>0</v>
      </c>
      <c r="N72" s="889">
        <v>0</v>
      </c>
      <c r="O72" s="880">
        <v>0</v>
      </c>
      <c r="P72" s="890"/>
      <c r="Q72" s="880">
        <v>0</v>
      </c>
      <c r="R72" s="880">
        <v>0</v>
      </c>
      <c r="S72" s="880">
        <v>0</v>
      </c>
      <c r="T72" s="880">
        <v>0</v>
      </c>
      <c r="U72" s="880">
        <v>0</v>
      </c>
      <c r="V72" s="880">
        <v>0</v>
      </c>
      <c r="W72" s="880">
        <v>0</v>
      </c>
      <c r="X72" s="880">
        <v>0</v>
      </c>
      <c r="Y72" s="880">
        <v>0</v>
      </c>
      <c r="Z72" s="889"/>
      <c r="AA72" s="889"/>
      <c r="AB72" s="889"/>
      <c r="AC72" s="891"/>
      <c r="AD72" s="902"/>
      <c r="AE72" s="885"/>
      <c r="AF72" s="885"/>
      <c r="AG72" s="885"/>
      <c r="AH72" s="885"/>
      <c r="AI72" s="885"/>
      <c r="AJ72" s="885"/>
      <c r="AK72" s="885"/>
      <c r="AL72" s="885"/>
      <c r="AM72" s="885"/>
      <c r="AN72" s="885"/>
      <c r="AO72" s="885"/>
      <c r="AP72" s="885"/>
      <c r="AQ72" s="885"/>
      <c r="AR72" s="885"/>
      <c r="AS72" s="885"/>
      <c r="AT72" s="885"/>
      <c r="AU72" s="885"/>
      <c r="AV72" s="886"/>
    </row>
    <row r="73" spans="1:48" ht="15.75" customHeight="1" x14ac:dyDescent="0.25">
      <c r="A73" s="980"/>
      <c r="B73" s="981"/>
      <c r="C73" s="982"/>
      <c r="D73" s="241" t="s">
        <v>4</v>
      </c>
      <c r="E73" s="878">
        <v>76820114.681999996</v>
      </c>
      <c r="F73" s="879">
        <v>76820114.681999996</v>
      </c>
      <c r="G73" s="880">
        <v>25523087</v>
      </c>
      <c r="H73" s="880">
        <v>25476808</v>
      </c>
      <c r="I73" s="880">
        <v>38297294</v>
      </c>
      <c r="J73" s="880">
        <v>51121551</v>
      </c>
      <c r="K73" s="880">
        <v>63945808</v>
      </c>
      <c r="L73" s="880">
        <v>76769345</v>
      </c>
      <c r="M73" s="880">
        <v>76769345</v>
      </c>
      <c r="N73" s="880">
        <v>76769345</v>
      </c>
      <c r="O73" s="880">
        <f>ROUND(+P73*[3]INVERSIÓN!$CH$14,0)</f>
        <v>76769345</v>
      </c>
      <c r="P73" s="881">
        <v>1.7999999999999999E-2</v>
      </c>
      <c r="Q73" s="880">
        <v>12652551</v>
      </c>
      <c r="R73" s="880">
        <v>29429037</v>
      </c>
      <c r="S73" s="880">
        <v>43103320</v>
      </c>
      <c r="T73" s="880">
        <v>52272291</v>
      </c>
      <c r="U73" s="880">
        <v>55221716</v>
      </c>
      <c r="V73" s="880">
        <v>66596111</v>
      </c>
      <c r="W73" s="880">
        <v>67449111</v>
      </c>
      <c r="X73" s="880">
        <v>67517808</v>
      </c>
      <c r="Y73" s="880">
        <f>ROUND(+AC73*[3]INVERSIÓN!$CI$14,0)</f>
        <v>67517808</v>
      </c>
      <c r="Z73" s="880"/>
      <c r="AA73" s="880"/>
      <c r="AB73" s="880"/>
      <c r="AC73" s="882">
        <v>1.7999999999999999E-2</v>
      </c>
      <c r="AD73" s="902"/>
      <c r="AE73" s="885"/>
      <c r="AF73" s="885"/>
      <c r="AG73" s="885"/>
      <c r="AH73" s="885"/>
      <c r="AI73" s="885"/>
      <c r="AJ73" s="885"/>
      <c r="AK73" s="885"/>
      <c r="AL73" s="885"/>
      <c r="AM73" s="885"/>
      <c r="AN73" s="885"/>
      <c r="AO73" s="885"/>
      <c r="AP73" s="885"/>
      <c r="AQ73" s="885"/>
      <c r="AR73" s="885"/>
      <c r="AS73" s="885"/>
      <c r="AT73" s="885"/>
      <c r="AU73" s="885"/>
      <c r="AV73" s="886"/>
    </row>
    <row r="74" spans="1:48" ht="15.75" customHeight="1" x14ac:dyDescent="0.25">
      <c r="A74" s="980"/>
      <c r="B74" s="981"/>
      <c r="C74" s="982"/>
      <c r="D74" s="242" t="s">
        <v>39</v>
      </c>
      <c r="E74" s="878">
        <v>1</v>
      </c>
      <c r="F74" s="879">
        <v>1</v>
      </c>
      <c r="G74" s="880">
        <v>1</v>
      </c>
      <c r="H74" s="880">
        <v>1</v>
      </c>
      <c r="I74" s="880">
        <v>1</v>
      </c>
      <c r="J74" s="880">
        <v>1</v>
      </c>
      <c r="K74" s="880">
        <v>1</v>
      </c>
      <c r="L74" s="880">
        <v>1</v>
      </c>
      <c r="M74" s="880">
        <v>1</v>
      </c>
      <c r="N74" s="880">
        <v>1</v>
      </c>
      <c r="O74" s="880">
        <f t="shared" ref="O74" si="40">+O72+O70</f>
        <v>1</v>
      </c>
      <c r="P74" s="890"/>
      <c r="Q74" s="880">
        <v>1</v>
      </c>
      <c r="R74" s="880">
        <v>1</v>
      </c>
      <c r="S74" s="880">
        <v>1</v>
      </c>
      <c r="T74" s="880">
        <v>1</v>
      </c>
      <c r="U74" s="880">
        <v>1</v>
      </c>
      <c r="V74" s="880">
        <v>1</v>
      </c>
      <c r="W74" s="880">
        <v>1</v>
      </c>
      <c r="X74" s="880">
        <v>1</v>
      </c>
      <c r="Y74" s="880">
        <f t="shared" ref="Y74" si="41">+Y72+Y70</f>
        <v>1</v>
      </c>
      <c r="Z74" s="889"/>
      <c r="AA74" s="889"/>
      <c r="AB74" s="889"/>
      <c r="AC74" s="891"/>
      <c r="AD74" s="902"/>
      <c r="AE74" s="885"/>
      <c r="AF74" s="885"/>
      <c r="AG74" s="885"/>
      <c r="AH74" s="885"/>
      <c r="AI74" s="885"/>
      <c r="AJ74" s="885"/>
      <c r="AK74" s="885"/>
      <c r="AL74" s="885"/>
      <c r="AM74" s="885"/>
      <c r="AN74" s="885"/>
      <c r="AO74" s="885"/>
      <c r="AP74" s="885"/>
      <c r="AQ74" s="885"/>
      <c r="AR74" s="885"/>
      <c r="AS74" s="885"/>
      <c r="AT74" s="885"/>
      <c r="AU74" s="885"/>
      <c r="AV74" s="886"/>
    </row>
    <row r="75" spans="1:48" ht="15.75" customHeight="1" thickBot="1" x14ac:dyDescent="0.3">
      <c r="A75" s="980"/>
      <c r="B75" s="981"/>
      <c r="C75" s="983"/>
      <c r="D75" s="243" t="s">
        <v>40</v>
      </c>
      <c r="E75" s="892">
        <v>303387806.68199998</v>
      </c>
      <c r="F75" s="893">
        <v>303387806.68199998</v>
      </c>
      <c r="G75" s="894">
        <v>174822244</v>
      </c>
      <c r="H75" s="894">
        <v>174775965</v>
      </c>
      <c r="I75" s="894">
        <v>195323305</v>
      </c>
      <c r="J75" s="894">
        <v>219965437</v>
      </c>
      <c r="K75" s="894">
        <v>240516548</v>
      </c>
      <c r="L75" s="894">
        <v>283322429</v>
      </c>
      <c r="M75" s="894">
        <v>283322429</v>
      </c>
      <c r="N75" s="894">
        <v>369284597</v>
      </c>
      <c r="O75" s="894">
        <f t="shared" ref="O75" si="42">+O71+O73</f>
        <v>369284597</v>
      </c>
      <c r="P75" s="895"/>
      <c r="Q75" s="894">
        <v>154224855</v>
      </c>
      <c r="R75" s="894">
        <v>171001341</v>
      </c>
      <c r="S75" s="894">
        <v>184675624</v>
      </c>
      <c r="T75" s="894">
        <v>193844595</v>
      </c>
      <c r="U75" s="894">
        <v>197343222</v>
      </c>
      <c r="V75" s="894">
        <v>209167617</v>
      </c>
      <c r="W75" s="894">
        <v>210033316</v>
      </c>
      <c r="X75" s="894">
        <v>292909296</v>
      </c>
      <c r="Y75" s="894">
        <f t="shared" ref="Y75" si="43">+Y71+Y73</f>
        <v>293639802</v>
      </c>
      <c r="Z75" s="894"/>
      <c r="AA75" s="894"/>
      <c r="AB75" s="894"/>
      <c r="AC75" s="896"/>
      <c r="AD75" s="902"/>
      <c r="AE75" s="885"/>
      <c r="AF75" s="885"/>
      <c r="AG75" s="885"/>
      <c r="AH75" s="885"/>
      <c r="AI75" s="885"/>
      <c r="AJ75" s="885"/>
      <c r="AK75" s="885"/>
      <c r="AL75" s="885"/>
      <c r="AM75" s="885"/>
      <c r="AN75" s="885"/>
      <c r="AO75" s="885"/>
      <c r="AP75" s="885"/>
      <c r="AQ75" s="885"/>
      <c r="AR75" s="885"/>
      <c r="AS75" s="885"/>
      <c r="AT75" s="885"/>
      <c r="AU75" s="885"/>
      <c r="AV75" s="886"/>
    </row>
    <row r="76" spans="1:48" ht="15.75" customHeight="1" x14ac:dyDescent="0.25">
      <c r="A76" s="980"/>
      <c r="B76" s="981"/>
      <c r="C76" s="979" t="s">
        <v>316</v>
      </c>
      <c r="D76" s="240" t="s">
        <v>37</v>
      </c>
      <c r="E76" s="903">
        <v>1</v>
      </c>
      <c r="F76" s="904">
        <v>1</v>
      </c>
      <c r="G76" s="905">
        <v>1</v>
      </c>
      <c r="H76" s="905">
        <v>1</v>
      </c>
      <c r="I76" s="905">
        <v>1</v>
      </c>
      <c r="J76" s="905">
        <v>1</v>
      </c>
      <c r="K76" s="905">
        <v>1</v>
      </c>
      <c r="L76" s="905">
        <v>1</v>
      </c>
      <c r="M76" s="905">
        <v>1</v>
      </c>
      <c r="N76" s="905">
        <v>1</v>
      </c>
      <c r="O76" s="871">
        <v>1</v>
      </c>
      <c r="P76" s="872"/>
      <c r="Q76" s="871">
        <v>1</v>
      </c>
      <c r="R76" s="871">
        <v>1</v>
      </c>
      <c r="S76" s="871">
        <v>1</v>
      </c>
      <c r="T76" s="871">
        <v>1</v>
      </c>
      <c r="U76" s="871">
        <v>1</v>
      </c>
      <c r="V76" s="871">
        <v>1</v>
      </c>
      <c r="W76" s="871">
        <v>1</v>
      </c>
      <c r="X76" s="871">
        <v>1</v>
      </c>
      <c r="Y76" s="871">
        <v>1</v>
      </c>
      <c r="Z76" s="871"/>
      <c r="AA76" s="871"/>
      <c r="AB76" s="871"/>
      <c r="AC76" s="873"/>
      <c r="AD76" s="902" t="s">
        <v>317</v>
      </c>
      <c r="AE76" s="885" t="s">
        <v>318</v>
      </c>
      <c r="AF76" s="885" t="s">
        <v>319</v>
      </c>
      <c r="AG76" s="885" t="s">
        <v>292</v>
      </c>
      <c r="AH76" s="885" t="s">
        <v>293</v>
      </c>
      <c r="AI76" s="885" t="s">
        <v>315</v>
      </c>
      <c r="AJ76" s="885" t="s">
        <v>294</v>
      </c>
      <c r="AK76" s="885">
        <v>8074</v>
      </c>
      <c r="AL76" s="885">
        <v>4000</v>
      </c>
      <c r="AM76" s="885">
        <v>4074</v>
      </c>
      <c r="AN76" s="885" t="s">
        <v>277</v>
      </c>
      <c r="AO76" s="885" t="s">
        <v>277</v>
      </c>
      <c r="AP76" s="885" t="s">
        <v>277</v>
      </c>
      <c r="AQ76" s="885" t="s">
        <v>277</v>
      </c>
      <c r="AR76" s="885" t="s">
        <v>277</v>
      </c>
      <c r="AS76" s="885" t="s">
        <v>277</v>
      </c>
      <c r="AT76" s="885" t="s">
        <v>277</v>
      </c>
      <c r="AU76" s="885">
        <f t="shared" ref="AU76" si="44">AL76+AM76</f>
        <v>8074</v>
      </c>
      <c r="AV76" s="886" t="s">
        <v>183</v>
      </c>
    </row>
    <row r="77" spans="1:48" ht="15.75" customHeight="1" x14ac:dyDescent="0.25">
      <c r="A77" s="980"/>
      <c r="B77" s="981"/>
      <c r="C77" s="982"/>
      <c r="D77" s="241" t="s">
        <v>3</v>
      </c>
      <c r="E77" s="878">
        <v>226567691.99999997</v>
      </c>
      <c r="F77" s="879">
        <v>226567691.99999997</v>
      </c>
      <c r="G77" s="880">
        <v>149299157</v>
      </c>
      <c r="H77" s="880">
        <v>149299157</v>
      </c>
      <c r="I77" s="880">
        <v>157026011</v>
      </c>
      <c r="J77" s="880">
        <v>168843886</v>
      </c>
      <c r="K77" s="880">
        <v>176570740</v>
      </c>
      <c r="L77" s="880">
        <v>206553084</v>
      </c>
      <c r="M77" s="880">
        <v>206553084</v>
      </c>
      <c r="N77" s="880">
        <v>292515252</v>
      </c>
      <c r="O77" s="880">
        <f>ROUND(+P77*[3]INVERSIÓN!$CH$11,0)</f>
        <v>292515252</v>
      </c>
      <c r="P77" s="881">
        <v>1.7999999999999999E-2</v>
      </c>
      <c r="Q77" s="880">
        <v>141572304</v>
      </c>
      <c r="R77" s="880">
        <v>141572304</v>
      </c>
      <c r="S77" s="880">
        <v>141572304</v>
      </c>
      <c r="T77" s="880">
        <v>141572304</v>
      </c>
      <c r="U77" s="880">
        <v>142121506</v>
      </c>
      <c r="V77" s="880">
        <v>142571506</v>
      </c>
      <c r="W77" s="880">
        <v>142584205</v>
      </c>
      <c r="X77" s="880">
        <v>225391488</v>
      </c>
      <c r="Y77" s="880">
        <f>ROUND(+AC77*[3]INVERSIÓN!$CI$11,0)</f>
        <v>226121994</v>
      </c>
      <c r="Z77" s="880"/>
      <c r="AA77" s="880"/>
      <c r="AB77" s="880"/>
      <c r="AC77" s="882">
        <v>1.7999999999999999E-2</v>
      </c>
      <c r="AD77" s="902"/>
      <c r="AE77" s="885"/>
      <c r="AF77" s="885"/>
      <c r="AG77" s="885"/>
      <c r="AH77" s="885"/>
      <c r="AI77" s="885"/>
      <c r="AJ77" s="885"/>
      <c r="AK77" s="885"/>
      <c r="AL77" s="885"/>
      <c r="AM77" s="885"/>
      <c r="AN77" s="885"/>
      <c r="AO77" s="885"/>
      <c r="AP77" s="885"/>
      <c r="AQ77" s="885"/>
      <c r="AR77" s="885"/>
      <c r="AS77" s="885"/>
      <c r="AT77" s="885"/>
      <c r="AU77" s="885"/>
      <c r="AV77" s="886"/>
    </row>
    <row r="78" spans="1:48" ht="15.75" customHeight="1" x14ac:dyDescent="0.25">
      <c r="A78" s="980"/>
      <c r="B78" s="981"/>
      <c r="C78" s="982"/>
      <c r="D78" s="242" t="s">
        <v>38</v>
      </c>
      <c r="E78" s="878">
        <v>0</v>
      </c>
      <c r="F78" s="888">
        <v>0</v>
      </c>
      <c r="G78" s="880">
        <v>0</v>
      </c>
      <c r="H78" s="880">
        <v>0</v>
      </c>
      <c r="I78" s="880">
        <v>0</v>
      </c>
      <c r="J78" s="880">
        <v>0</v>
      </c>
      <c r="K78" s="880">
        <v>0</v>
      </c>
      <c r="L78" s="880">
        <v>0</v>
      </c>
      <c r="M78" s="880">
        <v>0</v>
      </c>
      <c r="N78" s="880">
        <v>0</v>
      </c>
      <c r="O78" s="880">
        <v>0</v>
      </c>
      <c r="P78" s="890"/>
      <c r="Q78" s="880">
        <v>0</v>
      </c>
      <c r="R78" s="880">
        <v>0</v>
      </c>
      <c r="S78" s="880">
        <v>0</v>
      </c>
      <c r="T78" s="880">
        <v>0</v>
      </c>
      <c r="U78" s="880">
        <v>0</v>
      </c>
      <c r="V78" s="880">
        <v>0</v>
      </c>
      <c r="W78" s="880">
        <v>0</v>
      </c>
      <c r="X78" s="880">
        <v>0</v>
      </c>
      <c r="Y78" s="880">
        <v>0</v>
      </c>
      <c r="Z78" s="889"/>
      <c r="AA78" s="889"/>
      <c r="AB78" s="889"/>
      <c r="AC78" s="891"/>
      <c r="AD78" s="902"/>
      <c r="AE78" s="885"/>
      <c r="AF78" s="885"/>
      <c r="AG78" s="885"/>
      <c r="AH78" s="885"/>
      <c r="AI78" s="885"/>
      <c r="AJ78" s="885"/>
      <c r="AK78" s="885"/>
      <c r="AL78" s="885"/>
      <c r="AM78" s="885"/>
      <c r="AN78" s="885"/>
      <c r="AO78" s="885"/>
      <c r="AP78" s="885"/>
      <c r="AQ78" s="885"/>
      <c r="AR78" s="885"/>
      <c r="AS78" s="885"/>
      <c r="AT78" s="885"/>
      <c r="AU78" s="885"/>
      <c r="AV78" s="886"/>
    </row>
    <row r="79" spans="1:48" ht="15.75" customHeight="1" x14ac:dyDescent="0.25">
      <c r="A79" s="980"/>
      <c r="B79" s="981"/>
      <c r="C79" s="982"/>
      <c r="D79" s="241" t="s">
        <v>4</v>
      </c>
      <c r="E79" s="878">
        <v>76820114.681999996</v>
      </c>
      <c r="F79" s="879">
        <v>76820114.681999996</v>
      </c>
      <c r="G79" s="880">
        <v>25523087</v>
      </c>
      <c r="H79" s="880">
        <v>25476808</v>
      </c>
      <c r="I79" s="880">
        <v>38297294</v>
      </c>
      <c r="J79" s="880">
        <v>51121551</v>
      </c>
      <c r="K79" s="880">
        <v>63945808</v>
      </c>
      <c r="L79" s="880">
        <v>76769345</v>
      </c>
      <c r="M79" s="880">
        <v>76769345</v>
      </c>
      <c r="N79" s="880">
        <v>76769345</v>
      </c>
      <c r="O79" s="880">
        <f>ROUND(+P79*[3]INVERSIÓN!$CH$14,0)</f>
        <v>76769345</v>
      </c>
      <c r="P79" s="881">
        <v>1.7999999999999999E-2</v>
      </c>
      <c r="Q79" s="880">
        <v>12652551</v>
      </c>
      <c r="R79" s="880">
        <v>29429037</v>
      </c>
      <c r="S79" s="880">
        <v>43103320</v>
      </c>
      <c r="T79" s="880">
        <v>52272291</v>
      </c>
      <c r="U79" s="880">
        <v>55221716</v>
      </c>
      <c r="V79" s="880">
        <v>66596111</v>
      </c>
      <c r="W79" s="880">
        <v>67449111</v>
      </c>
      <c r="X79" s="880">
        <v>67517808</v>
      </c>
      <c r="Y79" s="880">
        <f>ROUND(+AC79*[3]INVERSIÓN!$CI$14,0)</f>
        <v>67517808</v>
      </c>
      <c r="Z79" s="880"/>
      <c r="AA79" s="880"/>
      <c r="AB79" s="880"/>
      <c r="AC79" s="882">
        <v>1.7999999999999999E-2</v>
      </c>
      <c r="AD79" s="902" t="s">
        <v>278</v>
      </c>
      <c r="AE79" s="885" t="s">
        <v>320</v>
      </c>
      <c r="AF79" s="885" t="s">
        <v>321</v>
      </c>
      <c r="AG79" s="885"/>
      <c r="AH79" s="885"/>
      <c r="AI79" s="885"/>
      <c r="AJ79" s="885"/>
      <c r="AK79" s="885"/>
      <c r="AL79" s="885"/>
      <c r="AM79" s="885"/>
      <c r="AN79" s="885"/>
      <c r="AO79" s="885"/>
      <c r="AP79" s="885"/>
      <c r="AQ79" s="885"/>
      <c r="AR79" s="885"/>
      <c r="AS79" s="885"/>
      <c r="AT79" s="885"/>
      <c r="AU79" s="885"/>
      <c r="AV79" s="886"/>
    </row>
    <row r="80" spans="1:48" ht="15.75" customHeight="1" x14ac:dyDescent="0.25">
      <c r="A80" s="980"/>
      <c r="B80" s="981"/>
      <c r="C80" s="982"/>
      <c r="D80" s="242" t="s">
        <v>39</v>
      </c>
      <c r="E80" s="887">
        <v>1</v>
      </c>
      <c r="F80" s="888">
        <v>1</v>
      </c>
      <c r="G80" s="889">
        <v>1</v>
      </c>
      <c r="H80" s="889">
        <v>1</v>
      </c>
      <c r="I80" s="889">
        <v>1</v>
      </c>
      <c r="J80" s="889">
        <v>1</v>
      </c>
      <c r="K80" s="889">
        <v>1</v>
      </c>
      <c r="L80" s="889">
        <v>1</v>
      </c>
      <c r="M80" s="889">
        <v>1</v>
      </c>
      <c r="N80" s="889">
        <v>1</v>
      </c>
      <c r="O80" s="880">
        <f t="shared" ref="O80" si="45">+O78+O76</f>
        <v>1</v>
      </c>
      <c r="P80" s="890"/>
      <c r="Q80" s="880">
        <v>1</v>
      </c>
      <c r="R80" s="880">
        <v>1</v>
      </c>
      <c r="S80" s="880">
        <v>1</v>
      </c>
      <c r="T80" s="880">
        <v>1</v>
      </c>
      <c r="U80" s="880">
        <v>1</v>
      </c>
      <c r="V80" s="880">
        <v>1</v>
      </c>
      <c r="W80" s="880">
        <v>1</v>
      </c>
      <c r="X80" s="880">
        <v>1</v>
      </c>
      <c r="Y80" s="880">
        <f t="shared" ref="Y80" si="46">+Y78+Y76</f>
        <v>1</v>
      </c>
      <c r="Z80" s="889"/>
      <c r="AA80" s="889"/>
      <c r="AB80" s="889"/>
      <c r="AC80" s="891"/>
      <c r="AD80" s="902"/>
      <c r="AE80" s="885"/>
      <c r="AF80" s="885"/>
      <c r="AG80" s="885"/>
      <c r="AH80" s="885"/>
      <c r="AI80" s="885"/>
      <c r="AJ80" s="885"/>
      <c r="AK80" s="885"/>
      <c r="AL80" s="885"/>
      <c r="AM80" s="885"/>
      <c r="AN80" s="885"/>
      <c r="AO80" s="885"/>
      <c r="AP80" s="885"/>
      <c r="AQ80" s="885"/>
      <c r="AR80" s="885"/>
      <c r="AS80" s="885"/>
      <c r="AT80" s="885"/>
      <c r="AU80" s="885"/>
      <c r="AV80" s="886"/>
    </row>
    <row r="81" spans="1:48" ht="15.75" customHeight="1" thickBot="1" x14ac:dyDescent="0.3">
      <c r="A81" s="980"/>
      <c r="B81" s="981"/>
      <c r="C81" s="983"/>
      <c r="D81" s="243" t="s">
        <v>40</v>
      </c>
      <c r="E81" s="892">
        <v>303387806.68199998</v>
      </c>
      <c r="F81" s="893">
        <v>303387806.68199998</v>
      </c>
      <c r="G81" s="894">
        <v>174822244</v>
      </c>
      <c r="H81" s="894">
        <v>174775965</v>
      </c>
      <c r="I81" s="894">
        <v>195323305</v>
      </c>
      <c r="J81" s="894">
        <v>219965437</v>
      </c>
      <c r="K81" s="894">
        <v>240516548</v>
      </c>
      <c r="L81" s="894">
        <v>283322429</v>
      </c>
      <c r="M81" s="894">
        <v>283322429</v>
      </c>
      <c r="N81" s="894">
        <v>369284597</v>
      </c>
      <c r="O81" s="894">
        <f t="shared" ref="O81" si="47">+O77+O79</f>
        <v>369284597</v>
      </c>
      <c r="P81" s="895"/>
      <c r="Q81" s="894">
        <v>154224855</v>
      </c>
      <c r="R81" s="894">
        <v>171001341</v>
      </c>
      <c r="S81" s="894">
        <v>184675624</v>
      </c>
      <c r="T81" s="894">
        <v>193844595</v>
      </c>
      <c r="U81" s="894">
        <v>197343222</v>
      </c>
      <c r="V81" s="894">
        <v>209167617</v>
      </c>
      <c r="W81" s="894">
        <v>210033316</v>
      </c>
      <c r="X81" s="894">
        <v>292909296</v>
      </c>
      <c r="Y81" s="894">
        <f t="shared" ref="Y81" si="48">+Y77+Y79</f>
        <v>293639802</v>
      </c>
      <c r="Z81" s="894"/>
      <c r="AA81" s="894"/>
      <c r="AB81" s="894"/>
      <c r="AC81" s="896"/>
      <c r="AD81" s="902"/>
      <c r="AE81" s="885"/>
      <c r="AF81" s="885"/>
      <c r="AG81" s="885"/>
      <c r="AH81" s="885"/>
      <c r="AI81" s="885"/>
      <c r="AJ81" s="885"/>
      <c r="AK81" s="885"/>
      <c r="AL81" s="885"/>
      <c r="AM81" s="885"/>
      <c r="AN81" s="885"/>
      <c r="AO81" s="885"/>
      <c r="AP81" s="885"/>
      <c r="AQ81" s="885"/>
      <c r="AR81" s="885"/>
      <c r="AS81" s="885"/>
      <c r="AT81" s="885"/>
      <c r="AU81" s="885"/>
      <c r="AV81" s="886"/>
    </row>
    <row r="82" spans="1:48" ht="15.75" customHeight="1" x14ac:dyDescent="0.25">
      <c r="A82" s="980"/>
      <c r="B82" s="981"/>
      <c r="C82" s="979" t="s">
        <v>322</v>
      </c>
      <c r="D82" s="240" t="s">
        <v>37</v>
      </c>
      <c r="E82" s="903">
        <v>1</v>
      </c>
      <c r="F82" s="904">
        <v>1</v>
      </c>
      <c r="G82" s="905">
        <v>1</v>
      </c>
      <c r="H82" s="905">
        <v>1</v>
      </c>
      <c r="I82" s="905">
        <v>1</v>
      </c>
      <c r="J82" s="905">
        <v>1</v>
      </c>
      <c r="K82" s="905">
        <v>1</v>
      </c>
      <c r="L82" s="905">
        <v>1</v>
      </c>
      <c r="M82" s="905">
        <v>1</v>
      </c>
      <c r="N82" s="905">
        <v>1</v>
      </c>
      <c r="O82" s="871">
        <v>1</v>
      </c>
      <c r="P82" s="872"/>
      <c r="Q82" s="871">
        <v>1</v>
      </c>
      <c r="R82" s="871">
        <v>1</v>
      </c>
      <c r="S82" s="871">
        <v>1</v>
      </c>
      <c r="T82" s="871">
        <v>1</v>
      </c>
      <c r="U82" s="871">
        <v>1</v>
      </c>
      <c r="V82" s="871">
        <v>1</v>
      </c>
      <c r="W82" s="871">
        <v>1</v>
      </c>
      <c r="X82" s="871">
        <v>1</v>
      </c>
      <c r="Y82" s="871">
        <v>1</v>
      </c>
      <c r="Z82" s="871"/>
      <c r="AA82" s="871"/>
      <c r="AB82" s="871"/>
      <c r="AC82" s="873"/>
      <c r="AD82" s="902" t="s">
        <v>278</v>
      </c>
      <c r="AE82" s="885" t="s">
        <v>323</v>
      </c>
      <c r="AF82" s="885" t="s">
        <v>324</v>
      </c>
      <c r="AG82" s="885" t="s">
        <v>292</v>
      </c>
      <c r="AH82" s="885" t="s">
        <v>293</v>
      </c>
      <c r="AI82" s="885" t="s">
        <v>315</v>
      </c>
      <c r="AJ82" s="885" t="s">
        <v>294</v>
      </c>
      <c r="AK82" s="885">
        <v>127326</v>
      </c>
      <c r="AL82" s="885">
        <v>63092</v>
      </c>
      <c r="AM82" s="885">
        <v>64234</v>
      </c>
      <c r="AN82" s="885" t="s">
        <v>277</v>
      </c>
      <c r="AO82" s="885" t="s">
        <v>277</v>
      </c>
      <c r="AP82" s="885" t="s">
        <v>277</v>
      </c>
      <c r="AQ82" s="885" t="s">
        <v>277</v>
      </c>
      <c r="AR82" s="885" t="s">
        <v>277</v>
      </c>
      <c r="AS82" s="885" t="s">
        <v>277</v>
      </c>
      <c r="AT82" s="885" t="s">
        <v>277</v>
      </c>
      <c r="AU82" s="885">
        <f t="shared" ref="AU82" si="49">AL82+AM82</f>
        <v>127326</v>
      </c>
      <c r="AV82" s="886" t="s">
        <v>183</v>
      </c>
    </row>
    <row r="83" spans="1:48" ht="15.75" customHeight="1" x14ac:dyDescent="0.25">
      <c r="A83" s="980"/>
      <c r="B83" s="981"/>
      <c r="C83" s="982"/>
      <c r="D83" s="241" t="s">
        <v>3</v>
      </c>
      <c r="E83" s="878">
        <v>755225640</v>
      </c>
      <c r="F83" s="879">
        <v>755225640</v>
      </c>
      <c r="G83" s="880">
        <v>497663858</v>
      </c>
      <c r="H83" s="880">
        <v>497663858</v>
      </c>
      <c r="I83" s="880">
        <v>523420036</v>
      </c>
      <c r="J83" s="880">
        <v>562812954</v>
      </c>
      <c r="K83" s="880">
        <v>588569133</v>
      </c>
      <c r="L83" s="880">
        <v>688510279</v>
      </c>
      <c r="M83" s="880">
        <v>688510279</v>
      </c>
      <c r="N83" s="880">
        <v>975050840</v>
      </c>
      <c r="O83" s="880">
        <f>ROUND(+P83*[3]INVERSIÓN!$CH$11,0)</f>
        <v>975050840</v>
      </c>
      <c r="P83" s="881">
        <v>0.06</v>
      </c>
      <c r="Q83" s="880">
        <v>471907680</v>
      </c>
      <c r="R83" s="880">
        <v>471907680</v>
      </c>
      <c r="S83" s="880">
        <v>471907680</v>
      </c>
      <c r="T83" s="880">
        <v>471907680</v>
      </c>
      <c r="U83" s="880">
        <v>473738353</v>
      </c>
      <c r="V83" s="880">
        <v>475238353</v>
      </c>
      <c r="W83" s="880">
        <v>475280683</v>
      </c>
      <c r="X83" s="880">
        <v>751304959</v>
      </c>
      <c r="Y83" s="880">
        <f>ROUND(+AC83*[3]INVERSIÓN!$CI$11,0)</f>
        <v>753739981</v>
      </c>
      <c r="Z83" s="880"/>
      <c r="AA83" s="880"/>
      <c r="AB83" s="880"/>
      <c r="AC83" s="882">
        <v>0.06</v>
      </c>
      <c r="AD83" s="902"/>
      <c r="AE83" s="885"/>
      <c r="AF83" s="885"/>
      <c r="AG83" s="885"/>
      <c r="AH83" s="885"/>
      <c r="AI83" s="885"/>
      <c r="AJ83" s="885"/>
      <c r="AK83" s="885"/>
      <c r="AL83" s="885"/>
      <c r="AM83" s="885"/>
      <c r="AN83" s="885"/>
      <c r="AO83" s="885"/>
      <c r="AP83" s="885"/>
      <c r="AQ83" s="885"/>
      <c r="AR83" s="885"/>
      <c r="AS83" s="885"/>
      <c r="AT83" s="885"/>
      <c r="AU83" s="885"/>
      <c r="AV83" s="886"/>
    </row>
    <row r="84" spans="1:48" ht="15.75" customHeight="1" x14ac:dyDescent="0.25">
      <c r="A84" s="980"/>
      <c r="B84" s="981"/>
      <c r="C84" s="982"/>
      <c r="D84" s="242" t="s">
        <v>38</v>
      </c>
      <c r="E84" s="887">
        <v>0</v>
      </c>
      <c r="F84" s="888">
        <v>0</v>
      </c>
      <c r="G84" s="889">
        <v>0</v>
      </c>
      <c r="H84" s="889">
        <v>0</v>
      </c>
      <c r="I84" s="889">
        <v>0</v>
      </c>
      <c r="J84" s="889">
        <v>0</v>
      </c>
      <c r="K84" s="889">
        <v>0</v>
      </c>
      <c r="L84" s="889">
        <v>0</v>
      </c>
      <c r="M84" s="889">
        <v>0</v>
      </c>
      <c r="N84" s="889">
        <v>0</v>
      </c>
      <c r="O84" s="880">
        <v>0</v>
      </c>
      <c r="P84" s="890"/>
      <c r="Q84" s="880">
        <v>0</v>
      </c>
      <c r="R84" s="880">
        <v>0</v>
      </c>
      <c r="S84" s="880">
        <v>0</v>
      </c>
      <c r="T84" s="880">
        <v>0</v>
      </c>
      <c r="U84" s="880">
        <v>0</v>
      </c>
      <c r="V84" s="880">
        <v>0</v>
      </c>
      <c r="W84" s="880">
        <v>0</v>
      </c>
      <c r="X84" s="880">
        <v>0</v>
      </c>
      <c r="Y84" s="880">
        <v>0</v>
      </c>
      <c r="Z84" s="889"/>
      <c r="AA84" s="889"/>
      <c r="AB84" s="889"/>
      <c r="AC84" s="891"/>
      <c r="AD84" s="902"/>
      <c r="AE84" s="885"/>
      <c r="AF84" s="885"/>
      <c r="AG84" s="885"/>
      <c r="AH84" s="885"/>
      <c r="AI84" s="885"/>
      <c r="AJ84" s="885"/>
      <c r="AK84" s="885"/>
      <c r="AL84" s="885"/>
      <c r="AM84" s="885"/>
      <c r="AN84" s="885"/>
      <c r="AO84" s="885"/>
      <c r="AP84" s="885"/>
      <c r="AQ84" s="885"/>
      <c r="AR84" s="885"/>
      <c r="AS84" s="885"/>
      <c r="AT84" s="885"/>
      <c r="AU84" s="885"/>
      <c r="AV84" s="886"/>
    </row>
    <row r="85" spans="1:48" ht="15.75" customHeight="1" x14ac:dyDescent="0.25">
      <c r="A85" s="980"/>
      <c r="B85" s="981"/>
      <c r="C85" s="982"/>
      <c r="D85" s="241" t="s">
        <v>4</v>
      </c>
      <c r="E85" s="878">
        <v>256067048.94</v>
      </c>
      <c r="F85" s="879">
        <v>256067048.94</v>
      </c>
      <c r="G85" s="880">
        <v>85076958</v>
      </c>
      <c r="H85" s="880">
        <v>84922694</v>
      </c>
      <c r="I85" s="880">
        <v>127657647</v>
      </c>
      <c r="J85" s="880">
        <v>170405169</v>
      </c>
      <c r="K85" s="880">
        <v>213152692</v>
      </c>
      <c r="L85" s="880">
        <v>255897816</v>
      </c>
      <c r="M85" s="880">
        <v>255897816</v>
      </c>
      <c r="N85" s="880">
        <v>255897816</v>
      </c>
      <c r="O85" s="880">
        <f>ROUND(+P85*[3]INVERSIÓN!$CH$14,0)</f>
        <v>255897816</v>
      </c>
      <c r="P85" s="881">
        <v>0.06</v>
      </c>
      <c r="Q85" s="880">
        <v>42175171</v>
      </c>
      <c r="R85" s="880">
        <v>98096791</v>
      </c>
      <c r="S85" s="880">
        <v>143677733</v>
      </c>
      <c r="T85" s="880">
        <v>174240970</v>
      </c>
      <c r="U85" s="880">
        <v>184072388</v>
      </c>
      <c r="V85" s="880">
        <v>221987038</v>
      </c>
      <c r="W85" s="880">
        <v>224830371</v>
      </c>
      <c r="X85" s="880">
        <v>225059359</v>
      </c>
      <c r="Y85" s="880">
        <f>ROUND(+AC85*[3]INVERSIÓN!$CI$14,0)</f>
        <v>225059359</v>
      </c>
      <c r="Z85" s="880"/>
      <c r="AA85" s="880"/>
      <c r="AB85" s="880"/>
      <c r="AC85" s="882">
        <v>0.06</v>
      </c>
      <c r="AD85" s="902"/>
      <c r="AE85" s="885"/>
      <c r="AF85" s="885"/>
      <c r="AG85" s="885"/>
      <c r="AH85" s="885"/>
      <c r="AI85" s="885"/>
      <c r="AJ85" s="885"/>
      <c r="AK85" s="885"/>
      <c r="AL85" s="885"/>
      <c r="AM85" s="885"/>
      <c r="AN85" s="885"/>
      <c r="AO85" s="885"/>
      <c r="AP85" s="885"/>
      <c r="AQ85" s="885"/>
      <c r="AR85" s="885"/>
      <c r="AS85" s="885"/>
      <c r="AT85" s="885"/>
      <c r="AU85" s="885"/>
      <c r="AV85" s="886"/>
    </row>
    <row r="86" spans="1:48" ht="15.75" customHeight="1" x14ac:dyDescent="0.25">
      <c r="A86" s="980"/>
      <c r="B86" s="981"/>
      <c r="C86" s="982"/>
      <c r="D86" s="242" t="s">
        <v>39</v>
      </c>
      <c r="E86" s="887">
        <v>1</v>
      </c>
      <c r="F86" s="888">
        <v>1</v>
      </c>
      <c r="G86" s="889">
        <v>1</v>
      </c>
      <c r="H86" s="889">
        <v>1</v>
      </c>
      <c r="I86" s="889">
        <v>1</v>
      </c>
      <c r="J86" s="889">
        <v>1</v>
      </c>
      <c r="K86" s="889">
        <v>1</v>
      </c>
      <c r="L86" s="889">
        <v>1</v>
      </c>
      <c r="M86" s="889">
        <v>1</v>
      </c>
      <c r="N86" s="889">
        <v>1</v>
      </c>
      <c r="O86" s="880">
        <f t="shared" ref="O86" si="50">+O84+O82</f>
        <v>1</v>
      </c>
      <c r="P86" s="890"/>
      <c r="Q86" s="880">
        <v>1</v>
      </c>
      <c r="R86" s="880">
        <v>1</v>
      </c>
      <c r="S86" s="880">
        <v>1</v>
      </c>
      <c r="T86" s="880">
        <v>1</v>
      </c>
      <c r="U86" s="880">
        <v>1</v>
      </c>
      <c r="V86" s="880">
        <v>1</v>
      </c>
      <c r="W86" s="880">
        <v>1</v>
      </c>
      <c r="X86" s="880">
        <v>1</v>
      </c>
      <c r="Y86" s="880">
        <f t="shared" ref="Y86" si="51">+Y84+Y82</f>
        <v>1</v>
      </c>
      <c r="Z86" s="889"/>
      <c r="AA86" s="889"/>
      <c r="AB86" s="889"/>
      <c r="AC86" s="891"/>
      <c r="AD86" s="902"/>
      <c r="AE86" s="885"/>
      <c r="AF86" s="885"/>
      <c r="AG86" s="885"/>
      <c r="AH86" s="885"/>
      <c r="AI86" s="885"/>
      <c r="AJ86" s="885"/>
      <c r="AK86" s="885"/>
      <c r="AL86" s="885"/>
      <c r="AM86" s="885"/>
      <c r="AN86" s="885"/>
      <c r="AO86" s="885"/>
      <c r="AP86" s="885"/>
      <c r="AQ86" s="885"/>
      <c r="AR86" s="885"/>
      <c r="AS86" s="885"/>
      <c r="AT86" s="885"/>
      <c r="AU86" s="885"/>
      <c r="AV86" s="886"/>
    </row>
    <row r="87" spans="1:48" ht="15.75" customHeight="1" thickBot="1" x14ac:dyDescent="0.3">
      <c r="A87" s="980"/>
      <c r="B87" s="981"/>
      <c r="C87" s="983"/>
      <c r="D87" s="243" t="s">
        <v>40</v>
      </c>
      <c r="E87" s="892">
        <v>1011292688.9400001</v>
      </c>
      <c r="F87" s="893">
        <v>1011292688.9400001</v>
      </c>
      <c r="G87" s="894">
        <v>582740816</v>
      </c>
      <c r="H87" s="894">
        <v>582586552</v>
      </c>
      <c r="I87" s="894">
        <v>651077683</v>
      </c>
      <c r="J87" s="894">
        <v>733218123</v>
      </c>
      <c r="K87" s="894">
        <v>801721825</v>
      </c>
      <c r="L87" s="894">
        <v>944408095</v>
      </c>
      <c r="M87" s="894">
        <v>944408095</v>
      </c>
      <c r="N87" s="894">
        <v>1230948656</v>
      </c>
      <c r="O87" s="894">
        <f t="shared" ref="O87" si="52">+O83+O85</f>
        <v>1230948656</v>
      </c>
      <c r="P87" s="895"/>
      <c r="Q87" s="894">
        <v>514082851</v>
      </c>
      <c r="R87" s="894">
        <v>570004471</v>
      </c>
      <c r="S87" s="894">
        <v>615585413</v>
      </c>
      <c r="T87" s="894">
        <v>646148650</v>
      </c>
      <c r="U87" s="894">
        <v>657810741</v>
      </c>
      <c r="V87" s="894">
        <v>697225391</v>
      </c>
      <c r="W87" s="894">
        <v>700111054</v>
      </c>
      <c r="X87" s="894">
        <v>976364318</v>
      </c>
      <c r="Y87" s="894">
        <f t="shared" ref="Y87" si="53">+Y83+Y85</f>
        <v>978799340</v>
      </c>
      <c r="Z87" s="894"/>
      <c r="AA87" s="894"/>
      <c r="AB87" s="894"/>
      <c r="AC87" s="896"/>
      <c r="AD87" s="902"/>
      <c r="AE87" s="885"/>
      <c r="AF87" s="885"/>
      <c r="AG87" s="885"/>
      <c r="AH87" s="885"/>
      <c r="AI87" s="885"/>
      <c r="AJ87" s="885"/>
      <c r="AK87" s="885"/>
      <c r="AL87" s="885"/>
      <c r="AM87" s="885"/>
      <c r="AN87" s="885"/>
      <c r="AO87" s="885"/>
      <c r="AP87" s="885"/>
      <c r="AQ87" s="885"/>
      <c r="AR87" s="885"/>
      <c r="AS87" s="885"/>
      <c r="AT87" s="885"/>
      <c r="AU87" s="885"/>
      <c r="AV87" s="886"/>
    </row>
    <row r="88" spans="1:48" ht="15.75" customHeight="1" x14ac:dyDescent="0.25">
      <c r="A88" s="980"/>
      <c r="B88" s="981"/>
      <c r="C88" s="979" t="s">
        <v>325</v>
      </c>
      <c r="D88" s="240" t="s">
        <v>37</v>
      </c>
      <c r="E88" s="903">
        <v>1</v>
      </c>
      <c r="F88" s="904">
        <v>1</v>
      </c>
      <c r="G88" s="905">
        <v>1</v>
      </c>
      <c r="H88" s="905">
        <v>1</v>
      </c>
      <c r="I88" s="905">
        <v>1</v>
      </c>
      <c r="J88" s="905">
        <v>1</v>
      </c>
      <c r="K88" s="905">
        <v>1</v>
      </c>
      <c r="L88" s="905">
        <v>1</v>
      </c>
      <c r="M88" s="905">
        <v>1</v>
      </c>
      <c r="N88" s="905">
        <v>1</v>
      </c>
      <c r="O88" s="871">
        <v>1</v>
      </c>
      <c r="P88" s="872"/>
      <c r="Q88" s="871">
        <v>1</v>
      </c>
      <c r="R88" s="871">
        <v>1</v>
      </c>
      <c r="S88" s="871">
        <v>1</v>
      </c>
      <c r="T88" s="871">
        <v>1</v>
      </c>
      <c r="U88" s="871">
        <v>1</v>
      </c>
      <c r="V88" s="871">
        <v>1</v>
      </c>
      <c r="W88" s="871">
        <v>1</v>
      </c>
      <c r="X88" s="871">
        <v>1</v>
      </c>
      <c r="Y88" s="871">
        <v>1</v>
      </c>
      <c r="Z88" s="871"/>
      <c r="AA88" s="871"/>
      <c r="AB88" s="871"/>
      <c r="AC88" s="873"/>
      <c r="AD88" s="902" t="s">
        <v>326</v>
      </c>
      <c r="AE88" s="885" t="s">
        <v>327</v>
      </c>
      <c r="AF88" s="885" t="s">
        <v>328</v>
      </c>
      <c r="AG88" s="885" t="s">
        <v>292</v>
      </c>
      <c r="AH88" s="885" t="s">
        <v>293</v>
      </c>
      <c r="AI88" s="885" t="s">
        <v>329</v>
      </c>
      <c r="AJ88" s="885" t="s">
        <v>294</v>
      </c>
      <c r="AK88" s="885">
        <v>295203</v>
      </c>
      <c r="AL88" s="885">
        <v>146274</v>
      </c>
      <c r="AM88" s="885">
        <v>148929</v>
      </c>
      <c r="AN88" s="885" t="s">
        <v>277</v>
      </c>
      <c r="AO88" s="885" t="s">
        <v>277</v>
      </c>
      <c r="AP88" s="885" t="s">
        <v>277</v>
      </c>
      <c r="AQ88" s="885" t="s">
        <v>277</v>
      </c>
      <c r="AR88" s="885" t="s">
        <v>277</v>
      </c>
      <c r="AS88" s="885" t="s">
        <v>277</v>
      </c>
      <c r="AT88" s="885" t="s">
        <v>277</v>
      </c>
      <c r="AU88" s="885">
        <f t="shared" ref="AU88" si="54">AL88+AM88</f>
        <v>295203</v>
      </c>
      <c r="AV88" s="886" t="s">
        <v>183</v>
      </c>
    </row>
    <row r="89" spans="1:48" ht="15.75" customHeight="1" x14ac:dyDescent="0.25">
      <c r="A89" s="980"/>
      <c r="B89" s="981"/>
      <c r="C89" s="982"/>
      <c r="D89" s="241" t="s">
        <v>3</v>
      </c>
      <c r="E89" s="878">
        <v>226567691.99999997</v>
      </c>
      <c r="F89" s="879">
        <v>226567691.99999997</v>
      </c>
      <c r="G89" s="880">
        <v>149299157</v>
      </c>
      <c r="H89" s="880">
        <v>149299157</v>
      </c>
      <c r="I89" s="880">
        <v>157026011</v>
      </c>
      <c r="J89" s="880">
        <v>168843886</v>
      </c>
      <c r="K89" s="880">
        <v>176570740</v>
      </c>
      <c r="L89" s="880">
        <v>206553084</v>
      </c>
      <c r="M89" s="880">
        <v>206553084</v>
      </c>
      <c r="N89" s="880">
        <v>292515252</v>
      </c>
      <c r="O89" s="880">
        <f>ROUND(+P89*[3]INVERSIÓN!$CH$11,0)</f>
        <v>292515252</v>
      </c>
      <c r="P89" s="881">
        <v>1.7999999999999999E-2</v>
      </c>
      <c r="Q89" s="880">
        <v>141572304</v>
      </c>
      <c r="R89" s="880">
        <v>141572304</v>
      </c>
      <c r="S89" s="880">
        <v>141572304</v>
      </c>
      <c r="T89" s="880">
        <v>141572304</v>
      </c>
      <c r="U89" s="880">
        <v>142121506</v>
      </c>
      <c r="V89" s="880">
        <v>142571506</v>
      </c>
      <c r="W89" s="880">
        <v>142584205</v>
      </c>
      <c r="X89" s="880">
        <v>225391488</v>
      </c>
      <c r="Y89" s="880">
        <f>ROUND(+AC89*[3]INVERSIÓN!$CI$11,0)</f>
        <v>226121994</v>
      </c>
      <c r="Z89" s="880"/>
      <c r="AA89" s="880"/>
      <c r="AB89" s="880"/>
      <c r="AC89" s="882">
        <v>1.7999999999999999E-2</v>
      </c>
      <c r="AD89" s="902"/>
      <c r="AE89" s="885"/>
      <c r="AF89" s="885"/>
      <c r="AG89" s="885"/>
      <c r="AH89" s="885"/>
      <c r="AI89" s="885"/>
      <c r="AJ89" s="885"/>
      <c r="AK89" s="885"/>
      <c r="AL89" s="885"/>
      <c r="AM89" s="885"/>
      <c r="AN89" s="885"/>
      <c r="AO89" s="885"/>
      <c r="AP89" s="885"/>
      <c r="AQ89" s="885"/>
      <c r="AR89" s="885"/>
      <c r="AS89" s="885"/>
      <c r="AT89" s="885"/>
      <c r="AU89" s="885"/>
      <c r="AV89" s="886"/>
    </row>
    <row r="90" spans="1:48" ht="15.75" customHeight="1" x14ac:dyDescent="0.25">
      <c r="A90" s="980"/>
      <c r="B90" s="981"/>
      <c r="C90" s="982"/>
      <c r="D90" s="242" t="s">
        <v>38</v>
      </c>
      <c r="E90" s="887">
        <v>0</v>
      </c>
      <c r="F90" s="888">
        <v>0</v>
      </c>
      <c r="G90" s="889">
        <v>0</v>
      </c>
      <c r="H90" s="889">
        <v>0</v>
      </c>
      <c r="I90" s="889">
        <v>0</v>
      </c>
      <c r="J90" s="889">
        <v>0</v>
      </c>
      <c r="K90" s="889">
        <v>0</v>
      </c>
      <c r="L90" s="889">
        <v>0</v>
      </c>
      <c r="M90" s="889">
        <v>0</v>
      </c>
      <c r="N90" s="889">
        <v>0</v>
      </c>
      <c r="O90" s="880">
        <v>0</v>
      </c>
      <c r="P90" s="890"/>
      <c r="Q90" s="880">
        <v>0</v>
      </c>
      <c r="R90" s="880">
        <v>0</v>
      </c>
      <c r="S90" s="880">
        <v>0</v>
      </c>
      <c r="T90" s="880">
        <v>0</v>
      </c>
      <c r="U90" s="880">
        <v>0</v>
      </c>
      <c r="V90" s="880">
        <v>0</v>
      </c>
      <c r="W90" s="880">
        <v>0</v>
      </c>
      <c r="X90" s="880">
        <v>0</v>
      </c>
      <c r="Y90" s="880">
        <v>0</v>
      </c>
      <c r="Z90" s="889"/>
      <c r="AA90" s="889"/>
      <c r="AB90" s="889"/>
      <c r="AC90" s="891"/>
      <c r="AD90" s="902"/>
      <c r="AE90" s="885"/>
      <c r="AF90" s="885"/>
      <c r="AG90" s="885"/>
      <c r="AH90" s="885"/>
      <c r="AI90" s="885"/>
      <c r="AJ90" s="885"/>
      <c r="AK90" s="885"/>
      <c r="AL90" s="885"/>
      <c r="AM90" s="885"/>
      <c r="AN90" s="885"/>
      <c r="AO90" s="885"/>
      <c r="AP90" s="885"/>
      <c r="AQ90" s="885"/>
      <c r="AR90" s="885"/>
      <c r="AS90" s="885"/>
      <c r="AT90" s="885"/>
      <c r="AU90" s="885"/>
      <c r="AV90" s="886"/>
    </row>
    <row r="91" spans="1:48" ht="15.75" customHeight="1" x14ac:dyDescent="0.25">
      <c r="A91" s="980"/>
      <c r="B91" s="981"/>
      <c r="C91" s="982"/>
      <c r="D91" s="241" t="s">
        <v>4</v>
      </c>
      <c r="E91" s="878">
        <v>76820114.681999996</v>
      </c>
      <c r="F91" s="879">
        <v>76820114.681999996</v>
      </c>
      <c r="G91" s="880">
        <v>25523087</v>
      </c>
      <c r="H91" s="880">
        <v>25476808</v>
      </c>
      <c r="I91" s="880">
        <v>38297294</v>
      </c>
      <c r="J91" s="880">
        <v>51121551</v>
      </c>
      <c r="K91" s="880">
        <v>63945808</v>
      </c>
      <c r="L91" s="880">
        <v>76769345</v>
      </c>
      <c r="M91" s="880">
        <v>76769345</v>
      </c>
      <c r="N91" s="880">
        <v>76769345</v>
      </c>
      <c r="O91" s="880">
        <f>ROUND(+P91*[3]INVERSIÓN!$CH$14,0)</f>
        <v>76769345</v>
      </c>
      <c r="P91" s="881">
        <v>1.7999999999999999E-2</v>
      </c>
      <c r="Q91" s="880">
        <v>12652551</v>
      </c>
      <c r="R91" s="880">
        <v>29429037</v>
      </c>
      <c r="S91" s="880">
        <v>43103320</v>
      </c>
      <c r="T91" s="880">
        <v>52272291</v>
      </c>
      <c r="U91" s="880">
        <v>55221716</v>
      </c>
      <c r="V91" s="880">
        <v>66596111</v>
      </c>
      <c r="W91" s="880">
        <v>67449111</v>
      </c>
      <c r="X91" s="880">
        <v>67517808</v>
      </c>
      <c r="Y91" s="880">
        <f>ROUND(+AC91*[3]INVERSIÓN!$CI$14,0)</f>
        <v>67517808</v>
      </c>
      <c r="Z91" s="880"/>
      <c r="AA91" s="880"/>
      <c r="AB91" s="880"/>
      <c r="AC91" s="882">
        <v>1.7999999999999999E-2</v>
      </c>
      <c r="AD91" s="902"/>
      <c r="AE91" s="885"/>
      <c r="AF91" s="885"/>
      <c r="AG91" s="885"/>
      <c r="AH91" s="885"/>
      <c r="AI91" s="885"/>
      <c r="AJ91" s="885"/>
      <c r="AK91" s="885"/>
      <c r="AL91" s="885"/>
      <c r="AM91" s="885"/>
      <c r="AN91" s="885"/>
      <c r="AO91" s="885"/>
      <c r="AP91" s="885"/>
      <c r="AQ91" s="885"/>
      <c r="AR91" s="885"/>
      <c r="AS91" s="885"/>
      <c r="AT91" s="885"/>
      <c r="AU91" s="885"/>
      <c r="AV91" s="886"/>
    </row>
    <row r="92" spans="1:48" ht="15.75" customHeight="1" x14ac:dyDescent="0.25">
      <c r="A92" s="980"/>
      <c r="B92" s="981"/>
      <c r="C92" s="982"/>
      <c r="D92" s="242" t="s">
        <v>39</v>
      </c>
      <c r="E92" s="878">
        <v>1</v>
      </c>
      <c r="F92" s="879">
        <v>1</v>
      </c>
      <c r="G92" s="880">
        <v>1</v>
      </c>
      <c r="H92" s="880">
        <v>1</v>
      </c>
      <c r="I92" s="880">
        <v>1</v>
      </c>
      <c r="J92" s="880">
        <v>1</v>
      </c>
      <c r="K92" s="880">
        <v>1</v>
      </c>
      <c r="L92" s="880">
        <v>1</v>
      </c>
      <c r="M92" s="880">
        <v>1</v>
      </c>
      <c r="N92" s="880">
        <v>1</v>
      </c>
      <c r="O92" s="880">
        <f t="shared" ref="O92" si="55">+O90+O88</f>
        <v>1</v>
      </c>
      <c r="P92" s="890"/>
      <c r="Q92" s="880">
        <v>1</v>
      </c>
      <c r="R92" s="880">
        <v>1</v>
      </c>
      <c r="S92" s="880">
        <v>1</v>
      </c>
      <c r="T92" s="880">
        <v>1</v>
      </c>
      <c r="U92" s="880">
        <v>1</v>
      </c>
      <c r="V92" s="880">
        <v>1</v>
      </c>
      <c r="W92" s="880">
        <v>1</v>
      </c>
      <c r="X92" s="880">
        <v>1</v>
      </c>
      <c r="Y92" s="880">
        <f t="shared" ref="Y92" si="56">+Y90+Y88</f>
        <v>1</v>
      </c>
      <c r="Z92" s="889"/>
      <c r="AA92" s="889"/>
      <c r="AB92" s="889"/>
      <c r="AC92" s="891"/>
      <c r="AD92" s="902"/>
      <c r="AE92" s="885"/>
      <c r="AF92" s="885"/>
      <c r="AG92" s="885"/>
      <c r="AH92" s="885"/>
      <c r="AI92" s="885"/>
      <c r="AJ92" s="885"/>
      <c r="AK92" s="885"/>
      <c r="AL92" s="885"/>
      <c r="AM92" s="885"/>
      <c r="AN92" s="885"/>
      <c r="AO92" s="885"/>
      <c r="AP92" s="885"/>
      <c r="AQ92" s="885"/>
      <c r="AR92" s="885"/>
      <c r="AS92" s="885"/>
      <c r="AT92" s="885"/>
      <c r="AU92" s="885"/>
      <c r="AV92" s="886"/>
    </row>
    <row r="93" spans="1:48" ht="15.75" customHeight="1" thickBot="1" x14ac:dyDescent="0.3">
      <c r="A93" s="980"/>
      <c r="B93" s="981"/>
      <c r="C93" s="983"/>
      <c r="D93" s="243" t="s">
        <v>40</v>
      </c>
      <c r="E93" s="892">
        <v>303387806.68199998</v>
      </c>
      <c r="F93" s="893">
        <v>303387806.68199998</v>
      </c>
      <c r="G93" s="894">
        <v>174822244</v>
      </c>
      <c r="H93" s="894">
        <v>174775965</v>
      </c>
      <c r="I93" s="894">
        <v>195323305</v>
      </c>
      <c r="J93" s="894">
        <v>219965437</v>
      </c>
      <c r="K93" s="894">
        <v>240516548</v>
      </c>
      <c r="L93" s="894">
        <v>283322429</v>
      </c>
      <c r="M93" s="894">
        <v>283322429</v>
      </c>
      <c r="N93" s="894">
        <v>369284597</v>
      </c>
      <c r="O93" s="894">
        <f t="shared" ref="O93" si="57">+O89+O91</f>
        <v>369284597</v>
      </c>
      <c r="P93" s="895"/>
      <c r="Q93" s="894">
        <v>154224855</v>
      </c>
      <c r="R93" s="894">
        <v>171001341</v>
      </c>
      <c r="S93" s="894">
        <v>184675624</v>
      </c>
      <c r="T93" s="894">
        <v>193844595</v>
      </c>
      <c r="U93" s="894">
        <v>197343222</v>
      </c>
      <c r="V93" s="894">
        <v>209167617</v>
      </c>
      <c r="W93" s="894">
        <v>210033316</v>
      </c>
      <c r="X93" s="894">
        <v>292909296</v>
      </c>
      <c r="Y93" s="894">
        <f t="shared" ref="Y93" si="58">+Y89+Y91</f>
        <v>293639802</v>
      </c>
      <c r="Z93" s="894"/>
      <c r="AA93" s="894"/>
      <c r="AB93" s="894"/>
      <c r="AC93" s="896"/>
      <c r="AD93" s="902"/>
      <c r="AE93" s="885"/>
      <c r="AF93" s="885"/>
      <c r="AG93" s="885"/>
      <c r="AH93" s="885"/>
      <c r="AI93" s="885"/>
      <c r="AJ93" s="885"/>
      <c r="AK93" s="885"/>
      <c r="AL93" s="885"/>
      <c r="AM93" s="885"/>
      <c r="AN93" s="885"/>
      <c r="AO93" s="885"/>
      <c r="AP93" s="885"/>
      <c r="AQ93" s="885"/>
      <c r="AR93" s="885"/>
      <c r="AS93" s="885"/>
      <c r="AT93" s="885"/>
      <c r="AU93" s="885"/>
      <c r="AV93" s="886"/>
    </row>
    <row r="94" spans="1:48" ht="15.75" customHeight="1" x14ac:dyDescent="0.25">
      <c r="A94" s="980"/>
      <c r="B94" s="981"/>
      <c r="C94" s="979" t="s">
        <v>330</v>
      </c>
      <c r="D94" s="240" t="s">
        <v>37</v>
      </c>
      <c r="E94" s="903">
        <v>1</v>
      </c>
      <c r="F94" s="904">
        <v>1</v>
      </c>
      <c r="G94" s="905">
        <v>1</v>
      </c>
      <c r="H94" s="905">
        <v>1</v>
      </c>
      <c r="I94" s="905">
        <v>1</v>
      </c>
      <c r="J94" s="905">
        <v>1</v>
      </c>
      <c r="K94" s="905">
        <v>1</v>
      </c>
      <c r="L94" s="905">
        <v>1</v>
      </c>
      <c r="M94" s="905">
        <v>1</v>
      </c>
      <c r="N94" s="905">
        <v>1</v>
      </c>
      <c r="O94" s="871">
        <v>1</v>
      </c>
      <c r="P94" s="872"/>
      <c r="Q94" s="871">
        <v>1</v>
      </c>
      <c r="R94" s="871">
        <v>1</v>
      </c>
      <c r="S94" s="871">
        <v>1</v>
      </c>
      <c r="T94" s="871">
        <v>1</v>
      </c>
      <c r="U94" s="871">
        <v>1</v>
      </c>
      <c r="V94" s="871">
        <v>1</v>
      </c>
      <c r="W94" s="871">
        <v>1</v>
      </c>
      <c r="X94" s="871">
        <v>1</v>
      </c>
      <c r="Y94" s="871">
        <v>1</v>
      </c>
      <c r="Z94" s="871"/>
      <c r="AA94" s="871"/>
      <c r="AB94" s="871"/>
      <c r="AC94" s="873"/>
      <c r="AD94" s="902" t="s">
        <v>278</v>
      </c>
      <c r="AE94" s="885" t="s">
        <v>331</v>
      </c>
      <c r="AF94" s="885" t="s">
        <v>332</v>
      </c>
      <c r="AG94" s="885" t="s">
        <v>292</v>
      </c>
      <c r="AH94" s="885" t="s">
        <v>293</v>
      </c>
      <c r="AI94" s="885" t="s">
        <v>333</v>
      </c>
      <c r="AJ94" s="885" t="s">
        <v>294</v>
      </c>
      <c r="AK94" s="885">
        <v>917836</v>
      </c>
      <c r="AL94" s="885">
        <v>454786</v>
      </c>
      <c r="AM94" s="885">
        <v>463050</v>
      </c>
      <c r="AN94" s="885" t="s">
        <v>277</v>
      </c>
      <c r="AO94" s="885" t="s">
        <v>277</v>
      </c>
      <c r="AP94" s="885" t="s">
        <v>277</v>
      </c>
      <c r="AQ94" s="885" t="s">
        <v>277</v>
      </c>
      <c r="AR94" s="885" t="s">
        <v>277</v>
      </c>
      <c r="AS94" s="885" t="s">
        <v>277</v>
      </c>
      <c r="AT94" s="885" t="s">
        <v>277</v>
      </c>
      <c r="AU94" s="885">
        <f t="shared" ref="AU94" si="59">AL94+AM94</f>
        <v>917836</v>
      </c>
      <c r="AV94" s="886" t="s">
        <v>183</v>
      </c>
    </row>
    <row r="95" spans="1:48" ht="15.75" customHeight="1" x14ac:dyDescent="0.25">
      <c r="A95" s="980"/>
      <c r="B95" s="981"/>
      <c r="C95" s="982"/>
      <c r="D95" s="241" t="s">
        <v>3</v>
      </c>
      <c r="E95" s="878">
        <v>226567691.99999997</v>
      </c>
      <c r="F95" s="879">
        <v>226567691.99999997</v>
      </c>
      <c r="G95" s="880">
        <v>149299157</v>
      </c>
      <c r="H95" s="880">
        <v>149299157</v>
      </c>
      <c r="I95" s="880">
        <v>157026011</v>
      </c>
      <c r="J95" s="880">
        <v>168843886</v>
      </c>
      <c r="K95" s="880">
        <v>176570740</v>
      </c>
      <c r="L95" s="880">
        <v>206553084</v>
      </c>
      <c r="M95" s="880">
        <v>206553084</v>
      </c>
      <c r="N95" s="880">
        <v>292515252</v>
      </c>
      <c r="O95" s="880">
        <f>ROUND(+P95*[3]INVERSIÓN!$CH$11,0)</f>
        <v>292515252</v>
      </c>
      <c r="P95" s="881">
        <v>1.7999999999999999E-2</v>
      </c>
      <c r="Q95" s="880">
        <v>141572304</v>
      </c>
      <c r="R95" s="880">
        <v>141572304</v>
      </c>
      <c r="S95" s="880">
        <v>141572304</v>
      </c>
      <c r="T95" s="880">
        <v>141572304</v>
      </c>
      <c r="U95" s="880">
        <v>142121506</v>
      </c>
      <c r="V95" s="880">
        <v>142571506</v>
      </c>
      <c r="W95" s="880">
        <v>142584205</v>
      </c>
      <c r="X95" s="880">
        <v>225391488</v>
      </c>
      <c r="Y95" s="880">
        <f>ROUND(+AC95*[3]INVERSIÓN!$CI$11,0)</f>
        <v>226121994</v>
      </c>
      <c r="Z95" s="880"/>
      <c r="AA95" s="880"/>
      <c r="AB95" s="880"/>
      <c r="AC95" s="882">
        <v>1.7999999999999999E-2</v>
      </c>
      <c r="AD95" s="902"/>
      <c r="AE95" s="885"/>
      <c r="AF95" s="885"/>
      <c r="AG95" s="885"/>
      <c r="AH95" s="885"/>
      <c r="AI95" s="885"/>
      <c r="AJ95" s="885"/>
      <c r="AK95" s="885"/>
      <c r="AL95" s="885"/>
      <c r="AM95" s="885"/>
      <c r="AN95" s="885"/>
      <c r="AO95" s="885"/>
      <c r="AP95" s="885"/>
      <c r="AQ95" s="885"/>
      <c r="AR95" s="885"/>
      <c r="AS95" s="885"/>
      <c r="AT95" s="885"/>
      <c r="AU95" s="885"/>
      <c r="AV95" s="886"/>
    </row>
    <row r="96" spans="1:48" ht="15.75" customHeight="1" x14ac:dyDescent="0.25">
      <c r="A96" s="980"/>
      <c r="B96" s="981"/>
      <c r="C96" s="982"/>
      <c r="D96" s="242" t="s">
        <v>38</v>
      </c>
      <c r="E96" s="887">
        <v>0</v>
      </c>
      <c r="F96" s="888">
        <v>0</v>
      </c>
      <c r="G96" s="889">
        <v>0</v>
      </c>
      <c r="H96" s="889">
        <v>0</v>
      </c>
      <c r="I96" s="889">
        <v>0</v>
      </c>
      <c r="J96" s="889">
        <v>0</v>
      </c>
      <c r="K96" s="889">
        <v>0</v>
      </c>
      <c r="L96" s="889">
        <v>0</v>
      </c>
      <c r="M96" s="889">
        <v>0</v>
      </c>
      <c r="N96" s="889">
        <v>0</v>
      </c>
      <c r="O96" s="880">
        <v>0</v>
      </c>
      <c r="P96" s="890"/>
      <c r="Q96" s="880">
        <v>0</v>
      </c>
      <c r="R96" s="880">
        <v>0</v>
      </c>
      <c r="S96" s="880">
        <v>0</v>
      </c>
      <c r="T96" s="880">
        <v>0</v>
      </c>
      <c r="U96" s="880">
        <v>0</v>
      </c>
      <c r="V96" s="880">
        <v>0</v>
      </c>
      <c r="W96" s="880">
        <v>0</v>
      </c>
      <c r="X96" s="880">
        <v>0</v>
      </c>
      <c r="Y96" s="880">
        <v>0</v>
      </c>
      <c r="Z96" s="889"/>
      <c r="AA96" s="889"/>
      <c r="AB96" s="889"/>
      <c r="AC96" s="891"/>
      <c r="AD96" s="902"/>
      <c r="AE96" s="885"/>
      <c r="AF96" s="885"/>
      <c r="AG96" s="885"/>
      <c r="AH96" s="885"/>
      <c r="AI96" s="885"/>
      <c r="AJ96" s="885"/>
      <c r="AK96" s="885"/>
      <c r="AL96" s="885"/>
      <c r="AM96" s="885"/>
      <c r="AN96" s="885"/>
      <c r="AO96" s="885"/>
      <c r="AP96" s="885"/>
      <c r="AQ96" s="885"/>
      <c r="AR96" s="885"/>
      <c r="AS96" s="885"/>
      <c r="AT96" s="885"/>
      <c r="AU96" s="885"/>
      <c r="AV96" s="886"/>
    </row>
    <row r="97" spans="1:48" ht="15.75" customHeight="1" x14ac:dyDescent="0.25">
      <c r="A97" s="980"/>
      <c r="B97" s="981"/>
      <c r="C97" s="982"/>
      <c r="D97" s="241" t="s">
        <v>4</v>
      </c>
      <c r="E97" s="878">
        <v>76820114.681999996</v>
      </c>
      <c r="F97" s="879">
        <v>76820114.681999996</v>
      </c>
      <c r="G97" s="880">
        <v>25523087</v>
      </c>
      <c r="H97" s="880">
        <v>25476808</v>
      </c>
      <c r="I97" s="880">
        <v>38297294</v>
      </c>
      <c r="J97" s="880">
        <v>51121551</v>
      </c>
      <c r="K97" s="880">
        <v>63945808</v>
      </c>
      <c r="L97" s="880">
        <v>76769345</v>
      </c>
      <c r="M97" s="880">
        <v>76769345</v>
      </c>
      <c r="N97" s="880">
        <v>76769345</v>
      </c>
      <c r="O97" s="880">
        <f>ROUND(+P97*[3]INVERSIÓN!$CH$14,0)</f>
        <v>76769345</v>
      </c>
      <c r="P97" s="881">
        <v>1.7999999999999999E-2</v>
      </c>
      <c r="Q97" s="880">
        <v>12652551</v>
      </c>
      <c r="R97" s="880">
        <v>29429037</v>
      </c>
      <c r="S97" s="880">
        <v>43103320</v>
      </c>
      <c r="T97" s="880">
        <v>52272291</v>
      </c>
      <c r="U97" s="880">
        <v>55221716</v>
      </c>
      <c r="V97" s="880">
        <v>66596111</v>
      </c>
      <c r="W97" s="880">
        <v>67449111</v>
      </c>
      <c r="X97" s="880">
        <v>67517808</v>
      </c>
      <c r="Y97" s="880">
        <f>ROUND(+AC97*[3]INVERSIÓN!$CI$14,0)</f>
        <v>67517808</v>
      </c>
      <c r="Z97" s="880"/>
      <c r="AA97" s="880"/>
      <c r="AB97" s="880"/>
      <c r="AC97" s="882">
        <v>1.7999999999999999E-2</v>
      </c>
      <c r="AD97" s="902" t="s">
        <v>326</v>
      </c>
      <c r="AE97" s="885" t="s">
        <v>334</v>
      </c>
      <c r="AF97" s="885" t="s">
        <v>335</v>
      </c>
      <c r="AG97" s="885"/>
      <c r="AH97" s="885"/>
      <c r="AI97" s="885"/>
      <c r="AJ97" s="885"/>
      <c r="AK97" s="885"/>
      <c r="AL97" s="885"/>
      <c r="AM97" s="885"/>
      <c r="AN97" s="885"/>
      <c r="AO97" s="885"/>
      <c r="AP97" s="885"/>
      <c r="AQ97" s="885"/>
      <c r="AR97" s="885"/>
      <c r="AS97" s="885"/>
      <c r="AT97" s="885"/>
      <c r="AU97" s="885"/>
      <c r="AV97" s="886"/>
    </row>
    <row r="98" spans="1:48" ht="15.75" customHeight="1" x14ac:dyDescent="0.25">
      <c r="A98" s="980"/>
      <c r="B98" s="981"/>
      <c r="C98" s="982"/>
      <c r="D98" s="242" t="s">
        <v>39</v>
      </c>
      <c r="E98" s="887">
        <v>1</v>
      </c>
      <c r="F98" s="888">
        <v>1</v>
      </c>
      <c r="G98" s="889">
        <v>1</v>
      </c>
      <c r="H98" s="889">
        <v>1</v>
      </c>
      <c r="I98" s="889">
        <v>1</v>
      </c>
      <c r="J98" s="889">
        <v>1</v>
      </c>
      <c r="K98" s="889">
        <v>1</v>
      </c>
      <c r="L98" s="889">
        <v>1</v>
      </c>
      <c r="M98" s="889">
        <v>1</v>
      </c>
      <c r="N98" s="889">
        <v>1</v>
      </c>
      <c r="O98" s="880">
        <f t="shared" ref="O98" si="60">+O96+O94</f>
        <v>1</v>
      </c>
      <c r="P98" s="890"/>
      <c r="Q98" s="880">
        <v>1</v>
      </c>
      <c r="R98" s="880">
        <v>1</v>
      </c>
      <c r="S98" s="880">
        <v>1</v>
      </c>
      <c r="T98" s="880">
        <v>1</v>
      </c>
      <c r="U98" s="880">
        <v>1</v>
      </c>
      <c r="V98" s="880">
        <v>1</v>
      </c>
      <c r="W98" s="880">
        <v>1</v>
      </c>
      <c r="X98" s="880">
        <v>1</v>
      </c>
      <c r="Y98" s="880">
        <f t="shared" ref="Y98" si="61">+Y96+Y94</f>
        <v>1</v>
      </c>
      <c r="Z98" s="889"/>
      <c r="AA98" s="889"/>
      <c r="AB98" s="889"/>
      <c r="AC98" s="891"/>
      <c r="AD98" s="902"/>
      <c r="AE98" s="885"/>
      <c r="AF98" s="885"/>
      <c r="AG98" s="885"/>
      <c r="AH98" s="885"/>
      <c r="AI98" s="885"/>
      <c r="AJ98" s="885"/>
      <c r="AK98" s="885"/>
      <c r="AL98" s="885"/>
      <c r="AM98" s="885"/>
      <c r="AN98" s="885"/>
      <c r="AO98" s="885"/>
      <c r="AP98" s="885"/>
      <c r="AQ98" s="885"/>
      <c r="AR98" s="885"/>
      <c r="AS98" s="885"/>
      <c r="AT98" s="885"/>
      <c r="AU98" s="885"/>
      <c r="AV98" s="886"/>
    </row>
    <row r="99" spans="1:48" ht="15.75" customHeight="1" thickBot="1" x14ac:dyDescent="0.3">
      <c r="A99" s="980"/>
      <c r="B99" s="981"/>
      <c r="C99" s="983"/>
      <c r="D99" s="243" t="s">
        <v>40</v>
      </c>
      <c r="E99" s="892">
        <v>303387806.68199998</v>
      </c>
      <c r="F99" s="893">
        <v>303387806.68199998</v>
      </c>
      <c r="G99" s="894">
        <v>174822244</v>
      </c>
      <c r="H99" s="894">
        <v>174775965</v>
      </c>
      <c r="I99" s="894">
        <v>195323305</v>
      </c>
      <c r="J99" s="894">
        <v>219965437</v>
      </c>
      <c r="K99" s="894">
        <v>240516548</v>
      </c>
      <c r="L99" s="894">
        <v>283322429</v>
      </c>
      <c r="M99" s="894">
        <v>283322429</v>
      </c>
      <c r="N99" s="894">
        <v>369284597</v>
      </c>
      <c r="O99" s="894">
        <f t="shared" ref="O99" si="62">+O95+O97</f>
        <v>369284597</v>
      </c>
      <c r="P99" s="895"/>
      <c r="Q99" s="894">
        <v>154224855</v>
      </c>
      <c r="R99" s="894">
        <v>171001341</v>
      </c>
      <c r="S99" s="894">
        <v>184675624</v>
      </c>
      <c r="T99" s="894">
        <v>193844595</v>
      </c>
      <c r="U99" s="894">
        <v>197343222</v>
      </c>
      <c r="V99" s="894">
        <v>209167617</v>
      </c>
      <c r="W99" s="894">
        <v>210033316</v>
      </c>
      <c r="X99" s="894">
        <v>292909296</v>
      </c>
      <c r="Y99" s="894">
        <f t="shared" ref="Y99" si="63">+Y95+Y97</f>
        <v>293639802</v>
      </c>
      <c r="Z99" s="894"/>
      <c r="AA99" s="894"/>
      <c r="AB99" s="894"/>
      <c r="AC99" s="896"/>
      <c r="AD99" s="902"/>
      <c r="AE99" s="885"/>
      <c r="AF99" s="885"/>
      <c r="AG99" s="885"/>
      <c r="AH99" s="885"/>
      <c r="AI99" s="885"/>
      <c r="AJ99" s="885"/>
      <c r="AK99" s="885"/>
      <c r="AL99" s="885"/>
      <c r="AM99" s="885"/>
      <c r="AN99" s="885"/>
      <c r="AO99" s="885"/>
      <c r="AP99" s="885"/>
      <c r="AQ99" s="885"/>
      <c r="AR99" s="885"/>
      <c r="AS99" s="885"/>
      <c r="AT99" s="885"/>
      <c r="AU99" s="885"/>
      <c r="AV99" s="886"/>
    </row>
    <row r="100" spans="1:48" ht="15.75" customHeight="1" x14ac:dyDescent="0.25">
      <c r="A100" s="980"/>
      <c r="B100" s="981"/>
      <c r="C100" s="979" t="s">
        <v>336</v>
      </c>
      <c r="D100" s="240" t="s">
        <v>37</v>
      </c>
      <c r="E100" s="903">
        <v>1</v>
      </c>
      <c r="F100" s="904">
        <v>1</v>
      </c>
      <c r="G100" s="905">
        <v>1</v>
      </c>
      <c r="H100" s="905">
        <v>1</v>
      </c>
      <c r="I100" s="905">
        <v>1</v>
      </c>
      <c r="J100" s="905">
        <v>1</v>
      </c>
      <c r="K100" s="905">
        <v>1</v>
      </c>
      <c r="L100" s="905">
        <v>1</v>
      </c>
      <c r="M100" s="905">
        <v>1</v>
      </c>
      <c r="N100" s="905">
        <v>1</v>
      </c>
      <c r="O100" s="871">
        <v>1</v>
      </c>
      <c r="P100" s="872"/>
      <c r="Q100" s="871">
        <v>1</v>
      </c>
      <c r="R100" s="871">
        <v>1</v>
      </c>
      <c r="S100" s="871">
        <v>1</v>
      </c>
      <c r="T100" s="871">
        <v>1</v>
      </c>
      <c r="U100" s="871">
        <v>1</v>
      </c>
      <c r="V100" s="871">
        <v>1</v>
      </c>
      <c r="W100" s="871">
        <v>1</v>
      </c>
      <c r="X100" s="871">
        <v>1</v>
      </c>
      <c r="Y100" s="871">
        <v>1</v>
      </c>
      <c r="Z100" s="871"/>
      <c r="AA100" s="871"/>
      <c r="AB100" s="871"/>
      <c r="AC100" s="873"/>
      <c r="AD100" s="902" t="s">
        <v>326</v>
      </c>
      <c r="AE100" s="885" t="s">
        <v>337</v>
      </c>
      <c r="AF100" s="885" t="s">
        <v>338</v>
      </c>
      <c r="AG100" s="885" t="s">
        <v>292</v>
      </c>
      <c r="AH100" s="885" t="s">
        <v>293</v>
      </c>
      <c r="AI100" s="885" t="s">
        <v>315</v>
      </c>
      <c r="AJ100" s="885" t="s">
        <v>294</v>
      </c>
      <c r="AK100" s="885">
        <v>265233</v>
      </c>
      <c r="AL100" s="885">
        <v>131423</v>
      </c>
      <c r="AM100" s="885">
        <v>133810</v>
      </c>
      <c r="AN100" s="885" t="s">
        <v>277</v>
      </c>
      <c r="AO100" s="885" t="s">
        <v>277</v>
      </c>
      <c r="AP100" s="885" t="s">
        <v>277</v>
      </c>
      <c r="AQ100" s="885" t="s">
        <v>277</v>
      </c>
      <c r="AR100" s="885" t="s">
        <v>277</v>
      </c>
      <c r="AS100" s="885" t="s">
        <v>277</v>
      </c>
      <c r="AT100" s="885" t="s">
        <v>277</v>
      </c>
      <c r="AU100" s="885">
        <f t="shared" ref="AU100" si="64">AL100+AM100</f>
        <v>265233</v>
      </c>
      <c r="AV100" s="886" t="s">
        <v>183</v>
      </c>
    </row>
    <row r="101" spans="1:48" ht="15.75" customHeight="1" x14ac:dyDescent="0.25">
      <c r="A101" s="980"/>
      <c r="B101" s="981"/>
      <c r="C101" s="982"/>
      <c r="D101" s="241" t="s">
        <v>3</v>
      </c>
      <c r="E101" s="878">
        <v>629354700</v>
      </c>
      <c r="F101" s="879">
        <v>629354700</v>
      </c>
      <c r="G101" s="880">
        <v>414719882</v>
      </c>
      <c r="H101" s="880">
        <v>414719882</v>
      </c>
      <c r="I101" s="880">
        <v>436183364</v>
      </c>
      <c r="J101" s="880">
        <v>469010795</v>
      </c>
      <c r="K101" s="880">
        <v>490474277</v>
      </c>
      <c r="L101" s="880">
        <v>573758566</v>
      </c>
      <c r="M101" s="880">
        <v>573758566</v>
      </c>
      <c r="N101" s="880">
        <v>812542367</v>
      </c>
      <c r="O101" s="880">
        <f>ROUND(+P101*[3]INVERSIÓN!$CH$11,0)</f>
        <v>812542367</v>
      </c>
      <c r="P101" s="881">
        <v>0.05</v>
      </c>
      <c r="Q101" s="880">
        <v>393256400</v>
      </c>
      <c r="R101" s="880">
        <v>393256400</v>
      </c>
      <c r="S101" s="880">
        <v>393256400</v>
      </c>
      <c r="T101" s="880">
        <v>393256400</v>
      </c>
      <c r="U101" s="880">
        <v>394781961</v>
      </c>
      <c r="V101" s="880">
        <v>396031961</v>
      </c>
      <c r="W101" s="880">
        <v>396067236</v>
      </c>
      <c r="X101" s="880">
        <v>626087466</v>
      </c>
      <c r="Y101" s="880">
        <f>ROUND(+AC101*[3]INVERSIÓN!$CI$11,0)</f>
        <v>628116651</v>
      </c>
      <c r="Z101" s="880"/>
      <c r="AA101" s="880"/>
      <c r="AB101" s="880"/>
      <c r="AC101" s="882">
        <v>0.05</v>
      </c>
      <c r="AD101" s="902"/>
      <c r="AE101" s="885"/>
      <c r="AF101" s="885"/>
      <c r="AG101" s="885"/>
      <c r="AH101" s="885"/>
      <c r="AI101" s="885"/>
      <c r="AJ101" s="885"/>
      <c r="AK101" s="885"/>
      <c r="AL101" s="885"/>
      <c r="AM101" s="885"/>
      <c r="AN101" s="885"/>
      <c r="AO101" s="885"/>
      <c r="AP101" s="885"/>
      <c r="AQ101" s="885"/>
      <c r="AR101" s="885"/>
      <c r="AS101" s="885"/>
      <c r="AT101" s="885"/>
      <c r="AU101" s="885"/>
      <c r="AV101" s="886"/>
    </row>
    <row r="102" spans="1:48" ht="15.75" customHeight="1" x14ac:dyDescent="0.25">
      <c r="A102" s="980"/>
      <c r="B102" s="981"/>
      <c r="C102" s="982"/>
      <c r="D102" s="242" t="s">
        <v>38</v>
      </c>
      <c r="E102" s="887">
        <v>0</v>
      </c>
      <c r="F102" s="888">
        <v>0</v>
      </c>
      <c r="G102" s="889">
        <v>0</v>
      </c>
      <c r="H102" s="889">
        <v>0</v>
      </c>
      <c r="I102" s="889">
        <v>0</v>
      </c>
      <c r="J102" s="889">
        <v>0</v>
      </c>
      <c r="K102" s="889">
        <v>0</v>
      </c>
      <c r="L102" s="889">
        <v>0</v>
      </c>
      <c r="M102" s="889">
        <v>0</v>
      </c>
      <c r="N102" s="889">
        <v>0</v>
      </c>
      <c r="O102" s="880">
        <v>0</v>
      </c>
      <c r="P102" s="890"/>
      <c r="Q102" s="880">
        <v>0</v>
      </c>
      <c r="R102" s="880">
        <v>0</v>
      </c>
      <c r="S102" s="880">
        <v>0</v>
      </c>
      <c r="T102" s="880">
        <v>0</v>
      </c>
      <c r="U102" s="880">
        <v>0</v>
      </c>
      <c r="V102" s="880">
        <v>0</v>
      </c>
      <c r="W102" s="880">
        <v>0</v>
      </c>
      <c r="X102" s="880">
        <v>0</v>
      </c>
      <c r="Y102" s="880">
        <v>0</v>
      </c>
      <c r="Z102" s="889"/>
      <c r="AA102" s="889"/>
      <c r="AB102" s="889"/>
      <c r="AC102" s="891"/>
      <c r="AD102" s="902"/>
      <c r="AE102" s="885"/>
      <c r="AF102" s="885"/>
      <c r="AG102" s="885"/>
      <c r="AH102" s="885"/>
      <c r="AI102" s="885"/>
      <c r="AJ102" s="885"/>
      <c r="AK102" s="885"/>
      <c r="AL102" s="885"/>
      <c r="AM102" s="885"/>
      <c r="AN102" s="885"/>
      <c r="AO102" s="885"/>
      <c r="AP102" s="885"/>
      <c r="AQ102" s="885"/>
      <c r="AR102" s="885"/>
      <c r="AS102" s="885"/>
      <c r="AT102" s="885"/>
      <c r="AU102" s="885"/>
      <c r="AV102" s="886"/>
    </row>
    <row r="103" spans="1:48" ht="15.75" customHeight="1" x14ac:dyDescent="0.25">
      <c r="A103" s="980"/>
      <c r="B103" s="981"/>
      <c r="C103" s="982"/>
      <c r="D103" s="241" t="s">
        <v>4</v>
      </c>
      <c r="E103" s="878">
        <v>213389207.45000002</v>
      </c>
      <c r="F103" s="879">
        <v>213389207.45000002</v>
      </c>
      <c r="G103" s="880">
        <v>70897465</v>
      </c>
      <c r="H103" s="880">
        <v>70768912</v>
      </c>
      <c r="I103" s="880">
        <v>106381372</v>
      </c>
      <c r="J103" s="880">
        <v>142004308</v>
      </c>
      <c r="K103" s="880">
        <v>177627244</v>
      </c>
      <c r="L103" s="880">
        <v>213248180</v>
      </c>
      <c r="M103" s="880">
        <v>213248180</v>
      </c>
      <c r="N103" s="880">
        <v>213248180</v>
      </c>
      <c r="O103" s="880">
        <f>ROUND(+P103*[3]INVERSIÓN!$CH$14,0)</f>
        <v>213248180</v>
      </c>
      <c r="P103" s="881">
        <v>0.05</v>
      </c>
      <c r="Q103" s="880">
        <v>35145976</v>
      </c>
      <c r="R103" s="880">
        <v>81747326</v>
      </c>
      <c r="S103" s="880">
        <v>119731444</v>
      </c>
      <c r="T103" s="880">
        <v>145200808</v>
      </c>
      <c r="U103" s="880">
        <v>153393656</v>
      </c>
      <c r="V103" s="880">
        <v>184989198</v>
      </c>
      <c r="W103" s="880">
        <v>187358642</v>
      </c>
      <c r="X103" s="880">
        <v>187549466</v>
      </c>
      <c r="Y103" s="880">
        <f>ROUND(+AC103*[3]INVERSIÓN!$CI$14,0)</f>
        <v>187549466</v>
      </c>
      <c r="Z103" s="880"/>
      <c r="AA103" s="880"/>
      <c r="AB103" s="880"/>
      <c r="AC103" s="882">
        <v>0.05</v>
      </c>
      <c r="AD103" s="902"/>
      <c r="AE103" s="885"/>
      <c r="AF103" s="885"/>
      <c r="AG103" s="885"/>
      <c r="AH103" s="885"/>
      <c r="AI103" s="885"/>
      <c r="AJ103" s="885"/>
      <c r="AK103" s="885"/>
      <c r="AL103" s="885"/>
      <c r="AM103" s="885"/>
      <c r="AN103" s="885"/>
      <c r="AO103" s="885"/>
      <c r="AP103" s="885"/>
      <c r="AQ103" s="885"/>
      <c r="AR103" s="885"/>
      <c r="AS103" s="885"/>
      <c r="AT103" s="885"/>
      <c r="AU103" s="885"/>
      <c r="AV103" s="886"/>
    </row>
    <row r="104" spans="1:48" ht="15.75" customHeight="1" x14ac:dyDescent="0.25">
      <c r="A104" s="980"/>
      <c r="B104" s="981"/>
      <c r="C104" s="982"/>
      <c r="D104" s="242" t="s">
        <v>39</v>
      </c>
      <c r="E104" s="887">
        <v>1</v>
      </c>
      <c r="F104" s="888">
        <v>1</v>
      </c>
      <c r="G104" s="889">
        <v>1</v>
      </c>
      <c r="H104" s="889">
        <v>1</v>
      </c>
      <c r="I104" s="889">
        <v>1</v>
      </c>
      <c r="J104" s="889">
        <v>1</v>
      </c>
      <c r="K104" s="889">
        <v>1</v>
      </c>
      <c r="L104" s="889">
        <v>1</v>
      </c>
      <c r="M104" s="889">
        <v>1</v>
      </c>
      <c r="N104" s="889">
        <v>1</v>
      </c>
      <c r="O104" s="880">
        <f t="shared" ref="O104" si="65">+O102+O100</f>
        <v>1</v>
      </c>
      <c r="P104" s="890"/>
      <c r="Q104" s="880">
        <v>1</v>
      </c>
      <c r="R104" s="880">
        <v>1</v>
      </c>
      <c r="S104" s="880">
        <v>1</v>
      </c>
      <c r="T104" s="880">
        <v>1</v>
      </c>
      <c r="U104" s="880">
        <v>1</v>
      </c>
      <c r="V104" s="880">
        <v>1</v>
      </c>
      <c r="W104" s="880">
        <v>1</v>
      </c>
      <c r="X104" s="880">
        <v>1</v>
      </c>
      <c r="Y104" s="880">
        <f t="shared" ref="Y104" si="66">+Y102+Y100</f>
        <v>1</v>
      </c>
      <c r="Z104" s="889"/>
      <c r="AA104" s="889"/>
      <c r="AB104" s="889"/>
      <c r="AC104" s="891"/>
      <c r="AD104" s="902"/>
      <c r="AE104" s="885"/>
      <c r="AF104" s="885"/>
      <c r="AG104" s="885"/>
      <c r="AH104" s="885"/>
      <c r="AI104" s="885"/>
      <c r="AJ104" s="885"/>
      <c r="AK104" s="885"/>
      <c r="AL104" s="885"/>
      <c r="AM104" s="885"/>
      <c r="AN104" s="885"/>
      <c r="AO104" s="885"/>
      <c r="AP104" s="885"/>
      <c r="AQ104" s="885"/>
      <c r="AR104" s="885"/>
      <c r="AS104" s="885"/>
      <c r="AT104" s="885"/>
      <c r="AU104" s="885"/>
      <c r="AV104" s="886"/>
    </row>
    <row r="105" spans="1:48" ht="15.75" customHeight="1" thickBot="1" x14ac:dyDescent="0.3">
      <c r="A105" s="980"/>
      <c r="B105" s="981"/>
      <c r="C105" s="983"/>
      <c r="D105" s="243" t="s">
        <v>40</v>
      </c>
      <c r="E105" s="892">
        <v>842743907.45000005</v>
      </c>
      <c r="F105" s="893">
        <v>842743907.45000005</v>
      </c>
      <c r="G105" s="894">
        <v>485617347</v>
      </c>
      <c r="H105" s="894">
        <v>485488794</v>
      </c>
      <c r="I105" s="894">
        <v>542564736</v>
      </c>
      <c r="J105" s="894">
        <v>611015103</v>
      </c>
      <c r="K105" s="894">
        <v>668101521</v>
      </c>
      <c r="L105" s="894">
        <v>787006746</v>
      </c>
      <c r="M105" s="894">
        <v>787006746</v>
      </c>
      <c r="N105" s="894">
        <v>1025790547</v>
      </c>
      <c r="O105" s="894">
        <f t="shared" ref="O105" si="67">+O101+O103</f>
        <v>1025790547</v>
      </c>
      <c r="P105" s="895"/>
      <c r="Q105" s="894">
        <v>428402376</v>
      </c>
      <c r="R105" s="894">
        <v>475003726</v>
      </c>
      <c r="S105" s="894">
        <v>512987844</v>
      </c>
      <c r="T105" s="894">
        <v>538457208</v>
      </c>
      <c r="U105" s="894">
        <v>548175617</v>
      </c>
      <c r="V105" s="894">
        <v>581021159</v>
      </c>
      <c r="W105" s="894">
        <v>583425878</v>
      </c>
      <c r="X105" s="894">
        <v>813636932</v>
      </c>
      <c r="Y105" s="894">
        <f t="shared" ref="Y105" si="68">+Y101+Y103</f>
        <v>815666117</v>
      </c>
      <c r="Z105" s="894"/>
      <c r="AA105" s="894"/>
      <c r="AB105" s="894"/>
      <c r="AC105" s="896"/>
      <c r="AD105" s="902"/>
      <c r="AE105" s="885"/>
      <c r="AF105" s="885"/>
      <c r="AG105" s="885"/>
      <c r="AH105" s="885"/>
      <c r="AI105" s="885"/>
      <c r="AJ105" s="885"/>
      <c r="AK105" s="885"/>
      <c r="AL105" s="885"/>
      <c r="AM105" s="885"/>
      <c r="AN105" s="885"/>
      <c r="AO105" s="885"/>
      <c r="AP105" s="885"/>
      <c r="AQ105" s="885"/>
      <c r="AR105" s="885"/>
      <c r="AS105" s="885"/>
      <c r="AT105" s="885"/>
      <c r="AU105" s="885"/>
      <c r="AV105" s="886"/>
    </row>
    <row r="106" spans="1:48" ht="15.75" customHeight="1" x14ac:dyDescent="0.25">
      <c r="A106" s="980"/>
      <c r="B106" s="981"/>
      <c r="C106" s="979" t="s">
        <v>339</v>
      </c>
      <c r="D106" s="240" t="s">
        <v>37</v>
      </c>
      <c r="E106" s="903">
        <v>1</v>
      </c>
      <c r="F106" s="904">
        <v>1</v>
      </c>
      <c r="G106" s="905">
        <v>1</v>
      </c>
      <c r="H106" s="905">
        <v>1</v>
      </c>
      <c r="I106" s="905">
        <v>1</v>
      </c>
      <c r="J106" s="905">
        <v>1</v>
      </c>
      <c r="K106" s="905">
        <v>1</v>
      </c>
      <c r="L106" s="905">
        <v>1</v>
      </c>
      <c r="M106" s="905">
        <v>1</v>
      </c>
      <c r="N106" s="905">
        <v>1</v>
      </c>
      <c r="O106" s="871">
        <v>1</v>
      </c>
      <c r="P106" s="872"/>
      <c r="Q106" s="871">
        <v>1</v>
      </c>
      <c r="R106" s="871">
        <v>1</v>
      </c>
      <c r="S106" s="871">
        <v>1</v>
      </c>
      <c r="T106" s="871">
        <v>1</v>
      </c>
      <c r="U106" s="871">
        <v>1</v>
      </c>
      <c r="V106" s="871">
        <v>1</v>
      </c>
      <c r="W106" s="871">
        <v>1</v>
      </c>
      <c r="X106" s="871">
        <v>1</v>
      </c>
      <c r="Y106" s="871">
        <v>1</v>
      </c>
      <c r="Z106" s="871"/>
      <c r="AA106" s="871"/>
      <c r="AB106" s="871"/>
      <c r="AC106" s="873"/>
      <c r="AD106" s="902" t="s">
        <v>301</v>
      </c>
      <c r="AE106" s="885" t="s">
        <v>340</v>
      </c>
      <c r="AF106" s="885" t="s">
        <v>341</v>
      </c>
      <c r="AG106" s="885" t="s">
        <v>292</v>
      </c>
      <c r="AH106" s="885" t="s">
        <v>293</v>
      </c>
      <c r="AI106" s="885" t="s">
        <v>342</v>
      </c>
      <c r="AJ106" s="885" t="s">
        <v>294</v>
      </c>
      <c r="AK106" s="885">
        <v>81771</v>
      </c>
      <c r="AL106" s="885">
        <v>40518</v>
      </c>
      <c r="AM106" s="885">
        <v>41253</v>
      </c>
      <c r="AN106" s="885" t="s">
        <v>277</v>
      </c>
      <c r="AO106" s="885" t="s">
        <v>277</v>
      </c>
      <c r="AP106" s="885" t="s">
        <v>277</v>
      </c>
      <c r="AQ106" s="885" t="s">
        <v>277</v>
      </c>
      <c r="AR106" s="885" t="s">
        <v>277</v>
      </c>
      <c r="AS106" s="885" t="s">
        <v>277</v>
      </c>
      <c r="AT106" s="885" t="s">
        <v>277</v>
      </c>
      <c r="AU106" s="885">
        <f t="shared" ref="AU106" si="69">AL106+AM106</f>
        <v>81771</v>
      </c>
      <c r="AV106" s="886" t="s">
        <v>183</v>
      </c>
    </row>
    <row r="107" spans="1:48" ht="15.75" customHeight="1" x14ac:dyDescent="0.25">
      <c r="A107" s="980"/>
      <c r="B107" s="981"/>
      <c r="C107" s="982"/>
      <c r="D107" s="241" t="s">
        <v>3</v>
      </c>
      <c r="E107" s="878">
        <v>226567691.99999997</v>
      </c>
      <c r="F107" s="879">
        <v>226567691.99999997</v>
      </c>
      <c r="G107" s="880">
        <v>149299157</v>
      </c>
      <c r="H107" s="880">
        <v>149299157</v>
      </c>
      <c r="I107" s="880">
        <v>157026011</v>
      </c>
      <c r="J107" s="880">
        <v>168843886</v>
      </c>
      <c r="K107" s="880">
        <v>176570740</v>
      </c>
      <c r="L107" s="880">
        <v>206553084</v>
      </c>
      <c r="M107" s="880">
        <v>206553084</v>
      </c>
      <c r="N107" s="880">
        <v>292515252</v>
      </c>
      <c r="O107" s="880">
        <f>ROUND(+P107*[3]INVERSIÓN!$CH$11,0)</f>
        <v>292515252</v>
      </c>
      <c r="P107" s="881">
        <v>1.7999999999999999E-2</v>
      </c>
      <c r="Q107" s="880">
        <v>141572304</v>
      </c>
      <c r="R107" s="880">
        <v>141572304</v>
      </c>
      <c r="S107" s="880">
        <v>141572304</v>
      </c>
      <c r="T107" s="880">
        <v>141572304</v>
      </c>
      <c r="U107" s="880">
        <v>142121506</v>
      </c>
      <c r="V107" s="880">
        <v>142571506</v>
      </c>
      <c r="W107" s="880">
        <v>142584205</v>
      </c>
      <c r="X107" s="880">
        <v>225391488</v>
      </c>
      <c r="Y107" s="880">
        <f>ROUND(+AC107*[3]INVERSIÓN!$CI$11,0)</f>
        <v>226121994</v>
      </c>
      <c r="Z107" s="880"/>
      <c r="AA107" s="880"/>
      <c r="AB107" s="880"/>
      <c r="AC107" s="882">
        <v>1.7999999999999999E-2</v>
      </c>
      <c r="AD107" s="902"/>
      <c r="AE107" s="885"/>
      <c r="AF107" s="885"/>
      <c r="AG107" s="885"/>
      <c r="AH107" s="885"/>
      <c r="AI107" s="885"/>
      <c r="AJ107" s="885"/>
      <c r="AK107" s="885"/>
      <c r="AL107" s="885"/>
      <c r="AM107" s="885"/>
      <c r="AN107" s="885"/>
      <c r="AO107" s="885"/>
      <c r="AP107" s="885"/>
      <c r="AQ107" s="885"/>
      <c r="AR107" s="885"/>
      <c r="AS107" s="885"/>
      <c r="AT107" s="885"/>
      <c r="AU107" s="885"/>
      <c r="AV107" s="886"/>
    </row>
    <row r="108" spans="1:48" ht="15.75" customHeight="1" x14ac:dyDescent="0.25">
      <c r="A108" s="980"/>
      <c r="B108" s="981"/>
      <c r="C108" s="982"/>
      <c r="D108" s="242" t="s">
        <v>38</v>
      </c>
      <c r="E108" s="887">
        <v>0</v>
      </c>
      <c r="F108" s="888">
        <v>0</v>
      </c>
      <c r="G108" s="889">
        <v>0</v>
      </c>
      <c r="H108" s="889">
        <v>0</v>
      </c>
      <c r="I108" s="889">
        <v>0</v>
      </c>
      <c r="J108" s="889">
        <v>0</v>
      </c>
      <c r="K108" s="889">
        <v>0</v>
      </c>
      <c r="L108" s="889">
        <v>0</v>
      </c>
      <c r="M108" s="889">
        <v>0</v>
      </c>
      <c r="N108" s="889">
        <v>0</v>
      </c>
      <c r="O108" s="880">
        <v>0</v>
      </c>
      <c r="P108" s="890"/>
      <c r="Q108" s="880">
        <v>0</v>
      </c>
      <c r="R108" s="880">
        <v>0</v>
      </c>
      <c r="S108" s="880">
        <v>0</v>
      </c>
      <c r="T108" s="880">
        <v>0</v>
      </c>
      <c r="U108" s="880">
        <v>0</v>
      </c>
      <c r="V108" s="880">
        <v>0</v>
      </c>
      <c r="W108" s="880">
        <v>0</v>
      </c>
      <c r="X108" s="880">
        <v>0</v>
      </c>
      <c r="Y108" s="880">
        <v>0</v>
      </c>
      <c r="Z108" s="889"/>
      <c r="AA108" s="889"/>
      <c r="AB108" s="889"/>
      <c r="AC108" s="891"/>
      <c r="AD108" s="902"/>
      <c r="AE108" s="885"/>
      <c r="AF108" s="885"/>
      <c r="AG108" s="885"/>
      <c r="AH108" s="885"/>
      <c r="AI108" s="885"/>
      <c r="AJ108" s="885"/>
      <c r="AK108" s="885"/>
      <c r="AL108" s="885"/>
      <c r="AM108" s="885"/>
      <c r="AN108" s="885"/>
      <c r="AO108" s="885"/>
      <c r="AP108" s="885"/>
      <c r="AQ108" s="885"/>
      <c r="AR108" s="885"/>
      <c r="AS108" s="885"/>
      <c r="AT108" s="885"/>
      <c r="AU108" s="885"/>
      <c r="AV108" s="886"/>
    </row>
    <row r="109" spans="1:48" ht="15.75" customHeight="1" x14ac:dyDescent="0.25">
      <c r="A109" s="980"/>
      <c r="B109" s="981"/>
      <c r="C109" s="982"/>
      <c r="D109" s="241" t="s">
        <v>4</v>
      </c>
      <c r="E109" s="878">
        <v>76820114.681999996</v>
      </c>
      <c r="F109" s="879">
        <v>76820114.681999996</v>
      </c>
      <c r="G109" s="880">
        <v>25523087</v>
      </c>
      <c r="H109" s="880">
        <v>25476808</v>
      </c>
      <c r="I109" s="880">
        <v>38297294</v>
      </c>
      <c r="J109" s="880">
        <v>51121551</v>
      </c>
      <c r="K109" s="880">
        <v>63945808</v>
      </c>
      <c r="L109" s="880">
        <v>76769345</v>
      </c>
      <c r="M109" s="880">
        <v>76769345</v>
      </c>
      <c r="N109" s="880">
        <v>76769345</v>
      </c>
      <c r="O109" s="880">
        <f>ROUND(+P109*[3]INVERSIÓN!$CH$14,0)</f>
        <v>76769345</v>
      </c>
      <c r="P109" s="881">
        <v>1.7999999999999999E-2</v>
      </c>
      <c r="Q109" s="880">
        <v>12652551</v>
      </c>
      <c r="R109" s="880">
        <v>29429037</v>
      </c>
      <c r="S109" s="880">
        <v>43103320</v>
      </c>
      <c r="T109" s="880">
        <v>52272291</v>
      </c>
      <c r="U109" s="880">
        <v>55221716</v>
      </c>
      <c r="V109" s="880">
        <v>66596111</v>
      </c>
      <c r="W109" s="880">
        <v>67449111</v>
      </c>
      <c r="X109" s="880">
        <v>67517808</v>
      </c>
      <c r="Y109" s="880">
        <f>ROUND(+AC109*[3]INVERSIÓN!$CI$14,0)</f>
        <v>67517808</v>
      </c>
      <c r="Z109" s="880"/>
      <c r="AA109" s="880"/>
      <c r="AB109" s="880"/>
      <c r="AC109" s="882">
        <v>1.7999999999999999E-2</v>
      </c>
      <c r="AD109" s="902"/>
      <c r="AE109" s="885"/>
      <c r="AF109" s="885"/>
      <c r="AG109" s="885"/>
      <c r="AH109" s="885"/>
      <c r="AI109" s="885"/>
      <c r="AJ109" s="885"/>
      <c r="AK109" s="885"/>
      <c r="AL109" s="885"/>
      <c r="AM109" s="885"/>
      <c r="AN109" s="885"/>
      <c r="AO109" s="885"/>
      <c r="AP109" s="885"/>
      <c r="AQ109" s="885"/>
      <c r="AR109" s="885"/>
      <c r="AS109" s="885"/>
      <c r="AT109" s="885"/>
      <c r="AU109" s="885"/>
      <c r="AV109" s="886"/>
    </row>
    <row r="110" spans="1:48" ht="15.75" customHeight="1" x14ac:dyDescent="0.25">
      <c r="A110" s="980"/>
      <c r="B110" s="981"/>
      <c r="C110" s="982"/>
      <c r="D110" s="242" t="s">
        <v>39</v>
      </c>
      <c r="E110" s="887">
        <v>1</v>
      </c>
      <c r="F110" s="888">
        <v>1</v>
      </c>
      <c r="G110" s="889">
        <v>1</v>
      </c>
      <c r="H110" s="889">
        <v>1</v>
      </c>
      <c r="I110" s="889">
        <v>1</v>
      </c>
      <c r="J110" s="889">
        <v>1</v>
      </c>
      <c r="K110" s="889">
        <v>1</v>
      </c>
      <c r="L110" s="889">
        <v>1</v>
      </c>
      <c r="M110" s="889">
        <v>1</v>
      </c>
      <c r="N110" s="889">
        <v>1</v>
      </c>
      <c r="O110" s="880">
        <f t="shared" ref="O110" si="70">+O108+O106</f>
        <v>1</v>
      </c>
      <c r="P110" s="890"/>
      <c r="Q110" s="880">
        <v>1</v>
      </c>
      <c r="R110" s="880">
        <v>1</v>
      </c>
      <c r="S110" s="880">
        <v>1</v>
      </c>
      <c r="T110" s="880">
        <v>1</v>
      </c>
      <c r="U110" s="880">
        <v>1</v>
      </c>
      <c r="V110" s="880">
        <v>1</v>
      </c>
      <c r="W110" s="880">
        <v>1</v>
      </c>
      <c r="X110" s="880">
        <v>1</v>
      </c>
      <c r="Y110" s="880">
        <f t="shared" ref="Y110" si="71">+Y108+Y106</f>
        <v>1</v>
      </c>
      <c r="Z110" s="889"/>
      <c r="AA110" s="889"/>
      <c r="AB110" s="889"/>
      <c r="AC110" s="891"/>
      <c r="AD110" s="902"/>
      <c r="AE110" s="885"/>
      <c r="AF110" s="885"/>
      <c r="AG110" s="885"/>
      <c r="AH110" s="885"/>
      <c r="AI110" s="885"/>
      <c r="AJ110" s="885"/>
      <c r="AK110" s="885"/>
      <c r="AL110" s="885"/>
      <c r="AM110" s="885"/>
      <c r="AN110" s="885"/>
      <c r="AO110" s="885"/>
      <c r="AP110" s="885"/>
      <c r="AQ110" s="885"/>
      <c r="AR110" s="885"/>
      <c r="AS110" s="885"/>
      <c r="AT110" s="885"/>
      <c r="AU110" s="885"/>
      <c r="AV110" s="886"/>
    </row>
    <row r="111" spans="1:48" ht="15.75" customHeight="1" thickBot="1" x14ac:dyDescent="0.3">
      <c r="A111" s="980"/>
      <c r="B111" s="981"/>
      <c r="C111" s="983"/>
      <c r="D111" s="243" t="s">
        <v>40</v>
      </c>
      <c r="E111" s="892">
        <v>303387806.68199998</v>
      </c>
      <c r="F111" s="893">
        <v>303387806.68199998</v>
      </c>
      <c r="G111" s="894">
        <v>174822244</v>
      </c>
      <c r="H111" s="894">
        <v>174775965</v>
      </c>
      <c r="I111" s="894">
        <v>195323305</v>
      </c>
      <c r="J111" s="894">
        <v>219965437</v>
      </c>
      <c r="K111" s="894">
        <v>240516548</v>
      </c>
      <c r="L111" s="894">
        <v>283322429</v>
      </c>
      <c r="M111" s="894">
        <v>283322429</v>
      </c>
      <c r="N111" s="894">
        <v>369284597</v>
      </c>
      <c r="O111" s="894">
        <f t="shared" ref="O111" si="72">+O107+O109</f>
        <v>369284597</v>
      </c>
      <c r="P111" s="895"/>
      <c r="Q111" s="894">
        <v>154224855</v>
      </c>
      <c r="R111" s="894">
        <v>171001341</v>
      </c>
      <c r="S111" s="894">
        <v>184675624</v>
      </c>
      <c r="T111" s="894">
        <v>193844595</v>
      </c>
      <c r="U111" s="894">
        <v>197343222</v>
      </c>
      <c r="V111" s="894">
        <v>209167617</v>
      </c>
      <c r="W111" s="894">
        <v>210033316</v>
      </c>
      <c r="X111" s="894">
        <v>292909296</v>
      </c>
      <c r="Y111" s="894">
        <f t="shared" ref="Y111" si="73">+Y107+Y109</f>
        <v>293639802</v>
      </c>
      <c r="Z111" s="894"/>
      <c r="AA111" s="894"/>
      <c r="AB111" s="894"/>
      <c r="AC111" s="896"/>
      <c r="AD111" s="902"/>
      <c r="AE111" s="885"/>
      <c r="AF111" s="885"/>
      <c r="AG111" s="885"/>
      <c r="AH111" s="885"/>
      <c r="AI111" s="885"/>
      <c r="AJ111" s="885"/>
      <c r="AK111" s="885"/>
      <c r="AL111" s="885"/>
      <c r="AM111" s="885"/>
      <c r="AN111" s="885"/>
      <c r="AO111" s="885"/>
      <c r="AP111" s="885"/>
      <c r="AQ111" s="885"/>
      <c r="AR111" s="885"/>
      <c r="AS111" s="885"/>
      <c r="AT111" s="885"/>
      <c r="AU111" s="885"/>
      <c r="AV111" s="886"/>
    </row>
    <row r="112" spans="1:48" ht="15.75" customHeight="1" x14ac:dyDescent="0.25">
      <c r="A112" s="980"/>
      <c r="B112" s="981"/>
      <c r="C112" s="979" t="s">
        <v>343</v>
      </c>
      <c r="D112" s="240" t="s">
        <v>37</v>
      </c>
      <c r="E112" s="903">
        <v>1</v>
      </c>
      <c r="F112" s="904">
        <v>1</v>
      </c>
      <c r="G112" s="905">
        <v>1</v>
      </c>
      <c r="H112" s="905">
        <v>1</v>
      </c>
      <c r="I112" s="905">
        <v>1</v>
      </c>
      <c r="J112" s="905">
        <v>1</v>
      </c>
      <c r="K112" s="905">
        <v>1</v>
      </c>
      <c r="L112" s="905">
        <v>1</v>
      </c>
      <c r="M112" s="905">
        <v>1</v>
      </c>
      <c r="N112" s="905">
        <v>1</v>
      </c>
      <c r="O112" s="871">
        <v>1</v>
      </c>
      <c r="P112" s="872"/>
      <c r="Q112" s="871">
        <v>1</v>
      </c>
      <c r="R112" s="871">
        <v>1</v>
      </c>
      <c r="S112" s="871">
        <v>1</v>
      </c>
      <c r="T112" s="871">
        <v>1</v>
      </c>
      <c r="U112" s="871">
        <v>1</v>
      </c>
      <c r="V112" s="871">
        <v>1</v>
      </c>
      <c r="W112" s="871">
        <v>1</v>
      </c>
      <c r="X112" s="871">
        <v>1</v>
      </c>
      <c r="Y112" s="871">
        <v>1</v>
      </c>
      <c r="Z112" s="871"/>
      <c r="AA112" s="871"/>
      <c r="AB112" s="871"/>
      <c r="AC112" s="873"/>
      <c r="AD112" s="902" t="s">
        <v>344</v>
      </c>
      <c r="AE112" s="885" t="s">
        <v>345</v>
      </c>
      <c r="AF112" s="885" t="s">
        <v>346</v>
      </c>
      <c r="AG112" s="885" t="s">
        <v>292</v>
      </c>
      <c r="AH112" s="885" t="s">
        <v>293</v>
      </c>
      <c r="AI112" s="885" t="s">
        <v>347</v>
      </c>
      <c r="AJ112" s="885" t="s">
        <v>294</v>
      </c>
      <c r="AK112" s="885">
        <v>214068</v>
      </c>
      <c r="AL112" s="885">
        <v>106070</v>
      </c>
      <c r="AM112" s="885">
        <v>107998</v>
      </c>
      <c r="AN112" s="885" t="s">
        <v>277</v>
      </c>
      <c r="AO112" s="885" t="s">
        <v>277</v>
      </c>
      <c r="AP112" s="885" t="s">
        <v>277</v>
      </c>
      <c r="AQ112" s="885" t="s">
        <v>277</v>
      </c>
      <c r="AR112" s="885" t="s">
        <v>277</v>
      </c>
      <c r="AS112" s="885" t="s">
        <v>277</v>
      </c>
      <c r="AT112" s="885" t="s">
        <v>277</v>
      </c>
      <c r="AU112" s="885">
        <f t="shared" ref="AU112" si="74">AL112+AM112</f>
        <v>214068</v>
      </c>
      <c r="AV112" s="886" t="s">
        <v>183</v>
      </c>
    </row>
    <row r="113" spans="1:48" ht="15.75" customHeight="1" x14ac:dyDescent="0.25">
      <c r="A113" s="980"/>
      <c r="B113" s="981"/>
      <c r="C113" s="982"/>
      <c r="D113" s="241" t="s">
        <v>3</v>
      </c>
      <c r="E113" s="878">
        <v>125870940</v>
      </c>
      <c r="F113" s="879">
        <v>125870940</v>
      </c>
      <c r="G113" s="880">
        <v>82943976</v>
      </c>
      <c r="H113" s="880">
        <v>82943976</v>
      </c>
      <c r="I113" s="880">
        <v>87236673</v>
      </c>
      <c r="J113" s="880">
        <v>93802159</v>
      </c>
      <c r="K113" s="880">
        <v>98094855</v>
      </c>
      <c r="L113" s="880">
        <v>114751713</v>
      </c>
      <c r="M113" s="880">
        <v>114751713</v>
      </c>
      <c r="N113" s="880">
        <v>162508473</v>
      </c>
      <c r="O113" s="880">
        <f>ROUND(+P113*[3]INVERSIÓN!$CH$11,0)</f>
        <v>162508473</v>
      </c>
      <c r="P113" s="881">
        <v>0.01</v>
      </c>
      <c r="Q113" s="880">
        <v>78651280</v>
      </c>
      <c r="R113" s="880">
        <v>78651280</v>
      </c>
      <c r="S113" s="880">
        <v>78651280</v>
      </c>
      <c r="T113" s="880">
        <v>78651280</v>
      </c>
      <c r="U113" s="880">
        <v>78956392</v>
      </c>
      <c r="V113" s="880">
        <v>79206392</v>
      </c>
      <c r="W113" s="880">
        <v>79213447</v>
      </c>
      <c r="X113" s="880">
        <v>125217493</v>
      </c>
      <c r="Y113" s="880">
        <f>ROUND(+AC113*[3]INVERSIÓN!$CI$11,0)</f>
        <v>125623330</v>
      </c>
      <c r="Z113" s="880"/>
      <c r="AA113" s="880"/>
      <c r="AB113" s="880"/>
      <c r="AC113" s="882">
        <v>0.01</v>
      </c>
      <c r="AD113" s="902"/>
      <c r="AE113" s="885"/>
      <c r="AF113" s="885"/>
      <c r="AG113" s="885"/>
      <c r="AH113" s="885"/>
      <c r="AI113" s="885"/>
      <c r="AJ113" s="885"/>
      <c r="AK113" s="885"/>
      <c r="AL113" s="885"/>
      <c r="AM113" s="885"/>
      <c r="AN113" s="885"/>
      <c r="AO113" s="885"/>
      <c r="AP113" s="885"/>
      <c r="AQ113" s="885"/>
      <c r="AR113" s="885"/>
      <c r="AS113" s="885"/>
      <c r="AT113" s="885"/>
      <c r="AU113" s="885"/>
      <c r="AV113" s="886"/>
    </row>
    <row r="114" spans="1:48" ht="15.75" customHeight="1" x14ac:dyDescent="0.25">
      <c r="A114" s="980"/>
      <c r="B114" s="981"/>
      <c r="C114" s="982"/>
      <c r="D114" s="242" t="s">
        <v>38</v>
      </c>
      <c r="E114" s="887">
        <v>0</v>
      </c>
      <c r="F114" s="888">
        <v>0</v>
      </c>
      <c r="G114" s="889">
        <v>0</v>
      </c>
      <c r="H114" s="889">
        <v>0</v>
      </c>
      <c r="I114" s="889">
        <v>0</v>
      </c>
      <c r="J114" s="889">
        <v>0</v>
      </c>
      <c r="K114" s="889">
        <v>0</v>
      </c>
      <c r="L114" s="889">
        <v>0</v>
      </c>
      <c r="M114" s="889">
        <v>0</v>
      </c>
      <c r="N114" s="889">
        <v>0</v>
      </c>
      <c r="O114" s="880">
        <v>0</v>
      </c>
      <c r="P114" s="890"/>
      <c r="Q114" s="880">
        <v>0</v>
      </c>
      <c r="R114" s="880">
        <v>0</v>
      </c>
      <c r="S114" s="880">
        <v>0</v>
      </c>
      <c r="T114" s="880">
        <v>0</v>
      </c>
      <c r="U114" s="880">
        <v>0</v>
      </c>
      <c r="V114" s="880">
        <v>0</v>
      </c>
      <c r="W114" s="880">
        <v>0</v>
      </c>
      <c r="X114" s="880">
        <v>0</v>
      </c>
      <c r="Y114" s="880">
        <v>0</v>
      </c>
      <c r="Z114" s="889"/>
      <c r="AA114" s="889"/>
      <c r="AB114" s="889"/>
      <c r="AC114" s="891"/>
      <c r="AD114" s="902"/>
      <c r="AE114" s="885"/>
      <c r="AF114" s="885"/>
      <c r="AG114" s="885"/>
      <c r="AH114" s="885"/>
      <c r="AI114" s="885"/>
      <c r="AJ114" s="885"/>
      <c r="AK114" s="885"/>
      <c r="AL114" s="885"/>
      <c r="AM114" s="885"/>
      <c r="AN114" s="885"/>
      <c r="AO114" s="885"/>
      <c r="AP114" s="885"/>
      <c r="AQ114" s="885"/>
      <c r="AR114" s="885"/>
      <c r="AS114" s="885"/>
      <c r="AT114" s="885"/>
      <c r="AU114" s="885"/>
      <c r="AV114" s="886"/>
    </row>
    <row r="115" spans="1:48" ht="15.75" customHeight="1" x14ac:dyDescent="0.25">
      <c r="A115" s="980"/>
      <c r="B115" s="981"/>
      <c r="C115" s="982"/>
      <c r="D115" s="241" t="s">
        <v>4</v>
      </c>
      <c r="E115" s="878">
        <v>42677841.490000002</v>
      </c>
      <c r="F115" s="879">
        <v>42677841.490000002</v>
      </c>
      <c r="G115" s="880">
        <v>14179493</v>
      </c>
      <c r="H115" s="880">
        <v>14153782</v>
      </c>
      <c r="I115" s="880">
        <v>21276274</v>
      </c>
      <c r="J115" s="880">
        <v>28400862</v>
      </c>
      <c r="K115" s="880">
        <v>35525449</v>
      </c>
      <c r="L115" s="880">
        <v>42649636</v>
      </c>
      <c r="M115" s="880">
        <v>42649636</v>
      </c>
      <c r="N115" s="880">
        <v>42649636</v>
      </c>
      <c r="O115" s="880">
        <f>ROUND(+P115*[3]INVERSIÓN!$CH$14,0)</f>
        <v>42649636</v>
      </c>
      <c r="P115" s="881">
        <v>0.01</v>
      </c>
      <c r="Q115" s="880">
        <v>7029195</v>
      </c>
      <c r="R115" s="880">
        <v>16349465</v>
      </c>
      <c r="S115" s="880">
        <v>23946289</v>
      </c>
      <c r="T115" s="880">
        <v>29040162</v>
      </c>
      <c r="U115" s="880">
        <v>30678731</v>
      </c>
      <c r="V115" s="880">
        <v>36997840</v>
      </c>
      <c r="W115" s="880">
        <v>37471728</v>
      </c>
      <c r="X115" s="880">
        <v>37509893</v>
      </c>
      <c r="Y115" s="880">
        <f>ROUND(+AC115*[3]INVERSIÓN!$CI$14,0)</f>
        <v>37509893</v>
      </c>
      <c r="Z115" s="880"/>
      <c r="AA115" s="880"/>
      <c r="AB115" s="880"/>
      <c r="AC115" s="882">
        <v>0.01</v>
      </c>
      <c r="AD115" s="902"/>
      <c r="AE115" s="885"/>
      <c r="AF115" s="885"/>
      <c r="AG115" s="885"/>
      <c r="AH115" s="885"/>
      <c r="AI115" s="885"/>
      <c r="AJ115" s="885"/>
      <c r="AK115" s="885"/>
      <c r="AL115" s="885"/>
      <c r="AM115" s="885"/>
      <c r="AN115" s="885"/>
      <c r="AO115" s="885"/>
      <c r="AP115" s="885"/>
      <c r="AQ115" s="885"/>
      <c r="AR115" s="885"/>
      <c r="AS115" s="885"/>
      <c r="AT115" s="885"/>
      <c r="AU115" s="885"/>
      <c r="AV115" s="886"/>
    </row>
    <row r="116" spans="1:48" ht="15.75" customHeight="1" x14ac:dyDescent="0.25">
      <c r="A116" s="980"/>
      <c r="B116" s="981"/>
      <c r="C116" s="982"/>
      <c r="D116" s="242" t="s">
        <v>39</v>
      </c>
      <c r="E116" s="887">
        <v>1</v>
      </c>
      <c r="F116" s="888">
        <v>1</v>
      </c>
      <c r="G116" s="889">
        <v>1</v>
      </c>
      <c r="H116" s="889">
        <v>1</v>
      </c>
      <c r="I116" s="889">
        <v>1</v>
      </c>
      <c r="J116" s="889">
        <v>1</v>
      </c>
      <c r="K116" s="889">
        <v>1</v>
      </c>
      <c r="L116" s="889">
        <v>1</v>
      </c>
      <c r="M116" s="889">
        <v>1</v>
      </c>
      <c r="N116" s="889">
        <v>1</v>
      </c>
      <c r="O116" s="880">
        <f t="shared" ref="O116" si="75">+O114+O112</f>
        <v>1</v>
      </c>
      <c r="P116" s="890"/>
      <c r="Q116" s="880">
        <v>1</v>
      </c>
      <c r="R116" s="880">
        <v>1</v>
      </c>
      <c r="S116" s="880">
        <v>1</v>
      </c>
      <c r="T116" s="880">
        <v>1</v>
      </c>
      <c r="U116" s="880">
        <v>1</v>
      </c>
      <c r="V116" s="880">
        <v>1</v>
      </c>
      <c r="W116" s="880">
        <v>1</v>
      </c>
      <c r="X116" s="880">
        <v>1</v>
      </c>
      <c r="Y116" s="880">
        <f t="shared" ref="Y116" si="76">+Y114+Y112</f>
        <v>1</v>
      </c>
      <c r="Z116" s="889"/>
      <c r="AA116" s="889"/>
      <c r="AB116" s="889"/>
      <c r="AC116" s="891"/>
      <c r="AD116" s="902"/>
      <c r="AE116" s="885"/>
      <c r="AF116" s="885"/>
      <c r="AG116" s="885"/>
      <c r="AH116" s="885"/>
      <c r="AI116" s="885"/>
      <c r="AJ116" s="885"/>
      <c r="AK116" s="885"/>
      <c r="AL116" s="885"/>
      <c r="AM116" s="885"/>
      <c r="AN116" s="885"/>
      <c r="AO116" s="885"/>
      <c r="AP116" s="885"/>
      <c r="AQ116" s="885"/>
      <c r="AR116" s="885"/>
      <c r="AS116" s="885"/>
      <c r="AT116" s="885"/>
      <c r="AU116" s="885"/>
      <c r="AV116" s="886"/>
    </row>
    <row r="117" spans="1:48" ht="15.75" customHeight="1" thickBot="1" x14ac:dyDescent="0.3">
      <c r="A117" s="980"/>
      <c r="B117" s="981"/>
      <c r="C117" s="983"/>
      <c r="D117" s="243" t="s">
        <v>40</v>
      </c>
      <c r="E117" s="892">
        <v>168548781.49000001</v>
      </c>
      <c r="F117" s="893">
        <v>168548781.49000001</v>
      </c>
      <c r="G117" s="894">
        <v>97123469</v>
      </c>
      <c r="H117" s="894">
        <v>97097758</v>
      </c>
      <c r="I117" s="894">
        <v>108512947</v>
      </c>
      <c r="J117" s="894">
        <v>122203021</v>
      </c>
      <c r="K117" s="894">
        <v>133620304</v>
      </c>
      <c r="L117" s="894">
        <v>157401349</v>
      </c>
      <c r="M117" s="894">
        <v>157401349</v>
      </c>
      <c r="N117" s="894">
        <v>205158109</v>
      </c>
      <c r="O117" s="894">
        <f t="shared" ref="O117" si="77">+O113+O115</f>
        <v>205158109</v>
      </c>
      <c r="P117" s="895"/>
      <c r="Q117" s="894">
        <v>85680475</v>
      </c>
      <c r="R117" s="894">
        <v>95000745</v>
      </c>
      <c r="S117" s="894">
        <v>102597569</v>
      </c>
      <c r="T117" s="894">
        <v>107691442</v>
      </c>
      <c r="U117" s="894">
        <v>109635123</v>
      </c>
      <c r="V117" s="894">
        <v>116204232</v>
      </c>
      <c r="W117" s="894">
        <v>116685175</v>
      </c>
      <c r="X117" s="894">
        <v>162727386</v>
      </c>
      <c r="Y117" s="894">
        <f t="shared" ref="Y117" si="78">+Y113+Y115</f>
        <v>163133223</v>
      </c>
      <c r="Z117" s="894"/>
      <c r="AA117" s="894"/>
      <c r="AB117" s="894"/>
      <c r="AC117" s="896"/>
      <c r="AD117" s="902"/>
      <c r="AE117" s="885"/>
      <c r="AF117" s="885"/>
      <c r="AG117" s="885"/>
      <c r="AH117" s="885"/>
      <c r="AI117" s="885"/>
      <c r="AJ117" s="885"/>
      <c r="AK117" s="885"/>
      <c r="AL117" s="885"/>
      <c r="AM117" s="885"/>
      <c r="AN117" s="885"/>
      <c r="AO117" s="885"/>
      <c r="AP117" s="885"/>
      <c r="AQ117" s="885"/>
      <c r="AR117" s="885"/>
      <c r="AS117" s="885"/>
      <c r="AT117" s="885"/>
      <c r="AU117" s="885"/>
      <c r="AV117" s="886"/>
    </row>
    <row r="118" spans="1:48" ht="15.75" customHeight="1" x14ac:dyDescent="0.25">
      <c r="A118" s="980"/>
      <c r="B118" s="981"/>
      <c r="C118" s="979" t="s">
        <v>348</v>
      </c>
      <c r="D118" s="240" t="s">
        <v>37</v>
      </c>
      <c r="E118" s="900">
        <v>1</v>
      </c>
      <c r="F118" s="901">
        <v>1</v>
      </c>
      <c r="G118" s="871">
        <v>1</v>
      </c>
      <c r="H118" s="871">
        <v>1</v>
      </c>
      <c r="I118" s="871">
        <v>1</v>
      </c>
      <c r="J118" s="871">
        <v>1</v>
      </c>
      <c r="K118" s="871">
        <v>1</v>
      </c>
      <c r="L118" s="871">
        <v>1</v>
      </c>
      <c r="M118" s="871">
        <v>1</v>
      </c>
      <c r="N118" s="871">
        <v>1</v>
      </c>
      <c r="O118" s="871">
        <v>1</v>
      </c>
      <c r="P118" s="872"/>
      <c r="Q118" s="871">
        <v>1</v>
      </c>
      <c r="R118" s="871">
        <v>1</v>
      </c>
      <c r="S118" s="871">
        <v>1</v>
      </c>
      <c r="T118" s="871">
        <v>1</v>
      </c>
      <c r="U118" s="871">
        <v>1</v>
      </c>
      <c r="V118" s="871">
        <v>1</v>
      </c>
      <c r="W118" s="871">
        <v>1</v>
      </c>
      <c r="X118" s="871">
        <v>1</v>
      </c>
      <c r="Y118" s="871">
        <v>1</v>
      </c>
      <c r="Z118" s="871"/>
      <c r="AA118" s="871"/>
      <c r="AB118" s="871"/>
      <c r="AC118" s="873"/>
      <c r="AD118" s="902" t="s">
        <v>599</v>
      </c>
      <c r="AE118" s="885" t="s">
        <v>349</v>
      </c>
      <c r="AF118" s="885" t="s">
        <v>350</v>
      </c>
      <c r="AG118" s="885" t="s">
        <v>292</v>
      </c>
      <c r="AH118" s="885" t="s">
        <v>293</v>
      </c>
      <c r="AI118" s="885" t="s">
        <v>315</v>
      </c>
      <c r="AJ118" s="885" t="s">
        <v>294</v>
      </c>
      <c r="AK118" s="885">
        <v>7117</v>
      </c>
      <c r="AL118" s="885">
        <v>3527</v>
      </c>
      <c r="AM118" s="885">
        <v>3590</v>
      </c>
      <c r="AN118" s="885" t="s">
        <v>277</v>
      </c>
      <c r="AO118" s="885" t="s">
        <v>277</v>
      </c>
      <c r="AP118" s="885" t="s">
        <v>277</v>
      </c>
      <c r="AQ118" s="885" t="s">
        <v>277</v>
      </c>
      <c r="AR118" s="885" t="s">
        <v>277</v>
      </c>
      <c r="AS118" s="885" t="s">
        <v>277</v>
      </c>
      <c r="AT118" s="885" t="s">
        <v>277</v>
      </c>
      <c r="AU118" s="885">
        <f t="shared" ref="AU118" si="79">AL118+AM118</f>
        <v>7117</v>
      </c>
      <c r="AV118" s="886" t="s">
        <v>183</v>
      </c>
    </row>
    <row r="119" spans="1:48" ht="15.75" customHeight="1" x14ac:dyDescent="0.25">
      <c r="A119" s="980"/>
      <c r="B119" s="981"/>
      <c r="C119" s="982"/>
      <c r="D119" s="241" t="s">
        <v>3</v>
      </c>
      <c r="E119" s="878">
        <v>151045128</v>
      </c>
      <c r="F119" s="879">
        <v>151045128</v>
      </c>
      <c r="G119" s="880">
        <v>99532777</v>
      </c>
      <c r="H119" s="880">
        <v>99532777</v>
      </c>
      <c r="I119" s="880">
        <v>104684006</v>
      </c>
      <c r="J119" s="880">
        <v>112562595</v>
      </c>
      <c r="K119" s="880">
        <v>117713825</v>
      </c>
      <c r="L119" s="880">
        <v>137702051</v>
      </c>
      <c r="M119" s="880">
        <v>137702051</v>
      </c>
      <c r="N119" s="880">
        <v>195010167</v>
      </c>
      <c r="O119" s="880">
        <f>ROUND(+P119*[3]INVERSIÓN!$CH$11,0)-1</f>
        <v>195010167</v>
      </c>
      <c r="P119" s="881">
        <v>1.2E-2</v>
      </c>
      <c r="Q119" s="880">
        <v>94381536</v>
      </c>
      <c r="R119" s="880">
        <v>94381536</v>
      </c>
      <c r="S119" s="880">
        <v>94381536</v>
      </c>
      <c r="T119" s="880">
        <v>94381536</v>
      </c>
      <c r="U119" s="880">
        <v>94747671</v>
      </c>
      <c r="V119" s="880">
        <v>95047671</v>
      </c>
      <c r="W119" s="880">
        <v>95056137</v>
      </c>
      <c r="X119" s="880">
        <v>150260990</v>
      </c>
      <c r="Y119" s="880">
        <f>ROUND(+AC119*[3]INVERSIÓN!$CI$11,0)+5</f>
        <v>150748001</v>
      </c>
      <c r="Z119" s="880"/>
      <c r="AA119" s="880"/>
      <c r="AB119" s="880"/>
      <c r="AC119" s="882">
        <v>1.2E-2</v>
      </c>
      <c r="AD119" s="902"/>
      <c r="AE119" s="885"/>
      <c r="AF119" s="885"/>
      <c r="AG119" s="885"/>
      <c r="AH119" s="885"/>
      <c r="AI119" s="885"/>
      <c r="AJ119" s="885"/>
      <c r="AK119" s="885"/>
      <c r="AL119" s="885"/>
      <c r="AM119" s="885"/>
      <c r="AN119" s="885"/>
      <c r="AO119" s="885"/>
      <c r="AP119" s="885"/>
      <c r="AQ119" s="885"/>
      <c r="AR119" s="885"/>
      <c r="AS119" s="885"/>
      <c r="AT119" s="885"/>
      <c r="AU119" s="885"/>
      <c r="AV119" s="886"/>
    </row>
    <row r="120" spans="1:48" ht="15.75" customHeight="1" x14ac:dyDescent="0.25">
      <c r="A120" s="980"/>
      <c r="B120" s="981"/>
      <c r="C120" s="982"/>
      <c r="D120" s="242" t="s">
        <v>38</v>
      </c>
      <c r="E120" s="878">
        <v>0</v>
      </c>
      <c r="F120" s="888">
        <v>0</v>
      </c>
      <c r="G120" s="880">
        <v>0</v>
      </c>
      <c r="H120" s="880">
        <v>0</v>
      </c>
      <c r="I120" s="880">
        <v>0</v>
      </c>
      <c r="J120" s="880">
        <v>0</v>
      </c>
      <c r="K120" s="880">
        <v>0</v>
      </c>
      <c r="L120" s="880">
        <v>0</v>
      </c>
      <c r="M120" s="880">
        <v>0</v>
      </c>
      <c r="N120" s="880">
        <v>0</v>
      </c>
      <c r="O120" s="880">
        <v>0</v>
      </c>
      <c r="P120" s="890"/>
      <c r="Q120" s="880">
        <v>0</v>
      </c>
      <c r="R120" s="880">
        <v>0</v>
      </c>
      <c r="S120" s="880">
        <v>0</v>
      </c>
      <c r="T120" s="880">
        <v>0</v>
      </c>
      <c r="U120" s="880">
        <v>0</v>
      </c>
      <c r="V120" s="880">
        <v>0</v>
      </c>
      <c r="W120" s="880">
        <v>0</v>
      </c>
      <c r="X120" s="880">
        <v>0</v>
      </c>
      <c r="Y120" s="880">
        <v>0</v>
      </c>
      <c r="Z120" s="889"/>
      <c r="AA120" s="889"/>
      <c r="AB120" s="889"/>
      <c r="AC120" s="891"/>
      <c r="AD120" s="902"/>
      <c r="AE120" s="885"/>
      <c r="AF120" s="885"/>
      <c r="AG120" s="885"/>
      <c r="AH120" s="885"/>
      <c r="AI120" s="885"/>
      <c r="AJ120" s="885"/>
      <c r="AK120" s="885"/>
      <c r="AL120" s="885"/>
      <c r="AM120" s="885"/>
      <c r="AN120" s="885"/>
      <c r="AO120" s="885"/>
      <c r="AP120" s="885"/>
      <c r="AQ120" s="885"/>
      <c r="AR120" s="885"/>
      <c r="AS120" s="885"/>
      <c r="AT120" s="885"/>
      <c r="AU120" s="885"/>
      <c r="AV120" s="886"/>
    </row>
    <row r="121" spans="1:48" ht="15.75" customHeight="1" x14ac:dyDescent="0.25">
      <c r="A121" s="980"/>
      <c r="B121" s="981"/>
      <c r="C121" s="982"/>
      <c r="D121" s="241" t="s">
        <v>4</v>
      </c>
      <c r="E121" s="878">
        <v>51213409.788000003</v>
      </c>
      <c r="F121" s="879">
        <v>51213409.788000003</v>
      </c>
      <c r="G121" s="880">
        <v>17015397</v>
      </c>
      <c r="H121" s="880">
        <v>16984541</v>
      </c>
      <c r="I121" s="880">
        <v>25531529</v>
      </c>
      <c r="J121" s="880">
        <v>34081032</v>
      </c>
      <c r="K121" s="880">
        <v>42630534</v>
      </c>
      <c r="L121" s="880">
        <v>51179563</v>
      </c>
      <c r="M121" s="880">
        <v>51179563</v>
      </c>
      <c r="N121" s="880">
        <v>51179563</v>
      </c>
      <c r="O121" s="880">
        <f>ROUND(+P121*[3]INVERSIÓN!$CH$14,0)</f>
        <v>51179563</v>
      </c>
      <c r="P121" s="881">
        <v>1.2E-2</v>
      </c>
      <c r="Q121" s="880">
        <v>8435040</v>
      </c>
      <c r="R121" s="880">
        <v>19619363</v>
      </c>
      <c r="S121" s="880">
        <v>28735542</v>
      </c>
      <c r="T121" s="880">
        <v>34848194</v>
      </c>
      <c r="U121" s="880">
        <v>36814481</v>
      </c>
      <c r="V121" s="880">
        <v>44397411</v>
      </c>
      <c r="W121" s="880">
        <v>44966076</v>
      </c>
      <c r="X121" s="880">
        <v>45011868</v>
      </c>
      <c r="Y121" s="880">
        <f>ROUND(+AC121*[3]INVERSIÓN!$CI$14,0)-4</f>
        <v>45011868</v>
      </c>
      <c r="Z121" s="880"/>
      <c r="AA121" s="880"/>
      <c r="AB121" s="880"/>
      <c r="AC121" s="882">
        <v>1.2E-2</v>
      </c>
      <c r="AD121" s="902"/>
      <c r="AE121" s="885"/>
      <c r="AF121" s="885"/>
      <c r="AG121" s="885"/>
      <c r="AH121" s="885"/>
      <c r="AI121" s="885"/>
      <c r="AJ121" s="885"/>
      <c r="AK121" s="885"/>
      <c r="AL121" s="885"/>
      <c r="AM121" s="885"/>
      <c r="AN121" s="885"/>
      <c r="AO121" s="885"/>
      <c r="AP121" s="885"/>
      <c r="AQ121" s="885"/>
      <c r="AR121" s="885"/>
      <c r="AS121" s="885"/>
      <c r="AT121" s="885"/>
      <c r="AU121" s="885"/>
      <c r="AV121" s="886"/>
    </row>
    <row r="122" spans="1:48" ht="15.75" customHeight="1" x14ac:dyDescent="0.25">
      <c r="A122" s="980"/>
      <c r="B122" s="981"/>
      <c r="C122" s="982"/>
      <c r="D122" s="242" t="s">
        <v>39</v>
      </c>
      <c r="E122" s="878">
        <v>1</v>
      </c>
      <c r="F122" s="879">
        <v>1</v>
      </c>
      <c r="G122" s="880">
        <v>1</v>
      </c>
      <c r="H122" s="880">
        <v>1</v>
      </c>
      <c r="I122" s="880">
        <v>1</v>
      </c>
      <c r="J122" s="880">
        <v>1</v>
      </c>
      <c r="K122" s="880">
        <v>1</v>
      </c>
      <c r="L122" s="880">
        <v>1</v>
      </c>
      <c r="M122" s="880">
        <v>1</v>
      </c>
      <c r="N122" s="880">
        <v>1</v>
      </c>
      <c r="O122" s="880">
        <f t="shared" ref="O122" si="80">+O120+O118</f>
        <v>1</v>
      </c>
      <c r="P122" s="890"/>
      <c r="Q122" s="880">
        <v>1</v>
      </c>
      <c r="R122" s="880">
        <v>1</v>
      </c>
      <c r="S122" s="880">
        <v>1</v>
      </c>
      <c r="T122" s="880">
        <v>1</v>
      </c>
      <c r="U122" s="880">
        <v>1</v>
      </c>
      <c r="V122" s="880">
        <v>1</v>
      </c>
      <c r="W122" s="880">
        <v>1</v>
      </c>
      <c r="X122" s="880">
        <v>1</v>
      </c>
      <c r="Y122" s="880">
        <f t="shared" ref="Y122" si="81">+Y120+Y118</f>
        <v>1</v>
      </c>
      <c r="Z122" s="889"/>
      <c r="AA122" s="889"/>
      <c r="AB122" s="889"/>
      <c r="AC122" s="891"/>
      <c r="AD122" s="902"/>
      <c r="AE122" s="885"/>
      <c r="AF122" s="885"/>
      <c r="AG122" s="885"/>
      <c r="AH122" s="885"/>
      <c r="AI122" s="885"/>
      <c r="AJ122" s="885"/>
      <c r="AK122" s="885"/>
      <c r="AL122" s="885"/>
      <c r="AM122" s="885"/>
      <c r="AN122" s="885"/>
      <c r="AO122" s="885"/>
      <c r="AP122" s="885"/>
      <c r="AQ122" s="885"/>
      <c r="AR122" s="885"/>
      <c r="AS122" s="885"/>
      <c r="AT122" s="885"/>
      <c r="AU122" s="885"/>
      <c r="AV122" s="886"/>
    </row>
    <row r="123" spans="1:48" thickBot="1" x14ac:dyDescent="0.3">
      <c r="A123" s="980"/>
      <c r="B123" s="981"/>
      <c r="C123" s="983"/>
      <c r="D123" s="243" t="s">
        <v>40</v>
      </c>
      <c r="E123" s="892">
        <v>202258537.78799999</v>
      </c>
      <c r="F123" s="893">
        <v>202258537.78799999</v>
      </c>
      <c r="G123" s="894">
        <v>116548174</v>
      </c>
      <c r="H123" s="894">
        <v>116517318</v>
      </c>
      <c r="I123" s="894">
        <v>130215535</v>
      </c>
      <c r="J123" s="894">
        <v>146643627</v>
      </c>
      <c r="K123" s="894">
        <v>160344359</v>
      </c>
      <c r="L123" s="894">
        <v>188881614</v>
      </c>
      <c r="M123" s="894">
        <v>188881614</v>
      </c>
      <c r="N123" s="894">
        <v>246189730</v>
      </c>
      <c r="O123" s="894">
        <f t="shared" ref="O123" si="82">+O119+O121</f>
        <v>246189730</v>
      </c>
      <c r="P123" s="895"/>
      <c r="Q123" s="894">
        <v>102816576</v>
      </c>
      <c r="R123" s="894">
        <v>114000899</v>
      </c>
      <c r="S123" s="894">
        <v>123117078</v>
      </c>
      <c r="T123" s="894">
        <v>129229730</v>
      </c>
      <c r="U123" s="894">
        <v>131562152</v>
      </c>
      <c r="V123" s="894">
        <v>139445082</v>
      </c>
      <c r="W123" s="894">
        <v>140022213</v>
      </c>
      <c r="X123" s="894">
        <v>195272858</v>
      </c>
      <c r="Y123" s="894">
        <f t="shared" ref="Y123" si="83">+Y119+Y121</f>
        <v>195759869</v>
      </c>
      <c r="Z123" s="894"/>
      <c r="AA123" s="894"/>
      <c r="AB123" s="894"/>
      <c r="AC123" s="896"/>
      <c r="AD123" s="902"/>
      <c r="AE123" s="885"/>
      <c r="AF123" s="908"/>
      <c r="AG123" s="908"/>
      <c r="AH123" s="908"/>
      <c r="AI123" s="908"/>
      <c r="AJ123" s="908"/>
      <c r="AK123" s="908"/>
      <c r="AL123" s="908"/>
      <c r="AM123" s="908"/>
      <c r="AN123" s="908"/>
      <c r="AO123" s="908"/>
      <c r="AP123" s="908"/>
      <c r="AQ123" s="908"/>
      <c r="AR123" s="908"/>
      <c r="AS123" s="908"/>
      <c r="AT123" s="908"/>
      <c r="AU123" s="908"/>
      <c r="AV123" s="909"/>
    </row>
    <row r="124" spans="1:48" hidden="1" thickBot="1" x14ac:dyDescent="0.3">
      <c r="A124" s="980"/>
      <c r="B124" s="981"/>
      <c r="C124" s="979" t="s">
        <v>600</v>
      </c>
      <c r="D124" s="240" t="s">
        <v>37</v>
      </c>
      <c r="E124" s="900">
        <v>1</v>
      </c>
      <c r="F124" s="901">
        <v>1</v>
      </c>
      <c r="G124" s="905">
        <v>0</v>
      </c>
      <c r="H124" s="905">
        <v>0</v>
      </c>
      <c r="I124" s="905">
        <v>0</v>
      </c>
      <c r="J124" s="905">
        <v>0</v>
      </c>
      <c r="K124" s="905">
        <v>0</v>
      </c>
      <c r="L124" s="905">
        <v>0</v>
      </c>
      <c r="M124" s="905"/>
      <c r="N124" s="905">
        <v>0</v>
      </c>
      <c r="O124" s="905">
        <v>0</v>
      </c>
      <c r="P124" s="872"/>
      <c r="Q124" s="871">
        <v>0</v>
      </c>
      <c r="R124" s="871">
        <v>0</v>
      </c>
      <c r="S124" s="871">
        <v>0</v>
      </c>
      <c r="T124" s="871">
        <v>0</v>
      </c>
      <c r="U124" s="871">
        <v>0</v>
      </c>
      <c r="V124" s="871">
        <v>0</v>
      </c>
      <c r="W124" s="871"/>
      <c r="X124" s="871">
        <v>0</v>
      </c>
      <c r="Y124" s="871">
        <v>0</v>
      </c>
      <c r="Z124" s="871"/>
      <c r="AA124" s="871"/>
      <c r="AB124" s="871"/>
      <c r="AC124" s="873"/>
      <c r="AD124" s="902" t="s">
        <v>601</v>
      </c>
      <c r="AE124" s="885" t="s">
        <v>602</v>
      </c>
      <c r="AF124" s="885" t="s">
        <v>603</v>
      </c>
      <c r="AG124" s="885" t="s">
        <v>292</v>
      </c>
      <c r="AH124" s="885" t="s">
        <v>293</v>
      </c>
      <c r="AI124" s="885" t="s">
        <v>315</v>
      </c>
      <c r="AJ124" s="885" t="s">
        <v>604</v>
      </c>
      <c r="AK124" s="885">
        <v>139924</v>
      </c>
      <c r="AL124" s="885" t="s">
        <v>277</v>
      </c>
      <c r="AM124" s="885" t="s">
        <v>277</v>
      </c>
      <c r="AN124" s="885" t="s">
        <v>277</v>
      </c>
      <c r="AO124" s="885" t="s">
        <v>277</v>
      </c>
      <c r="AP124" s="885" t="s">
        <v>277</v>
      </c>
      <c r="AQ124" s="885" t="s">
        <v>277</v>
      </c>
      <c r="AR124" s="885" t="s">
        <v>277</v>
      </c>
      <c r="AS124" s="885" t="s">
        <v>277</v>
      </c>
      <c r="AT124" s="885" t="s">
        <v>277</v>
      </c>
      <c r="AU124" s="885">
        <v>139924</v>
      </c>
      <c r="AV124" s="886" t="s">
        <v>183</v>
      </c>
    </row>
    <row r="125" spans="1:48" hidden="1" thickBot="1" x14ac:dyDescent="0.3">
      <c r="A125" s="980"/>
      <c r="B125" s="981"/>
      <c r="C125" s="982"/>
      <c r="D125" s="241" t="s">
        <v>3</v>
      </c>
      <c r="E125" s="878">
        <f>+P125*[3]INVERSIÓN!$BF$11</f>
        <v>0</v>
      </c>
      <c r="F125" s="879">
        <f>+[3]INVERSIÓN!$CE$11*[3]TERRITORIALIZACIÓN!P125</f>
        <v>0</v>
      </c>
      <c r="G125" s="880">
        <v>0</v>
      </c>
      <c r="H125" s="880">
        <v>0</v>
      </c>
      <c r="I125" s="880">
        <v>0</v>
      </c>
      <c r="J125" s="880">
        <v>0</v>
      </c>
      <c r="K125" s="880">
        <v>0</v>
      </c>
      <c r="L125" s="880">
        <v>0</v>
      </c>
      <c r="M125" s="880"/>
      <c r="N125" s="880">
        <v>0</v>
      </c>
      <c r="O125" s="880">
        <f>ROUND(+P125*[3]INVERSIÓN!$CH$11,0)</f>
        <v>0</v>
      </c>
      <c r="P125" s="881">
        <v>0</v>
      </c>
      <c r="Q125" s="880">
        <v>0</v>
      </c>
      <c r="R125" s="880">
        <v>0</v>
      </c>
      <c r="S125" s="880">
        <v>0</v>
      </c>
      <c r="T125" s="880">
        <v>0</v>
      </c>
      <c r="U125" s="880">
        <v>0</v>
      </c>
      <c r="V125" s="880">
        <v>0</v>
      </c>
      <c r="W125" s="880"/>
      <c r="X125" s="880">
        <v>0</v>
      </c>
      <c r="Y125" s="880">
        <f>ROUND(+AC125*[3]INVERSIÓN!$CI$11,0)</f>
        <v>0</v>
      </c>
      <c r="Z125" s="880"/>
      <c r="AA125" s="880"/>
      <c r="AB125" s="880"/>
      <c r="AC125" s="882">
        <v>0</v>
      </c>
      <c r="AD125" s="902"/>
      <c r="AE125" s="885"/>
      <c r="AF125" s="885"/>
      <c r="AG125" s="885"/>
      <c r="AH125" s="885"/>
      <c r="AI125" s="885"/>
      <c r="AJ125" s="885"/>
      <c r="AK125" s="885"/>
      <c r="AL125" s="885"/>
      <c r="AM125" s="885"/>
      <c r="AN125" s="885"/>
      <c r="AO125" s="885"/>
      <c r="AP125" s="885"/>
      <c r="AQ125" s="885"/>
      <c r="AR125" s="885"/>
      <c r="AS125" s="885"/>
      <c r="AT125" s="885"/>
      <c r="AU125" s="885"/>
      <c r="AV125" s="886"/>
    </row>
    <row r="126" spans="1:48" hidden="1" thickBot="1" x14ac:dyDescent="0.3">
      <c r="A126" s="980"/>
      <c r="B126" s="981"/>
      <c r="C126" s="982"/>
      <c r="D126" s="242" t="s">
        <v>38</v>
      </c>
      <c r="E126" s="878">
        <v>0</v>
      </c>
      <c r="F126" s="888">
        <v>0</v>
      </c>
      <c r="G126" s="889">
        <v>0</v>
      </c>
      <c r="H126" s="889">
        <v>0</v>
      </c>
      <c r="I126" s="889">
        <v>0</v>
      </c>
      <c r="J126" s="889">
        <v>0</v>
      </c>
      <c r="K126" s="889">
        <v>0</v>
      </c>
      <c r="L126" s="889">
        <v>0</v>
      </c>
      <c r="M126" s="889"/>
      <c r="N126" s="889">
        <v>0</v>
      </c>
      <c r="O126" s="889">
        <v>0</v>
      </c>
      <c r="P126" s="890"/>
      <c r="Q126" s="880">
        <v>0</v>
      </c>
      <c r="R126" s="880">
        <v>0</v>
      </c>
      <c r="S126" s="880">
        <v>0</v>
      </c>
      <c r="T126" s="880">
        <v>0</v>
      </c>
      <c r="U126" s="880">
        <v>0</v>
      </c>
      <c r="V126" s="880">
        <v>0</v>
      </c>
      <c r="W126" s="880"/>
      <c r="X126" s="880">
        <v>0</v>
      </c>
      <c r="Y126" s="880">
        <v>0</v>
      </c>
      <c r="Z126" s="889"/>
      <c r="AA126" s="889"/>
      <c r="AB126" s="889"/>
      <c r="AC126" s="891"/>
      <c r="AD126" s="902"/>
      <c r="AE126" s="885"/>
      <c r="AF126" s="885"/>
      <c r="AG126" s="885"/>
      <c r="AH126" s="885"/>
      <c r="AI126" s="885"/>
      <c r="AJ126" s="885"/>
      <c r="AK126" s="885"/>
      <c r="AL126" s="885"/>
      <c r="AM126" s="885"/>
      <c r="AN126" s="885"/>
      <c r="AO126" s="885"/>
      <c r="AP126" s="885"/>
      <c r="AQ126" s="885"/>
      <c r="AR126" s="885"/>
      <c r="AS126" s="885"/>
      <c r="AT126" s="885"/>
      <c r="AU126" s="885"/>
      <c r="AV126" s="886"/>
    </row>
    <row r="127" spans="1:48" hidden="1" thickBot="1" x14ac:dyDescent="0.3">
      <c r="A127" s="980"/>
      <c r="B127" s="981"/>
      <c r="C127" s="982"/>
      <c r="D127" s="241" t="s">
        <v>4</v>
      </c>
      <c r="E127" s="878">
        <f>+P127*[3]INVERSIÓN!$BF$14</f>
        <v>0</v>
      </c>
      <c r="F127" s="879">
        <f>+[3]INVERSIÓN!$CE$14*[3]TERRITORIALIZACIÓN!P127</f>
        <v>0</v>
      </c>
      <c r="G127" s="880">
        <v>0</v>
      </c>
      <c r="H127" s="880">
        <v>0</v>
      </c>
      <c r="I127" s="880">
        <v>0</v>
      </c>
      <c r="J127" s="880">
        <v>0</v>
      </c>
      <c r="K127" s="880">
        <v>0</v>
      </c>
      <c r="L127" s="880">
        <v>0</v>
      </c>
      <c r="M127" s="880"/>
      <c r="N127" s="880">
        <v>0</v>
      </c>
      <c r="O127" s="880">
        <f>ROUND(+P127*[3]INVERSIÓN!$CH$14,0)</f>
        <v>0</v>
      </c>
      <c r="P127" s="881">
        <v>0</v>
      </c>
      <c r="Q127" s="880">
        <v>0</v>
      </c>
      <c r="R127" s="880">
        <v>0</v>
      </c>
      <c r="S127" s="880">
        <v>0</v>
      </c>
      <c r="T127" s="880">
        <v>0</v>
      </c>
      <c r="U127" s="880">
        <v>0</v>
      </c>
      <c r="V127" s="880">
        <v>0</v>
      </c>
      <c r="W127" s="880"/>
      <c r="X127" s="880">
        <v>0</v>
      </c>
      <c r="Y127" s="880">
        <f>ROUND(+AC127*[3]INVERSIÓN!$CI$14,0)</f>
        <v>0</v>
      </c>
      <c r="Z127" s="880"/>
      <c r="AA127" s="880"/>
      <c r="AB127" s="880"/>
      <c r="AC127" s="882">
        <v>0</v>
      </c>
      <c r="AD127" s="902"/>
      <c r="AE127" s="885"/>
      <c r="AF127" s="885"/>
      <c r="AG127" s="885"/>
      <c r="AH127" s="885"/>
      <c r="AI127" s="885"/>
      <c r="AJ127" s="885"/>
      <c r="AK127" s="885"/>
      <c r="AL127" s="885"/>
      <c r="AM127" s="885"/>
      <c r="AN127" s="885"/>
      <c r="AO127" s="885"/>
      <c r="AP127" s="885"/>
      <c r="AQ127" s="885"/>
      <c r="AR127" s="885"/>
      <c r="AS127" s="885"/>
      <c r="AT127" s="885"/>
      <c r="AU127" s="885"/>
      <c r="AV127" s="886"/>
    </row>
    <row r="128" spans="1:48" hidden="1" thickBot="1" x14ac:dyDescent="0.3">
      <c r="A128" s="980"/>
      <c r="B128" s="981"/>
      <c r="C128" s="982"/>
      <c r="D128" s="242" t="s">
        <v>39</v>
      </c>
      <c r="E128" s="878">
        <f t="shared" ref="E128:E135" si="84">+E126+E124</f>
        <v>1</v>
      </c>
      <c r="F128" s="879">
        <v>1</v>
      </c>
      <c r="G128" s="889">
        <v>0</v>
      </c>
      <c r="H128" s="889">
        <v>0</v>
      </c>
      <c r="I128" s="889">
        <v>0</v>
      </c>
      <c r="J128" s="889">
        <v>0</v>
      </c>
      <c r="K128" s="889">
        <v>0</v>
      </c>
      <c r="L128" s="889">
        <v>0</v>
      </c>
      <c r="M128" s="889"/>
      <c r="N128" s="889">
        <v>0</v>
      </c>
      <c r="O128" s="889">
        <f t="shared" ref="O128" si="85">+O126+O124</f>
        <v>0</v>
      </c>
      <c r="P128" s="890"/>
      <c r="Q128" s="880">
        <v>0</v>
      </c>
      <c r="R128" s="880">
        <v>0</v>
      </c>
      <c r="S128" s="880">
        <v>0</v>
      </c>
      <c r="T128" s="880">
        <v>0</v>
      </c>
      <c r="U128" s="880">
        <v>0</v>
      </c>
      <c r="V128" s="880">
        <v>0</v>
      </c>
      <c r="W128" s="880"/>
      <c r="X128" s="880">
        <v>0</v>
      </c>
      <c r="Y128" s="880">
        <f t="shared" ref="Y128:Y134" si="86">+Y126+Y124</f>
        <v>0</v>
      </c>
      <c r="Z128" s="889"/>
      <c r="AA128" s="889"/>
      <c r="AB128" s="889"/>
      <c r="AC128" s="891"/>
      <c r="AD128" s="902"/>
      <c r="AE128" s="885"/>
      <c r="AF128" s="885"/>
      <c r="AG128" s="885"/>
      <c r="AH128" s="885"/>
      <c r="AI128" s="885"/>
      <c r="AJ128" s="885"/>
      <c r="AK128" s="885"/>
      <c r="AL128" s="885"/>
      <c r="AM128" s="885"/>
      <c r="AN128" s="885"/>
      <c r="AO128" s="885"/>
      <c r="AP128" s="885"/>
      <c r="AQ128" s="885"/>
      <c r="AR128" s="885"/>
      <c r="AS128" s="885"/>
      <c r="AT128" s="885"/>
      <c r="AU128" s="885"/>
      <c r="AV128" s="886"/>
    </row>
    <row r="129" spans="1:48" hidden="1" thickBot="1" x14ac:dyDescent="0.3">
      <c r="A129" s="980"/>
      <c r="B129" s="981"/>
      <c r="C129" s="983"/>
      <c r="D129" s="243" t="s">
        <v>40</v>
      </c>
      <c r="E129" s="892">
        <f t="shared" si="84"/>
        <v>0</v>
      </c>
      <c r="F129" s="893">
        <f t="shared" ref="F129" si="87">+E129</f>
        <v>0</v>
      </c>
      <c r="G129" s="894">
        <v>0</v>
      </c>
      <c r="H129" s="894">
        <v>0</v>
      </c>
      <c r="I129" s="894">
        <v>0</v>
      </c>
      <c r="J129" s="894">
        <v>0</v>
      </c>
      <c r="K129" s="894">
        <v>0</v>
      </c>
      <c r="L129" s="894">
        <v>0</v>
      </c>
      <c r="M129" s="894"/>
      <c r="N129" s="894">
        <v>0</v>
      </c>
      <c r="O129" s="894">
        <f t="shared" ref="O129" si="88">+O125+O127</f>
        <v>0</v>
      </c>
      <c r="P129" s="895"/>
      <c r="Q129" s="894">
        <v>0</v>
      </c>
      <c r="R129" s="894">
        <v>0</v>
      </c>
      <c r="S129" s="894">
        <v>0</v>
      </c>
      <c r="T129" s="894">
        <v>0</v>
      </c>
      <c r="U129" s="894">
        <v>0</v>
      </c>
      <c r="V129" s="894">
        <v>0</v>
      </c>
      <c r="W129" s="894"/>
      <c r="X129" s="894">
        <v>0</v>
      </c>
      <c r="Y129" s="894">
        <f t="shared" ref="Y129:Y135" si="89">+Y125+Y127</f>
        <v>0</v>
      </c>
      <c r="Z129" s="894"/>
      <c r="AA129" s="894"/>
      <c r="AB129" s="894"/>
      <c r="AC129" s="896"/>
      <c r="AD129" s="902"/>
      <c r="AE129" s="885"/>
      <c r="AF129" s="885"/>
      <c r="AG129" s="885"/>
      <c r="AH129" s="885"/>
      <c r="AI129" s="885"/>
      <c r="AJ129" s="885"/>
      <c r="AK129" s="885"/>
      <c r="AL129" s="885"/>
      <c r="AM129" s="885"/>
      <c r="AN129" s="885"/>
      <c r="AO129" s="885"/>
      <c r="AP129" s="885"/>
      <c r="AQ129" s="885"/>
      <c r="AR129" s="885"/>
      <c r="AS129" s="885"/>
      <c r="AT129" s="885"/>
      <c r="AU129" s="885"/>
      <c r="AV129" s="886"/>
    </row>
    <row r="130" spans="1:48" hidden="1" thickBot="1" x14ac:dyDescent="0.3">
      <c r="A130" s="980"/>
      <c r="B130" s="981"/>
      <c r="C130" s="979" t="s">
        <v>605</v>
      </c>
      <c r="D130" s="240" t="s">
        <v>37</v>
      </c>
      <c r="E130" s="900">
        <v>1</v>
      </c>
      <c r="F130" s="901">
        <v>1</v>
      </c>
      <c r="G130" s="871">
        <v>0</v>
      </c>
      <c r="H130" s="871">
        <v>0</v>
      </c>
      <c r="I130" s="871">
        <v>0</v>
      </c>
      <c r="J130" s="871">
        <v>0</v>
      </c>
      <c r="K130" s="871">
        <v>0</v>
      </c>
      <c r="L130" s="871">
        <v>0</v>
      </c>
      <c r="M130" s="871"/>
      <c r="N130" s="871">
        <v>0</v>
      </c>
      <c r="O130" s="905">
        <v>0</v>
      </c>
      <c r="P130" s="872"/>
      <c r="Q130" s="871">
        <v>0</v>
      </c>
      <c r="R130" s="871">
        <v>0</v>
      </c>
      <c r="S130" s="871">
        <v>0</v>
      </c>
      <c r="T130" s="871">
        <v>0</v>
      </c>
      <c r="U130" s="871">
        <v>0</v>
      </c>
      <c r="V130" s="871">
        <v>0</v>
      </c>
      <c r="W130" s="871"/>
      <c r="X130" s="871">
        <v>0</v>
      </c>
      <c r="Y130" s="871">
        <v>0</v>
      </c>
      <c r="Z130" s="871"/>
      <c r="AA130" s="871"/>
      <c r="AB130" s="871"/>
      <c r="AC130" s="873"/>
      <c r="AD130" s="902" t="s">
        <v>306</v>
      </c>
      <c r="AE130" s="885" t="s">
        <v>606</v>
      </c>
      <c r="AF130" s="885" t="s">
        <v>607</v>
      </c>
      <c r="AG130" s="885" t="s">
        <v>292</v>
      </c>
      <c r="AH130" s="885" t="s">
        <v>293</v>
      </c>
      <c r="AI130" s="885" t="s">
        <v>315</v>
      </c>
      <c r="AJ130" s="885" t="s">
        <v>294</v>
      </c>
      <c r="AK130" s="885">
        <v>35681</v>
      </c>
      <c r="AL130" s="885" t="s">
        <v>277</v>
      </c>
      <c r="AM130" s="885" t="s">
        <v>277</v>
      </c>
      <c r="AN130" s="885" t="s">
        <v>277</v>
      </c>
      <c r="AO130" s="885" t="s">
        <v>277</v>
      </c>
      <c r="AP130" s="885" t="s">
        <v>277</v>
      </c>
      <c r="AQ130" s="885" t="s">
        <v>277</v>
      </c>
      <c r="AR130" s="885" t="s">
        <v>277</v>
      </c>
      <c r="AS130" s="885" t="s">
        <v>277</v>
      </c>
      <c r="AT130" s="885" t="s">
        <v>277</v>
      </c>
      <c r="AU130" s="885">
        <v>35681</v>
      </c>
      <c r="AV130" s="886" t="s">
        <v>183</v>
      </c>
    </row>
    <row r="131" spans="1:48" hidden="1" thickBot="1" x14ac:dyDescent="0.3">
      <c r="A131" s="980"/>
      <c r="B131" s="981"/>
      <c r="C131" s="982"/>
      <c r="D131" s="241" t="s">
        <v>3</v>
      </c>
      <c r="E131" s="878">
        <f>+P131*[3]INVERSIÓN!$BF$11</f>
        <v>0</v>
      </c>
      <c r="F131" s="879">
        <f>+[3]INVERSIÓN!$CE$11*[3]TERRITORIALIZACIÓN!P131</f>
        <v>0</v>
      </c>
      <c r="G131" s="880">
        <v>0</v>
      </c>
      <c r="H131" s="880">
        <v>0</v>
      </c>
      <c r="I131" s="880">
        <v>0</v>
      </c>
      <c r="J131" s="880">
        <v>0</v>
      </c>
      <c r="K131" s="880">
        <v>0</v>
      </c>
      <c r="L131" s="880">
        <v>0</v>
      </c>
      <c r="M131" s="880"/>
      <c r="N131" s="880">
        <v>0</v>
      </c>
      <c r="O131" s="880">
        <f>ROUND(+P131*[3]INVERSIÓN!$CH$11,0)</f>
        <v>0</v>
      </c>
      <c r="P131" s="881">
        <v>0</v>
      </c>
      <c r="Q131" s="880">
        <v>0</v>
      </c>
      <c r="R131" s="880">
        <v>0</v>
      </c>
      <c r="S131" s="880">
        <v>0</v>
      </c>
      <c r="T131" s="880">
        <v>0</v>
      </c>
      <c r="U131" s="880">
        <v>0</v>
      </c>
      <c r="V131" s="880">
        <v>0</v>
      </c>
      <c r="W131" s="880"/>
      <c r="X131" s="880">
        <v>0</v>
      </c>
      <c r="Y131" s="880">
        <f>ROUND(+AC131*[3]INVERSIÓN!$CI$11,0)</f>
        <v>0</v>
      </c>
      <c r="Z131" s="880"/>
      <c r="AA131" s="880"/>
      <c r="AB131" s="880"/>
      <c r="AC131" s="882">
        <v>0</v>
      </c>
      <c r="AD131" s="902"/>
      <c r="AE131" s="885"/>
      <c r="AF131" s="885"/>
      <c r="AG131" s="885"/>
      <c r="AH131" s="885"/>
      <c r="AI131" s="885"/>
      <c r="AJ131" s="885"/>
      <c r="AK131" s="885"/>
      <c r="AL131" s="885"/>
      <c r="AM131" s="885"/>
      <c r="AN131" s="885"/>
      <c r="AO131" s="885"/>
      <c r="AP131" s="885"/>
      <c r="AQ131" s="885"/>
      <c r="AR131" s="885"/>
      <c r="AS131" s="885"/>
      <c r="AT131" s="885"/>
      <c r="AU131" s="885"/>
      <c r="AV131" s="886"/>
    </row>
    <row r="132" spans="1:48" hidden="1" thickBot="1" x14ac:dyDescent="0.3">
      <c r="A132" s="980"/>
      <c r="B132" s="981"/>
      <c r="C132" s="982"/>
      <c r="D132" s="242" t="s">
        <v>38</v>
      </c>
      <c r="E132" s="878">
        <v>0</v>
      </c>
      <c r="F132" s="888">
        <v>0</v>
      </c>
      <c r="G132" s="880">
        <v>0</v>
      </c>
      <c r="H132" s="880">
        <v>0</v>
      </c>
      <c r="I132" s="880">
        <v>0</v>
      </c>
      <c r="J132" s="880">
        <v>0</v>
      </c>
      <c r="K132" s="880">
        <v>0</v>
      </c>
      <c r="L132" s="880">
        <v>0</v>
      </c>
      <c r="M132" s="880"/>
      <c r="N132" s="880">
        <v>0</v>
      </c>
      <c r="O132" s="889">
        <v>0</v>
      </c>
      <c r="P132" s="890"/>
      <c r="Q132" s="880">
        <v>0</v>
      </c>
      <c r="R132" s="880">
        <v>0</v>
      </c>
      <c r="S132" s="880">
        <v>0</v>
      </c>
      <c r="T132" s="880">
        <v>0</v>
      </c>
      <c r="U132" s="880">
        <v>0</v>
      </c>
      <c r="V132" s="880">
        <v>0</v>
      </c>
      <c r="W132" s="880"/>
      <c r="X132" s="880">
        <v>0</v>
      </c>
      <c r="Y132" s="880">
        <v>0</v>
      </c>
      <c r="Z132" s="889"/>
      <c r="AA132" s="889"/>
      <c r="AB132" s="889"/>
      <c r="AC132" s="891"/>
      <c r="AD132" s="902"/>
      <c r="AE132" s="885"/>
      <c r="AF132" s="885"/>
      <c r="AG132" s="885"/>
      <c r="AH132" s="885"/>
      <c r="AI132" s="885"/>
      <c r="AJ132" s="885"/>
      <c r="AK132" s="885"/>
      <c r="AL132" s="885"/>
      <c r="AM132" s="885"/>
      <c r="AN132" s="885"/>
      <c r="AO132" s="885"/>
      <c r="AP132" s="885"/>
      <c r="AQ132" s="885"/>
      <c r="AR132" s="885"/>
      <c r="AS132" s="885"/>
      <c r="AT132" s="885"/>
      <c r="AU132" s="885"/>
      <c r="AV132" s="886"/>
    </row>
    <row r="133" spans="1:48" hidden="1" thickBot="1" x14ac:dyDescent="0.3">
      <c r="A133" s="980"/>
      <c r="B133" s="981"/>
      <c r="C133" s="982"/>
      <c r="D133" s="241" t="s">
        <v>4</v>
      </c>
      <c r="E133" s="878">
        <f>+P133*[3]INVERSIÓN!$BF$14</f>
        <v>0</v>
      </c>
      <c r="F133" s="879">
        <f>+[3]INVERSIÓN!$CE$14*[3]TERRITORIALIZACIÓN!P133</f>
        <v>0</v>
      </c>
      <c r="G133" s="880">
        <v>0</v>
      </c>
      <c r="H133" s="880">
        <v>0</v>
      </c>
      <c r="I133" s="880">
        <v>0</v>
      </c>
      <c r="J133" s="880">
        <v>0</v>
      </c>
      <c r="K133" s="880">
        <v>0</v>
      </c>
      <c r="L133" s="880">
        <v>0</v>
      </c>
      <c r="M133" s="880"/>
      <c r="N133" s="880">
        <v>0</v>
      </c>
      <c r="O133" s="880">
        <f>ROUND(+P133*[3]INVERSIÓN!$CH$14,0)</f>
        <v>0</v>
      </c>
      <c r="P133" s="881">
        <v>0</v>
      </c>
      <c r="Q133" s="880">
        <v>0</v>
      </c>
      <c r="R133" s="880">
        <v>0</v>
      </c>
      <c r="S133" s="880">
        <v>0</v>
      </c>
      <c r="T133" s="880">
        <v>0</v>
      </c>
      <c r="U133" s="880">
        <v>0</v>
      </c>
      <c r="V133" s="880">
        <v>0</v>
      </c>
      <c r="W133" s="880"/>
      <c r="X133" s="880">
        <v>0</v>
      </c>
      <c r="Y133" s="880">
        <f>ROUND(+AC133*[3]INVERSIÓN!$CI$14,0)</f>
        <v>0</v>
      </c>
      <c r="Z133" s="880"/>
      <c r="AA133" s="880"/>
      <c r="AB133" s="880"/>
      <c r="AC133" s="882">
        <v>0</v>
      </c>
      <c r="AD133" s="902"/>
      <c r="AE133" s="885"/>
      <c r="AF133" s="885"/>
      <c r="AG133" s="885"/>
      <c r="AH133" s="885"/>
      <c r="AI133" s="885"/>
      <c r="AJ133" s="885"/>
      <c r="AK133" s="885"/>
      <c r="AL133" s="885"/>
      <c r="AM133" s="885"/>
      <c r="AN133" s="885"/>
      <c r="AO133" s="885"/>
      <c r="AP133" s="885"/>
      <c r="AQ133" s="885"/>
      <c r="AR133" s="885"/>
      <c r="AS133" s="885"/>
      <c r="AT133" s="885"/>
      <c r="AU133" s="885"/>
      <c r="AV133" s="886"/>
    </row>
    <row r="134" spans="1:48" hidden="1" thickBot="1" x14ac:dyDescent="0.3">
      <c r="A134" s="980"/>
      <c r="B134" s="981"/>
      <c r="C134" s="982"/>
      <c r="D134" s="242" t="s">
        <v>39</v>
      </c>
      <c r="E134" s="878">
        <f t="shared" si="84"/>
        <v>1</v>
      </c>
      <c r="F134" s="879">
        <v>1</v>
      </c>
      <c r="G134" s="880">
        <v>0</v>
      </c>
      <c r="H134" s="880">
        <v>0</v>
      </c>
      <c r="I134" s="880">
        <v>0</v>
      </c>
      <c r="J134" s="880">
        <v>0</v>
      </c>
      <c r="K134" s="880">
        <v>0</v>
      </c>
      <c r="L134" s="880">
        <v>0</v>
      </c>
      <c r="M134" s="880"/>
      <c r="N134" s="880">
        <v>0</v>
      </c>
      <c r="O134" s="889">
        <f t="shared" ref="O134" si="90">+O132+O130</f>
        <v>0</v>
      </c>
      <c r="P134" s="890"/>
      <c r="Q134" s="880">
        <v>0</v>
      </c>
      <c r="R134" s="880">
        <v>0</v>
      </c>
      <c r="S134" s="880">
        <v>0</v>
      </c>
      <c r="T134" s="880">
        <v>0</v>
      </c>
      <c r="U134" s="880">
        <v>0</v>
      </c>
      <c r="V134" s="880">
        <v>0</v>
      </c>
      <c r="W134" s="880"/>
      <c r="X134" s="880">
        <v>0</v>
      </c>
      <c r="Y134" s="880">
        <f t="shared" si="86"/>
        <v>0</v>
      </c>
      <c r="Z134" s="889"/>
      <c r="AA134" s="889"/>
      <c r="AB134" s="889"/>
      <c r="AC134" s="891"/>
      <c r="AD134" s="902"/>
      <c r="AE134" s="885"/>
      <c r="AF134" s="885"/>
      <c r="AG134" s="885"/>
      <c r="AH134" s="885"/>
      <c r="AI134" s="885"/>
      <c r="AJ134" s="885"/>
      <c r="AK134" s="885"/>
      <c r="AL134" s="885"/>
      <c r="AM134" s="885"/>
      <c r="AN134" s="885"/>
      <c r="AO134" s="885"/>
      <c r="AP134" s="885"/>
      <c r="AQ134" s="885"/>
      <c r="AR134" s="885"/>
      <c r="AS134" s="885"/>
      <c r="AT134" s="885"/>
      <c r="AU134" s="885"/>
      <c r="AV134" s="886"/>
    </row>
    <row r="135" spans="1:48" hidden="1" thickBot="1" x14ac:dyDescent="0.3">
      <c r="A135" s="980"/>
      <c r="B135" s="981"/>
      <c r="C135" s="983"/>
      <c r="D135" s="243" t="s">
        <v>40</v>
      </c>
      <c r="E135" s="892">
        <f t="shared" si="84"/>
        <v>0</v>
      </c>
      <c r="F135" s="893">
        <f t="shared" ref="F135" si="91">+E135</f>
        <v>0</v>
      </c>
      <c r="G135" s="894">
        <v>0</v>
      </c>
      <c r="H135" s="894">
        <v>0</v>
      </c>
      <c r="I135" s="894">
        <v>0</v>
      </c>
      <c r="J135" s="894">
        <v>0</v>
      </c>
      <c r="K135" s="894">
        <v>0</v>
      </c>
      <c r="L135" s="894">
        <v>0</v>
      </c>
      <c r="M135" s="894"/>
      <c r="N135" s="894">
        <v>0</v>
      </c>
      <c r="O135" s="894">
        <f t="shared" ref="O135" si="92">+O131+O133</f>
        <v>0</v>
      </c>
      <c r="P135" s="895"/>
      <c r="Q135" s="894">
        <v>0</v>
      </c>
      <c r="R135" s="894">
        <v>0</v>
      </c>
      <c r="S135" s="894">
        <v>0</v>
      </c>
      <c r="T135" s="894">
        <v>0</v>
      </c>
      <c r="U135" s="894">
        <v>0</v>
      </c>
      <c r="V135" s="894">
        <v>0</v>
      </c>
      <c r="W135" s="894"/>
      <c r="X135" s="894">
        <v>0</v>
      </c>
      <c r="Y135" s="894">
        <f t="shared" si="89"/>
        <v>0</v>
      </c>
      <c r="Z135" s="894"/>
      <c r="AA135" s="894"/>
      <c r="AB135" s="894"/>
      <c r="AC135" s="896"/>
      <c r="AD135" s="902"/>
      <c r="AE135" s="885"/>
      <c r="AF135" s="908"/>
      <c r="AG135" s="908"/>
      <c r="AH135" s="908"/>
      <c r="AI135" s="908"/>
      <c r="AJ135" s="908"/>
      <c r="AK135" s="908"/>
      <c r="AL135" s="908"/>
      <c r="AM135" s="908"/>
      <c r="AN135" s="908"/>
      <c r="AO135" s="908"/>
      <c r="AP135" s="908"/>
      <c r="AQ135" s="908"/>
      <c r="AR135" s="908"/>
      <c r="AS135" s="908"/>
      <c r="AT135" s="908"/>
      <c r="AU135" s="908"/>
      <c r="AV135" s="909"/>
    </row>
    <row r="136" spans="1:48" ht="15" x14ac:dyDescent="0.25">
      <c r="A136" s="980"/>
      <c r="B136" s="981"/>
      <c r="C136" s="984" t="s">
        <v>202</v>
      </c>
      <c r="D136" s="240" t="s">
        <v>37</v>
      </c>
      <c r="E136" s="910">
        <f>+E10+E16+E22+E28+E34+E40+E46+E52+E58+E64+E70+E76+E82+E88+E94+E100+E106+E112+E118</f>
        <v>19</v>
      </c>
      <c r="F136" s="901">
        <f>+F10+F16+F22+F28+F34+F40+F46+F52+F58+F64+F70+F76+F82+F88+F94+F100+F106+F112+F118</f>
        <v>19</v>
      </c>
      <c r="G136" s="901">
        <f t="shared" ref="G136:G141" si="93">+G10+G16+G22+G28+G34+G40+G46+G52+G58+G64+G70+G76+G82+G88+G94+G100+G106+G112+G118</f>
        <v>19</v>
      </c>
      <c r="H136" s="901">
        <v>19</v>
      </c>
      <c r="I136" s="901">
        <v>19</v>
      </c>
      <c r="J136" s="901">
        <f t="shared" ref="J136:J141" si="94">+J10+J16+J22+J28+J34+J40+J46+J52+J58+J64+J70+J76+J82+J88+J94+J100+J106+J112+J118</f>
        <v>19</v>
      </c>
      <c r="K136" s="901">
        <v>19</v>
      </c>
      <c r="L136" s="901">
        <f>+L10+L16+L22+L28+L34+L40+L46+L52+L58+L64+L70+L76+L82+L88+L94+L100+L106+L112+L118</f>
        <v>19</v>
      </c>
      <c r="M136" s="901">
        <f>+M10+M16+M22+M28+M34+M40+M46+M52+M58+M64+M70+M76+M82+M88+M94+M100+M106+M112+M118+M124+M130</f>
        <v>19</v>
      </c>
      <c r="N136" s="901">
        <v>19</v>
      </c>
      <c r="O136" s="901">
        <f>+O10+O16+O22+O28+O34+O40+O46+O52+O58+O64+O70+O76+O82+O88+O94+O100+O106+O112+O118+O124+O130</f>
        <v>19</v>
      </c>
      <c r="P136" s="911">
        <f>SUM(P10:P135)/2</f>
        <v>1.0000000000000004</v>
      </c>
      <c r="Q136" s="901">
        <v>19</v>
      </c>
      <c r="R136" s="901">
        <v>19</v>
      </c>
      <c r="S136" s="901">
        <v>19</v>
      </c>
      <c r="T136" s="901">
        <f t="shared" ref="T136:T141" si="95">+T10+T16+T22+T28+T34+T40+T46+T52+T58+T64+T70+T76+T82+T88+T94+T100+T106+T112+T118</f>
        <v>19</v>
      </c>
      <c r="U136" s="901">
        <v>19</v>
      </c>
      <c r="V136" s="901">
        <v>19</v>
      </c>
      <c r="W136" s="901">
        <f>+W10+W16+W22+W28+W34+W40+W46+W52+W58+W64+W70+W76+W82+W88+W94+W100+W106+W112+W118+W124+W130</f>
        <v>19</v>
      </c>
      <c r="X136" s="901">
        <v>19</v>
      </c>
      <c r="Y136" s="901">
        <f>+Y10+Y16+Y22+Y28+Y34+Y40+Y46+Y52+Y58+Y64+Y70+Y76+Y82+Y88+Y94+Y100+Y106+Y112+Y118+Y124+Y130</f>
        <v>19</v>
      </c>
      <c r="Z136" s="901"/>
      <c r="AA136" s="901"/>
      <c r="AB136" s="901"/>
      <c r="AC136" s="912">
        <f>SUM(AC10:AC135)/2</f>
        <v>1.0000000000000004</v>
      </c>
      <c r="AD136" s="913"/>
      <c r="AE136" s="914"/>
      <c r="AF136" s="914"/>
      <c r="AG136" s="914"/>
      <c r="AH136" s="914"/>
      <c r="AI136" s="914"/>
      <c r="AJ136" s="914"/>
      <c r="AK136" s="914"/>
      <c r="AL136" s="914"/>
      <c r="AM136" s="914"/>
      <c r="AN136" s="914"/>
      <c r="AO136" s="914"/>
      <c r="AP136" s="914"/>
      <c r="AQ136" s="914"/>
      <c r="AR136" s="914"/>
      <c r="AS136" s="914"/>
      <c r="AT136" s="914"/>
      <c r="AU136" s="914"/>
      <c r="AV136" s="914"/>
    </row>
    <row r="137" spans="1:48" ht="15.75" customHeight="1" x14ac:dyDescent="0.25">
      <c r="A137" s="980"/>
      <c r="B137" s="981"/>
      <c r="C137" s="985"/>
      <c r="D137" s="241" t="s">
        <v>3</v>
      </c>
      <c r="E137" s="915">
        <f>+E11+E17+E23+E29+E35+E41+E47+E53+E59+E65+E71+E77+E83+E89+E95+E101+E107+E113+E119+E125+E131</f>
        <v>12587094000</v>
      </c>
      <c r="F137" s="879">
        <f>+F11+F17+F23+F29+F35+F41+F47+F53+F59+F65+F71+F77+F83+F89+F95+F101+F107+F113+F119+F125+F131</f>
        <v>12587094000</v>
      </c>
      <c r="G137" s="879">
        <f t="shared" si="93"/>
        <v>8294397636</v>
      </c>
      <c r="H137" s="879">
        <v>8294397636</v>
      </c>
      <c r="I137" s="879">
        <v>8723667272</v>
      </c>
      <c r="J137" s="879">
        <f t="shared" si="94"/>
        <v>9380215908</v>
      </c>
      <c r="K137" s="879">
        <v>9809485544</v>
      </c>
      <c r="L137" s="879">
        <f>+L11+L17+L23+L29+L35+L41+L47+L53+L59+L65+L71+L77+L83+L89+L95+L101+L107+L113+L119+L125+L131</f>
        <v>11475171310</v>
      </c>
      <c r="M137" s="879">
        <f>+M11+M17+M23+M29+M35+M41+M47+M53+M59+M65+M71+M77+M83+M89+M95+M101+M107+M113+M119+M125+M131</f>
        <v>11475171310</v>
      </c>
      <c r="N137" s="879">
        <v>16250847330</v>
      </c>
      <c r="O137" s="879">
        <f>+O11+O17+O23+O29+O35+O41+O47+O53+O59+O65+O71+O77+O83+O89+O95+O101+O107+O113+O119+O125+O131</f>
        <v>16250847330</v>
      </c>
      <c r="P137" s="916">
        <f>+O137-[3]INVERSIÓN!CH11</f>
        <v>0</v>
      </c>
      <c r="Q137" s="879">
        <v>7865128000</v>
      </c>
      <c r="R137" s="879">
        <v>7865128000</v>
      </c>
      <c r="S137" s="879">
        <v>7865128000</v>
      </c>
      <c r="T137" s="879">
        <f t="shared" si="95"/>
        <v>7865128000</v>
      </c>
      <c r="U137" s="879">
        <v>7895639220</v>
      </c>
      <c r="V137" s="879">
        <v>7920639220</v>
      </c>
      <c r="W137" s="879">
        <f>+W11+W17+W23+W29+W35+W41+W47+W53+W59+W65+W71+W77+W83+W89+W95+W101+W107+W113+W119+W125+W131</f>
        <v>7921344720</v>
      </c>
      <c r="X137" s="879">
        <v>12521749320</v>
      </c>
      <c r="Y137" s="879">
        <f>+Y11+Y17+Y23+Y29+Y35+Y41+Y47+Y53+Y59+Y65+Y71+Y77+Y83+Y89+Y95+Y101+Y107+Y113+Y119+Y125+Y131</f>
        <v>12562333020</v>
      </c>
      <c r="Z137" s="879"/>
      <c r="AA137" s="879"/>
      <c r="AB137" s="879"/>
      <c r="AC137" s="917">
        <f>+Y137-[3]INVERSIÓN!CI11</f>
        <v>0</v>
      </c>
      <c r="AD137" s="913"/>
      <c r="AE137" s="914"/>
      <c r="AF137" s="914"/>
      <c r="AG137" s="914"/>
      <c r="AH137" s="914"/>
      <c r="AI137" s="914"/>
      <c r="AJ137" s="914"/>
      <c r="AK137" s="914"/>
      <c r="AL137" s="914"/>
      <c r="AM137" s="914"/>
      <c r="AN137" s="914"/>
      <c r="AO137" s="914"/>
      <c r="AP137" s="914"/>
      <c r="AQ137" s="914"/>
      <c r="AR137" s="914"/>
      <c r="AS137" s="914"/>
      <c r="AT137" s="914"/>
      <c r="AU137" s="914"/>
      <c r="AV137" s="914"/>
    </row>
    <row r="138" spans="1:48" ht="15.75" customHeight="1" x14ac:dyDescent="0.25">
      <c r="A138" s="980"/>
      <c r="B138" s="981"/>
      <c r="C138" s="985"/>
      <c r="D138" s="242" t="s">
        <v>38</v>
      </c>
      <c r="E138" s="915">
        <f>+E12+E18+E24+E30+E36+E42+E48+E54+E60+E66+E72+E78+E84+E90+E96+E102+E108+E114+E120</f>
        <v>0</v>
      </c>
      <c r="F138" s="879">
        <f>+F12+F18+F24+F30+F36+F42+F48+F54+F60+F66+F72+F78+F84+F90+F96+F102+F108+F114+F120</f>
        <v>0</v>
      </c>
      <c r="G138" s="879">
        <f t="shared" si="93"/>
        <v>0</v>
      </c>
      <c r="H138" s="879">
        <v>0</v>
      </c>
      <c r="I138" s="879">
        <v>0</v>
      </c>
      <c r="J138" s="879">
        <f t="shared" si="94"/>
        <v>0</v>
      </c>
      <c r="K138" s="879">
        <v>0</v>
      </c>
      <c r="L138" s="879">
        <f>+L12+L18+L24+L30+L36+L42+L48+L54+L60+L66+L72+L78+L84+L90+L96+L102+L108+L114+L120</f>
        <v>0</v>
      </c>
      <c r="M138" s="879">
        <f t="shared" ref="M138:O140" si="96">+M12+M18+M24+M30+M36+M42+M48+M54+M60+M66+M72+M78+M84+M90+M96+M102+M108+M114+M120+M126+M132</f>
        <v>0</v>
      </c>
      <c r="N138" s="879">
        <v>0</v>
      </c>
      <c r="O138" s="879">
        <f t="shared" si="96"/>
        <v>0</v>
      </c>
      <c r="P138" s="916">
        <f>+O138-[3]INVERSIÓN!CH13</f>
        <v>0</v>
      </c>
      <c r="Q138" s="879">
        <v>0</v>
      </c>
      <c r="R138" s="879">
        <v>0</v>
      </c>
      <c r="S138" s="879">
        <v>0</v>
      </c>
      <c r="T138" s="879">
        <f t="shared" si="95"/>
        <v>0</v>
      </c>
      <c r="U138" s="879">
        <v>0</v>
      </c>
      <c r="V138" s="879">
        <v>0</v>
      </c>
      <c r="W138" s="879">
        <f t="shared" ref="W138:Y140" si="97">+W12+W18+W24+W30+W36+W42+W48+W54+W60+W66+W72+W78+W84+W90+W96+W102+W108+W114+W120+W126+W132</f>
        <v>0</v>
      </c>
      <c r="X138" s="879">
        <v>0</v>
      </c>
      <c r="Y138" s="879">
        <f t="shared" si="97"/>
        <v>0</v>
      </c>
      <c r="Z138" s="879"/>
      <c r="AA138" s="879"/>
      <c r="AB138" s="879"/>
      <c r="AC138" s="917">
        <f>+Y138-[3]INVERSIÓN!CI13</f>
        <v>0</v>
      </c>
      <c r="AD138" s="913"/>
      <c r="AE138" s="914"/>
      <c r="AF138" s="914"/>
      <c r="AG138" s="914"/>
      <c r="AH138" s="914"/>
      <c r="AI138" s="914"/>
      <c r="AJ138" s="914"/>
      <c r="AK138" s="914"/>
      <c r="AL138" s="914"/>
      <c r="AM138" s="914"/>
      <c r="AN138" s="914"/>
      <c r="AO138" s="914"/>
      <c r="AP138" s="914"/>
      <c r="AQ138" s="914"/>
      <c r="AR138" s="914"/>
      <c r="AS138" s="914"/>
      <c r="AT138" s="914"/>
      <c r="AU138" s="914"/>
      <c r="AV138" s="914"/>
    </row>
    <row r="139" spans="1:48" ht="15.75" customHeight="1" x14ac:dyDescent="0.25">
      <c r="A139" s="980"/>
      <c r="B139" s="981"/>
      <c r="C139" s="985"/>
      <c r="D139" s="241" t="s">
        <v>4</v>
      </c>
      <c r="E139" s="915">
        <f>+E13+E19+E25+E31+E37+E43+E49+E55+E61+E67+E73+E79+E85+E91+E97+E103+E109+E115+E121+E127+E133</f>
        <v>4267784149.0000014</v>
      </c>
      <c r="F139" s="879">
        <f>+F13+F19+F25+F31+F37+F43+F49+F55+F61+F67+F73+F79+F85+F91+F97+F103+F109+F115+F121+F127+F133</f>
        <v>4267784149.0000014</v>
      </c>
      <c r="G139" s="879">
        <f t="shared" si="93"/>
        <v>1417949301</v>
      </c>
      <c r="H139" s="879">
        <v>1415378234</v>
      </c>
      <c r="I139" s="879">
        <v>2127627446</v>
      </c>
      <c r="J139" s="879">
        <f t="shared" si="94"/>
        <v>2840086158</v>
      </c>
      <c r="K139" s="879">
        <v>3552544870</v>
      </c>
      <c r="L139" s="879">
        <f>+L13+L19+L25+L31+L37+L43+L49+L55+L61+L67+L73+L79+L85+L91+L97+L103+L109+L115+L121+L127+L133</f>
        <v>4264963603</v>
      </c>
      <c r="M139" s="879">
        <f t="shared" si="96"/>
        <v>4264963603</v>
      </c>
      <c r="N139" s="879">
        <v>4264963603</v>
      </c>
      <c r="O139" s="879">
        <f t="shared" si="96"/>
        <v>4264963603</v>
      </c>
      <c r="P139" s="916">
        <f>+O139-[3]INVERSIÓN!CH14</f>
        <v>0</v>
      </c>
      <c r="Q139" s="879">
        <v>702919522</v>
      </c>
      <c r="R139" s="879">
        <v>1634946523</v>
      </c>
      <c r="S139" s="879">
        <v>2394628875</v>
      </c>
      <c r="T139" s="879">
        <f t="shared" si="95"/>
        <v>2904016166</v>
      </c>
      <c r="U139" s="879">
        <v>3067873128</v>
      </c>
      <c r="V139" s="879">
        <v>3699783964</v>
      </c>
      <c r="W139" s="879">
        <f t="shared" si="97"/>
        <v>3747172846</v>
      </c>
      <c r="X139" s="879">
        <v>3750989313</v>
      </c>
      <c r="Y139" s="879">
        <f t="shared" si="97"/>
        <v>3750989313</v>
      </c>
      <c r="Z139" s="879"/>
      <c r="AA139" s="879"/>
      <c r="AB139" s="879"/>
      <c r="AC139" s="917">
        <f>+Y139-[3]INVERSIÓN!CI14</f>
        <v>0</v>
      </c>
      <c r="AD139" s="913"/>
      <c r="AE139" s="914"/>
      <c r="AF139" s="914"/>
      <c r="AG139" s="914"/>
      <c r="AH139" s="914"/>
      <c r="AI139" s="914"/>
      <c r="AJ139" s="914"/>
      <c r="AK139" s="914"/>
      <c r="AL139" s="914"/>
      <c r="AM139" s="914"/>
      <c r="AN139" s="914"/>
      <c r="AO139" s="914"/>
      <c r="AP139" s="914"/>
      <c r="AQ139" s="914"/>
      <c r="AR139" s="914"/>
      <c r="AS139" s="914"/>
      <c r="AT139" s="914"/>
      <c r="AU139" s="914"/>
      <c r="AV139" s="914"/>
    </row>
    <row r="140" spans="1:48" ht="15.75" customHeight="1" x14ac:dyDescent="0.25">
      <c r="A140" s="980"/>
      <c r="B140" s="981"/>
      <c r="C140" s="985"/>
      <c r="D140" s="242" t="s">
        <v>39</v>
      </c>
      <c r="E140" s="915">
        <f>+E14+E20+E26+E32+E38+E44+E50+E56+E62+E68+E74+E80+E86+E92+E98+E104+E110+E116+E122</f>
        <v>19</v>
      </c>
      <c r="F140" s="879">
        <f>+F14+F20+F26+F32+F38+F44+F50+F56+F62+F68+F74+F80+F86+F92+F98+F104+F110+F116+F122</f>
        <v>19</v>
      </c>
      <c r="G140" s="879">
        <f t="shared" si="93"/>
        <v>19</v>
      </c>
      <c r="H140" s="879">
        <v>19</v>
      </c>
      <c r="I140" s="879">
        <v>19</v>
      </c>
      <c r="J140" s="879">
        <f t="shared" si="94"/>
        <v>19</v>
      </c>
      <c r="K140" s="879">
        <v>19</v>
      </c>
      <c r="L140" s="879">
        <f>+L14+L20+L26+L32+L38+L44+L50+L56+L62+L68+L74+L80+L86+L92+L98+L104+L110+L116+L122</f>
        <v>19</v>
      </c>
      <c r="M140" s="879">
        <f t="shared" si="96"/>
        <v>19</v>
      </c>
      <c r="N140" s="879">
        <v>19</v>
      </c>
      <c r="O140" s="879">
        <f t="shared" si="96"/>
        <v>19</v>
      </c>
      <c r="P140" s="916">
        <f>+O140-[3]INVERSIÓN!CH10</f>
        <v>0</v>
      </c>
      <c r="Q140" s="879">
        <v>19</v>
      </c>
      <c r="R140" s="879">
        <v>19</v>
      </c>
      <c r="S140" s="879">
        <v>19</v>
      </c>
      <c r="T140" s="879">
        <f t="shared" si="95"/>
        <v>19</v>
      </c>
      <c r="U140" s="879">
        <v>19</v>
      </c>
      <c r="V140" s="879">
        <v>19</v>
      </c>
      <c r="W140" s="879">
        <f t="shared" si="97"/>
        <v>19</v>
      </c>
      <c r="X140" s="879">
        <v>19</v>
      </c>
      <c r="Y140" s="879">
        <f t="shared" si="97"/>
        <v>19</v>
      </c>
      <c r="Z140" s="879"/>
      <c r="AA140" s="879"/>
      <c r="AB140" s="879"/>
      <c r="AC140" s="917">
        <f>+Y140-[3]INVERSIÓN!CI15</f>
        <v>0</v>
      </c>
      <c r="AD140" s="913"/>
      <c r="AE140" s="914"/>
      <c r="AF140" s="914"/>
      <c r="AG140" s="914"/>
      <c r="AH140" s="914"/>
      <c r="AI140" s="914"/>
      <c r="AJ140" s="914"/>
      <c r="AK140" s="914"/>
      <c r="AL140" s="914"/>
      <c r="AM140" s="914"/>
      <c r="AN140" s="914"/>
      <c r="AO140" s="914"/>
      <c r="AP140" s="914"/>
      <c r="AQ140" s="914"/>
      <c r="AR140" s="914"/>
      <c r="AS140" s="914"/>
      <c r="AT140" s="914"/>
      <c r="AU140" s="914"/>
      <c r="AV140" s="914"/>
    </row>
    <row r="141" spans="1:48" ht="15.75" customHeight="1" thickBot="1" x14ac:dyDescent="0.3">
      <c r="A141" s="986"/>
      <c r="B141" s="987"/>
      <c r="C141" s="988"/>
      <c r="D141" s="243" t="s">
        <v>40</v>
      </c>
      <c r="E141" s="918">
        <f>+E15+E21+E27+E33+E39+E45+E51+E57+E63+E69+E75+E81+E87+E93+E99+E105+E111+E117+E123</f>
        <v>16854878148.999992</v>
      </c>
      <c r="F141" s="893">
        <f>+F15+F21+F27+F33+F39+F45+F51+F57+F63+F69+F75+F81+F87+F93+F99+F105+F111+F117+F123</f>
        <v>16854878148.999992</v>
      </c>
      <c r="G141" s="893">
        <f t="shared" si="93"/>
        <v>9712346937</v>
      </c>
      <c r="H141" s="893">
        <v>9709775870</v>
      </c>
      <c r="I141" s="893">
        <v>10851294718</v>
      </c>
      <c r="J141" s="893">
        <f t="shared" si="94"/>
        <v>12220302066</v>
      </c>
      <c r="K141" s="893">
        <v>13362030414</v>
      </c>
      <c r="L141" s="893">
        <f>+L15+L21+L27+L33+L39+L45+L51+L57+L63+L69+L75+L81+L87+L93+L99+L105+L111+L117+L123</f>
        <v>15740134913</v>
      </c>
      <c r="M141" s="893">
        <f>+M15+M21+M27+M33+M39+M45+M51+M57+M63+M69+M75+M81+M87+M93+M99+M105+M111+M117+M123+M129+M135</f>
        <v>15740134913</v>
      </c>
      <c r="N141" s="893">
        <v>20515810933</v>
      </c>
      <c r="O141" s="893">
        <f>+O15+O21+O27+O33+O39+O45+O51+O57+O63+O69+O75+O81+O87+O93+O99+O105+O111+O117+O123+O129+O135</f>
        <v>20515810933</v>
      </c>
      <c r="P141" s="919">
        <f>+O141-[3]INVERSIÓN!CH16</f>
        <v>0</v>
      </c>
      <c r="Q141" s="893">
        <v>8568047522</v>
      </c>
      <c r="R141" s="893">
        <v>9500074523</v>
      </c>
      <c r="S141" s="893">
        <v>10259756875</v>
      </c>
      <c r="T141" s="893">
        <f t="shared" si="95"/>
        <v>10769144166</v>
      </c>
      <c r="U141" s="893">
        <v>10963512348</v>
      </c>
      <c r="V141" s="893">
        <v>11620423184</v>
      </c>
      <c r="W141" s="893">
        <f>+W15+W21+W27+W33+W39+W45+W51+W57+W63+W69+W75+W81+W87+W93+W99+W105+W111+W117+W123+W129+W135</f>
        <v>11668517566</v>
      </c>
      <c r="X141" s="893">
        <v>16272738633</v>
      </c>
      <c r="Y141" s="893">
        <f>+Y15+Y21+Y27+Y33+Y39+Y45+Y51+Y57+Y63+Y69+Y75+Y81+Y87+Y93+Y99+Y105+Y111+Y117+Y123+Y129+Y135</f>
        <v>16313322333</v>
      </c>
      <c r="Z141" s="893"/>
      <c r="AA141" s="893"/>
      <c r="AB141" s="893"/>
      <c r="AC141" s="920">
        <f>+Y141-[3]INVERSIÓN!CI16</f>
        <v>0</v>
      </c>
      <c r="AD141" s="913"/>
      <c r="AE141" s="914"/>
      <c r="AF141" s="914"/>
      <c r="AG141" s="914"/>
      <c r="AH141" s="914"/>
      <c r="AI141" s="914"/>
      <c r="AJ141" s="914"/>
      <c r="AK141" s="914"/>
      <c r="AL141" s="914"/>
      <c r="AM141" s="914"/>
      <c r="AN141" s="914"/>
      <c r="AO141" s="914"/>
      <c r="AP141" s="914"/>
      <c r="AQ141" s="914"/>
      <c r="AR141" s="914"/>
      <c r="AS141" s="914"/>
      <c r="AT141" s="914"/>
      <c r="AU141" s="914"/>
      <c r="AV141" s="914"/>
    </row>
    <row r="142" spans="1:48" ht="15.75" customHeight="1" x14ac:dyDescent="0.25">
      <c r="A142" s="989">
        <v>2</v>
      </c>
      <c r="B142" s="990" t="s">
        <v>351</v>
      </c>
      <c r="C142" s="978" t="s">
        <v>352</v>
      </c>
      <c r="D142" s="240" t="s">
        <v>37</v>
      </c>
      <c r="E142" s="910">
        <v>12</v>
      </c>
      <c r="F142" s="901">
        <v>12</v>
      </c>
      <c r="G142" s="901">
        <v>2</v>
      </c>
      <c r="H142" s="901">
        <v>2</v>
      </c>
      <c r="I142" s="901">
        <v>3</v>
      </c>
      <c r="J142" s="901">
        <v>4</v>
      </c>
      <c r="K142" s="901">
        <v>5</v>
      </c>
      <c r="L142" s="901">
        <v>6</v>
      </c>
      <c r="M142" s="901">
        <v>7</v>
      </c>
      <c r="N142" s="901">
        <v>12</v>
      </c>
      <c r="O142" s="901">
        <f>+[3]INVERSIÓN!CH17</f>
        <v>12</v>
      </c>
      <c r="P142" s="921">
        <f>+O142-[3]INVERSIÓN!CH17</f>
        <v>0</v>
      </c>
      <c r="Q142" s="922">
        <v>1</v>
      </c>
      <c r="R142" s="922">
        <v>2</v>
      </c>
      <c r="S142" s="922">
        <v>3</v>
      </c>
      <c r="T142" s="922">
        <v>4</v>
      </c>
      <c r="U142" s="922">
        <v>5</v>
      </c>
      <c r="V142" s="922">
        <v>6</v>
      </c>
      <c r="W142" s="922">
        <v>7</v>
      </c>
      <c r="X142" s="922">
        <v>8</v>
      </c>
      <c r="Y142" s="923">
        <f>+[3]INVERSIÓN!CI17</f>
        <v>9</v>
      </c>
      <c r="Z142" s="924"/>
      <c r="AA142" s="924"/>
      <c r="AB142" s="924"/>
      <c r="AC142" s="925">
        <f>+Y142-[3]INVERSIÓN!CG17</f>
        <v>0</v>
      </c>
      <c r="AD142" s="926" t="s">
        <v>634</v>
      </c>
      <c r="AE142" s="927" t="s">
        <v>635</v>
      </c>
      <c r="AF142" s="927" t="s">
        <v>636</v>
      </c>
      <c r="AG142" s="927" t="s">
        <v>522</v>
      </c>
      <c r="AH142" s="927" t="s">
        <v>637</v>
      </c>
      <c r="AI142" s="927" t="s">
        <v>183</v>
      </c>
      <c r="AJ142" s="927" t="s">
        <v>638</v>
      </c>
      <c r="AK142" s="928">
        <v>7084059</v>
      </c>
      <c r="AL142" s="929">
        <v>3374279</v>
      </c>
      <c r="AM142" s="929">
        <v>3709780</v>
      </c>
      <c r="AN142" s="930" t="s">
        <v>353</v>
      </c>
      <c r="AO142" s="930" t="s">
        <v>353</v>
      </c>
      <c r="AP142" s="930" t="s">
        <v>353</v>
      </c>
      <c r="AQ142" s="930" t="s">
        <v>353</v>
      </c>
      <c r="AR142" s="927" t="s">
        <v>353</v>
      </c>
      <c r="AS142" s="927" t="s">
        <v>353</v>
      </c>
      <c r="AT142" s="931" t="s">
        <v>183</v>
      </c>
      <c r="AU142" s="932" t="s">
        <v>354</v>
      </c>
      <c r="AV142" s="933" t="s">
        <v>629</v>
      </c>
    </row>
    <row r="143" spans="1:48" ht="15.75" customHeight="1" x14ac:dyDescent="0.25">
      <c r="A143" s="991"/>
      <c r="B143" s="885"/>
      <c r="C143" s="981"/>
      <c r="D143" s="241" t="s">
        <v>3</v>
      </c>
      <c r="E143" s="915">
        <v>1222109000</v>
      </c>
      <c r="F143" s="879">
        <v>1222109000</v>
      </c>
      <c r="G143" s="879">
        <v>983673545</v>
      </c>
      <c r="H143" s="879">
        <v>983673545</v>
      </c>
      <c r="I143" s="879">
        <v>1007517090</v>
      </c>
      <c r="J143" s="879">
        <v>804081635</v>
      </c>
      <c r="K143" s="879">
        <v>827925180</v>
      </c>
      <c r="L143" s="879">
        <v>851768725</v>
      </c>
      <c r="M143" s="879">
        <v>875612270</v>
      </c>
      <c r="N143" s="879">
        <v>994830000</v>
      </c>
      <c r="O143" s="879">
        <f>+[3]INVERSIÓN!CH18</f>
        <v>994830000</v>
      </c>
      <c r="P143" s="934">
        <f>+O143-[3]INVERSIÓN!CH18</f>
        <v>0</v>
      </c>
      <c r="Q143" s="880">
        <v>959830000</v>
      </c>
      <c r="R143" s="880">
        <v>959830000</v>
      </c>
      <c r="S143" s="880">
        <v>959830000</v>
      </c>
      <c r="T143" s="880">
        <v>959830000</v>
      </c>
      <c r="U143" s="880">
        <v>959830000</v>
      </c>
      <c r="V143" s="880">
        <v>959830000</v>
      </c>
      <c r="W143" s="880">
        <v>959830000</v>
      </c>
      <c r="X143" s="880">
        <v>959830000</v>
      </c>
      <c r="Y143" s="879">
        <f>ROUND(+[3]INVERSIÓN!CI18,0)</f>
        <v>959830000</v>
      </c>
      <c r="Z143" s="880"/>
      <c r="AA143" s="880"/>
      <c r="AB143" s="880"/>
      <c r="AC143" s="935">
        <f>+Y143-[3]INVERSIÓN!CG18</f>
        <v>0</v>
      </c>
      <c r="AD143" s="936"/>
      <c r="AE143" s="937"/>
      <c r="AF143" s="937"/>
      <c r="AG143" s="937"/>
      <c r="AH143" s="937"/>
      <c r="AI143" s="937"/>
      <c r="AJ143" s="937"/>
      <c r="AK143" s="937"/>
      <c r="AL143" s="938"/>
      <c r="AM143" s="938"/>
      <c r="AN143" s="939"/>
      <c r="AO143" s="939"/>
      <c r="AP143" s="939"/>
      <c r="AQ143" s="939"/>
      <c r="AR143" s="937"/>
      <c r="AS143" s="937"/>
      <c r="AT143" s="931"/>
      <c r="AU143" s="940"/>
      <c r="AV143" s="933"/>
    </row>
    <row r="144" spans="1:48" ht="15.75" customHeight="1" x14ac:dyDescent="0.25">
      <c r="A144" s="991"/>
      <c r="B144" s="885"/>
      <c r="C144" s="981"/>
      <c r="D144" s="242" t="s">
        <v>38</v>
      </c>
      <c r="E144" s="915">
        <v>0</v>
      </c>
      <c r="F144" s="879">
        <v>0</v>
      </c>
      <c r="G144" s="879">
        <v>0</v>
      </c>
      <c r="H144" s="879">
        <v>0</v>
      </c>
      <c r="I144" s="879">
        <v>0</v>
      </c>
      <c r="J144" s="879">
        <v>0</v>
      </c>
      <c r="K144" s="879">
        <v>0</v>
      </c>
      <c r="L144" s="879">
        <v>0</v>
      </c>
      <c r="M144" s="879">
        <v>0</v>
      </c>
      <c r="N144" s="879">
        <v>0</v>
      </c>
      <c r="O144" s="879">
        <f>+[3]INVERSIÓN!CH20</f>
        <v>0</v>
      </c>
      <c r="P144" s="934">
        <f>+O144-[3]INVERSIÓN!CH20</f>
        <v>0</v>
      </c>
      <c r="Q144" s="941">
        <v>0</v>
      </c>
      <c r="R144" s="941">
        <v>0</v>
      </c>
      <c r="S144" s="941">
        <v>0</v>
      </c>
      <c r="T144" s="941">
        <v>0</v>
      </c>
      <c r="U144" s="941">
        <v>0</v>
      </c>
      <c r="V144" s="941">
        <v>0</v>
      </c>
      <c r="W144" s="941">
        <v>0</v>
      </c>
      <c r="X144" s="941">
        <v>0</v>
      </c>
      <c r="Y144" s="942">
        <f>+[3]INVERSIÓN!CI20</f>
        <v>0</v>
      </c>
      <c r="Z144" s="889"/>
      <c r="AA144" s="889"/>
      <c r="AB144" s="889"/>
      <c r="AC144" s="935">
        <f>+Y144-[3]INVERSIÓN!CG20</f>
        <v>0</v>
      </c>
      <c r="AD144" s="936"/>
      <c r="AE144" s="937"/>
      <c r="AF144" s="937"/>
      <c r="AG144" s="937"/>
      <c r="AH144" s="937"/>
      <c r="AI144" s="937"/>
      <c r="AJ144" s="937"/>
      <c r="AK144" s="937"/>
      <c r="AL144" s="938"/>
      <c r="AM144" s="938"/>
      <c r="AN144" s="939"/>
      <c r="AO144" s="939"/>
      <c r="AP144" s="939"/>
      <c r="AQ144" s="939"/>
      <c r="AR144" s="937"/>
      <c r="AS144" s="937"/>
      <c r="AT144" s="931"/>
      <c r="AU144" s="940"/>
      <c r="AV144" s="933"/>
    </row>
    <row r="145" spans="1:48" ht="15.75" customHeight="1" x14ac:dyDescent="0.25">
      <c r="A145" s="991"/>
      <c r="B145" s="885"/>
      <c r="C145" s="981"/>
      <c r="D145" s="241" t="s">
        <v>4</v>
      </c>
      <c r="E145" s="915">
        <v>81261198</v>
      </c>
      <c r="F145" s="879">
        <v>81261198</v>
      </c>
      <c r="G145" s="879">
        <v>52080297</v>
      </c>
      <c r="H145" s="879">
        <v>50934531</v>
      </c>
      <c r="I145" s="879">
        <v>60413465</v>
      </c>
      <c r="J145" s="879">
        <v>70140432</v>
      </c>
      <c r="K145" s="879">
        <v>79867399</v>
      </c>
      <c r="L145" s="879">
        <v>79867399</v>
      </c>
      <c r="M145" s="879">
        <v>79867399</v>
      </c>
      <c r="N145" s="879">
        <v>79867399</v>
      </c>
      <c r="O145" s="879">
        <f>+[3]INVERSIÓN!CH21</f>
        <v>79867399</v>
      </c>
      <c r="P145" s="934">
        <f>+O145-[3]INVERSIÓN!CH21</f>
        <v>0</v>
      </c>
      <c r="Q145" s="941">
        <v>41207566</v>
      </c>
      <c r="R145" s="941">
        <v>70052499</v>
      </c>
      <c r="S145" s="941">
        <v>74470899</v>
      </c>
      <c r="T145" s="941">
        <v>78191399</v>
      </c>
      <c r="U145" s="941">
        <v>79867399</v>
      </c>
      <c r="V145" s="941">
        <v>79867399</v>
      </c>
      <c r="W145" s="941">
        <v>79867399</v>
      </c>
      <c r="X145" s="941">
        <v>79867399</v>
      </c>
      <c r="Y145" s="942">
        <f>+[3]INVERSIÓN!CI21</f>
        <v>79867399</v>
      </c>
      <c r="Z145" s="889"/>
      <c r="AA145" s="889"/>
      <c r="AB145" s="880"/>
      <c r="AC145" s="935">
        <f>+Y145-[3]INVERSIÓN!CG21</f>
        <v>0</v>
      </c>
      <c r="AD145" s="936"/>
      <c r="AE145" s="937"/>
      <c r="AF145" s="937"/>
      <c r="AG145" s="937"/>
      <c r="AH145" s="937"/>
      <c r="AI145" s="937"/>
      <c r="AJ145" s="937"/>
      <c r="AK145" s="937"/>
      <c r="AL145" s="938"/>
      <c r="AM145" s="938"/>
      <c r="AN145" s="939"/>
      <c r="AO145" s="939"/>
      <c r="AP145" s="939"/>
      <c r="AQ145" s="939"/>
      <c r="AR145" s="937"/>
      <c r="AS145" s="937"/>
      <c r="AT145" s="931"/>
      <c r="AU145" s="940"/>
      <c r="AV145" s="933"/>
    </row>
    <row r="146" spans="1:48" ht="15.75" customHeight="1" x14ac:dyDescent="0.25">
      <c r="A146" s="991"/>
      <c r="B146" s="885"/>
      <c r="C146" s="981"/>
      <c r="D146" s="242" t="s">
        <v>39</v>
      </c>
      <c r="E146" s="915">
        <v>12</v>
      </c>
      <c r="F146" s="879">
        <v>12</v>
      </c>
      <c r="G146" s="879">
        <v>1</v>
      </c>
      <c r="H146" s="879">
        <v>2</v>
      </c>
      <c r="I146" s="879">
        <v>3</v>
      </c>
      <c r="J146" s="879">
        <v>4</v>
      </c>
      <c r="K146" s="879">
        <v>5</v>
      </c>
      <c r="L146" s="879">
        <v>6</v>
      </c>
      <c r="M146" s="879">
        <v>7</v>
      </c>
      <c r="N146" s="879">
        <v>12</v>
      </c>
      <c r="O146" s="879">
        <f>+[3]INVERSIÓN!CH22</f>
        <v>12</v>
      </c>
      <c r="P146" s="934">
        <f>+O146-[3]INVERSIÓN!CH22</f>
        <v>0</v>
      </c>
      <c r="Q146" s="880">
        <v>1</v>
      </c>
      <c r="R146" s="880">
        <v>2</v>
      </c>
      <c r="S146" s="880">
        <v>3</v>
      </c>
      <c r="T146" s="880">
        <v>4</v>
      </c>
      <c r="U146" s="880">
        <v>5</v>
      </c>
      <c r="V146" s="880">
        <v>6</v>
      </c>
      <c r="W146" s="880">
        <v>7</v>
      </c>
      <c r="X146" s="880">
        <v>8</v>
      </c>
      <c r="Y146" s="879">
        <f>+[3]INVERSIÓN!CI22</f>
        <v>9</v>
      </c>
      <c r="Z146" s="879"/>
      <c r="AA146" s="879"/>
      <c r="AB146" s="879"/>
      <c r="AC146" s="935">
        <f>+Y146-[3]INVERSIÓN!CG22</f>
        <v>0</v>
      </c>
      <c r="AD146" s="936"/>
      <c r="AE146" s="937"/>
      <c r="AF146" s="937"/>
      <c r="AG146" s="937"/>
      <c r="AH146" s="937"/>
      <c r="AI146" s="937"/>
      <c r="AJ146" s="937"/>
      <c r="AK146" s="937"/>
      <c r="AL146" s="938"/>
      <c r="AM146" s="938"/>
      <c r="AN146" s="939"/>
      <c r="AO146" s="939"/>
      <c r="AP146" s="939"/>
      <c r="AQ146" s="939"/>
      <c r="AR146" s="937"/>
      <c r="AS146" s="937"/>
      <c r="AT146" s="931"/>
      <c r="AU146" s="940"/>
      <c r="AV146" s="933"/>
    </row>
    <row r="147" spans="1:48" ht="15.75" customHeight="1" thickBot="1" x14ac:dyDescent="0.3">
      <c r="A147" s="992"/>
      <c r="B147" s="993"/>
      <c r="C147" s="987"/>
      <c r="D147" s="243" t="s">
        <v>40</v>
      </c>
      <c r="E147" s="918">
        <v>1303370198</v>
      </c>
      <c r="F147" s="893">
        <v>1303370198</v>
      </c>
      <c r="G147" s="893">
        <v>1035753842</v>
      </c>
      <c r="H147" s="893">
        <v>1034608076</v>
      </c>
      <c r="I147" s="893">
        <v>1067930555</v>
      </c>
      <c r="J147" s="893">
        <v>874222067</v>
      </c>
      <c r="K147" s="893">
        <v>907792579</v>
      </c>
      <c r="L147" s="893">
        <v>931636124</v>
      </c>
      <c r="M147" s="893">
        <v>955479669</v>
      </c>
      <c r="N147" s="893">
        <v>1074697399</v>
      </c>
      <c r="O147" s="893">
        <f>+O143+O145</f>
        <v>1074697399</v>
      </c>
      <c r="P147" s="943">
        <f>+O147-[3]INVERSIÓN!CH23</f>
        <v>0</v>
      </c>
      <c r="Q147" s="944">
        <v>1001037566</v>
      </c>
      <c r="R147" s="944">
        <v>1029882499</v>
      </c>
      <c r="S147" s="944">
        <v>1034300899</v>
      </c>
      <c r="T147" s="944">
        <v>1038021399</v>
      </c>
      <c r="U147" s="944">
        <v>1039697399</v>
      </c>
      <c r="V147" s="944">
        <v>1039697399</v>
      </c>
      <c r="W147" s="944">
        <v>1039697399</v>
      </c>
      <c r="X147" s="944">
        <v>1039697399</v>
      </c>
      <c r="Y147" s="944">
        <f>+Y143+Y145</f>
        <v>1039697399</v>
      </c>
      <c r="Z147" s="944"/>
      <c r="AA147" s="944"/>
      <c r="AB147" s="944"/>
      <c r="AC147" s="945">
        <f>+Y147-[3]INVERSIÓN!CG23</f>
        <v>0</v>
      </c>
      <c r="AD147" s="946"/>
      <c r="AE147" s="947"/>
      <c r="AF147" s="947"/>
      <c r="AG147" s="947"/>
      <c r="AH147" s="947"/>
      <c r="AI147" s="947"/>
      <c r="AJ147" s="947"/>
      <c r="AK147" s="947"/>
      <c r="AL147" s="948"/>
      <c r="AM147" s="948"/>
      <c r="AN147" s="949"/>
      <c r="AO147" s="949"/>
      <c r="AP147" s="949"/>
      <c r="AQ147" s="949"/>
      <c r="AR147" s="947"/>
      <c r="AS147" s="947"/>
      <c r="AT147" s="950"/>
      <c r="AU147" s="951"/>
      <c r="AV147" s="952"/>
    </row>
    <row r="148" spans="1:48" ht="15.75" customHeight="1" x14ac:dyDescent="0.25">
      <c r="A148" s="994">
        <v>3</v>
      </c>
      <c r="B148" s="995" t="s">
        <v>355</v>
      </c>
      <c r="C148" s="996" t="s">
        <v>356</v>
      </c>
      <c r="D148" s="240" t="s">
        <v>37</v>
      </c>
      <c r="E148" s="953">
        <v>0.24999999999999997</v>
      </c>
      <c r="F148" s="905">
        <v>0.24999999999999997</v>
      </c>
      <c r="G148" s="905">
        <v>0.02</v>
      </c>
      <c r="H148" s="905">
        <v>0.02</v>
      </c>
      <c r="I148" s="905">
        <v>0.04</v>
      </c>
      <c r="J148" s="905">
        <v>7.0000000000000007E-2</v>
      </c>
      <c r="K148" s="905">
        <v>9.0000000000000011E-2</v>
      </c>
      <c r="L148" s="905">
        <v>0.11000000000000001</v>
      </c>
      <c r="M148" s="905">
        <v>0.13</v>
      </c>
      <c r="N148" s="905">
        <v>0.24999999999999997</v>
      </c>
      <c r="O148" s="904">
        <f>+[3]INVERSIÓN!CH24</f>
        <v>0.24999999999999997</v>
      </c>
      <c r="P148" s="921">
        <f>+O148-[3]INVERSIÓN!CH24</f>
        <v>0</v>
      </c>
      <c r="Q148" s="905">
        <v>0.01</v>
      </c>
      <c r="R148" s="905">
        <v>0.02</v>
      </c>
      <c r="S148" s="905">
        <v>0.03</v>
      </c>
      <c r="T148" s="905">
        <v>0.06</v>
      </c>
      <c r="U148" s="905">
        <v>0.09</v>
      </c>
      <c r="V148" s="905">
        <v>0.11</v>
      </c>
      <c r="W148" s="905">
        <v>0.13</v>
      </c>
      <c r="X148" s="905">
        <v>0.16</v>
      </c>
      <c r="Y148" s="904">
        <f>+[3]INVERSIÓN!CI24</f>
        <v>0.18</v>
      </c>
      <c r="Z148" s="924"/>
      <c r="AA148" s="924"/>
      <c r="AB148" s="924"/>
      <c r="AC148" s="925">
        <f>+Y148-[3]INVERSIÓN!CG24</f>
        <v>0</v>
      </c>
      <c r="AD148" s="954" t="s">
        <v>357</v>
      </c>
      <c r="AE148" s="908" t="s">
        <v>358</v>
      </c>
      <c r="AF148" s="908" t="s">
        <v>359</v>
      </c>
      <c r="AG148" s="908" t="s">
        <v>360</v>
      </c>
      <c r="AH148" s="955" t="s">
        <v>361</v>
      </c>
      <c r="AI148" s="908" t="s">
        <v>183</v>
      </c>
      <c r="AJ148" s="908" t="s">
        <v>362</v>
      </c>
      <c r="AK148" s="908">
        <v>4248036</v>
      </c>
      <c r="AL148" s="956">
        <v>1304673</v>
      </c>
      <c r="AM148" s="957">
        <v>1253509</v>
      </c>
      <c r="AN148" s="908" t="s">
        <v>363</v>
      </c>
      <c r="AO148" s="908" t="s">
        <v>363</v>
      </c>
      <c r="AP148" s="908" t="s">
        <v>363</v>
      </c>
      <c r="AQ148" s="908" t="s">
        <v>363</v>
      </c>
      <c r="AR148" s="908" t="s">
        <v>363</v>
      </c>
      <c r="AS148" s="908" t="s">
        <v>363</v>
      </c>
      <c r="AT148" s="908" t="s">
        <v>363</v>
      </c>
      <c r="AU148" s="956">
        <f>AM148+AL148</f>
        <v>2558182</v>
      </c>
      <c r="AV148" s="909" t="s">
        <v>183</v>
      </c>
    </row>
    <row r="149" spans="1:48" ht="15.75" customHeight="1" x14ac:dyDescent="0.25">
      <c r="A149" s="997"/>
      <c r="B149" s="960"/>
      <c r="C149" s="998"/>
      <c r="D149" s="241" t="s">
        <v>3</v>
      </c>
      <c r="E149" s="958">
        <v>556027000</v>
      </c>
      <c r="F149" s="880">
        <v>556027000</v>
      </c>
      <c r="G149" s="880">
        <v>545404273</v>
      </c>
      <c r="H149" s="880">
        <v>545404273</v>
      </c>
      <c r="I149" s="880">
        <v>546466546</v>
      </c>
      <c r="J149" s="880">
        <v>547528819</v>
      </c>
      <c r="K149" s="880">
        <v>548591092</v>
      </c>
      <c r="L149" s="880">
        <v>549653365</v>
      </c>
      <c r="M149" s="880">
        <v>550657438</v>
      </c>
      <c r="N149" s="880">
        <v>555968800</v>
      </c>
      <c r="O149" s="879">
        <f>+[3]INVERSIÓN!CH25</f>
        <v>555968800</v>
      </c>
      <c r="P149" s="934">
        <f>+O149-[3]INVERSIÓN!CH25</f>
        <v>0</v>
      </c>
      <c r="Q149" s="879">
        <v>544342000</v>
      </c>
      <c r="R149" s="879">
        <v>544342000</v>
      </c>
      <c r="S149" s="879">
        <v>544342000</v>
      </c>
      <c r="T149" s="879">
        <v>544342000</v>
      </c>
      <c r="U149" s="879">
        <v>544342000</v>
      </c>
      <c r="V149" s="879">
        <v>544342000</v>
      </c>
      <c r="W149" s="879">
        <v>544342000</v>
      </c>
      <c r="X149" s="879">
        <v>546784800</v>
      </c>
      <c r="Y149" s="879">
        <f>+[3]INVERSIÓN!CI25</f>
        <v>546784800</v>
      </c>
      <c r="Z149" s="941"/>
      <c r="AA149" s="941"/>
      <c r="AB149" s="941"/>
      <c r="AC149" s="935">
        <f>+Y149-[3]INVERSIÓN!CG25</f>
        <v>0</v>
      </c>
      <c r="AD149" s="959"/>
      <c r="AE149" s="960"/>
      <c r="AF149" s="960"/>
      <c r="AG149" s="960"/>
      <c r="AH149" s="961"/>
      <c r="AI149" s="960"/>
      <c r="AJ149" s="960"/>
      <c r="AK149" s="960"/>
      <c r="AL149" s="962"/>
      <c r="AM149" s="963"/>
      <c r="AN149" s="960"/>
      <c r="AO149" s="960"/>
      <c r="AP149" s="960"/>
      <c r="AQ149" s="960"/>
      <c r="AR149" s="960"/>
      <c r="AS149" s="960"/>
      <c r="AT149" s="960"/>
      <c r="AU149" s="962"/>
      <c r="AV149" s="964"/>
    </row>
    <row r="150" spans="1:48" ht="15.75" customHeight="1" x14ac:dyDescent="0.25">
      <c r="A150" s="997"/>
      <c r="B150" s="960"/>
      <c r="C150" s="998"/>
      <c r="D150" s="242" t="s">
        <v>38</v>
      </c>
      <c r="E150" s="965">
        <v>0</v>
      </c>
      <c r="F150" s="966">
        <v>0</v>
      </c>
      <c r="G150" s="966">
        <v>0</v>
      </c>
      <c r="H150" s="966">
        <v>0</v>
      </c>
      <c r="I150" s="966">
        <v>0</v>
      </c>
      <c r="J150" s="966">
        <v>0</v>
      </c>
      <c r="K150" s="966">
        <v>0</v>
      </c>
      <c r="L150" s="966">
        <v>0</v>
      </c>
      <c r="M150" s="966">
        <v>0</v>
      </c>
      <c r="N150" s="966">
        <v>0</v>
      </c>
      <c r="O150" s="967">
        <f>+[3]INVERSIÓN!CH27</f>
        <v>0</v>
      </c>
      <c r="P150" s="934">
        <f>+O150-[3]INVERSIÓN!CH27</f>
        <v>0</v>
      </c>
      <c r="Q150" s="966">
        <v>0</v>
      </c>
      <c r="R150" s="966">
        <v>0</v>
      </c>
      <c r="S150" s="966">
        <v>0</v>
      </c>
      <c r="T150" s="966">
        <v>0</v>
      </c>
      <c r="U150" s="966">
        <v>0</v>
      </c>
      <c r="V150" s="966">
        <v>0</v>
      </c>
      <c r="W150" s="966">
        <v>0</v>
      </c>
      <c r="X150" s="966">
        <v>0</v>
      </c>
      <c r="Y150" s="967">
        <f>+[3]INVERSIÓN!CI27</f>
        <v>0</v>
      </c>
      <c r="Z150" s="966"/>
      <c r="AA150" s="966"/>
      <c r="AB150" s="966"/>
      <c r="AC150" s="935">
        <f>+Y150-[3]INVERSIÓN!CG27</f>
        <v>0</v>
      </c>
      <c r="AD150" s="959"/>
      <c r="AE150" s="960"/>
      <c r="AF150" s="960"/>
      <c r="AG150" s="960"/>
      <c r="AH150" s="961"/>
      <c r="AI150" s="960"/>
      <c r="AJ150" s="960"/>
      <c r="AK150" s="960"/>
      <c r="AL150" s="962"/>
      <c r="AM150" s="963"/>
      <c r="AN150" s="960"/>
      <c r="AO150" s="960"/>
      <c r="AP150" s="960"/>
      <c r="AQ150" s="960"/>
      <c r="AR150" s="960"/>
      <c r="AS150" s="960"/>
      <c r="AT150" s="960"/>
      <c r="AU150" s="962"/>
      <c r="AV150" s="964"/>
    </row>
    <row r="151" spans="1:48" ht="15.75" customHeight="1" x14ac:dyDescent="0.25">
      <c r="A151" s="997"/>
      <c r="B151" s="960"/>
      <c r="C151" s="998"/>
      <c r="D151" s="241" t="s">
        <v>4</v>
      </c>
      <c r="E151" s="968">
        <v>38488299</v>
      </c>
      <c r="F151" s="941">
        <v>38488299</v>
      </c>
      <c r="G151" s="941">
        <v>20731055</v>
      </c>
      <c r="H151" s="941">
        <v>20347455</v>
      </c>
      <c r="I151" s="941">
        <v>29226077</v>
      </c>
      <c r="J151" s="941">
        <v>38104699</v>
      </c>
      <c r="K151" s="941">
        <v>38104699</v>
      </c>
      <c r="L151" s="941">
        <v>38104699</v>
      </c>
      <c r="M151" s="941">
        <v>38104699</v>
      </c>
      <c r="N151" s="941">
        <v>38104699</v>
      </c>
      <c r="O151" s="942">
        <f>+[3]INVERSIÓN!CH28</f>
        <v>38104699</v>
      </c>
      <c r="P151" s="934">
        <f>+O151-[3]INVERSIÓN!CH28</f>
        <v>0</v>
      </c>
      <c r="Q151" s="941">
        <v>11468833</v>
      </c>
      <c r="R151" s="941">
        <v>30983966</v>
      </c>
      <c r="S151" s="941">
        <v>33924899</v>
      </c>
      <c r="T151" s="941">
        <v>33924899</v>
      </c>
      <c r="U151" s="941">
        <v>33924899</v>
      </c>
      <c r="V151" s="941">
        <v>33924899</v>
      </c>
      <c r="W151" s="941">
        <v>33924899</v>
      </c>
      <c r="X151" s="941">
        <v>33924899</v>
      </c>
      <c r="Y151" s="942">
        <f>+[3]INVERSIÓN!CI28</f>
        <v>33924899</v>
      </c>
      <c r="Z151" s="966"/>
      <c r="AA151" s="966"/>
      <c r="AB151" s="966"/>
      <c r="AC151" s="935">
        <f>+Y151-[3]INVERSIÓN!CG28</f>
        <v>0</v>
      </c>
      <c r="AD151" s="959"/>
      <c r="AE151" s="960"/>
      <c r="AF151" s="960"/>
      <c r="AG151" s="960"/>
      <c r="AH151" s="961"/>
      <c r="AI151" s="960"/>
      <c r="AJ151" s="960"/>
      <c r="AK151" s="960"/>
      <c r="AL151" s="962"/>
      <c r="AM151" s="963"/>
      <c r="AN151" s="960"/>
      <c r="AO151" s="960"/>
      <c r="AP151" s="960"/>
      <c r="AQ151" s="960"/>
      <c r="AR151" s="960"/>
      <c r="AS151" s="960"/>
      <c r="AT151" s="960"/>
      <c r="AU151" s="962"/>
      <c r="AV151" s="964"/>
    </row>
    <row r="152" spans="1:48" ht="15.75" customHeight="1" x14ac:dyDescent="0.25">
      <c r="A152" s="997"/>
      <c r="B152" s="960"/>
      <c r="C152" s="998"/>
      <c r="D152" s="242" t="s">
        <v>39</v>
      </c>
      <c r="E152" s="969">
        <v>0.24999999999999997</v>
      </c>
      <c r="F152" s="888">
        <v>0.24999999999999997</v>
      </c>
      <c r="G152" s="888">
        <v>0.02</v>
      </c>
      <c r="H152" s="888">
        <v>0.02</v>
      </c>
      <c r="I152" s="888">
        <v>0.04</v>
      </c>
      <c r="J152" s="888">
        <v>7.0000000000000007E-2</v>
      </c>
      <c r="K152" s="888">
        <v>9.0000000000000011E-2</v>
      </c>
      <c r="L152" s="888">
        <v>0.11000000000000001</v>
      </c>
      <c r="M152" s="888">
        <v>0.13</v>
      </c>
      <c r="N152" s="888">
        <v>0.24999999999999997</v>
      </c>
      <c r="O152" s="888">
        <f>+O150+O148</f>
        <v>0.24999999999999997</v>
      </c>
      <c r="P152" s="934">
        <f>+O152-[3]INVERSIÓN!CH29</f>
        <v>0</v>
      </c>
      <c r="Q152" s="888">
        <v>0.01</v>
      </c>
      <c r="R152" s="888">
        <v>0.02</v>
      </c>
      <c r="S152" s="888">
        <v>0.03</v>
      </c>
      <c r="T152" s="888">
        <v>0.06</v>
      </c>
      <c r="U152" s="888">
        <v>0.09</v>
      </c>
      <c r="V152" s="888">
        <v>0.11</v>
      </c>
      <c r="W152" s="888">
        <v>0.13</v>
      </c>
      <c r="X152" s="888">
        <v>0.16</v>
      </c>
      <c r="Y152" s="888">
        <f>+[3]INVERSIÓN!CI29</f>
        <v>0.18</v>
      </c>
      <c r="Z152" s="888"/>
      <c r="AA152" s="888"/>
      <c r="AB152" s="888"/>
      <c r="AC152" s="935">
        <f>+Y152-[3]INVERSIÓN!CG29</f>
        <v>0</v>
      </c>
      <c r="AD152" s="959"/>
      <c r="AE152" s="960"/>
      <c r="AF152" s="960"/>
      <c r="AG152" s="960"/>
      <c r="AH152" s="961"/>
      <c r="AI152" s="960"/>
      <c r="AJ152" s="960"/>
      <c r="AK152" s="960"/>
      <c r="AL152" s="962"/>
      <c r="AM152" s="963"/>
      <c r="AN152" s="960"/>
      <c r="AO152" s="960"/>
      <c r="AP152" s="960"/>
      <c r="AQ152" s="960"/>
      <c r="AR152" s="960"/>
      <c r="AS152" s="960"/>
      <c r="AT152" s="960"/>
      <c r="AU152" s="962"/>
      <c r="AV152" s="964"/>
    </row>
    <row r="153" spans="1:48" ht="15.75" customHeight="1" thickBot="1" x14ac:dyDescent="0.3">
      <c r="A153" s="999"/>
      <c r="B153" s="972"/>
      <c r="C153" s="1000"/>
      <c r="D153" s="243" t="s">
        <v>40</v>
      </c>
      <c r="E153" s="970">
        <v>594515299</v>
      </c>
      <c r="F153" s="944">
        <v>594515299</v>
      </c>
      <c r="G153" s="944">
        <v>566135328</v>
      </c>
      <c r="H153" s="944">
        <v>565751728</v>
      </c>
      <c r="I153" s="944">
        <v>575692623</v>
      </c>
      <c r="J153" s="944">
        <v>585633518</v>
      </c>
      <c r="K153" s="944">
        <v>586695791</v>
      </c>
      <c r="L153" s="944">
        <v>587758064</v>
      </c>
      <c r="M153" s="944">
        <v>588762137</v>
      </c>
      <c r="N153" s="944">
        <v>594073499</v>
      </c>
      <c r="O153" s="944">
        <f>+O151+O149</f>
        <v>594073499</v>
      </c>
      <c r="P153" s="943">
        <f>+O153-[3]INVERSIÓN!CH30</f>
        <v>0</v>
      </c>
      <c r="Q153" s="944">
        <v>555810833</v>
      </c>
      <c r="R153" s="944">
        <v>575325966</v>
      </c>
      <c r="S153" s="944">
        <v>578266899</v>
      </c>
      <c r="T153" s="944">
        <v>578266899</v>
      </c>
      <c r="U153" s="944">
        <v>578266899</v>
      </c>
      <c r="V153" s="944">
        <v>578266899</v>
      </c>
      <c r="W153" s="944">
        <v>578266899</v>
      </c>
      <c r="X153" s="944">
        <v>580709699</v>
      </c>
      <c r="Y153" s="944">
        <f>+[3]INVERSIÓN!CI30</f>
        <v>580709699</v>
      </c>
      <c r="Z153" s="944"/>
      <c r="AA153" s="944"/>
      <c r="AB153" s="944"/>
      <c r="AC153" s="945">
        <f>+Y153-[3]INVERSIÓN!CG30</f>
        <v>0</v>
      </c>
      <c r="AD153" s="971"/>
      <c r="AE153" s="972"/>
      <c r="AF153" s="972"/>
      <c r="AG153" s="972"/>
      <c r="AH153" s="973"/>
      <c r="AI153" s="972"/>
      <c r="AJ153" s="972"/>
      <c r="AK153" s="972"/>
      <c r="AL153" s="974"/>
      <c r="AM153" s="975"/>
      <c r="AN153" s="972"/>
      <c r="AO153" s="972"/>
      <c r="AP153" s="972"/>
      <c r="AQ153" s="972"/>
      <c r="AR153" s="972"/>
      <c r="AS153" s="972"/>
      <c r="AT153" s="972"/>
      <c r="AU153" s="974"/>
      <c r="AV153" s="976"/>
    </row>
    <row r="154" spans="1:48" ht="15.75" customHeight="1" x14ac:dyDescent="0.25">
      <c r="A154" s="813" t="s">
        <v>21</v>
      </c>
      <c r="B154" s="743"/>
      <c r="C154" s="814"/>
      <c r="D154" s="244" t="s">
        <v>442</v>
      </c>
      <c r="E154" s="236">
        <f>+E137+E143+E149</f>
        <v>14365230000</v>
      </c>
      <c r="F154" s="179">
        <f t="shared" ref="F154:O154" si="98">+F137+F143+F149</f>
        <v>14365230000</v>
      </c>
      <c r="G154" s="179">
        <f t="shared" si="98"/>
        <v>9823475454</v>
      </c>
      <c r="H154" s="179">
        <f t="shared" si="98"/>
        <v>9823475454</v>
      </c>
      <c r="I154" s="179">
        <f t="shared" si="98"/>
        <v>10277650908</v>
      </c>
      <c r="J154" s="179">
        <f t="shared" si="98"/>
        <v>10731826362</v>
      </c>
      <c r="K154" s="179">
        <f t="shared" si="98"/>
        <v>11186001816</v>
      </c>
      <c r="L154" s="179">
        <f t="shared" si="98"/>
        <v>12876593400</v>
      </c>
      <c r="M154" s="179">
        <f t="shared" si="98"/>
        <v>12901441018</v>
      </c>
      <c r="N154" s="179">
        <f t="shared" si="98"/>
        <v>17801646130</v>
      </c>
      <c r="O154" s="179">
        <f t="shared" si="98"/>
        <v>17801646130</v>
      </c>
      <c r="P154" s="1004">
        <f>+O154-[3]INVERSIÓN!$CH$31</f>
        <v>0</v>
      </c>
      <c r="Q154" s="179">
        <v>9369300000</v>
      </c>
      <c r="R154" s="179">
        <v>9369300000</v>
      </c>
      <c r="S154" s="179">
        <f t="shared" ref="S154:AB154" si="99">+S137+S143+S149</f>
        <v>9369300000</v>
      </c>
      <c r="T154" s="179">
        <f t="shared" si="99"/>
        <v>9369300000</v>
      </c>
      <c r="U154" s="179">
        <f t="shared" si="99"/>
        <v>9399811220</v>
      </c>
      <c r="V154" s="179">
        <f t="shared" si="99"/>
        <v>9424811220</v>
      </c>
      <c r="W154" s="179">
        <f t="shared" si="99"/>
        <v>9425516720</v>
      </c>
      <c r="X154" s="179">
        <f t="shared" si="99"/>
        <v>14028364120</v>
      </c>
      <c r="Y154" s="179">
        <f t="shared" si="99"/>
        <v>14068947820</v>
      </c>
      <c r="Z154" s="179">
        <f t="shared" si="99"/>
        <v>0</v>
      </c>
      <c r="AA154" s="179">
        <f t="shared" si="99"/>
        <v>0</v>
      </c>
      <c r="AB154" s="179">
        <f t="shared" si="99"/>
        <v>0</v>
      </c>
      <c r="AC154" s="1005">
        <f>+Y154-[3]INVERSIÓN!$CI$31</f>
        <v>0</v>
      </c>
      <c r="AD154" s="26"/>
      <c r="AE154" s="26"/>
      <c r="AF154" s="26"/>
      <c r="AG154" s="26"/>
      <c r="AH154" s="26"/>
      <c r="AI154" s="26"/>
      <c r="AJ154" s="26"/>
      <c r="AK154" s="26"/>
      <c r="AL154" s="26"/>
      <c r="AM154" s="26"/>
      <c r="AN154" s="26"/>
      <c r="AO154" s="26"/>
      <c r="AP154" s="26"/>
      <c r="AQ154" s="26"/>
      <c r="AR154" s="26"/>
      <c r="AS154" s="26"/>
      <c r="AT154" s="26"/>
      <c r="AU154" s="26"/>
      <c r="AV154" s="27"/>
    </row>
    <row r="155" spans="1:48" ht="15.75" customHeight="1" x14ac:dyDescent="0.25">
      <c r="A155" s="815"/>
      <c r="B155" s="745"/>
      <c r="C155" s="816"/>
      <c r="D155" s="245" t="s">
        <v>443</v>
      </c>
      <c r="E155" s="237">
        <f t="shared" ref="E155:O155" si="100">+E139+E145+E151</f>
        <v>4387533646.0000019</v>
      </c>
      <c r="F155" s="28">
        <f t="shared" si="100"/>
        <v>4387533646.0000019</v>
      </c>
      <c r="G155" s="28">
        <f t="shared" si="100"/>
        <v>1490760653</v>
      </c>
      <c r="H155" s="28">
        <f t="shared" si="100"/>
        <v>1486660220</v>
      </c>
      <c r="I155" s="28">
        <f t="shared" si="100"/>
        <v>2217266988</v>
      </c>
      <c r="J155" s="28">
        <f t="shared" si="100"/>
        <v>2948331289</v>
      </c>
      <c r="K155" s="28">
        <f t="shared" si="100"/>
        <v>3670516968</v>
      </c>
      <c r="L155" s="28">
        <f t="shared" si="100"/>
        <v>4382935701</v>
      </c>
      <c r="M155" s="28">
        <f t="shared" si="100"/>
        <v>4382935701</v>
      </c>
      <c r="N155" s="28">
        <f t="shared" si="100"/>
        <v>4382935701</v>
      </c>
      <c r="O155" s="28">
        <f t="shared" si="100"/>
        <v>4382935701</v>
      </c>
      <c r="P155" s="1006">
        <f>+O155-[3]INVERSIÓN!$CH$33</f>
        <v>0</v>
      </c>
      <c r="Q155" s="28">
        <v>755595921</v>
      </c>
      <c r="R155" s="28">
        <v>755595921</v>
      </c>
      <c r="S155" s="28">
        <f t="shared" ref="S155:AB155" si="101">+S139+S145+S151</f>
        <v>2503024673</v>
      </c>
      <c r="T155" s="28">
        <f t="shared" si="101"/>
        <v>3016132464</v>
      </c>
      <c r="U155" s="28">
        <f t="shared" si="101"/>
        <v>3181665426</v>
      </c>
      <c r="V155" s="28">
        <f t="shared" si="101"/>
        <v>3813576262</v>
      </c>
      <c r="W155" s="28">
        <f t="shared" si="101"/>
        <v>3860965144</v>
      </c>
      <c r="X155" s="28">
        <f t="shared" si="101"/>
        <v>3864781611</v>
      </c>
      <c r="Y155" s="28">
        <f t="shared" si="101"/>
        <v>3864781611</v>
      </c>
      <c r="Z155" s="28">
        <f t="shared" si="101"/>
        <v>0</v>
      </c>
      <c r="AA155" s="28">
        <f t="shared" si="101"/>
        <v>0</v>
      </c>
      <c r="AB155" s="28">
        <f t="shared" si="101"/>
        <v>0</v>
      </c>
      <c r="AC155" s="1007">
        <f>+Y155-[3]INVERSIÓN!CI33</f>
        <v>0</v>
      </c>
      <c r="AD155" s="26"/>
      <c r="AE155" s="26"/>
      <c r="AF155" s="26"/>
      <c r="AG155" s="26"/>
      <c r="AH155" s="26"/>
      <c r="AI155" s="26"/>
      <c r="AJ155" s="26"/>
      <c r="AK155" s="26"/>
      <c r="AL155" s="26"/>
      <c r="AM155" s="26"/>
      <c r="AN155" s="26"/>
      <c r="AO155" s="26"/>
      <c r="AP155" s="26"/>
      <c r="AQ155" s="26"/>
      <c r="AR155" s="26"/>
      <c r="AS155" s="26"/>
      <c r="AT155" s="26"/>
      <c r="AU155" s="26"/>
      <c r="AV155" s="27"/>
    </row>
    <row r="156" spans="1:48" ht="15.75" customHeight="1" thickBot="1" x14ac:dyDescent="0.3">
      <c r="A156" s="817"/>
      <c r="B156" s="818"/>
      <c r="C156" s="819"/>
      <c r="D156" s="246" t="s">
        <v>444</v>
      </c>
      <c r="E156" s="238">
        <f t="shared" ref="E156:O156" si="102">+E154+E155</f>
        <v>18752763646</v>
      </c>
      <c r="F156" s="180">
        <f t="shared" si="102"/>
        <v>18752763646</v>
      </c>
      <c r="G156" s="180">
        <f t="shared" si="102"/>
        <v>11314236107</v>
      </c>
      <c r="H156" s="180">
        <f t="shared" si="102"/>
        <v>11310135674</v>
      </c>
      <c r="I156" s="180">
        <f t="shared" si="102"/>
        <v>12494917896</v>
      </c>
      <c r="J156" s="180">
        <f t="shared" si="102"/>
        <v>13680157651</v>
      </c>
      <c r="K156" s="180">
        <f t="shared" si="102"/>
        <v>14856518784</v>
      </c>
      <c r="L156" s="180">
        <f t="shared" si="102"/>
        <v>17259529101</v>
      </c>
      <c r="M156" s="180">
        <f t="shared" si="102"/>
        <v>17284376719</v>
      </c>
      <c r="N156" s="180">
        <f t="shared" si="102"/>
        <v>22184581831</v>
      </c>
      <c r="O156" s="180">
        <f t="shared" si="102"/>
        <v>22184581831</v>
      </c>
      <c r="P156" s="1008">
        <f>+O156-[3]INVERSIÓN!$CH$34</f>
        <v>0</v>
      </c>
      <c r="Q156" s="180">
        <v>10124895921</v>
      </c>
      <c r="R156" s="180">
        <v>10124895921</v>
      </c>
      <c r="S156" s="180">
        <f t="shared" ref="S156:AB156" si="103">+S154+S155</f>
        <v>11872324673</v>
      </c>
      <c r="T156" s="180">
        <f t="shared" si="103"/>
        <v>12385432464</v>
      </c>
      <c r="U156" s="180">
        <f t="shared" si="103"/>
        <v>12581476646</v>
      </c>
      <c r="V156" s="180">
        <f t="shared" si="103"/>
        <v>13238387482</v>
      </c>
      <c r="W156" s="180">
        <f t="shared" si="103"/>
        <v>13286481864</v>
      </c>
      <c r="X156" s="180">
        <f t="shared" si="103"/>
        <v>17893145731</v>
      </c>
      <c r="Y156" s="180">
        <f t="shared" si="103"/>
        <v>17933729431</v>
      </c>
      <c r="Z156" s="180">
        <f t="shared" si="103"/>
        <v>0</v>
      </c>
      <c r="AA156" s="180">
        <f t="shared" si="103"/>
        <v>0</v>
      </c>
      <c r="AB156" s="180">
        <f t="shared" si="103"/>
        <v>0</v>
      </c>
      <c r="AC156" s="1009">
        <f>+Y156-[3]INVERSIÓN!$CI$34</f>
        <v>0</v>
      </c>
      <c r="AD156" s="29"/>
      <c r="AE156" s="29"/>
      <c r="AF156" s="29"/>
      <c r="AG156" s="29"/>
      <c r="AH156" s="29"/>
      <c r="AI156" s="29"/>
      <c r="AJ156" s="29"/>
      <c r="AK156" s="29"/>
      <c r="AL156" s="29"/>
      <c r="AM156" s="29"/>
      <c r="AN156" s="29"/>
      <c r="AO156" s="29"/>
      <c r="AP156" s="29"/>
      <c r="AQ156" s="29"/>
      <c r="AR156" s="29"/>
      <c r="AS156" s="29"/>
      <c r="AT156" s="29"/>
      <c r="AU156" s="29"/>
      <c r="AV156" s="30"/>
    </row>
    <row r="157" spans="1:48" ht="15.75" customHeight="1" x14ac:dyDescent="0.25">
      <c r="A157" s="216"/>
      <c r="B157" s="216"/>
      <c r="C157" s="216"/>
      <c r="D157" s="216"/>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8"/>
      <c r="AA157" s="219"/>
      <c r="AB157" s="219"/>
      <c r="AC157" s="216"/>
      <c r="AD157" s="216"/>
      <c r="AE157" s="216"/>
      <c r="AF157" s="216"/>
      <c r="AG157" s="216"/>
      <c r="AH157" s="216"/>
      <c r="AI157" s="216"/>
      <c r="AJ157" s="216"/>
      <c r="AK157" s="216"/>
      <c r="AL157" s="216"/>
      <c r="AM157" s="216"/>
      <c r="AN157" s="216"/>
      <c r="AO157" s="216"/>
      <c r="AP157" s="216"/>
      <c r="AQ157" s="216"/>
      <c r="AR157" s="216"/>
      <c r="AS157" s="216"/>
      <c r="AT157" s="216"/>
      <c r="AU157" s="216"/>
    </row>
    <row r="158" spans="1:48" ht="15.75" customHeight="1" x14ac:dyDescent="0.25">
      <c r="A158" s="220"/>
      <c r="B158" s="220"/>
      <c r="C158" s="220"/>
      <c r="D158" s="220"/>
      <c r="E158" s="221"/>
      <c r="F158" s="221"/>
      <c r="G158" s="221"/>
      <c r="H158" s="221"/>
      <c r="I158" s="221"/>
      <c r="J158" s="221"/>
      <c r="K158" s="221"/>
      <c r="L158" s="221"/>
      <c r="M158" s="221"/>
      <c r="N158" s="221"/>
      <c r="O158" s="221"/>
      <c r="P158" s="297"/>
      <c r="Q158" s="220"/>
      <c r="R158" s="220"/>
      <c r="S158" s="220"/>
      <c r="T158" s="220"/>
      <c r="U158" s="220"/>
      <c r="V158" s="220"/>
      <c r="W158" s="220"/>
      <c r="X158" s="220"/>
      <c r="Y158" s="220"/>
      <c r="Z158" s="222"/>
      <c r="AA158" s="222"/>
      <c r="AB158" s="222"/>
      <c r="AC158" s="220"/>
      <c r="AD158" s="220"/>
      <c r="AE158" s="220"/>
      <c r="AF158" s="220"/>
      <c r="AG158" s="220"/>
      <c r="AH158" s="220"/>
      <c r="AI158" s="220"/>
      <c r="AJ158" s="220"/>
      <c r="AK158" s="220"/>
      <c r="AL158" s="220"/>
      <c r="AM158" s="220"/>
      <c r="AN158" s="220"/>
      <c r="AO158" s="220"/>
      <c r="AP158" s="220"/>
      <c r="AQ158" s="220"/>
      <c r="AR158" s="220"/>
    </row>
    <row r="159" spans="1:48" ht="15.75" customHeight="1" x14ac:dyDescent="0.25">
      <c r="A159" s="223" t="s">
        <v>31</v>
      </c>
      <c r="B159" s="224"/>
      <c r="C159" s="224"/>
      <c r="D159" s="224"/>
      <c r="E159" s="225"/>
      <c r="F159" s="226"/>
      <c r="G159" s="226"/>
      <c r="H159" s="226"/>
      <c r="I159" s="226"/>
      <c r="J159" s="226"/>
      <c r="K159" s="226"/>
      <c r="L159" s="226"/>
      <c r="M159" s="226"/>
      <c r="N159" s="226"/>
      <c r="O159" s="225"/>
      <c r="P159" s="863"/>
      <c r="Q159" s="225"/>
      <c r="R159" s="225"/>
      <c r="S159" s="225"/>
      <c r="T159" s="225"/>
      <c r="U159" s="225"/>
      <c r="V159" s="225"/>
      <c r="W159" s="225"/>
      <c r="X159" s="225"/>
      <c r="Y159" s="225"/>
      <c r="Z159" s="225"/>
      <c r="AA159" s="202"/>
      <c r="AB159" s="224"/>
      <c r="AC159" s="224"/>
      <c r="AD159" s="224"/>
      <c r="AE159" s="224"/>
      <c r="AF159" s="224"/>
      <c r="AG159" s="227"/>
      <c r="AH159" s="227"/>
      <c r="AI159" s="227"/>
      <c r="AJ159" s="227"/>
      <c r="AK159" s="227"/>
      <c r="AL159" s="227"/>
      <c r="AM159" s="227"/>
      <c r="AN159" s="228"/>
      <c r="AO159" s="228"/>
      <c r="AP159" s="229"/>
      <c r="AQ159" s="229"/>
      <c r="AR159" s="229"/>
      <c r="AS159" s="229"/>
      <c r="AT159" s="229"/>
      <c r="AU159" s="229"/>
      <c r="AV159" s="229"/>
    </row>
    <row r="160" spans="1:48" ht="15.75" customHeight="1" x14ac:dyDescent="0.25">
      <c r="A160" s="203" t="s">
        <v>32</v>
      </c>
      <c r="B160" s="807" t="s">
        <v>33</v>
      </c>
      <c r="C160" s="808"/>
      <c r="D160" s="809"/>
      <c r="E160" s="810" t="s">
        <v>34</v>
      </c>
      <c r="F160" s="810"/>
      <c r="G160" s="810"/>
      <c r="H160" s="810"/>
      <c r="I160" s="810"/>
      <c r="J160" s="810"/>
      <c r="K160" s="810"/>
      <c r="L160" s="810"/>
      <c r="M160" s="810"/>
      <c r="N160" s="810"/>
      <c r="O160" s="810"/>
      <c r="P160" s="298"/>
      <c r="Q160" s="224"/>
      <c r="R160" s="224"/>
      <c r="S160" s="224"/>
      <c r="T160" s="224"/>
      <c r="U160" s="224"/>
      <c r="V160" s="224"/>
      <c r="W160" s="224"/>
      <c r="X160" s="224"/>
      <c r="Y160" s="224"/>
      <c r="Z160" s="224"/>
      <c r="AA160" s="202"/>
      <c r="AB160" s="224"/>
      <c r="AC160" s="224"/>
      <c r="AD160" s="224"/>
      <c r="AE160" s="224"/>
      <c r="AF160" s="224"/>
      <c r="AG160" s="227"/>
      <c r="AH160" s="227"/>
      <c r="AI160" s="227"/>
      <c r="AJ160" s="227"/>
      <c r="AK160" s="227"/>
      <c r="AL160" s="227"/>
      <c r="AM160" s="227"/>
      <c r="AN160" s="228"/>
      <c r="AO160" s="228"/>
      <c r="AP160" s="227"/>
      <c r="AQ160" s="227"/>
      <c r="AR160" s="227"/>
      <c r="AS160" s="227"/>
      <c r="AT160" s="227"/>
      <c r="AU160" s="227"/>
      <c r="AV160" s="227"/>
    </row>
    <row r="161" spans="1:48" ht="15.75" customHeight="1" x14ac:dyDescent="0.25">
      <c r="A161" s="348">
        <v>13</v>
      </c>
      <c r="B161" s="770" t="s">
        <v>74</v>
      </c>
      <c r="C161" s="771"/>
      <c r="D161" s="772"/>
      <c r="E161" s="773" t="s">
        <v>65</v>
      </c>
      <c r="F161" s="773"/>
      <c r="G161" s="773"/>
      <c r="H161" s="773"/>
      <c r="I161" s="773"/>
      <c r="J161" s="773"/>
      <c r="K161" s="773"/>
      <c r="L161" s="773"/>
      <c r="M161" s="773"/>
      <c r="N161" s="773"/>
      <c r="O161" s="773"/>
      <c r="P161" s="863"/>
      <c r="Q161" s="224"/>
      <c r="R161" s="224"/>
      <c r="S161" s="224"/>
      <c r="T161" s="224"/>
      <c r="U161" s="224"/>
      <c r="V161" s="224"/>
      <c r="W161" s="224"/>
      <c r="X161" s="224"/>
      <c r="Y161" s="224"/>
      <c r="Z161" s="224"/>
      <c r="AA161" s="202"/>
      <c r="AB161" s="224"/>
      <c r="AC161" s="224"/>
      <c r="AD161" s="224"/>
      <c r="AE161" s="224"/>
      <c r="AF161" s="224"/>
      <c r="AG161" s="227"/>
      <c r="AH161" s="227"/>
      <c r="AI161" s="227"/>
      <c r="AJ161" s="227"/>
      <c r="AK161" s="227"/>
      <c r="AL161" s="227"/>
      <c r="AM161" s="227"/>
      <c r="AN161" s="228"/>
      <c r="AO161" s="228"/>
      <c r="AP161" s="227"/>
      <c r="AQ161" s="227"/>
      <c r="AR161" s="227"/>
      <c r="AS161" s="227"/>
      <c r="AT161" s="227"/>
      <c r="AU161" s="227"/>
      <c r="AV161" s="227"/>
    </row>
    <row r="162" spans="1:48" ht="15.75" customHeight="1" x14ac:dyDescent="0.25">
      <c r="A162" s="348">
        <v>14</v>
      </c>
      <c r="B162" s="770" t="s">
        <v>486</v>
      </c>
      <c r="C162" s="771"/>
      <c r="D162" s="772"/>
      <c r="E162" s="773" t="s">
        <v>485</v>
      </c>
      <c r="F162" s="773"/>
      <c r="G162" s="773"/>
      <c r="H162" s="773"/>
      <c r="I162" s="773"/>
      <c r="J162" s="773"/>
      <c r="K162" s="773"/>
      <c r="L162" s="773"/>
      <c r="M162" s="773"/>
      <c r="N162" s="773"/>
      <c r="O162" s="773"/>
      <c r="P162" s="224"/>
      <c r="Q162" s="224"/>
      <c r="R162" s="224"/>
      <c r="S162" s="224"/>
      <c r="T162" s="224"/>
      <c r="U162" s="224"/>
      <c r="V162" s="224"/>
      <c r="W162" s="224"/>
      <c r="X162" s="224"/>
      <c r="Y162" s="224"/>
      <c r="Z162" s="224"/>
      <c r="AA162" s="202"/>
      <c r="AB162" s="224"/>
      <c r="AC162" s="224"/>
      <c r="AD162" s="224"/>
      <c r="AE162" s="224"/>
      <c r="AF162" s="224"/>
      <c r="AG162" s="224"/>
      <c r="AH162" s="224"/>
      <c r="AI162" s="224"/>
      <c r="AJ162" s="224"/>
      <c r="AK162" s="224"/>
      <c r="AL162" s="224"/>
      <c r="AM162" s="224"/>
      <c r="AN162" s="202"/>
      <c r="AO162" s="202"/>
      <c r="AP162" s="224"/>
      <c r="AQ162" s="224"/>
      <c r="AR162" s="224"/>
      <c r="AS162" s="224"/>
      <c r="AT162" s="224"/>
      <c r="AU162" s="224"/>
      <c r="AV162" s="224"/>
    </row>
    <row r="163" spans="1:48" ht="15.75" customHeight="1" x14ac:dyDescent="0.25">
      <c r="A163" s="220"/>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2"/>
      <c r="AA163" s="222"/>
      <c r="AB163" s="222"/>
      <c r="AC163" s="220"/>
      <c r="AD163" s="220"/>
      <c r="AE163" s="220"/>
      <c r="AF163" s="220"/>
      <c r="AG163" s="220"/>
      <c r="AH163" s="220"/>
      <c r="AI163" s="220"/>
      <c r="AJ163" s="220"/>
      <c r="AK163" s="220"/>
      <c r="AL163" s="220"/>
      <c r="AM163" s="220"/>
      <c r="AN163" s="220"/>
      <c r="AO163" s="220"/>
      <c r="AP163" s="220"/>
      <c r="AQ163" s="220"/>
      <c r="AR163" s="220"/>
    </row>
    <row r="164" spans="1:48" ht="15.75" customHeight="1" x14ac:dyDescent="0.25">
      <c r="A164" s="220"/>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2"/>
      <c r="AA164" s="222"/>
      <c r="AB164" s="222"/>
      <c r="AC164" s="220"/>
      <c r="AD164" s="220"/>
      <c r="AE164" s="220"/>
      <c r="AF164" s="220"/>
      <c r="AG164" s="220"/>
      <c r="AH164" s="220"/>
      <c r="AI164" s="220"/>
      <c r="AJ164" s="220"/>
      <c r="AK164" s="220"/>
      <c r="AL164" s="220"/>
      <c r="AM164" s="220"/>
      <c r="AN164" s="220"/>
      <c r="AO164" s="220"/>
      <c r="AP164" s="220"/>
      <c r="AQ164" s="220"/>
      <c r="AR164" s="220"/>
    </row>
    <row r="165" spans="1:48" ht="15.75" customHeight="1" x14ac:dyDescent="0.25">
      <c r="A165" s="220"/>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2"/>
      <c r="AA165" s="222"/>
      <c r="AB165" s="222"/>
      <c r="AC165" s="220"/>
      <c r="AD165" s="220"/>
      <c r="AE165" s="220"/>
      <c r="AF165" s="220"/>
      <c r="AG165" s="220"/>
      <c r="AH165" s="220"/>
      <c r="AI165" s="220"/>
      <c r="AJ165" s="220"/>
      <c r="AK165" s="220"/>
      <c r="AL165" s="220"/>
      <c r="AM165" s="220"/>
      <c r="AN165" s="220"/>
      <c r="AO165" s="220"/>
      <c r="AP165" s="220"/>
      <c r="AQ165" s="220"/>
      <c r="AR165" s="220"/>
    </row>
    <row r="166" spans="1:48" ht="15.75" customHeight="1" x14ac:dyDescent="0.25">
      <c r="A166" s="220"/>
      <c r="B166" s="220"/>
      <c r="C166" s="220"/>
      <c r="D166" s="220"/>
      <c r="E166" s="220"/>
      <c r="F166" s="220"/>
      <c r="G166" s="220"/>
      <c r="H166" s="220"/>
      <c r="I166" s="220"/>
      <c r="J166" s="220"/>
      <c r="K166" s="220"/>
      <c r="L166" s="220"/>
      <c r="M166" s="220"/>
      <c r="N166" s="220"/>
      <c r="O166" s="220"/>
      <c r="P166" s="220"/>
      <c r="Q166" s="220"/>
      <c r="R166" s="220"/>
      <c r="S166" s="220"/>
      <c r="T166" s="220"/>
      <c r="U166" s="220"/>
      <c r="V166" s="220"/>
      <c r="W166" s="220"/>
      <c r="X166" s="220"/>
      <c r="Y166" s="220"/>
      <c r="Z166" s="222"/>
      <c r="AA166" s="222"/>
      <c r="AB166" s="222"/>
      <c r="AC166" s="220"/>
      <c r="AD166" s="220"/>
      <c r="AE166" s="220"/>
      <c r="AF166" s="220"/>
      <c r="AG166" s="220"/>
      <c r="AH166" s="220"/>
      <c r="AI166" s="220"/>
      <c r="AJ166" s="220"/>
      <c r="AK166" s="220"/>
      <c r="AL166" s="220"/>
      <c r="AM166" s="220"/>
      <c r="AN166" s="220"/>
      <c r="AO166" s="220"/>
      <c r="AP166" s="220"/>
      <c r="AQ166" s="220"/>
      <c r="AR166" s="220"/>
    </row>
    <row r="167" spans="1:48" ht="15.75" customHeight="1" x14ac:dyDescent="0.25">
      <c r="A167" s="220"/>
      <c r="B167" s="220"/>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2"/>
      <c r="AA167" s="222"/>
      <c r="AB167" s="222"/>
      <c r="AC167" s="220"/>
      <c r="AD167" s="220"/>
      <c r="AE167" s="220"/>
      <c r="AF167" s="220"/>
      <c r="AG167" s="220"/>
      <c r="AH167" s="220"/>
      <c r="AI167" s="220"/>
      <c r="AJ167" s="220"/>
      <c r="AK167" s="220"/>
      <c r="AL167" s="220"/>
      <c r="AM167" s="220"/>
      <c r="AN167" s="220"/>
      <c r="AO167" s="220"/>
      <c r="AP167" s="220"/>
      <c r="AQ167" s="220"/>
      <c r="AR167" s="220"/>
    </row>
    <row r="168" spans="1:48" ht="15.75" customHeight="1" x14ac:dyDescent="0.25">
      <c r="P168" s="220"/>
      <c r="Q168" s="220"/>
      <c r="R168" s="220"/>
      <c r="S168" s="220"/>
      <c r="T168" s="220"/>
      <c r="U168" s="220"/>
      <c r="V168" s="220"/>
      <c r="W168" s="220"/>
      <c r="X168" s="220"/>
      <c r="Y168" s="220"/>
      <c r="Z168" s="222"/>
      <c r="AA168" s="222"/>
    </row>
    <row r="169" spans="1:48" ht="15.75" customHeight="1" x14ac:dyDescent="0.25">
      <c r="P169" s="220"/>
      <c r="Q169" s="220"/>
      <c r="R169" s="220"/>
      <c r="S169" s="220"/>
      <c r="T169" s="220"/>
      <c r="U169" s="220"/>
      <c r="V169" s="220"/>
      <c r="W169" s="220"/>
      <c r="X169" s="220"/>
      <c r="Y169" s="220"/>
      <c r="Z169" s="222"/>
      <c r="AA169" s="222"/>
    </row>
    <row r="170" spans="1:48" ht="15.75" customHeight="1" x14ac:dyDescent="0.25">
      <c r="P170" s="220"/>
      <c r="Q170" s="220"/>
      <c r="R170" s="220"/>
      <c r="S170" s="220"/>
      <c r="T170" s="220"/>
      <c r="U170" s="220"/>
      <c r="V170" s="220"/>
      <c r="W170" s="220"/>
      <c r="X170" s="220"/>
      <c r="Y170" s="220"/>
      <c r="Z170" s="222"/>
      <c r="AA170" s="222"/>
    </row>
    <row r="171" spans="1:48" ht="15.75" customHeight="1" x14ac:dyDescent="0.25">
      <c r="P171" s="220"/>
      <c r="Q171" s="220"/>
      <c r="R171" s="220"/>
      <c r="S171" s="220"/>
      <c r="T171" s="220"/>
      <c r="U171" s="220"/>
      <c r="V171" s="220"/>
      <c r="W171" s="220"/>
      <c r="X171" s="220"/>
      <c r="Y171" s="220"/>
      <c r="Z171" s="222"/>
      <c r="AA171" s="222"/>
    </row>
    <row r="172" spans="1:48" ht="15.75" customHeight="1" x14ac:dyDescent="0.25">
      <c r="P172" s="220"/>
      <c r="Q172" s="220"/>
      <c r="R172" s="220"/>
      <c r="S172" s="220"/>
      <c r="T172" s="220"/>
      <c r="U172" s="220"/>
      <c r="V172" s="220"/>
      <c r="W172" s="220"/>
      <c r="X172" s="220"/>
      <c r="Y172" s="220"/>
      <c r="Z172" s="222"/>
      <c r="AA172" s="222"/>
    </row>
    <row r="173" spans="1:48" ht="15.75" customHeight="1" x14ac:dyDescent="0.25">
      <c r="P173" s="220"/>
      <c r="Q173" s="220"/>
      <c r="R173" s="220"/>
      <c r="S173" s="220"/>
      <c r="T173" s="220"/>
      <c r="U173" s="220"/>
      <c r="V173" s="220"/>
      <c r="W173" s="220"/>
      <c r="X173" s="220"/>
      <c r="Y173" s="220"/>
      <c r="Z173" s="222"/>
      <c r="AA173" s="222"/>
    </row>
    <row r="174" spans="1:48" ht="15.75" customHeight="1" x14ac:dyDescent="0.25">
      <c r="P174" s="220"/>
      <c r="Q174" s="220"/>
      <c r="R174" s="220"/>
      <c r="S174" s="220"/>
      <c r="T174" s="220"/>
      <c r="U174" s="220"/>
      <c r="V174" s="220"/>
      <c r="W174" s="220"/>
      <c r="X174" s="220"/>
      <c r="Y174" s="220"/>
      <c r="Z174" s="222"/>
      <c r="AA174" s="222"/>
    </row>
    <row r="175" spans="1:48" ht="15.75" customHeight="1" x14ac:dyDescent="0.25">
      <c r="P175" s="220"/>
      <c r="Q175" s="220"/>
      <c r="R175" s="220"/>
      <c r="S175" s="220"/>
      <c r="T175" s="220"/>
      <c r="U175" s="220"/>
      <c r="V175" s="220"/>
      <c r="W175" s="220"/>
      <c r="X175" s="220"/>
      <c r="Y175" s="220"/>
      <c r="Z175" s="222"/>
      <c r="AA175" s="222"/>
    </row>
    <row r="176" spans="1:48" ht="15.75" customHeight="1" x14ac:dyDescent="0.25">
      <c r="P176" s="220"/>
      <c r="Q176" s="220"/>
      <c r="R176" s="220"/>
      <c r="S176" s="220"/>
      <c r="T176" s="220"/>
      <c r="U176" s="220"/>
      <c r="V176" s="220"/>
      <c r="W176" s="220"/>
      <c r="X176" s="220"/>
      <c r="Y176" s="220"/>
      <c r="Z176" s="222"/>
      <c r="AA176" s="222"/>
    </row>
    <row r="177" spans="16:27" ht="15.75" customHeight="1" x14ac:dyDescent="0.25">
      <c r="P177" s="220"/>
      <c r="Q177" s="220"/>
      <c r="R177" s="220"/>
      <c r="S177" s="220"/>
      <c r="T177" s="220"/>
      <c r="U177" s="220"/>
      <c r="V177" s="220"/>
      <c r="W177" s="220"/>
      <c r="X177" s="220"/>
      <c r="Y177" s="220"/>
      <c r="Z177" s="222"/>
      <c r="AA177" s="222"/>
    </row>
    <row r="178" spans="16:27" ht="15.75" customHeight="1" x14ac:dyDescent="0.25">
      <c r="P178" s="220"/>
      <c r="Q178" s="220"/>
      <c r="R178" s="220"/>
      <c r="S178" s="220"/>
      <c r="T178" s="220"/>
      <c r="U178" s="220"/>
      <c r="V178" s="220"/>
      <c r="W178" s="220"/>
      <c r="X178" s="220"/>
      <c r="Y178" s="220"/>
      <c r="Z178" s="222"/>
      <c r="AA178" s="222"/>
    </row>
    <row r="179" spans="16:27" ht="15.75" customHeight="1" x14ac:dyDescent="0.25">
      <c r="P179" s="220"/>
      <c r="Q179" s="220"/>
      <c r="R179" s="220"/>
      <c r="S179" s="220"/>
      <c r="T179" s="220"/>
      <c r="U179" s="220"/>
      <c r="V179" s="220"/>
      <c r="W179" s="220"/>
      <c r="X179" s="220"/>
      <c r="Y179" s="220"/>
      <c r="Z179" s="222"/>
      <c r="AA179" s="222"/>
    </row>
    <row r="180" spans="16:27" ht="15.75" customHeight="1" x14ac:dyDescent="0.25">
      <c r="P180" s="220"/>
      <c r="Q180" s="220"/>
      <c r="R180" s="220"/>
      <c r="S180" s="220"/>
      <c r="T180" s="220"/>
      <c r="U180" s="220"/>
      <c r="V180" s="220"/>
      <c r="W180" s="220"/>
      <c r="X180" s="220"/>
      <c r="Y180" s="220"/>
      <c r="Z180" s="222"/>
      <c r="AA180" s="222"/>
    </row>
    <row r="181" spans="16:27" ht="15.75" customHeight="1" x14ac:dyDescent="0.25">
      <c r="P181" s="220"/>
      <c r="Q181" s="220"/>
      <c r="R181" s="220"/>
      <c r="S181" s="220"/>
      <c r="T181" s="220"/>
      <c r="U181" s="220"/>
      <c r="V181" s="220"/>
      <c r="W181" s="220"/>
      <c r="X181" s="220"/>
      <c r="Y181" s="220"/>
      <c r="Z181" s="222"/>
      <c r="AA181" s="222"/>
    </row>
    <row r="182" spans="16:27" ht="15.75" customHeight="1" x14ac:dyDescent="0.25">
      <c r="P182" s="220"/>
      <c r="Q182" s="220"/>
      <c r="R182" s="220"/>
      <c r="S182" s="220"/>
      <c r="T182" s="220"/>
      <c r="U182" s="220"/>
      <c r="V182" s="220"/>
      <c r="W182" s="220"/>
      <c r="X182" s="220"/>
      <c r="Y182" s="220"/>
      <c r="Z182" s="222"/>
      <c r="AA182" s="222"/>
    </row>
    <row r="183" spans="16:27" ht="15.75" customHeight="1" x14ac:dyDescent="0.25">
      <c r="P183" s="220"/>
      <c r="Q183" s="220"/>
      <c r="R183" s="220"/>
      <c r="S183" s="220"/>
      <c r="T183" s="220"/>
      <c r="U183" s="220"/>
      <c r="V183" s="220"/>
      <c r="W183" s="220"/>
      <c r="X183" s="220"/>
      <c r="Y183" s="220"/>
      <c r="Z183" s="222"/>
      <c r="AA183" s="222"/>
    </row>
    <row r="184" spans="16:27" ht="15.75" customHeight="1" x14ac:dyDescent="0.25">
      <c r="P184" s="220"/>
      <c r="Q184" s="220"/>
      <c r="R184" s="220"/>
      <c r="S184" s="220"/>
      <c r="T184" s="220"/>
      <c r="U184" s="220"/>
      <c r="V184" s="220"/>
      <c r="W184" s="220"/>
      <c r="X184" s="220"/>
      <c r="Y184" s="220"/>
      <c r="Z184" s="222"/>
      <c r="AA184" s="222"/>
    </row>
    <row r="185" spans="16:27" ht="15.75" customHeight="1" x14ac:dyDescent="0.25">
      <c r="P185" s="220"/>
      <c r="Q185" s="220"/>
      <c r="R185" s="220"/>
      <c r="S185" s="220"/>
      <c r="T185" s="220"/>
      <c r="U185" s="220"/>
      <c r="V185" s="220"/>
      <c r="W185" s="220"/>
      <c r="X185" s="220"/>
      <c r="Y185" s="220"/>
      <c r="Z185" s="222"/>
      <c r="AA185" s="222"/>
    </row>
    <row r="186" spans="16:27" ht="15.75" customHeight="1" x14ac:dyDescent="0.25">
      <c r="P186" s="220"/>
      <c r="Q186" s="220"/>
      <c r="R186" s="220"/>
      <c r="S186" s="220"/>
      <c r="T186" s="220"/>
      <c r="U186" s="220"/>
      <c r="V186" s="220"/>
      <c r="W186" s="220"/>
      <c r="X186" s="220"/>
      <c r="Y186" s="220"/>
      <c r="Z186" s="222"/>
      <c r="AA186" s="222"/>
    </row>
    <row r="187" spans="16:27" ht="15.75" customHeight="1" x14ac:dyDescent="0.25">
      <c r="P187" s="220"/>
      <c r="Q187" s="220"/>
      <c r="R187" s="220"/>
      <c r="S187" s="220"/>
      <c r="T187" s="220"/>
      <c r="U187" s="220"/>
      <c r="V187" s="220"/>
      <c r="W187" s="220"/>
      <c r="X187" s="220"/>
      <c r="Y187" s="220"/>
      <c r="Z187" s="222"/>
      <c r="AA187" s="222"/>
    </row>
    <row r="188" spans="16:27" ht="15.75" customHeight="1" x14ac:dyDescent="0.25">
      <c r="P188" s="220"/>
      <c r="Q188" s="220"/>
      <c r="R188" s="220"/>
      <c r="S188" s="220"/>
      <c r="T188" s="220"/>
      <c r="U188" s="220"/>
      <c r="V188" s="220"/>
      <c r="W188" s="220"/>
      <c r="X188" s="220"/>
      <c r="Y188" s="220"/>
      <c r="Z188" s="222"/>
      <c r="AA188" s="222"/>
    </row>
    <row r="189" spans="16:27" ht="15.75" customHeight="1" x14ac:dyDescent="0.25">
      <c r="P189" s="220"/>
      <c r="Q189" s="220"/>
      <c r="R189" s="220"/>
      <c r="S189" s="220"/>
      <c r="T189" s="220"/>
      <c r="U189" s="220"/>
      <c r="V189" s="220"/>
      <c r="W189" s="220"/>
      <c r="X189" s="220"/>
      <c r="Y189" s="220"/>
      <c r="Z189" s="222"/>
      <c r="AA189" s="222"/>
    </row>
    <row r="190" spans="16:27" ht="15.75" customHeight="1" x14ac:dyDescent="0.25">
      <c r="P190" s="220"/>
      <c r="Q190" s="220"/>
      <c r="R190" s="220"/>
      <c r="S190" s="220"/>
      <c r="T190" s="220"/>
      <c r="U190" s="220"/>
      <c r="V190" s="220"/>
      <c r="W190" s="220"/>
      <c r="X190" s="220"/>
      <c r="Y190" s="220"/>
      <c r="Z190" s="222"/>
      <c r="AA190" s="222"/>
    </row>
    <row r="191" spans="16:27" ht="15.75" customHeight="1" x14ac:dyDescent="0.25">
      <c r="P191" s="220"/>
      <c r="Q191" s="220"/>
      <c r="R191" s="220"/>
      <c r="S191" s="220"/>
      <c r="T191" s="220"/>
      <c r="U191" s="220"/>
      <c r="V191" s="220"/>
      <c r="W191" s="220"/>
      <c r="X191" s="220"/>
      <c r="Y191" s="220"/>
      <c r="Z191" s="222"/>
      <c r="AA191" s="222"/>
    </row>
    <row r="192" spans="16:27" ht="15.75" customHeight="1" x14ac:dyDescent="0.25">
      <c r="P192" s="220"/>
      <c r="Q192" s="220"/>
      <c r="R192" s="220"/>
      <c r="S192" s="220"/>
      <c r="T192" s="220"/>
      <c r="U192" s="220"/>
      <c r="V192" s="220"/>
      <c r="W192" s="220"/>
      <c r="X192" s="220"/>
      <c r="Y192" s="220"/>
      <c r="Z192" s="222"/>
      <c r="AA192" s="222"/>
    </row>
    <row r="193" spans="16:27" ht="15.75" customHeight="1" x14ac:dyDescent="0.25">
      <c r="P193" s="220"/>
      <c r="Q193" s="220"/>
      <c r="R193" s="220"/>
      <c r="S193" s="220"/>
      <c r="T193" s="220"/>
      <c r="U193" s="220"/>
      <c r="V193" s="220"/>
      <c r="W193" s="220"/>
      <c r="X193" s="220"/>
      <c r="Y193" s="220"/>
      <c r="Z193" s="222"/>
      <c r="AA193" s="222"/>
    </row>
    <row r="194" spans="16:27" ht="15.75" customHeight="1" x14ac:dyDescent="0.25">
      <c r="P194" s="220"/>
      <c r="Q194" s="220"/>
      <c r="R194" s="220"/>
      <c r="S194" s="220"/>
      <c r="T194" s="220"/>
      <c r="U194" s="220"/>
      <c r="V194" s="220"/>
      <c r="W194" s="220"/>
      <c r="X194" s="220"/>
      <c r="Y194" s="220"/>
      <c r="Z194" s="222"/>
      <c r="AA194" s="222"/>
    </row>
    <row r="195" spans="16:27" ht="15.75" customHeight="1" x14ac:dyDescent="0.25">
      <c r="P195" s="220"/>
      <c r="Q195" s="220"/>
      <c r="R195" s="220"/>
      <c r="S195" s="220"/>
      <c r="T195" s="220"/>
      <c r="U195" s="220"/>
      <c r="V195" s="220"/>
      <c r="W195" s="220"/>
      <c r="X195" s="220"/>
      <c r="Y195" s="220"/>
      <c r="Z195" s="222"/>
      <c r="AA195" s="222"/>
    </row>
    <row r="196" spans="16:27" ht="15.75" customHeight="1" x14ac:dyDescent="0.25">
      <c r="P196" s="220"/>
      <c r="Q196" s="220"/>
      <c r="R196" s="220"/>
      <c r="S196" s="220"/>
      <c r="T196" s="220"/>
      <c r="U196" s="220"/>
      <c r="V196" s="220"/>
      <c r="W196" s="220"/>
      <c r="X196" s="220"/>
      <c r="Y196" s="220"/>
      <c r="Z196" s="222"/>
      <c r="AA196" s="222"/>
    </row>
    <row r="197" spans="16:27" ht="15.75" customHeight="1" x14ac:dyDescent="0.25">
      <c r="P197" s="220"/>
      <c r="Q197" s="220"/>
      <c r="R197" s="220"/>
      <c r="S197" s="220"/>
      <c r="T197" s="220"/>
      <c r="U197" s="220"/>
      <c r="V197" s="220"/>
      <c r="W197" s="220"/>
      <c r="X197" s="220"/>
      <c r="Y197" s="220"/>
      <c r="Z197" s="222"/>
      <c r="AA197" s="222"/>
    </row>
    <row r="198" spans="16:27" ht="15.75" customHeight="1" x14ac:dyDescent="0.25">
      <c r="P198" s="220"/>
      <c r="Q198" s="220"/>
      <c r="R198" s="220"/>
      <c r="S198" s="220"/>
      <c r="T198" s="220"/>
      <c r="U198" s="220"/>
      <c r="V198" s="220"/>
      <c r="W198" s="220"/>
      <c r="X198" s="220"/>
      <c r="Y198" s="220"/>
      <c r="Z198" s="222"/>
      <c r="AA198" s="222"/>
    </row>
    <row r="199" spans="16:27" ht="15.75" customHeight="1" x14ac:dyDescent="0.25">
      <c r="P199" s="220"/>
      <c r="Q199" s="220"/>
      <c r="R199" s="220"/>
      <c r="S199" s="220"/>
      <c r="T199" s="220"/>
      <c r="U199" s="220"/>
      <c r="V199" s="220"/>
      <c r="W199" s="220"/>
      <c r="X199" s="220"/>
      <c r="Y199" s="220"/>
      <c r="Z199" s="222"/>
      <c r="AA199" s="222"/>
    </row>
    <row r="200" spans="16:27" ht="15.75" customHeight="1" x14ac:dyDescent="0.25">
      <c r="P200" s="220"/>
      <c r="Q200" s="220"/>
      <c r="R200" s="220"/>
      <c r="S200" s="220"/>
      <c r="T200" s="220"/>
      <c r="U200" s="220"/>
      <c r="V200" s="220"/>
      <c r="W200" s="220"/>
      <c r="X200" s="220"/>
      <c r="Y200" s="220"/>
      <c r="Z200" s="222"/>
      <c r="AA200" s="222"/>
    </row>
    <row r="201" spans="16:27" ht="15.75" customHeight="1" x14ac:dyDescent="0.25">
      <c r="P201" s="220"/>
      <c r="Q201" s="220"/>
      <c r="R201" s="220"/>
      <c r="S201" s="220"/>
      <c r="T201" s="220"/>
      <c r="U201" s="220"/>
      <c r="V201" s="220"/>
      <c r="W201" s="220"/>
      <c r="X201" s="220"/>
      <c r="Y201" s="220"/>
      <c r="Z201" s="222"/>
      <c r="AA201" s="222"/>
    </row>
    <row r="202" spans="16:27" ht="15.75" customHeight="1" x14ac:dyDescent="0.25">
      <c r="P202" s="220"/>
      <c r="Q202" s="220"/>
      <c r="R202" s="220"/>
      <c r="S202" s="220"/>
      <c r="T202" s="220"/>
      <c r="U202" s="220"/>
      <c r="V202" s="220"/>
      <c r="W202" s="220"/>
      <c r="X202" s="220"/>
      <c r="Y202" s="220"/>
      <c r="Z202" s="222"/>
      <c r="AA202" s="222"/>
    </row>
    <row r="203" spans="16:27" ht="15.75" customHeight="1" x14ac:dyDescent="0.25">
      <c r="P203" s="220"/>
      <c r="Q203" s="220"/>
      <c r="R203" s="220"/>
      <c r="S203" s="220"/>
      <c r="T203" s="220"/>
      <c r="U203" s="220"/>
      <c r="V203" s="220"/>
      <c r="W203" s="220"/>
      <c r="X203" s="220"/>
      <c r="Y203" s="220"/>
      <c r="Z203" s="222"/>
      <c r="AA203" s="222"/>
    </row>
    <row r="204" spans="16:27" ht="15.75" customHeight="1" x14ac:dyDescent="0.25">
      <c r="P204" s="220"/>
      <c r="Q204" s="220"/>
      <c r="R204" s="220"/>
      <c r="S204" s="220"/>
      <c r="T204" s="220"/>
      <c r="U204" s="220"/>
      <c r="V204" s="220"/>
      <c r="W204" s="220"/>
      <c r="X204" s="220"/>
      <c r="Y204" s="220"/>
      <c r="Z204" s="222"/>
      <c r="AA204" s="222"/>
    </row>
    <row r="205" spans="16:27" ht="15.75" customHeight="1" x14ac:dyDescent="0.25">
      <c r="P205" s="220"/>
      <c r="Q205" s="220"/>
      <c r="R205" s="220"/>
      <c r="S205" s="220"/>
      <c r="T205" s="220"/>
      <c r="U205" s="220"/>
      <c r="V205" s="220"/>
      <c r="W205" s="220"/>
      <c r="X205" s="220"/>
      <c r="Y205" s="220"/>
      <c r="Z205" s="222"/>
      <c r="AA205" s="222"/>
    </row>
    <row r="206" spans="16:27" ht="15.75" customHeight="1" x14ac:dyDescent="0.25">
      <c r="P206" s="220"/>
      <c r="Q206" s="220"/>
      <c r="R206" s="220"/>
      <c r="S206" s="220"/>
      <c r="T206" s="220"/>
      <c r="U206" s="220"/>
      <c r="V206" s="220"/>
      <c r="W206" s="220"/>
      <c r="X206" s="220"/>
      <c r="Y206" s="220"/>
      <c r="Z206" s="222"/>
      <c r="AA206" s="222"/>
    </row>
    <row r="207" spans="16:27" ht="15.75" customHeight="1" x14ac:dyDescent="0.25">
      <c r="P207" s="220"/>
      <c r="Q207" s="220"/>
      <c r="R207" s="220"/>
      <c r="S207" s="220"/>
      <c r="T207" s="220"/>
      <c r="U207" s="220"/>
      <c r="V207" s="220"/>
      <c r="W207" s="220"/>
      <c r="X207" s="220"/>
      <c r="Y207" s="220"/>
      <c r="Z207" s="222"/>
      <c r="AA207" s="222"/>
    </row>
    <row r="208" spans="16:27" ht="15.75" customHeight="1" x14ac:dyDescent="0.25">
      <c r="P208" s="220"/>
      <c r="Q208" s="220"/>
      <c r="R208" s="220"/>
      <c r="S208" s="220"/>
      <c r="T208" s="220"/>
      <c r="U208" s="220"/>
      <c r="V208" s="220"/>
      <c r="W208" s="220"/>
      <c r="X208" s="220"/>
      <c r="Y208" s="220"/>
      <c r="Z208" s="222"/>
      <c r="AA208" s="222"/>
    </row>
    <row r="209" spans="16:27" ht="15.75" customHeight="1" x14ac:dyDescent="0.25">
      <c r="P209" s="220"/>
      <c r="Q209" s="220"/>
      <c r="R209" s="220"/>
      <c r="S209" s="220"/>
      <c r="T209" s="220"/>
      <c r="U209" s="220"/>
      <c r="V209" s="220"/>
      <c r="W209" s="220"/>
      <c r="X209" s="220"/>
      <c r="Y209" s="220"/>
      <c r="Z209" s="222"/>
      <c r="AA209" s="222"/>
    </row>
    <row r="210" spans="16:27" ht="15.75" customHeight="1" x14ac:dyDescent="0.25">
      <c r="P210" s="220"/>
      <c r="Q210" s="220"/>
      <c r="R210" s="220"/>
      <c r="S210" s="220"/>
      <c r="T210" s="220"/>
      <c r="U210" s="220"/>
      <c r="V210" s="220"/>
      <c r="W210" s="220"/>
      <c r="X210" s="220"/>
      <c r="Y210" s="220"/>
      <c r="Z210" s="222"/>
      <c r="AA210" s="222"/>
    </row>
    <row r="211" spans="16:27" ht="15.75" customHeight="1" x14ac:dyDescent="0.25">
      <c r="P211" s="220"/>
      <c r="Q211" s="220"/>
      <c r="R211" s="220"/>
      <c r="S211" s="220"/>
      <c r="T211" s="220"/>
      <c r="U211" s="220"/>
      <c r="V211" s="220"/>
      <c r="W211" s="220"/>
      <c r="X211" s="220"/>
      <c r="Y211" s="220"/>
      <c r="Z211" s="222"/>
      <c r="AA211" s="222"/>
    </row>
    <row r="212" spans="16:27" ht="15.75" customHeight="1" x14ac:dyDescent="0.25">
      <c r="P212" s="220"/>
      <c r="Q212" s="220"/>
      <c r="R212" s="220"/>
      <c r="S212" s="220"/>
      <c r="T212" s="220"/>
      <c r="U212" s="220"/>
      <c r="V212" s="220"/>
      <c r="W212" s="220"/>
      <c r="X212" s="220"/>
      <c r="Y212" s="220"/>
      <c r="Z212" s="222"/>
      <c r="AA212" s="222"/>
    </row>
    <row r="213" spans="16:27" ht="15.75" customHeight="1" x14ac:dyDescent="0.25">
      <c r="P213" s="220"/>
      <c r="Q213" s="220"/>
      <c r="R213" s="220"/>
      <c r="S213" s="220"/>
      <c r="T213" s="220"/>
      <c r="U213" s="220"/>
      <c r="V213" s="220"/>
      <c r="W213" s="220"/>
      <c r="X213" s="220"/>
      <c r="Y213" s="220"/>
      <c r="Z213" s="222"/>
      <c r="AA213" s="222"/>
    </row>
    <row r="214" spans="16:27" ht="15.75" customHeight="1" x14ac:dyDescent="0.25">
      <c r="P214" s="220"/>
      <c r="Q214" s="220"/>
      <c r="R214" s="220"/>
      <c r="S214" s="220"/>
      <c r="T214" s="220"/>
      <c r="U214" s="220"/>
      <c r="V214" s="220"/>
      <c r="W214" s="220"/>
      <c r="X214" s="220"/>
      <c r="Y214" s="220"/>
      <c r="Z214" s="222"/>
      <c r="AA214" s="222"/>
    </row>
    <row r="215" spans="16:27" ht="15.75" customHeight="1" x14ac:dyDescent="0.25">
      <c r="P215" s="220"/>
      <c r="Q215" s="220"/>
      <c r="R215" s="220"/>
      <c r="S215" s="220"/>
      <c r="T215" s="220"/>
      <c r="U215" s="220"/>
      <c r="V215" s="220"/>
      <c r="W215" s="220"/>
      <c r="X215" s="220"/>
      <c r="Y215" s="220"/>
      <c r="Z215" s="222"/>
      <c r="AA215" s="222"/>
    </row>
    <row r="216" spans="16:27" ht="15.75" customHeight="1" x14ac:dyDescent="0.25">
      <c r="P216" s="220"/>
      <c r="Q216" s="220"/>
      <c r="R216" s="220"/>
      <c r="S216" s="220"/>
      <c r="T216" s="220"/>
      <c r="U216" s="220"/>
      <c r="V216" s="220"/>
      <c r="W216" s="220"/>
      <c r="X216" s="220"/>
      <c r="Y216" s="220"/>
      <c r="Z216" s="222"/>
      <c r="AA216" s="222"/>
    </row>
    <row r="217" spans="16:27" ht="15.75" customHeight="1" x14ac:dyDescent="0.25">
      <c r="P217" s="220"/>
      <c r="Q217" s="220"/>
      <c r="R217" s="220"/>
      <c r="S217" s="220"/>
      <c r="T217" s="220"/>
      <c r="U217" s="220"/>
      <c r="V217" s="220"/>
      <c r="W217" s="220"/>
      <c r="X217" s="220"/>
      <c r="Y217" s="220"/>
      <c r="Z217" s="222"/>
      <c r="AA217" s="222"/>
    </row>
    <row r="218" spans="16:27" ht="15.75" customHeight="1" x14ac:dyDescent="0.25">
      <c r="P218" s="220"/>
      <c r="Q218" s="220"/>
      <c r="R218" s="220"/>
      <c r="S218" s="220"/>
      <c r="T218" s="220"/>
      <c r="U218" s="220"/>
      <c r="V218" s="220"/>
      <c r="W218" s="220"/>
      <c r="X218" s="220"/>
      <c r="Y218" s="220"/>
      <c r="Z218" s="222"/>
      <c r="AA218" s="222"/>
    </row>
    <row r="219" spans="16:27" ht="15.75" customHeight="1" x14ac:dyDescent="0.25">
      <c r="P219" s="220"/>
      <c r="Q219" s="220"/>
      <c r="R219" s="220"/>
      <c r="S219" s="220"/>
      <c r="T219" s="220"/>
      <c r="U219" s="220"/>
      <c r="V219" s="220"/>
      <c r="W219" s="220"/>
      <c r="X219" s="220"/>
      <c r="Y219" s="220"/>
      <c r="Z219" s="222"/>
      <c r="AA219" s="222"/>
    </row>
    <row r="220" spans="16:27" ht="15.75" customHeight="1" x14ac:dyDescent="0.25">
      <c r="P220" s="220"/>
      <c r="Q220" s="220"/>
      <c r="R220" s="220"/>
      <c r="S220" s="220"/>
      <c r="T220" s="220"/>
      <c r="U220" s="220"/>
      <c r="V220" s="220"/>
      <c r="W220" s="220"/>
      <c r="X220" s="220"/>
      <c r="Y220" s="220"/>
      <c r="Z220" s="222"/>
      <c r="AA220" s="222"/>
    </row>
    <row r="221" spans="16:27" ht="15.75" customHeight="1" x14ac:dyDescent="0.25">
      <c r="P221" s="220"/>
      <c r="Q221" s="220"/>
      <c r="R221" s="220"/>
      <c r="S221" s="220"/>
      <c r="T221" s="220"/>
      <c r="U221" s="220"/>
      <c r="V221" s="220"/>
      <c r="W221" s="220"/>
      <c r="X221" s="220"/>
      <c r="Y221" s="220"/>
      <c r="Z221" s="222"/>
      <c r="AA221" s="222"/>
    </row>
    <row r="222" spans="16:27" ht="15.75" customHeight="1" x14ac:dyDescent="0.25">
      <c r="P222" s="220"/>
      <c r="Q222" s="220"/>
      <c r="R222" s="220"/>
      <c r="S222" s="220"/>
      <c r="T222" s="220"/>
      <c r="U222" s="220"/>
      <c r="V222" s="220"/>
      <c r="W222" s="220"/>
      <c r="X222" s="220"/>
      <c r="Y222" s="220"/>
      <c r="Z222" s="222"/>
      <c r="AA222" s="222"/>
    </row>
    <row r="223" spans="16:27" ht="15.75" customHeight="1" x14ac:dyDescent="0.25">
      <c r="P223" s="220"/>
      <c r="Q223" s="220"/>
      <c r="R223" s="220"/>
      <c r="S223" s="220"/>
      <c r="T223" s="220"/>
      <c r="U223" s="220"/>
      <c r="V223" s="220"/>
      <c r="W223" s="220"/>
      <c r="X223" s="220"/>
      <c r="Y223" s="220"/>
      <c r="Z223" s="222"/>
      <c r="AA223" s="222"/>
    </row>
    <row r="224" spans="16:27" ht="15.75" customHeight="1" x14ac:dyDescent="0.25">
      <c r="P224" s="220"/>
      <c r="Q224" s="220"/>
      <c r="R224" s="220"/>
      <c r="S224" s="220"/>
      <c r="T224" s="220"/>
      <c r="U224" s="220"/>
      <c r="V224" s="220"/>
      <c r="W224" s="220"/>
      <c r="X224" s="220"/>
      <c r="Y224" s="220"/>
      <c r="Z224" s="222"/>
      <c r="AA224" s="222"/>
    </row>
    <row r="225" spans="16:27" ht="15.75" customHeight="1" x14ac:dyDescent="0.25">
      <c r="P225" s="220"/>
      <c r="Q225" s="220"/>
      <c r="R225" s="220"/>
      <c r="S225" s="220"/>
      <c r="T225" s="220"/>
      <c r="U225" s="220"/>
      <c r="V225" s="220"/>
      <c r="W225" s="220"/>
      <c r="X225" s="220"/>
      <c r="Y225" s="220"/>
      <c r="Z225" s="222"/>
      <c r="AA225" s="222"/>
    </row>
    <row r="226" spans="16:27" ht="15.75" customHeight="1" x14ac:dyDescent="0.25">
      <c r="P226" s="220"/>
      <c r="Q226" s="220"/>
      <c r="R226" s="220"/>
      <c r="S226" s="220"/>
      <c r="T226" s="220"/>
      <c r="U226" s="220"/>
      <c r="V226" s="220"/>
      <c r="W226" s="220"/>
      <c r="X226" s="220"/>
      <c r="Y226" s="220"/>
      <c r="Z226" s="222"/>
      <c r="AA226" s="222"/>
    </row>
    <row r="227" spans="16:27" ht="15.75" customHeight="1" x14ac:dyDescent="0.25">
      <c r="P227" s="220"/>
      <c r="Q227" s="220"/>
      <c r="R227" s="220"/>
      <c r="S227" s="220"/>
      <c r="T227" s="220"/>
      <c r="U227" s="220"/>
      <c r="V227" s="220"/>
      <c r="W227" s="220"/>
      <c r="X227" s="220"/>
      <c r="Y227" s="220"/>
      <c r="Z227" s="222"/>
      <c r="AA227" s="222"/>
    </row>
    <row r="228" spans="16:27" ht="15.75" customHeight="1" x14ac:dyDescent="0.25">
      <c r="P228" s="220"/>
      <c r="Q228" s="220"/>
      <c r="R228" s="220"/>
      <c r="S228" s="220"/>
      <c r="T228" s="220"/>
      <c r="U228" s="220"/>
      <c r="V228" s="220"/>
      <c r="W228" s="220"/>
      <c r="X228" s="220"/>
      <c r="Y228" s="220"/>
      <c r="Z228" s="222"/>
      <c r="AA228" s="222"/>
    </row>
    <row r="229" spans="16:27" ht="15.75" customHeight="1" x14ac:dyDescent="0.25">
      <c r="P229" s="220"/>
      <c r="Q229" s="220"/>
      <c r="R229" s="220"/>
      <c r="S229" s="220"/>
      <c r="T229" s="220"/>
      <c r="U229" s="220"/>
      <c r="V229" s="220"/>
      <c r="W229" s="220"/>
      <c r="X229" s="220"/>
      <c r="Y229" s="220"/>
      <c r="Z229" s="222"/>
      <c r="AA229" s="222"/>
    </row>
    <row r="230" spans="16:27" ht="15.75" customHeight="1" x14ac:dyDescent="0.25">
      <c r="P230" s="220"/>
      <c r="Q230" s="220"/>
      <c r="R230" s="220"/>
      <c r="S230" s="220"/>
      <c r="T230" s="220"/>
      <c r="U230" s="220"/>
      <c r="V230" s="220"/>
      <c r="W230" s="220"/>
      <c r="X230" s="220"/>
      <c r="Y230" s="220"/>
      <c r="Z230" s="222"/>
      <c r="AA230" s="222"/>
    </row>
    <row r="231" spans="16:27" ht="15.75" customHeight="1" x14ac:dyDescent="0.25">
      <c r="P231" s="220"/>
      <c r="Q231" s="220"/>
      <c r="R231" s="220"/>
      <c r="S231" s="220"/>
      <c r="T231" s="220"/>
      <c r="U231" s="220"/>
      <c r="V231" s="220"/>
      <c r="W231" s="220"/>
      <c r="X231" s="220"/>
      <c r="Y231" s="220"/>
      <c r="Z231" s="222"/>
      <c r="AA231" s="222"/>
    </row>
    <row r="232" spans="16:27" ht="15.75" customHeight="1" x14ac:dyDescent="0.25">
      <c r="P232" s="220"/>
      <c r="Q232" s="220"/>
      <c r="R232" s="220"/>
      <c r="S232" s="220"/>
      <c r="T232" s="220"/>
      <c r="U232" s="220"/>
      <c r="V232" s="220"/>
      <c r="W232" s="220"/>
      <c r="X232" s="220"/>
      <c r="Y232" s="220"/>
      <c r="Z232" s="222"/>
      <c r="AA232" s="222"/>
    </row>
    <row r="233" spans="16:27" ht="15.75" customHeight="1" x14ac:dyDescent="0.25">
      <c r="P233" s="220"/>
      <c r="Q233" s="220"/>
      <c r="R233" s="220"/>
      <c r="S233" s="220"/>
      <c r="T233" s="220"/>
      <c r="U233" s="220"/>
      <c r="V233" s="220"/>
      <c r="W233" s="220"/>
      <c r="X233" s="220"/>
      <c r="Y233" s="220"/>
      <c r="Z233" s="222"/>
      <c r="AA233" s="222"/>
    </row>
    <row r="234" spans="16:27" ht="15.75" customHeight="1" x14ac:dyDescent="0.25">
      <c r="P234" s="220"/>
      <c r="Q234" s="220"/>
      <c r="R234" s="220"/>
      <c r="S234" s="220"/>
      <c r="T234" s="220"/>
      <c r="U234" s="220"/>
      <c r="V234" s="220"/>
      <c r="W234" s="220"/>
      <c r="X234" s="220"/>
      <c r="Y234" s="220"/>
      <c r="Z234" s="222"/>
      <c r="AA234" s="222"/>
    </row>
    <row r="235" spans="16:27" ht="15.75" customHeight="1" x14ac:dyDescent="0.25">
      <c r="P235" s="220"/>
      <c r="Q235" s="220"/>
      <c r="R235" s="220"/>
      <c r="S235" s="220"/>
      <c r="T235" s="220"/>
      <c r="U235" s="220"/>
      <c r="V235" s="220"/>
      <c r="W235" s="220"/>
      <c r="X235" s="220"/>
      <c r="Y235" s="220"/>
      <c r="Z235" s="222"/>
      <c r="AA235" s="222"/>
    </row>
    <row r="236" spans="16:27" ht="15.75" customHeight="1" x14ac:dyDescent="0.25">
      <c r="P236" s="220"/>
      <c r="Q236" s="220"/>
      <c r="R236" s="220"/>
      <c r="S236" s="220"/>
      <c r="T236" s="220"/>
      <c r="U236" s="220"/>
      <c r="V236" s="220"/>
      <c r="W236" s="220"/>
      <c r="X236" s="220"/>
      <c r="Y236" s="220"/>
      <c r="Z236" s="222"/>
      <c r="AA236" s="222"/>
    </row>
    <row r="237" spans="16:27" ht="15.75" customHeight="1" x14ac:dyDescent="0.25">
      <c r="P237" s="220"/>
      <c r="Q237" s="220"/>
      <c r="R237" s="220"/>
      <c r="S237" s="220"/>
      <c r="T237" s="220"/>
      <c r="U237" s="220"/>
      <c r="V237" s="220"/>
      <c r="W237" s="220"/>
      <c r="X237" s="220"/>
      <c r="Y237" s="220"/>
      <c r="Z237" s="222"/>
      <c r="AA237" s="222"/>
    </row>
    <row r="238" spans="16:27" ht="15.75" customHeight="1" x14ac:dyDescent="0.25">
      <c r="P238" s="220"/>
      <c r="Q238" s="220"/>
      <c r="R238" s="220"/>
      <c r="S238" s="220"/>
      <c r="T238" s="220"/>
      <c r="U238" s="220"/>
      <c r="V238" s="220"/>
      <c r="W238" s="220"/>
      <c r="X238" s="220"/>
      <c r="Y238" s="220"/>
      <c r="Z238" s="222"/>
      <c r="AA238" s="222"/>
    </row>
    <row r="239" spans="16:27" ht="15.75" customHeight="1" x14ac:dyDescent="0.25">
      <c r="P239" s="220"/>
      <c r="Q239" s="220"/>
      <c r="R239" s="220"/>
      <c r="S239" s="220"/>
      <c r="T239" s="220"/>
      <c r="U239" s="220"/>
      <c r="V239" s="220"/>
      <c r="W239" s="220"/>
      <c r="X239" s="220"/>
      <c r="Y239" s="220"/>
      <c r="Z239" s="222"/>
      <c r="AA239" s="222"/>
    </row>
    <row r="240" spans="16:27" ht="15.75" customHeight="1" x14ac:dyDescent="0.25">
      <c r="P240" s="220"/>
      <c r="Q240" s="220"/>
      <c r="R240" s="220"/>
      <c r="S240" s="220"/>
      <c r="T240" s="220"/>
      <c r="U240" s="220"/>
      <c r="V240" s="220"/>
      <c r="W240" s="220"/>
      <c r="X240" s="220"/>
      <c r="Y240" s="220"/>
      <c r="Z240" s="222"/>
      <c r="AA240" s="222"/>
    </row>
    <row r="241" spans="16:27" ht="15.75" customHeight="1" x14ac:dyDescent="0.25">
      <c r="P241" s="220"/>
      <c r="Q241" s="220"/>
      <c r="R241" s="220"/>
      <c r="S241" s="220"/>
      <c r="T241" s="220"/>
      <c r="U241" s="220"/>
      <c r="V241" s="220"/>
      <c r="W241" s="220"/>
      <c r="X241" s="220"/>
      <c r="Y241" s="220"/>
      <c r="Z241" s="222"/>
      <c r="AA241" s="222"/>
    </row>
    <row r="242" spans="16:27" ht="15.75" customHeight="1" x14ac:dyDescent="0.25">
      <c r="P242" s="220"/>
      <c r="Q242" s="220"/>
      <c r="R242" s="220"/>
      <c r="S242" s="220"/>
      <c r="T242" s="220"/>
      <c r="U242" s="220"/>
      <c r="V242" s="220"/>
      <c r="W242" s="220"/>
      <c r="X242" s="220"/>
      <c r="Y242" s="220"/>
      <c r="Z242" s="222"/>
      <c r="AA242" s="222"/>
    </row>
    <row r="243" spans="16:27" ht="15.75" customHeight="1" x14ac:dyDescent="0.25">
      <c r="P243" s="220"/>
      <c r="Q243" s="220"/>
      <c r="R243" s="220"/>
      <c r="S243" s="220"/>
      <c r="T243" s="220"/>
      <c r="U243" s="220"/>
      <c r="V243" s="220"/>
      <c r="W243" s="220"/>
      <c r="X243" s="220"/>
      <c r="Y243" s="220"/>
      <c r="Z243" s="222"/>
      <c r="AA243" s="222"/>
    </row>
    <row r="244" spans="16:27" ht="15.75" customHeight="1" x14ac:dyDescent="0.25">
      <c r="P244" s="220"/>
      <c r="Q244" s="220"/>
      <c r="R244" s="220"/>
      <c r="S244" s="220"/>
      <c r="T244" s="220"/>
      <c r="U244" s="220"/>
      <c r="V244" s="220"/>
      <c r="W244" s="220"/>
      <c r="X244" s="220"/>
      <c r="Y244" s="220"/>
      <c r="Z244" s="222"/>
      <c r="AA244" s="222"/>
    </row>
    <row r="245" spans="16:27" ht="15.75" customHeight="1" x14ac:dyDescent="0.25">
      <c r="P245" s="220"/>
      <c r="Q245" s="220"/>
      <c r="R245" s="220"/>
      <c r="S245" s="220"/>
      <c r="T245" s="220"/>
      <c r="U245" s="220"/>
      <c r="V245" s="220"/>
      <c r="W245" s="220"/>
      <c r="X245" s="220"/>
      <c r="Y245" s="220"/>
      <c r="Z245" s="222"/>
      <c r="AA245" s="222"/>
    </row>
    <row r="246" spans="16:27" ht="15.75" customHeight="1" x14ac:dyDescent="0.25">
      <c r="P246" s="220"/>
      <c r="Q246" s="220"/>
      <c r="R246" s="220"/>
      <c r="S246" s="220"/>
      <c r="T246" s="220"/>
      <c r="U246" s="220"/>
      <c r="V246" s="220"/>
      <c r="W246" s="220"/>
      <c r="X246" s="220"/>
      <c r="Y246" s="220"/>
      <c r="Z246" s="222"/>
      <c r="AA246" s="222"/>
    </row>
    <row r="247" spans="16:27" ht="15.75" customHeight="1" x14ac:dyDescent="0.25">
      <c r="P247" s="220"/>
      <c r="Q247" s="220"/>
      <c r="R247" s="220"/>
      <c r="S247" s="220"/>
      <c r="T247" s="220"/>
      <c r="U247" s="220"/>
      <c r="V247" s="220"/>
      <c r="W247" s="220"/>
      <c r="X247" s="220"/>
      <c r="Y247" s="220"/>
      <c r="Z247" s="222"/>
      <c r="AA247" s="222"/>
    </row>
    <row r="248" spans="16:27" ht="15.75" customHeight="1" x14ac:dyDescent="0.25">
      <c r="P248" s="220"/>
      <c r="Q248" s="220"/>
      <c r="R248" s="220"/>
      <c r="S248" s="220"/>
      <c r="T248" s="220"/>
      <c r="U248" s="220"/>
      <c r="V248" s="220"/>
      <c r="W248" s="220"/>
      <c r="X248" s="220"/>
      <c r="Y248" s="220"/>
      <c r="Z248" s="222"/>
      <c r="AA248" s="222"/>
    </row>
    <row r="249" spans="16:27" ht="15.75" customHeight="1" x14ac:dyDescent="0.25">
      <c r="P249" s="220"/>
      <c r="Q249" s="220"/>
      <c r="R249" s="220"/>
      <c r="S249" s="220"/>
      <c r="T249" s="220"/>
      <c r="U249" s="220"/>
      <c r="V249" s="220"/>
      <c r="W249" s="220"/>
      <c r="X249" s="220"/>
      <c r="Y249" s="220"/>
      <c r="Z249" s="222"/>
      <c r="AA249" s="222"/>
    </row>
    <row r="250" spans="16:27" ht="15.75" customHeight="1" x14ac:dyDescent="0.25">
      <c r="P250" s="220"/>
      <c r="Q250" s="220"/>
      <c r="R250" s="220"/>
      <c r="S250" s="220"/>
      <c r="T250" s="220"/>
      <c r="U250" s="220"/>
      <c r="V250" s="220"/>
      <c r="W250" s="220"/>
      <c r="X250" s="220"/>
      <c r="Y250" s="220"/>
      <c r="Z250" s="222"/>
      <c r="AA250" s="222"/>
    </row>
    <row r="251" spans="16:27" ht="15.75" customHeight="1" x14ac:dyDescent="0.25">
      <c r="P251" s="220"/>
      <c r="Q251" s="220"/>
      <c r="R251" s="220"/>
      <c r="S251" s="220"/>
      <c r="T251" s="220"/>
      <c r="U251" s="220"/>
      <c r="V251" s="220"/>
      <c r="W251" s="220"/>
      <c r="X251" s="220"/>
      <c r="Y251" s="220"/>
      <c r="Z251" s="222"/>
      <c r="AA251" s="222"/>
    </row>
    <row r="252" spans="16:27" ht="15.75" customHeight="1" x14ac:dyDescent="0.25">
      <c r="P252" s="220"/>
      <c r="Q252" s="220"/>
      <c r="R252" s="220"/>
      <c r="S252" s="220"/>
      <c r="T252" s="220"/>
      <c r="U252" s="220"/>
      <c r="V252" s="220"/>
      <c r="W252" s="220"/>
      <c r="X252" s="220"/>
      <c r="Y252" s="220"/>
      <c r="Z252" s="222"/>
      <c r="AA252" s="222"/>
    </row>
    <row r="253" spans="16:27" ht="15.75" customHeight="1" x14ac:dyDescent="0.25">
      <c r="P253" s="220"/>
      <c r="Q253" s="220"/>
      <c r="R253" s="220"/>
      <c r="S253" s="220"/>
      <c r="T253" s="220"/>
      <c r="U253" s="220"/>
      <c r="V253" s="220"/>
      <c r="W253" s="220"/>
      <c r="X253" s="220"/>
      <c r="Y253" s="220"/>
      <c r="Z253" s="222"/>
      <c r="AA253" s="222"/>
    </row>
    <row r="254" spans="16:27" ht="15.75" customHeight="1" x14ac:dyDescent="0.25">
      <c r="P254" s="220"/>
      <c r="Q254" s="220"/>
      <c r="R254" s="220"/>
      <c r="S254" s="220"/>
      <c r="T254" s="220"/>
      <c r="U254" s="220"/>
      <c r="V254" s="220"/>
      <c r="W254" s="220"/>
      <c r="X254" s="220"/>
      <c r="Y254" s="220"/>
      <c r="Z254" s="222"/>
      <c r="AA254" s="222"/>
    </row>
    <row r="255" spans="16:27" ht="15.75" customHeight="1" x14ac:dyDescent="0.25">
      <c r="P255" s="220"/>
      <c r="Q255" s="220"/>
      <c r="R255" s="220"/>
      <c r="S255" s="220"/>
      <c r="T255" s="220"/>
      <c r="U255" s="220"/>
      <c r="V255" s="220"/>
      <c r="W255" s="220"/>
      <c r="X255" s="220"/>
      <c r="Y255" s="220"/>
      <c r="Z255" s="222"/>
      <c r="AA255" s="222"/>
    </row>
    <row r="256" spans="16:27" ht="15.75" customHeight="1" x14ac:dyDescent="0.25">
      <c r="P256" s="220"/>
      <c r="Q256" s="220"/>
      <c r="R256" s="220"/>
      <c r="S256" s="220"/>
      <c r="T256" s="220"/>
      <c r="U256" s="220"/>
      <c r="V256" s="220"/>
      <c r="W256" s="220"/>
      <c r="X256" s="220"/>
      <c r="Y256" s="220"/>
      <c r="Z256" s="222"/>
      <c r="AA256" s="222"/>
    </row>
    <row r="257" spans="16:27" ht="15.75" customHeight="1" x14ac:dyDescent="0.25">
      <c r="P257" s="220"/>
      <c r="Q257" s="220"/>
      <c r="R257" s="220"/>
      <c r="S257" s="220"/>
      <c r="T257" s="220"/>
      <c r="U257" s="220"/>
      <c r="V257" s="220"/>
      <c r="W257" s="220"/>
      <c r="X257" s="220"/>
      <c r="Y257" s="220"/>
      <c r="Z257" s="222"/>
      <c r="AA257" s="222"/>
    </row>
    <row r="258" spans="16:27" ht="15.75" customHeight="1" x14ac:dyDescent="0.25">
      <c r="P258" s="220"/>
      <c r="Q258" s="220"/>
      <c r="R258" s="220"/>
      <c r="S258" s="220"/>
      <c r="T258" s="220"/>
      <c r="U258" s="220"/>
      <c r="V258" s="220"/>
      <c r="W258" s="220"/>
      <c r="X258" s="220"/>
      <c r="Y258" s="220"/>
      <c r="Z258" s="222"/>
      <c r="AA258" s="222"/>
    </row>
    <row r="259" spans="16:27" ht="15.75" customHeight="1" x14ac:dyDescent="0.25">
      <c r="P259" s="220"/>
      <c r="Q259" s="220"/>
      <c r="R259" s="220"/>
      <c r="S259" s="220"/>
      <c r="T259" s="220"/>
      <c r="U259" s="220"/>
      <c r="V259" s="220"/>
      <c r="W259" s="220"/>
      <c r="X259" s="220"/>
      <c r="Y259" s="220"/>
      <c r="Z259" s="222"/>
      <c r="AA259" s="222"/>
    </row>
    <row r="260" spans="16:27" ht="15.75" customHeight="1" x14ac:dyDescent="0.25">
      <c r="P260" s="220"/>
      <c r="Q260" s="220"/>
      <c r="R260" s="220"/>
      <c r="S260" s="220"/>
      <c r="T260" s="220"/>
      <c r="U260" s="220"/>
      <c r="V260" s="220"/>
      <c r="W260" s="220"/>
      <c r="X260" s="220"/>
      <c r="Y260" s="220"/>
      <c r="Z260" s="222"/>
      <c r="AA260" s="222"/>
    </row>
    <row r="261" spans="16:27" ht="15.75" customHeight="1" x14ac:dyDescent="0.25">
      <c r="P261" s="220"/>
      <c r="Q261" s="220"/>
      <c r="R261" s="220"/>
      <c r="S261" s="220"/>
      <c r="T261" s="220"/>
      <c r="U261" s="220"/>
      <c r="V261" s="220"/>
      <c r="W261" s="220"/>
      <c r="X261" s="220"/>
      <c r="Y261" s="220"/>
      <c r="Z261" s="222"/>
      <c r="AA261" s="222"/>
    </row>
    <row r="262" spans="16:27" ht="15.75" customHeight="1" x14ac:dyDescent="0.25">
      <c r="P262" s="220"/>
      <c r="Q262" s="220"/>
      <c r="R262" s="220"/>
      <c r="S262" s="220"/>
      <c r="T262" s="220"/>
      <c r="U262" s="220"/>
      <c r="V262" s="220"/>
      <c r="W262" s="220"/>
      <c r="X262" s="220"/>
      <c r="Y262" s="220"/>
      <c r="Z262" s="222"/>
      <c r="AA262" s="222"/>
    </row>
    <row r="263" spans="16:27" ht="15.75" customHeight="1" x14ac:dyDescent="0.25">
      <c r="P263" s="220"/>
      <c r="Q263" s="220"/>
      <c r="R263" s="220"/>
      <c r="S263" s="220"/>
      <c r="T263" s="220"/>
      <c r="U263" s="220"/>
      <c r="V263" s="220"/>
      <c r="W263" s="220"/>
      <c r="X263" s="220"/>
      <c r="Y263" s="220"/>
      <c r="Z263" s="222"/>
      <c r="AA263" s="222"/>
    </row>
    <row r="264" spans="16:27" ht="15.75" customHeight="1" x14ac:dyDescent="0.25">
      <c r="P264" s="220"/>
      <c r="Q264" s="220"/>
      <c r="R264" s="220"/>
      <c r="S264" s="220"/>
      <c r="T264" s="220"/>
      <c r="U264" s="220"/>
      <c r="V264" s="220"/>
      <c r="W264" s="220"/>
      <c r="X264" s="220"/>
      <c r="Y264" s="220"/>
      <c r="Z264" s="222"/>
      <c r="AA264" s="222"/>
    </row>
    <row r="265" spans="16:27" ht="15.75" customHeight="1" x14ac:dyDescent="0.25">
      <c r="P265" s="220"/>
      <c r="Q265" s="220"/>
      <c r="R265" s="220"/>
      <c r="S265" s="220"/>
      <c r="T265" s="220"/>
      <c r="U265" s="220"/>
      <c r="V265" s="220"/>
      <c r="W265" s="220"/>
      <c r="X265" s="220"/>
      <c r="Y265" s="220"/>
      <c r="Z265" s="222"/>
      <c r="AA265" s="222"/>
    </row>
    <row r="266" spans="16:27" ht="15.75" customHeight="1" x14ac:dyDescent="0.25">
      <c r="P266" s="220"/>
      <c r="Q266" s="220"/>
      <c r="R266" s="220"/>
      <c r="S266" s="220"/>
      <c r="T266" s="220"/>
      <c r="U266" s="220"/>
      <c r="V266" s="220"/>
      <c r="W266" s="220"/>
      <c r="X266" s="220"/>
      <c r="Y266" s="220"/>
      <c r="Z266" s="222"/>
      <c r="AA266" s="222"/>
    </row>
    <row r="267" spans="16:27" ht="15.75" customHeight="1" x14ac:dyDescent="0.25">
      <c r="P267" s="220"/>
      <c r="Q267" s="220"/>
      <c r="R267" s="220"/>
      <c r="S267" s="220"/>
      <c r="T267" s="220"/>
      <c r="U267" s="220"/>
      <c r="V267" s="220"/>
      <c r="W267" s="220"/>
      <c r="X267" s="220"/>
      <c r="Y267" s="220"/>
      <c r="Z267" s="222"/>
      <c r="AA267" s="222"/>
    </row>
    <row r="268" spans="16:27" ht="15.75" customHeight="1" x14ac:dyDescent="0.25">
      <c r="P268" s="220"/>
      <c r="Q268" s="220"/>
      <c r="R268" s="220"/>
      <c r="S268" s="220"/>
      <c r="T268" s="220"/>
      <c r="U268" s="220"/>
      <c r="V268" s="220"/>
      <c r="W268" s="220"/>
      <c r="X268" s="220"/>
      <c r="Y268" s="220"/>
      <c r="Z268" s="222"/>
      <c r="AA268" s="222"/>
    </row>
    <row r="269" spans="16:27" ht="15.75" customHeight="1" x14ac:dyDescent="0.25">
      <c r="P269" s="220"/>
      <c r="Q269" s="220"/>
      <c r="R269" s="220"/>
      <c r="S269" s="220"/>
      <c r="T269" s="220"/>
      <c r="U269" s="220"/>
      <c r="V269" s="220"/>
      <c r="W269" s="220"/>
      <c r="X269" s="220"/>
      <c r="Y269" s="220"/>
      <c r="Z269" s="222"/>
      <c r="AA269" s="222"/>
    </row>
    <row r="270" spans="16:27" ht="15.75" customHeight="1" x14ac:dyDescent="0.25">
      <c r="P270" s="220"/>
      <c r="Q270" s="220"/>
      <c r="R270" s="220"/>
      <c r="S270" s="220"/>
      <c r="T270" s="220"/>
      <c r="U270" s="220"/>
      <c r="V270" s="220"/>
      <c r="W270" s="220"/>
      <c r="X270" s="220"/>
      <c r="Y270" s="220"/>
      <c r="Z270" s="222"/>
      <c r="AA270" s="222"/>
    </row>
    <row r="271" spans="16:27" ht="15.75" customHeight="1" x14ac:dyDescent="0.25">
      <c r="P271" s="220"/>
      <c r="Q271" s="220"/>
      <c r="R271" s="220"/>
      <c r="S271" s="220"/>
      <c r="T271" s="220"/>
      <c r="U271" s="220"/>
      <c r="V271" s="220"/>
      <c r="W271" s="220"/>
      <c r="X271" s="220"/>
      <c r="Y271" s="220"/>
      <c r="Z271" s="222"/>
      <c r="AA271" s="222"/>
    </row>
    <row r="272" spans="16:27" ht="15.75" customHeight="1" x14ac:dyDescent="0.25">
      <c r="P272" s="220"/>
      <c r="Q272" s="220"/>
      <c r="R272" s="220"/>
      <c r="S272" s="220"/>
      <c r="T272" s="220"/>
      <c r="U272" s="220"/>
      <c r="V272" s="220"/>
      <c r="W272" s="220"/>
      <c r="X272" s="220"/>
      <c r="Y272" s="220"/>
      <c r="Z272" s="222"/>
      <c r="AA272" s="222"/>
    </row>
    <row r="273" spans="16:27" ht="15.75" customHeight="1" x14ac:dyDescent="0.25">
      <c r="P273" s="220"/>
      <c r="Q273" s="220"/>
      <c r="R273" s="220"/>
      <c r="S273" s="220"/>
      <c r="T273" s="220"/>
      <c r="U273" s="220"/>
      <c r="V273" s="220"/>
      <c r="W273" s="220"/>
      <c r="X273" s="220"/>
      <c r="Y273" s="220"/>
      <c r="Z273" s="222"/>
      <c r="AA273" s="222"/>
    </row>
    <row r="274" spans="16:27" ht="15.75" customHeight="1" x14ac:dyDescent="0.25">
      <c r="P274" s="220"/>
      <c r="Q274" s="220"/>
      <c r="R274" s="220"/>
      <c r="S274" s="220"/>
      <c r="T274" s="220"/>
      <c r="U274" s="220"/>
      <c r="V274" s="220"/>
      <c r="W274" s="220"/>
      <c r="X274" s="220"/>
      <c r="Y274" s="220"/>
      <c r="Z274" s="222"/>
      <c r="AA274" s="222"/>
    </row>
    <row r="275" spans="16:27" ht="15.75" customHeight="1" x14ac:dyDescent="0.25">
      <c r="P275" s="220"/>
      <c r="Q275" s="220"/>
      <c r="R275" s="220"/>
      <c r="S275" s="220"/>
      <c r="T275" s="220"/>
      <c r="U275" s="220"/>
      <c r="V275" s="220"/>
      <c r="W275" s="220"/>
      <c r="X275" s="220"/>
      <c r="Y275" s="220"/>
      <c r="Z275" s="222"/>
      <c r="AA275" s="222"/>
    </row>
    <row r="276" spans="16:27" ht="15.75" customHeight="1" x14ac:dyDescent="0.25">
      <c r="P276" s="220"/>
      <c r="Q276" s="220"/>
      <c r="R276" s="220"/>
      <c r="S276" s="220"/>
      <c r="T276" s="220"/>
      <c r="U276" s="220"/>
      <c r="V276" s="220"/>
      <c r="W276" s="220"/>
      <c r="X276" s="220"/>
      <c r="Y276" s="220"/>
      <c r="Z276" s="222"/>
      <c r="AA276" s="222"/>
    </row>
    <row r="277" spans="16:27" ht="15.75" customHeight="1" x14ac:dyDescent="0.25">
      <c r="P277" s="220"/>
      <c r="Q277" s="220"/>
      <c r="R277" s="220"/>
      <c r="S277" s="220"/>
      <c r="T277" s="220"/>
      <c r="U277" s="220"/>
      <c r="V277" s="220"/>
      <c r="W277" s="220"/>
      <c r="X277" s="220"/>
      <c r="Y277" s="220"/>
      <c r="Z277" s="222"/>
      <c r="AA277" s="222"/>
    </row>
    <row r="278" spans="16:27" ht="15.75" customHeight="1" x14ac:dyDescent="0.25">
      <c r="P278" s="220"/>
      <c r="Q278" s="220"/>
      <c r="R278" s="220"/>
      <c r="S278" s="220"/>
      <c r="T278" s="220"/>
      <c r="U278" s="220"/>
      <c r="V278" s="220"/>
      <c r="W278" s="220"/>
      <c r="X278" s="220"/>
      <c r="Y278" s="220"/>
      <c r="Z278" s="222"/>
      <c r="AA278" s="222"/>
    </row>
    <row r="279" spans="16:27" ht="15.75" customHeight="1" x14ac:dyDescent="0.25">
      <c r="P279" s="220"/>
      <c r="Q279" s="220"/>
      <c r="R279" s="220"/>
      <c r="S279" s="220"/>
      <c r="T279" s="220"/>
      <c r="U279" s="220"/>
      <c r="V279" s="220"/>
      <c r="W279" s="220"/>
      <c r="X279" s="220"/>
      <c r="Y279" s="220"/>
      <c r="Z279" s="222"/>
      <c r="AA279" s="222"/>
    </row>
    <row r="280" spans="16:27" ht="15.75" customHeight="1" x14ac:dyDescent="0.25">
      <c r="P280" s="220"/>
      <c r="Q280" s="220"/>
      <c r="R280" s="220"/>
      <c r="S280" s="220"/>
      <c r="T280" s="220"/>
      <c r="U280" s="220"/>
      <c r="V280" s="220"/>
      <c r="W280" s="220"/>
      <c r="X280" s="220"/>
      <c r="Y280" s="220"/>
      <c r="Z280" s="222"/>
      <c r="AA280" s="222"/>
    </row>
    <row r="281" spans="16:27" ht="15.75" customHeight="1" x14ac:dyDescent="0.25">
      <c r="P281" s="220"/>
      <c r="Q281" s="220"/>
      <c r="R281" s="220"/>
      <c r="S281" s="220"/>
      <c r="T281" s="220"/>
      <c r="U281" s="220"/>
      <c r="V281" s="220"/>
      <c r="W281" s="220"/>
      <c r="X281" s="220"/>
      <c r="Y281" s="220"/>
      <c r="Z281" s="222"/>
      <c r="AA281" s="222"/>
    </row>
    <row r="282" spans="16:27" ht="15.75" customHeight="1" x14ac:dyDescent="0.25">
      <c r="P282" s="220"/>
      <c r="Q282" s="220"/>
      <c r="R282" s="220"/>
      <c r="S282" s="220"/>
      <c r="T282" s="220"/>
      <c r="U282" s="220"/>
      <c r="V282" s="220"/>
      <c r="W282" s="220"/>
      <c r="X282" s="220"/>
      <c r="Y282" s="220"/>
      <c r="Z282" s="222"/>
      <c r="AA282" s="222"/>
    </row>
    <row r="283" spans="16:27" ht="15.75" customHeight="1" x14ac:dyDescent="0.25">
      <c r="P283" s="220"/>
      <c r="Q283" s="220"/>
      <c r="R283" s="220"/>
      <c r="S283" s="220"/>
      <c r="T283" s="220"/>
      <c r="U283" s="220"/>
      <c r="V283" s="220"/>
      <c r="W283" s="220"/>
      <c r="X283" s="220"/>
      <c r="Y283" s="220"/>
      <c r="Z283" s="222"/>
      <c r="AA283" s="222"/>
    </row>
    <row r="284" spans="16:27" ht="15.75" customHeight="1" x14ac:dyDescent="0.25">
      <c r="P284" s="220"/>
      <c r="Q284" s="220"/>
      <c r="R284" s="220"/>
      <c r="S284" s="220"/>
      <c r="T284" s="220"/>
      <c r="U284" s="220"/>
      <c r="V284" s="220"/>
      <c r="W284" s="220"/>
      <c r="X284" s="220"/>
      <c r="Y284" s="220"/>
      <c r="Z284" s="222"/>
      <c r="AA284" s="222"/>
    </row>
    <row r="285" spans="16:27" ht="15.75" customHeight="1" x14ac:dyDescent="0.25">
      <c r="P285" s="220"/>
      <c r="Q285" s="220"/>
      <c r="R285" s="220"/>
      <c r="S285" s="220"/>
      <c r="T285" s="220"/>
      <c r="U285" s="220"/>
      <c r="V285" s="220"/>
      <c r="W285" s="220"/>
      <c r="X285" s="220"/>
      <c r="Y285" s="220"/>
      <c r="Z285" s="222"/>
      <c r="AA285" s="222"/>
    </row>
    <row r="286" spans="16:27" ht="15.75" customHeight="1" x14ac:dyDescent="0.25">
      <c r="P286" s="220"/>
      <c r="Q286" s="220"/>
      <c r="R286" s="220"/>
      <c r="S286" s="220"/>
      <c r="T286" s="220"/>
      <c r="U286" s="220"/>
      <c r="V286" s="220"/>
      <c r="W286" s="220"/>
      <c r="X286" s="220"/>
      <c r="Y286" s="220"/>
      <c r="Z286" s="222"/>
      <c r="AA286" s="222"/>
    </row>
    <row r="287" spans="16:27" ht="15.75" customHeight="1" x14ac:dyDescent="0.25">
      <c r="P287" s="220"/>
      <c r="Q287" s="220"/>
      <c r="R287" s="220"/>
      <c r="S287" s="220"/>
      <c r="T287" s="220"/>
      <c r="U287" s="220"/>
      <c r="V287" s="220"/>
      <c r="W287" s="220"/>
      <c r="X287" s="220"/>
      <c r="Y287" s="220"/>
      <c r="Z287" s="222"/>
      <c r="AA287" s="222"/>
    </row>
    <row r="288" spans="16:27" ht="15.75" customHeight="1" x14ac:dyDescent="0.25">
      <c r="P288" s="220"/>
      <c r="Q288" s="220"/>
      <c r="R288" s="220"/>
      <c r="S288" s="220"/>
      <c r="T288" s="220"/>
      <c r="U288" s="220"/>
      <c r="V288" s="220"/>
      <c r="W288" s="220"/>
      <c r="X288" s="220"/>
      <c r="Y288" s="220"/>
      <c r="Z288" s="222"/>
      <c r="AA288" s="222"/>
    </row>
    <row r="289" spans="16:27" ht="15.75" customHeight="1" x14ac:dyDescent="0.25">
      <c r="P289" s="220"/>
      <c r="Q289" s="220"/>
      <c r="R289" s="220"/>
      <c r="S289" s="220"/>
      <c r="T289" s="220"/>
      <c r="U289" s="220"/>
      <c r="V289" s="220"/>
      <c r="W289" s="220"/>
      <c r="X289" s="220"/>
      <c r="Y289" s="220"/>
      <c r="Z289" s="222"/>
      <c r="AA289" s="222"/>
    </row>
    <row r="290" spans="16:27" ht="15.75" customHeight="1" x14ac:dyDescent="0.25">
      <c r="P290" s="220"/>
      <c r="Q290" s="220"/>
      <c r="R290" s="220"/>
      <c r="S290" s="220"/>
      <c r="T290" s="220"/>
      <c r="U290" s="220"/>
      <c r="V290" s="220"/>
      <c r="W290" s="220"/>
      <c r="X290" s="220"/>
      <c r="Y290" s="220"/>
      <c r="Z290" s="222"/>
      <c r="AA290" s="222"/>
    </row>
    <row r="291" spans="16:27" ht="15.75" customHeight="1" x14ac:dyDescent="0.25">
      <c r="P291" s="220"/>
      <c r="Q291" s="220"/>
      <c r="R291" s="220"/>
      <c r="S291" s="220"/>
      <c r="T291" s="220"/>
      <c r="U291" s="220"/>
      <c r="V291" s="220"/>
      <c r="W291" s="220"/>
      <c r="X291" s="220"/>
      <c r="Y291" s="220"/>
      <c r="Z291" s="222"/>
      <c r="AA291" s="222"/>
    </row>
    <row r="292" spans="16:27" ht="15.75" customHeight="1" x14ac:dyDescent="0.25">
      <c r="P292" s="220"/>
      <c r="Q292" s="220"/>
      <c r="R292" s="220"/>
      <c r="S292" s="220"/>
      <c r="T292" s="220"/>
      <c r="U292" s="220"/>
      <c r="V292" s="220"/>
      <c r="W292" s="220"/>
      <c r="X292" s="220"/>
      <c r="Y292" s="220"/>
      <c r="Z292" s="222"/>
      <c r="AA292" s="222"/>
    </row>
    <row r="293" spans="16:27" ht="15.75" customHeight="1" x14ac:dyDescent="0.25">
      <c r="P293" s="220"/>
      <c r="Q293" s="220"/>
      <c r="R293" s="220"/>
      <c r="S293" s="220"/>
      <c r="T293" s="220"/>
      <c r="U293" s="220"/>
      <c r="V293" s="220"/>
      <c r="W293" s="220"/>
      <c r="X293" s="220"/>
      <c r="Y293" s="220"/>
      <c r="Z293" s="222"/>
      <c r="AA293" s="222"/>
    </row>
    <row r="294" spans="16:27" ht="15.75" customHeight="1" x14ac:dyDescent="0.25">
      <c r="P294" s="220"/>
      <c r="Q294" s="220"/>
      <c r="R294" s="220"/>
      <c r="S294" s="220"/>
      <c r="T294" s="220"/>
      <c r="U294" s="220"/>
      <c r="V294" s="220"/>
      <c r="W294" s="220"/>
      <c r="X294" s="220"/>
      <c r="Y294" s="220"/>
      <c r="Z294" s="222"/>
      <c r="AA294" s="222"/>
    </row>
    <row r="295" spans="16:27" ht="15.75" customHeight="1" x14ac:dyDescent="0.25">
      <c r="P295" s="220"/>
      <c r="Q295" s="220"/>
      <c r="R295" s="220"/>
      <c r="S295" s="220"/>
      <c r="T295" s="220"/>
      <c r="U295" s="220"/>
      <c r="V295" s="220"/>
      <c r="W295" s="220"/>
      <c r="X295" s="220"/>
      <c r="Y295" s="220"/>
      <c r="Z295" s="222"/>
      <c r="AA295" s="222"/>
    </row>
    <row r="296" spans="16:27" ht="15.75" customHeight="1" x14ac:dyDescent="0.25">
      <c r="P296" s="220"/>
      <c r="Q296" s="220"/>
      <c r="R296" s="220"/>
      <c r="S296" s="220"/>
      <c r="T296" s="220"/>
      <c r="U296" s="220"/>
      <c r="V296" s="220"/>
      <c r="W296" s="220"/>
      <c r="X296" s="220"/>
      <c r="Y296" s="220"/>
      <c r="Z296" s="222"/>
      <c r="AA296" s="222"/>
    </row>
    <row r="297" spans="16:27" ht="15.75" customHeight="1" x14ac:dyDescent="0.25">
      <c r="P297" s="220"/>
      <c r="Q297" s="220"/>
      <c r="R297" s="220"/>
      <c r="S297" s="220"/>
      <c r="T297" s="220"/>
      <c r="U297" s="220"/>
      <c r="V297" s="220"/>
      <c r="W297" s="220"/>
      <c r="X297" s="220"/>
      <c r="Y297" s="220"/>
      <c r="Z297" s="222"/>
      <c r="AA297" s="222"/>
    </row>
    <row r="298" spans="16:27" ht="15.75" customHeight="1" x14ac:dyDescent="0.25">
      <c r="P298" s="220"/>
      <c r="Q298" s="220"/>
      <c r="R298" s="220"/>
      <c r="S298" s="220"/>
      <c r="T298" s="220"/>
      <c r="U298" s="220"/>
      <c r="V298" s="220"/>
      <c r="W298" s="220"/>
      <c r="X298" s="220"/>
      <c r="Y298" s="220"/>
      <c r="Z298" s="222"/>
      <c r="AA298" s="222"/>
    </row>
    <row r="299" spans="16:27" ht="15.75" customHeight="1" x14ac:dyDescent="0.25">
      <c r="P299" s="220"/>
      <c r="Q299" s="220"/>
      <c r="R299" s="220"/>
      <c r="S299" s="220"/>
      <c r="T299" s="220"/>
      <c r="U299" s="220"/>
      <c r="V299" s="220"/>
      <c r="W299" s="220"/>
      <c r="X299" s="220"/>
      <c r="Y299" s="220"/>
      <c r="Z299" s="222"/>
      <c r="AA299" s="222"/>
    </row>
    <row r="300" spans="16:27" ht="15.75" customHeight="1" x14ac:dyDescent="0.25">
      <c r="P300" s="220"/>
      <c r="Q300" s="220"/>
      <c r="R300" s="220"/>
      <c r="S300" s="220"/>
      <c r="T300" s="220"/>
      <c r="U300" s="220"/>
      <c r="V300" s="220"/>
      <c r="W300" s="220"/>
      <c r="X300" s="220"/>
      <c r="Y300" s="220"/>
      <c r="Z300" s="222"/>
      <c r="AA300" s="222"/>
    </row>
    <row r="301" spans="16:27" ht="15.75" customHeight="1" x14ac:dyDescent="0.25">
      <c r="P301" s="220"/>
      <c r="Q301" s="220"/>
      <c r="R301" s="220"/>
      <c r="S301" s="220"/>
      <c r="T301" s="220"/>
      <c r="U301" s="220"/>
      <c r="V301" s="220"/>
      <c r="W301" s="220"/>
      <c r="X301" s="220"/>
      <c r="Y301" s="220"/>
      <c r="Z301" s="222"/>
      <c r="AA301" s="222"/>
    </row>
    <row r="302" spans="16:27" ht="15.75" customHeight="1" x14ac:dyDescent="0.25">
      <c r="P302" s="220"/>
      <c r="Q302" s="220"/>
      <c r="R302" s="220"/>
      <c r="S302" s="220"/>
      <c r="T302" s="220"/>
      <c r="U302" s="220"/>
      <c r="V302" s="220"/>
      <c r="W302" s="220"/>
      <c r="X302" s="220"/>
      <c r="Y302" s="220"/>
      <c r="Z302" s="222"/>
      <c r="AA302" s="222"/>
    </row>
    <row r="303" spans="16:27" ht="15.75" customHeight="1" x14ac:dyDescent="0.25">
      <c r="P303" s="220"/>
      <c r="Q303" s="220"/>
      <c r="R303" s="220"/>
      <c r="S303" s="220"/>
      <c r="T303" s="220"/>
      <c r="U303" s="220"/>
      <c r="V303" s="220"/>
      <c r="W303" s="220"/>
      <c r="X303" s="220"/>
      <c r="Y303" s="220"/>
      <c r="Z303" s="222"/>
      <c r="AA303" s="222"/>
    </row>
    <row r="304" spans="16:27" ht="15.75" customHeight="1" x14ac:dyDescent="0.25">
      <c r="P304" s="220"/>
      <c r="Q304" s="220"/>
      <c r="R304" s="220"/>
      <c r="S304" s="220"/>
      <c r="T304" s="220"/>
      <c r="U304" s="220"/>
      <c r="V304" s="220"/>
      <c r="W304" s="220"/>
      <c r="X304" s="220"/>
      <c r="Y304" s="220"/>
      <c r="Z304" s="222"/>
      <c r="AA304" s="222"/>
    </row>
    <row r="305" spans="16:27" ht="15.75" customHeight="1" x14ac:dyDescent="0.25">
      <c r="P305" s="220"/>
      <c r="Q305" s="220"/>
      <c r="R305" s="220"/>
      <c r="S305" s="220"/>
      <c r="T305" s="220"/>
      <c r="U305" s="220"/>
      <c r="V305" s="220"/>
      <c r="W305" s="220"/>
      <c r="X305" s="220"/>
      <c r="Y305" s="220"/>
      <c r="Z305" s="222"/>
      <c r="AA305" s="222"/>
    </row>
    <row r="306" spans="16:27" ht="15.75" customHeight="1" x14ac:dyDescent="0.25">
      <c r="P306" s="220"/>
      <c r="Q306" s="220"/>
      <c r="R306" s="220"/>
      <c r="S306" s="220"/>
      <c r="T306" s="220"/>
      <c r="U306" s="220"/>
      <c r="V306" s="220"/>
      <c r="W306" s="220"/>
      <c r="X306" s="220"/>
      <c r="Y306" s="220"/>
      <c r="Z306" s="222"/>
      <c r="AA306" s="222"/>
    </row>
    <row r="307" spans="16:27" ht="15.75" customHeight="1" x14ac:dyDescent="0.25">
      <c r="P307" s="220"/>
      <c r="Q307" s="220"/>
      <c r="R307" s="220"/>
      <c r="S307" s="220"/>
      <c r="T307" s="220"/>
      <c r="U307" s="220"/>
      <c r="V307" s="220"/>
      <c r="W307" s="220"/>
      <c r="X307" s="220"/>
      <c r="Y307" s="220"/>
      <c r="Z307" s="222"/>
      <c r="AA307" s="222"/>
    </row>
    <row r="308" spans="16:27" ht="15.75" customHeight="1" x14ac:dyDescent="0.25">
      <c r="P308" s="220"/>
      <c r="Q308" s="220"/>
      <c r="R308" s="220"/>
      <c r="S308" s="220"/>
      <c r="T308" s="220"/>
      <c r="U308" s="220"/>
      <c r="V308" s="220"/>
      <c r="W308" s="220"/>
      <c r="X308" s="220"/>
      <c r="Y308" s="220"/>
      <c r="Z308" s="222"/>
      <c r="AA308" s="222"/>
    </row>
    <row r="309" spans="16:27" ht="15.75" customHeight="1" x14ac:dyDescent="0.25">
      <c r="P309" s="220"/>
      <c r="Q309" s="220"/>
      <c r="R309" s="220"/>
      <c r="S309" s="220"/>
      <c r="T309" s="220"/>
      <c r="U309" s="220"/>
      <c r="V309" s="220"/>
      <c r="W309" s="220"/>
      <c r="X309" s="220"/>
      <c r="Y309" s="220"/>
      <c r="Z309" s="222"/>
      <c r="AA309" s="222"/>
    </row>
    <row r="310" spans="16:27" ht="15.75" customHeight="1" x14ac:dyDescent="0.25">
      <c r="P310" s="220"/>
      <c r="Q310" s="220"/>
      <c r="R310" s="220"/>
      <c r="S310" s="220"/>
      <c r="T310" s="220"/>
      <c r="U310" s="220"/>
      <c r="V310" s="220"/>
      <c r="W310" s="220"/>
      <c r="X310" s="220"/>
      <c r="Y310" s="220"/>
      <c r="Z310" s="222"/>
      <c r="AA310" s="222"/>
    </row>
    <row r="311" spans="16:27" ht="15.75" customHeight="1" x14ac:dyDescent="0.25">
      <c r="P311" s="220"/>
      <c r="Q311" s="220"/>
      <c r="R311" s="220"/>
      <c r="S311" s="220"/>
      <c r="T311" s="220"/>
      <c r="U311" s="220"/>
      <c r="V311" s="220"/>
      <c r="W311" s="220"/>
      <c r="X311" s="220"/>
      <c r="Y311" s="220"/>
      <c r="Z311" s="222"/>
      <c r="AA311" s="222"/>
    </row>
    <row r="312" spans="16:27" ht="15.75" customHeight="1" x14ac:dyDescent="0.25">
      <c r="P312" s="220"/>
      <c r="Q312" s="220"/>
      <c r="R312" s="220"/>
      <c r="S312" s="220"/>
      <c r="T312" s="220"/>
      <c r="U312" s="220"/>
      <c r="V312" s="220"/>
      <c r="W312" s="220"/>
      <c r="X312" s="220"/>
      <c r="Y312" s="220"/>
      <c r="Z312" s="222"/>
      <c r="AA312" s="222"/>
    </row>
    <row r="313" spans="16:27" ht="15.75" customHeight="1" x14ac:dyDescent="0.25">
      <c r="P313" s="220"/>
      <c r="Q313" s="220"/>
      <c r="R313" s="220"/>
      <c r="S313" s="220"/>
      <c r="T313" s="220"/>
      <c r="U313" s="220"/>
      <c r="V313" s="220"/>
      <c r="W313" s="220"/>
      <c r="X313" s="220"/>
      <c r="Y313" s="220"/>
      <c r="Z313" s="222"/>
      <c r="AA313" s="222"/>
    </row>
    <row r="314" spans="16:27" ht="15.75" customHeight="1" x14ac:dyDescent="0.25">
      <c r="P314" s="220"/>
      <c r="Q314" s="220"/>
      <c r="R314" s="220"/>
      <c r="S314" s="220"/>
      <c r="T314" s="220"/>
      <c r="U314" s="220"/>
      <c r="V314" s="220"/>
      <c r="W314" s="220"/>
      <c r="X314" s="220"/>
      <c r="Y314" s="220"/>
      <c r="Z314" s="222"/>
      <c r="AA314" s="222"/>
    </row>
    <row r="315" spans="16:27" ht="15.75" customHeight="1" x14ac:dyDescent="0.25">
      <c r="P315" s="220"/>
      <c r="Q315" s="220"/>
      <c r="R315" s="220"/>
      <c r="S315" s="220"/>
      <c r="T315" s="220"/>
      <c r="U315" s="220"/>
      <c r="V315" s="220"/>
      <c r="W315" s="220"/>
      <c r="X315" s="220"/>
      <c r="Y315" s="220"/>
      <c r="Z315" s="222"/>
      <c r="AA315" s="222"/>
    </row>
    <row r="316" spans="16:27" ht="15.75" customHeight="1" x14ac:dyDescent="0.25">
      <c r="P316" s="220"/>
      <c r="Q316" s="220"/>
      <c r="R316" s="220"/>
      <c r="S316" s="220"/>
      <c r="T316" s="220"/>
      <c r="U316" s="220"/>
      <c r="V316" s="220"/>
      <c r="W316" s="220"/>
      <c r="X316" s="220"/>
      <c r="Y316" s="220"/>
      <c r="Z316" s="222"/>
      <c r="AA316" s="222"/>
    </row>
    <row r="317" spans="16:27" ht="15.75" customHeight="1" x14ac:dyDescent="0.25">
      <c r="P317" s="220"/>
      <c r="Q317" s="220"/>
      <c r="R317" s="220"/>
      <c r="S317" s="220"/>
      <c r="T317" s="220"/>
      <c r="U317" s="220"/>
      <c r="V317" s="220"/>
      <c r="W317" s="220"/>
      <c r="X317" s="220"/>
      <c r="Y317" s="220"/>
      <c r="Z317" s="222"/>
      <c r="AA317" s="222"/>
    </row>
    <row r="318" spans="16:27" ht="15.75" customHeight="1" x14ac:dyDescent="0.25">
      <c r="P318" s="220"/>
      <c r="Q318" s="220"/>
      <c r="R318" s="220"/>
      <c r="S318" s="220"/>
      <c r="T318" s="220"/>
      <c r="U318" s="220"/>
      <c r="V318" s="220"/>
      <c r="W318" s="220"/>
      <c r="X318" s="220"/>
      <c r="Y318" s="220"/>
      <c r="Z318" s="222"/>
      <c r="AA318" s="222"/>
    </row>
    <row r="319" spans="16:27" ht="15.75" customHeight="1" x14ac:dyDescent="0.25">
      <c r="P319" s="220"/>
      <c r="Q319" s="220"/>
      <c r="R319" s="220"/>
      <c r="S319" s="220"/>
      <c r="T319" s="220"/>
      <c r="U319" s="220"/>
      <c r="V319" s="220"/>
      <c r="W319" s="220"/>
      <c r="X319" s="220"/>
      <c r="Y319" s="220"/>
      <c r="Z319" s="222"/>
      <c r="AA319" s="222"/>
    </row>
    <row r="320" spans="16:27" ht="15.75" customHeight="1" x14ac:dyDescent="0.25">
      <c r="P320" s="220"/>
      <c r="Q320" s="220"/>
      <c r="R320" s="220"/>
      <c r="S320" s="220"/>
      <c r="T320" s="220"/>
      <c r="U320" s="220"/>
      <c r="V320" s="220"/>
      <c r="W320" s="220"/>
      <c r="X320" s="220"/>
      <c r="Y320" s="220"/>
      <c r="Z320" s="222"/>
      <c r="AA320" s="222"/>
    </row>
    <row r="321" spans="16:27" ht="15.75" customHeight="1" x14ac:dyDescent="0.25">
      <c r="P321" s="220"/>
      <c r="Q321" s="220"/>
      <c r="R321" s="220"/>
      <c r="S321" s="220"/>
      <c r="T321" s="220"/>
      <c r="U321" s="220"/>
      <c r="V321" s="220"/>
      <c r="W321" s="220"/>
      <c r="X321" s="220"/>
      <c r="Y321" s="220"/>
      <c r="Z321" s="222"/>
      <c r="AA321" s="222"/>
    </row>
    <row r="322" spans="16:27" ht="15.75" customHeight="1" x14ac:dyDescent="0.25">
      <c r="P322" s="220"/>
      <c r="Q322" s="220"/>
      <c r="R322" s="220"/>
      <c r="S322" s="220"/>
      <c r="T322" s="220"/>
      <c r="U322" s="220"/>
      <c r="V322" s="220"/>
      <c r="W322" s="220"/>
      <c r="X322" s="220"/>
      <c r="Y322" s="220"/>
      <c r="Z322" s="222"/>
      <c r="AA322" s="222"/>
    </row>
    <row r="323" spans="16:27" ht="15.75" customHeight="1" x14ac:dyDescent="0.25">
      <c r="P323" s="220"/>
      <c r="Q323" s="220"/>
      <c r="R323" s="220"/>
      <c r="S323" s="220"/>
      <c r="T323" s="220"/>
      <c r="U323" s="220"/>
      <c r="V323" s="220"/>
      <c r="W323" s="220"/>
      <c r="X323" s="220"/>
      <c r="Y323" s="220"/>
      <c r="Z323" s="222"/>
      <c r="AA323" s="222"/>
    </row>
    <row r="324" spans="16:27" ht="15.75" customHeight="1" x14ac:dyDescent="0.25">
      <c r="P324" s="220"/>
      <c r="Q324" s="220"/>
      <c r="R324" s="220"/>
      <c r="S324" s="220"/>
      <c r="T324" s="220"/>
      <c r="U324" s="220"/>
      <c r="V324" s="220"/>
      <c r="W324" s="220"/>
      <c r="X324" s="220"/>
      <c r="Y324" s="220"/>
      <c r="Z324" s="222"/>
      <c r="AA324" s="222"/>
    </row>
    <row r="325" spans="16:27" ht="15.75" customHeight="1" x14ac:dyDescent="0.25">
      <c r="P325" s="220"/>
      <c r="Q325" s="220"/>
      <c r="R325" s="220"/>
      <c r="S325" s="220"/>
      <c r="T325" s="220"/>
      <c r="U325" s="220"/>
      <c r="V325" s="220"/>
      <c r="W325" s="220"/>
      <c r="X325" s="220"/>
      <c r="Y325" s="220"/>
      <c r="Z325" s="222"/>
      <c r="AA325" s="222"/>
    </row>
    <row r="326" spans="16:27" ht="15.75" customHeight="1" x14ac:dyDescent="0.25">
      <c r="P326" s="220"/>
      <c r="Q326" s="220"/>
      <c r="R326" s="220"/>
      <c r="S326" s="220"/>
      <c r="T326" s="220"/>
      <c r="U326" s="220"/>
      <c r="V326" s="220"/>
      <c r="W326" s="220"/>
      <c r="X326" s="220"/>
      <c r="Y326" s="220"/>
      <c r="Z326" s="222"/>
      <c r="AA326" s="222"/>
    </row>
    <row r="327" spans="16:27" ht="15.75" customHeight="1" x14ac:dyDescent="0.25">
      <c r="P327" s="220"/>
      <c r="Q327" s="220"/>
      <c r="R327" s="220"/>
      <c r="S327" s="220"/>
      <c r="T327" s="220"/>
      <c r="U327" s="220"/>
      <c r="V327" s="220"/>
      <c r="W327" s="220"/>
      <c r="X327" s="220"/>
      <c r="Y327" s="220"/>
      <c r="Z327" s="222"/>
      <c r="AA327" s="222"/>
    </row>
    <row r="328" spans="16:27" ht="15.75" customHeight="1" x14ac:dyDescent="0.25">
      <c r="P328" s="220"/>
      <c r="Q328" s="220"/>
      <c r="R328" s="220"/>
      <c r="S328" s="220"/>
      <c r="T328" s="220"/>
      <c r="U328" s="220"/>
      <c r="V328" s="220"/>
      <c r="W328" s="220"/>
      <c r="X328" s="220"/>
      <c r="Y328" s="220"/>
      <c r="Z328" s="222"/>
      <c r="AA328" s="222"/>
    </row>
    <row r="329" spans="16:27" ht="15.75" customHeight="1" x14ac:dyDescent="0.25">
      <c r="P329" s="220"/>
      <c r="Q329" s="220"/>
      <c r="R329" s="220"/>
      <c r="S329" s="220"/>
      <c r="T329" s="220"/>
      <c r="U329" s="220"/>
      <c r="V329" s="220"/>
      <c r="W329" s="220"/>
      <c r="X329" s="220"/>
      <c r="Y329" s="220"/>
      <c r="Z329" s="222"/>
      <c r="AA329" s="222"/>
    </row>
    <row r="330" spans="16:27" ht="15.75" customHeight="1" x14ac:dyDescent="0.25">
      <c r="P330" s="220"/>
      <c r="Q330" s="220"/>
      <c r="R330" s="220"/>
      <c r="S330" s="220"/>
      <c r="T330" s="220"/>
      <c r="U330" s="220"/>
      <c r="V330" s="220"/>
      <c r="W330" s="220"/>
      <c r="X330" s="220"/>
      <c r="Y330" s="220"/>
      <c r="Z330" s="222"/>
      <c r="AA330" s="222"/>
    </row>
    <row r="331" spans="16:27" ht="15.75" customHeight="1" x14ac:dyDescent="0.25">
      <c r="P331" s="220"/>
      <c r="Q331" s="220"/>
      <c r="R331" s="220"/>
      <c r="S331" s="220"/>
      <c r="T331" s="220"/>
      <c r="U331" s="220"/>
      <c r="V331" s="220"/>
      <c r="W331" s="220"/>
      <c r="X331" s="220"/>
      <c r="Y331" s="220"/>
      <c r="Z331" s="222"/>
      <c r="AA331" s="222"/>
    </row>
    <row r="332" spans="16:27" ht="15.75" customHeight="1" x14ac:dyDescent="0.25">
      <c r="P332" s="220"/>
      <c r="Q332" s="220"/>
      <c r="R332" s="220"/>
      <c r="S332" s="220"/>
      <c r="T332" s="220"/>
      <c r="U332" s="220"/>
      <c r="V332" s="220"/>
      <c r="W332" s="220"/>
      <c r="X332" s="220"/>
      <c r="Y332" s="220"/>
      <c r="Z332" s="222"/>
      <c r="AA332" s="222"/>
    </row>
    <row r="333" spans="16:27" ht="15.75" customHeight="1" x14ac:dyDescent="0.25">
      <c r="P333" s="220"/>
      <c r="Q333" s="220"/>
      <c r="R333" s="220"/>
      <c r="S333" s="220"/>
      <c r="T333" s="220"/>
      <c r="U333" s="220"/>
      <c r="V333" s="220"/>
      <c r="W333" s="220"/>
      <c r="X333" s="220"/>
      <c r="Y333" s="220"/>
      <c r="Z333" s="222"/>
      <c r="AA333" s="222"/>
    </row>
    <row r="334" spans="16:27" ht="15.75" customHeight="1" x14ac:dyDescent="0.25">
      <c r="P334" s="220"/>
      <c r="Q334" s="220"/>
      <c r="R334" s="220"/>
      <c r="S334" s="220"/>
      <c r="T334" s="220"/>
      <c r="U334" s="220"/>
      <c r="V334" s="220"/>
      <c r="W334" s="220"/>
      <c r="X334" s="220"/>
      <c r="Y334" s="220"/>
      <c r="Z334" s="222"/>
      <c r="AA334" s="222"/>
    </row>
    <row r="335" spans="16:27" ht="15.75" customHeight="1" x14ac:dyDescent="0.25">
      <c r="P335" s="220"/>
      <c r="Q335" s="220"/>
      <c r="R335" s="220"/>
      <c r="S335" s="220"/>
      <c r="T335" s="220"/>
      <c r="U335" s="220"/>
      <c r="V335" s="220"/>
      <c r="W335" s="220"/>
      <c r="X335" s="220"/>
      <c r="Y335" s="220"/>
      <c r="Z335" s="222"/>
      <c r="AA335" s="222"/>
    </row>
    <row r="336" spans="16:27" ht="15.75" customHeight="1" x14ac:dyDescent="0.25">
      <c r="P336" s="220"/>
      <c r="Q336" s="220"/>
      <c r="R336" s="220"/>
      <c r="S336" s="220"/>
      <c r="T336" s="220"/>
      <c r="U336" s="220"/>
      <c r="V336" s="220"/>
      <c r="W336" s="220"/>
      <c r="X336" s="220"/>
      <c r="Y336" s="220"/>
      <c r="Z336" s="222"/>
      <c r="AA336" s="222"/>
    </row>
    <row r="337" spans="16:27" ht="15.75" customHeight="1" x14ac:dyDescent="0.25">
      <c r="P337" s="220"/>
      <c r="Q337" s="220"/>
      <c r="R337" s="220"/>
      <c r="S337" s="220"/>
      <c r="T337" s="220"/>
      <c r="U337" s="220"/>
      <c r="V337" s="220"/>
      <c r="W337" s="220"/>
      <c r="X337" s="220"/>
      <c r="Y337" s="220"/>
      <c r="Z337" s="222"/>
      <c r="AA337" s="222"/>
    </row>
    <row r="338" spans="16:27" ht="15.75" customHeight="1" x14ac:dyDescent="0.25">
      <c r="P338" s="220"/>
      <c r="Q338" s="220"/>
      <c r="R338" s="220"/>
      <c r="S338" s="220"/>
      <c r="T338" s="220"/>
      <c r="U338" s="220"/>
      <c r="V338" s="220"/>
      <c r="W338" s="220"/>
      <c r="X338" s="220"/>
      <c r="Y338" s="220"/>
      <c r="Z338" s="222"/>
      <c r="AA338" s="222"/>
    </row>
    <row r="339" spans="16:27" ht="15.75" customHeight="1" x14ac:dyDescent="0.25">
      <c r="P339" s="220"/>
      <c r="Q339" s="220"/>
      <c r="R339" s="220"/>
      <c r="S339" s="220"/>
      <c r="T339" s="220"/>
      <c r="U339" s="220"/>
      <c r="V339" s="220"/>
      <c r="W339" s="220"/>
      <c r="X339" s="220"/>
      <c r="Y339" s="220"/>
      <c r="Z339" s="222"/>
      <c r="AA339" s="222"/>
    </row>
    <row r="340" spans="16:27" ht="15.75" customHeight="1" x14ac:dyDescent="0.25">
      <c r="P340" s="220"/>
      <c r="Q340" s="220"/>
      <c r="R340" s="220"/>
      <c r="S340" s="220"/>
      <c r="T340" s="220"/>
      <c r="U340" s="220"/>
      <c r="V340" s="220"/>
      <c r="W340" s="220"/>
      <c r="X340" s="220"/>
      <c r="Y340" s="220"/>
      <c r="Z340" s="222"/>
      <c r="AA340" s="222"/>
    </row>
    <row r="341" spans="16:27" ht="15.75" customHeight="1" x14ac:dyDescent="0.25">
      <c r="P341" s="220"/>
      <c r="Q341" s="220"/>
      <c r="R341" s="220"/>
      <c r="S341" s="220"/>
      <c r="T341" s="220"/>
      <c r="U341" s="220"/>
      <c r="V341" s="220"/>
      <c r="W341" s="220"/>
      <c r="X341" s="220"/>
      <c r="Y341" s="220"/>
      <c r="Z341" s="222"/>
      <c r="AA341" s="222"/>
    </row>
    <row r="342" spans="16:27" ht="15.75" customHeight="1" x14ac:dyDescent="0.25">
      <c r="P342" s="220"/>
      <c r="Q342" s="220"/>
      <c r="R342" s="220"/>
      <c r="S342" s="220"/>
      <c r="T342" s="220"/>
      <c r="U342" s="220"/>
      <c r="V342" s="220"/>
      <c r="W342" s="220"/>
      <c r="X342" s="220"/>
      <c r="Y342" s="220"/>
      <c r="Z342" s="222"/>
      <c r="AA342" s="222"/>
    </row>
    <row r="343" spans="16:27" ht="15.75" customHeight="1" x14ac:dyDescent="0.25">
      <c r="P343" s="220"/>
      <c r="Q343" s="220"/>
      <c r="R343" s="220"/>
      <c r="S343" s="220"/>
      <c r="T343" s="220"/>
      <c r="U343" s="220"/>
      <c r="V343" s="220"/>
      <c r="W343" s="220"/>
      <c r="X343" s="220"/>
      <c r="Y343" s="220"/>
      <c r="Z343" s="222"/>
      <c r="AA343" s="222"/>
    </row>
    <row r="344" spans="16:27" ht="15.75" customHeight="1" x14ac:dyDescent="0.25">
      <c r="P344" s="220"/>
      <c r="Q344" s="220"/>
      <c r="R344" s="220"/>
      <c r="S344" s="220"/>
      <c r="T344" s="220"/>
      <c r="U344" s="220"/>
      <c r="V344" s="220"/>
      <c r="W344" s="220"/>
      <c r="X344" s="220"/>
      <c r="Y344" s="220"/>
      <c r="Z344" s="222"/>
      <c r="AA344" s="222"/>
    </row>
    <row r="345" spans="16:27" ht="15.75" customHeight="1" x14ac:dyDescent="0.25">
      <c r="P345" s="220"/>
      <c r="Q345" s="220"/>
      <c r="R345" s="220"/>
      <c r="S345" s="220"/>
      <c r="T345" s="220"/>
      <c r="U345" s="220"/>
      <c r="V345" s="220"/>
      <c r="W345" s="220"/>
      <c r="X345" s="220"/>
      <c r="Y345" s="220"/>
      <c r="Z345" s="222"/>
      <c r="AA345" s="222"/>
    </row>
    <row r="346" spans="16:27" ht="15.75" customHeight="1" x14ac:dyDescent="0.25">
      <c r="P346" s="220"/>
      <c r="Q346" s="220"/>
      <c r="R346" s="220"/>
      <c r="S346" s="220"/>
      <c r="T346" s="220"/>
      <c r="U346" s="220"/>
      <c r="V346" s="220"/>
      <c r="W346" s="220"/>
      <c r="X346" s="220"/>
      <c r="Y346" s="220"/>
      <c r="Z346" s="222"/>
      <c r="AA346" s="222"/>
    </row>
    <row r="347" spans="16:27" ht="15.75" customHeight="1" x14ac:dyDescent="0.25">
      <c r="P347" s="220"/>
      <c r="Q347" s="220"/>
      <c r="R347" s="220"/>
      <c r="S347" s="220"/>
      <c r="T347" s="220"/>
      <c r="U347" s="220"/>
      <c r="V347" s="220"/>
      <c r="W347" s="220"/>
      <c r="X347" s="220"/>
      <c r="Y347" s="220"/>
      <c r="Z347" s="222"/>
      <c r="AA347" s="222"/>
    </row>
    <row r="348" spans="16:27" ht="15.75" customHeight="1" x14ac:dyDescent="0.25">
      <c r="P348" s="220"/>
      <c r="Q348" s="220"/>
      <c r="R348" s="220"/>
      <c r="S348" s="220"/>
      <c r="T348" s="220"/>
      <c r="U348" s="220"/>
      <c r="V348" s="220"/>
      <c r="W348" s="220"/>
      <c r="X348" s="220"/>
      <c r="Y348" s="220"/>
      <c r="Z348" s="222"/>
      <c r="AA348" s="222"/>
    </row>
    <row r="349" spans="16:27" ht="15.75" customHeight="1" x14ac:dyDescent="0.25">
      <c r="P349" s="220"/>
      <c r="Q349" s="220"/>
      <c r="R349" s="220"/>
      <c r="S349" s="220"/>
      <c r="T349" s="220"/>
      <c r="U349" s="220"/>
      <c r="V349" s="220"/>
      <c r="W349" s="220"/>
      <c r="X349" s="220"/>
      <c r="Y349" s="220"/>
      <c r="Z349" s="222"/>
      <c r="AA349" s="222"/>
    </row>
    <row r="350" spans="16:27" ht="15.75" customHeight="1" x14ac:dyDescent="0.25">
      <c r="P350" s="220"/>
      <c r="Q350" s="220"/>
      <c r="R350" s="220"/>
      <c r="S350" s="220"/>
      <c r="T350" s="220"/>
      <c r="U350" s="220"/>
      <c r="V350" s="220"/>
      <c r="W350" s="220"/>
      <c r="X350" s="220"/>
      <c r="Y350" s="220"/>
      <c r="Z350" s="222"/>
      <c r="AA350" s="222"/>
    </row>
    <row r="351" spans="16:27" ht="15.75" customHeight="1" x14ac:dyDescent="0.25">
      <c r="P351" s="220"/>
      <c r="Q351" s="220"/>
      <c r="R351" s="220"/>
      <c r="S351" s="220"/>
      <c r="T351" s="220"/>
      <c r="U351" s="220"/>
      <c r="V351" s="220"/>
      <c r="W351" s="220"/>
      <c r="X351" s="220"/>
      <c r="Y351" s="220"/>
      <c r="Z351" s="222"/>
      <c r="AA351" s="222"/>
    </row>
    <row r="352" spans="16:27" ht="15.75" customHeight="1" x14ac:dyDescent="0.25">
      <c r="P352" s="220"/>
      <c r="Q352" s="220"/>
      <c r="R352" s="220"/>
      <c r="S352" s="220"/>
      <c r="T352" s="220"/>
      <c r="U352" s="220"/>
      <c r="V352" s="220"/>
      <c r="W352" s="220"/>
      <c r="X352" s="220"/>
      <c r="Y352" s="220"/>
      <c r="Z352" s="222"/>
      <c r="AA352" s="222"/>
    </row>
    <row r="353" spans="16:27" ht="15.75" customHeight="1" x14ac:dyDescent="0.25">
      <c r="P353" s="220"/>
      <c r="Q353" s="220"/>
      <c r="R353" s="220"/>
      <c r="S353" s="220"/>
      <c r="T353" s="220"/>
      <c r="U353" s="220"/>
      <c r="V353" s="220"/>
      <c r="W353" s="220"/>
      <c r="X353" s="220"/>
      <c r="Y353" s="220"/>
      <c r="Z353" s="222"/>
      <c r="AA353" s="222"/>
    </row>
    <row r="354" spans="16:27" ht="15.75" customHeight="1" x14ac:dyDescent="0.25">
      <c r="P354" s="220"/>
      <c r="Q354" s="220"/>
      <c r="R354" s="220"/>
      <c r="S354" s="220"/>
      <c r="T354" s="220"/>
      <c r="U354" s="220"/>
      <c r="V354" s="220"/>
      <c r="W354" s="220"/>
      <c r="X354" s="220"/>
      <c r="Y354" s="220"/>
      <c r="Z354" s="222"/>
      <c r="AA354" s="222"/>
    </row>
    <row r="355" spans="16:27" ht="15.75" customHeight="1" x14ac:dyDescent="0.25">
      <c r="P355" s="220"/>
      <c r="Q355" s="220"/>
      <c r="R355" s="220"/>
      <c r="S355" s="220"/>
      <c r="T355" s="220"/>
      <c r="U355" s="220"/>
      <c r="V355" s="220"/>
      <c r="W355" s="220"/>
      <c r="X355" s="220"/>
      <c r="Y355" s="220"/>
      <c r="Z355" s="222"/>
      <c r="AA355" s="222"/>
    </row>
    <row r="356" spans="16:27" ht="15.75" customHeight="1" x14ac:dyDescent="0.25">
      <c r="P356" s="220"/>
      <c r="Q356" s="220"/>
      <c r="R356" s="220"/>
      <c r="S356" s="220"/>
      <c r="T356" s="220"/>
      <c r="U356" s="220"/>
      <c r="V356" s="220"/>
      <c r="W356" s="220"/>
      <c r="X356" s="220"/>
      <c r="Y356" s="220"/>
      <c r="Z356" s="222"/>
      <c r="AA356" s="222"/>
    </row>
    <row r="357" spans="16:27" ht="15.75" customHeight="1" x14ac:dyDescent="0.25">
      <c r="P357" s="220"/>
      <c r="Q357" s="220"/>
      <c r="R357" s="220"/>
      <c r="S357" s="220"/>
      <c r="T357" s="220"/>
      <c r="U357" s="220"/>
      <c r="V357" s="220"/>
      <c r="W357" s="220"/>
      <c r="X357" s="220"/>
      <c r="Y357" s="220"/>
      <c r="Z357" s="222"/>
      <c r="AA357" s="222"/>
    </row>
    <row r="358" spans="16:27" ht="15.75" customHeight="1" x14ac:dyDescent="0.25">
      <c r="P358" s="220"/>
      <c r="Q358" s="220"/>
      <c r="R358" s="220"/>
      <c r="S358" s="220"/>
      <c r="T358" s="220"/>
      <c r="U358" s="220"/>
      <c r="V358" s="220"/>
      <c r="W358" s="220"/>
      <c r="X358" s="220"/>
      <c r="Y358" s="220"/>
      <c r="Z358" s="222"/>
      <c r="AA358" s="222"/>
    </row>
    <row r="359" spans="16:27" ht="15.75" customHeight="1" x14ac:dyDescent="0.25">
      <c r="P359" s="220"/>
      <c r="Q359" s="220"/>
      <c r="R359" s="220"/>
      <c r="S359" s="220"/>
      <c r="T359" s="220"/>
      <c r="U359" s="220"/>
      <c r="V359" s="220"/>
      <c r="W359" s="220"/>
      <c r="X359" s="220"/>
      <c r="Y359" s="220"/>
      <c r="Z359" s="222"/>
      <c r="AA359" s="222"/>
    </row>
    <row r="360" spans="16:27" ht="15.75" customHeight="1" x14ac:dyDescent="0.25">
      <c r="P360" s="220"/>
      <c r="Q360" s="220"/>
      <c r="R360" s="220"/>
      <c r="S360" s="220"/>
      <c r="T360" s="220"/>
      <c r="U360" s="220"/>
      <c r="V360" s="220"/>
      <c r="W360" s="220"/>
      <c r="X360" s="220"/>
      <c r="Y360" s="220"/>
      <c r="Z360" s="222"/>
      <c r="AA360" s="222"/>
    </row>
    <row r="361" spans="16:27" ht="15.75" customHeight="1" x14ac:dyDescent="0.25">
      <c r="P361" s="220"/>
      <c r="Q361" s="220"/>
      <c r="R361" s="220"/>
      <c r="S361" s="220"/>
      <c r="T361" s="220"/>
      <c r="U361" s="220"/>
      <c r="V361" s="220"/>
      <c r="W361" s="220"/>
      <c r="X361" s="220"/>
      <c r="Y361" s="220"/>
      <c r="Z361" s="222"/>
      <c r="AA361" s="222"/>
    </row>
    <row r="362" spans="16:27" ht="15.75" customHeight="1" x14ac:dyDescent="0.25">
      <c r="P362" s="220"/>
      <c r="Q362" s="220"/>
      <c r="R362" s="220"/>
      <c r="S362" s="220"/>
      <c r="T362" s="220"/>
      <c r="U362" s="220"/>
      <c r="V362" s="220"/>
      <c r="W362" s="220"/>
      <c r="X362" s="220"/>
      <c r="Y362" s="220"/>
      <c r="Z362" s="222"/>
      <c r="AA362" s="222"/>
    </row>
    <row r="363" spans="16:27" ht="15.75" customHeight="1" x14ac:dyDescent="0.25">
      <c r="P363" s="220"/>
      <c r="Q363" s="220"/>
      <c r="R363" s="220"/>
      <c r="S363" s="220"/>
      <c r="T363" s="220"/>
      <c r="U363" s="220"/>
      <c r="V363" s="220"/>
      <c r="W363" s="220"/>
      <c r="X363" s="220"/>
      <c r="Y363" s="220"/>
      <c r="Z363" s="222"/>
      <c r="AA363" s="222"/>
    </row>
    <row r="364" spans="16:27" ht="15.75" customHeight="1" x14ac:dyDescent="0.25">
      <c r="P364" s="220"/>
      <c r="Q364" s="220"/>
      <c r="R364" s="220"/>
      <c r="S364" s="220"/>
      <c r="T364" s="220"/>
      <c r="U364" s="220"/>
      <c r="V364" s="220"/>
      <c r="W364" s="220"/>
      <c r="X364" s="220"/>
      <c r="Y364" s="220"/>
      <c r="Z364" s="222"/>
      <c r="AA364" s="222"/>
    </row>
    <row r="365" spans="16:27" ht="15.75" customHeight="1" x14ac:dyDescent="0.25">
      <c r="P365" s="220"/>
      <c r="Q365" s="220"/>
      <c r="R365" s="220"/>
      <c r="S365" s="220"/>
      <c r="T365" s="220"/>
      <c r="U365" s="220"/>
      <c r="V365" s="220"/>
      <c r="W365" s="220"/>
      <c r="X365" s="220"/>
      <c r="Y365" s="220"/>
      <c r="Z365" s="222"/>
      <c r="AA365" s="222"/>
    </row>
    <row r="366" spans="16:27" ht="15.75" customHeight="1" x14ac:dyDescent="0.25">
      <c r="P366" s="220"/>
      <c r="Q366" s="220"/>
      <c r="R366" s="220"/>
      <c r="S366" s="220"/>
      <c r="T366" s="220"/>
      <c r="U366" s="220"/>
      <c r="V366" s="220"/>
      <c r="W366" s="220"/>
      <c r="X366" s="220"/>
      <c r="Y366" s="220"/>
      <c r="Z366" s="222"/>
      <c r="AA366" s="222"/>
    </row>
    <row r="367" spans="16:27" ht="15.75" customHeight="1" x14ac:dyDescent="0.25">
      <c r="P367" s="220"/>
      <c r="Q367" s="220"/>
      <c r="R367" s="220"/>
      <c r="S367" s="220"/>
      <c r="T367" s="220"/>
      <c r="U367" s="220"/>
      <c r="V367" s="220"/>
      <c r="W367" s="220"/>
      <c r="X367" s="220"/>
      <c r="Y367" s="220"/>
      <c r="Z367" s="222"/>
      <c r="AA367" s="222"/>
    </row>
    <row r="368" spans="16:27" ht="15.75" customHeight="1" x14ac:dyDescent="0.25">
      <c r="P368" s="220"/>
      <c r="Q368" s="220"/>
      <c r="R368" s="220"/>
      <c r="S368" s="220"/>
      <c r="T368" s="220"/>
      <c r="U368" s="220"/>
      <c r="V368" s="220"/>
      <c r="W368" s="220"/>
      <c r="X368" s="220"/>
      <c r="Y368" s="220"/>
      <c r="Z368" s="222"/>
      <c r="AA368" s="222"/>
    </row>
    <row r="369" spans="16:27" ht="15.75" customHeight="1" x14ac:dyDescent="0.25">
      <c r="P369" s="220"/>
      <c r="Q369" s="220"/>
      <c r="R369" s="220"/>
      <c r="S369" s="220"/>
      <c r="T369" s="220"/>
      <c r="U369" s="220"/>
      <c r="V369" s="220"/>
      <c r="W369" s="220"/>
      <c r="X369" s="220"/>
      <c r="Y369" s="220"/>
      <c r="Z369" s="222"/>
      <c r="AA369" s="222"/>
    </row>
    <row r="370" spans="16:27" ht="15.75" customHeight="1" x14ac:dyDescent="0.25">
      <c r="P370" s="220"/>
      <c r="Q370" s="220"/>
      <c r="R370" s="220"/>
      <c r="S370" s="220"/>
      <c r="T370" s="220"/>
      <c r="U370" s="220"/>
      <c r="V370" s="220"/>
      <c r="W370" s="220"/>
      <c r="X370" s="220"/>
      <c r="Y370" s="220"/>
      <c r="Z370" s="222"/>
      <c r="AA370" s="222"/>
    </row>
    <row r="371" spans="16:27" ht="15.75" customHeight="1" x14ac:dyDescent="0.25">
      <c r="P371" s="220"/>
      <c r="Q371" s="220"/>
      <c r="R371" s="220"/>
      <c r="S371" s="220"/>
      <c r="T371" s="220"/>
      <c r="U371" s="220"/>
      <c r="V371" s="220"/>
      <c r="W371" s="220"/>
      <c r="X371" s="220"/>
      <c r="Y371" s="220"/>
      <c r="Z371" s="222"/>
      <c r="AA371" s="222"/>
    </row>
    <row r="372" spans="16:27" ht="15.75" customHeight="1" x14ac:dyDescent="0.25">
      <c r="P372" s="220"/>
      <c r="Q372" s="220"/>
      <c r="R372" s="220"/>
      <c r="S372" s="220"/>
      <c r="T372" s="220"/>
      <c r="U372" s="220"/>
      <c r="V372" s="220"/>
      <c r="W372" s="220"/>
      <c r="X372" s="220"/>
      <c r="Y372" s="220"/>
      <c r="Z372" s="222"/>
      <c r="AA372" s="222"/>
    </row>
    <row r="373" spans="16:27" ht="15.75" customHeight="1" x14ac:dyDescent="0.25">
      <c r="P373" s="220"/>
      <c r="Q373" s="220"/>
      <c r="R373" s="220"/>
      <c r="S373" s="220"/>
      <c r="T373" s="220"/>
      <c r="U373" s="220"/>
      <c r="V373" s="220"/>
      <c r="W373" s="220"/>
      <c r="X373" s="220"/>
      <c r="Y373" s="220"/>
      <c r="Z373" s="222"/>
      <c r="AA373" s="222"/>
    </row>
    <row r="374" spans="16:27" ht="15.75" customHeight="1" x14ac:dyDescent="0.25">
      <c r="P374" s="220"/>
      <c r="Q374" s="220"/>
      <c r="R374" s="220"/>
      <c r="S374" s="220"/>
      <c r="T374" s="220"/>
      <c r="U374" s="220"/>
      <c r="V374" s="220"/>
      <c r="W374" s="220"/>
      <c r="X374" s="220"/>
      <c r="Y374" s="220"/>
      <c r="Z374" s="222"/>
      <c r="AA374" s="222"/>
    </row>
    <row r="375" spans="16:27" ht="15.75" customHeight="1" x14ac:dyDescent="0.25">
      <c r="P375" s="220"/>
      <c r="Q375" s="220"/>
      <c r="R375" s="220"/>
      <c r="S375" s="220"/>
      <c r="T375" s="220"/>
      <c r="U375" s="220"/>
      <c r="V375" s="220"/>
      <c r="W375" s="220"/>
      <c r="X375" s="220"/>
      <c r="Y375" s="220"/>
      <c r="Z375" s="222"/>
      <c r="AA375" s="222"/>
    </row>
    <row r="376" spans="16:27" ht="15.75" customHeight="1" x14ac:dyDescent="0.25">
      <c r="P376" s="220"/>
      <c r="Q376" s="220"/>
      <c r="R376" s="220"/>
      <c r="S376" s="220"/>
      <c r="T376" s="220"/>
      <c r="U376" s="220"/>
      <c r="V376" s="220"/>
      <c r="W376" s="220"/>
      <c r="X376" s="220"/>
      <c r="Y376" s="220"/>
      <c r="Z376" s="222"/>
      <c r="AA376" s="222"/>
    </row>
    <row r="377" spans="16:27" ht="15.75" customHeight="1" x14ac:dyDescent="0.25">
      <c r="P377" s="220"/>
      <c r="Q377" s="220"/>
      <c r="R377" s="220"/>
      <c r="S377" s="220"/>
      <c r="T377" s="220"/>
      <c r="U377" s="220"/>
      <c r="V377" s="220"/>
      <c r="W377" s="220"/>
      <c r="X377" s="220"/>
      <c r="Y377" s="220"/>
      <c r="Z377" s="222"/>
      <c r="AA377" s="222"/>
    </row>
    <row r="378" spans="16:27" ht="15.75" customHeight="1" x14ac:dyDescent="0.25">
      <c r="P378" s="220"/>
      <c r="Q378" s="220"/>
      <c r="R378" s="220"/>
      <c r="S378" s="220"/>
      <c r="T378" s="220"/>
      <c r="U378" s="220"/>
      <c r="V378" s="220"/>
      <c r="W378" s="220"/>
      <c r="X378" s="220"/>
      <c r="Y378" s="220"/>
      <c r="Z378" s="222"/>
      <c r="AA378" s="222"/>
    </row>
    <row r="379" spans="16:27" ht="15.75" customHeight="1" x14ac:dyDescent="0.25">
      <c r="P379" s="220"/>
      <c r="Q379" s="220"/>
      <c r="R379" s="220"/>
      <c r="S379" s="220"/>
      <c r="T379" s="220"/>
      <c r="U379" s="220"/>
      <c r="V379" s="220"/>
      <c r="W379" s="220"/>
      <c r="X379" s="220"/>
      <c r="Y379" s="220"/>
      <c r="Z379" s="222"/>
      <c r="AA379" s="222"/>
    </row>
    <row r="380" spans="16:27" ht="15.75" customHeight="1" x14ac:dyDescent="0.25">
      <c r="P380" s="220"/>
      <c r="Q380" s="220"/>
      <c r="R380" s="220"/>
      <c r="S380" s="220"/>
      <c r="T380" s="220"/>
      <c r="U380" s="220"/>
      <c r="V380" s="220"/>
      <c r="W380" s="220"/>
      <c r="X380" s="220"/>
      <c r="Y380" s="220"/>
      <c r="Z380" s="222"/>
      <c r="AA380" s="222"/>
    </row>
    <row r="381" spans="16:27" ht="15.75" customHeight="1" x14ac:dyDescent="0.25">
      <c r="P381" s="220"/>
      <c r="Q381" s="220"/>
      <c r="R381" s="220"/>
      <c r="S381" s="220"/>
      <c r="T381" s="220"/>
      <c r="U381" s="220"/>
      <c r="V381" s="220"/>
      <c r="W381" s="220"/>
      <c r="X381" s="220"/>
      <c r="Y381" s="220"/>
      <c r="Z381" s="222"/>
      <c r="AA381" s="222"/>
    </row>
    <row r="382" spans="16:27" ht="15.75" customHeight="1" x14ac:dyDescent="0.25">
      <c r="P382" s="220"/>
      <c r="Q382" s="220"/>
      <c r="R382" s="220"/>
      <c r="S382" s="220"/>
      <c r="T382" s="220"/>
      <c r="U382" s="220"/>
      <c r="V382" s="220"/>
      <c r="W382" s="220"/>
      <c r="X382" s="220"/>
      <c r="Y382" s="220"/>
      <c r="Z382" s="222"/>
      <c r="AA382" s="222"/>
    </row>
    <row r="383" spans="16:27" ht="15.75" customHeight="1" x14ac:dyDescent="0.25">
      <c r="P383" s="220"/>
      <c r="Q383" s="220"/>
      <c r="R383" s="220"/>
      <c r="S383" s="220"/>
      <c r="T383" s="220"/>
      <c r="U383" s="220"/>
      <c r="V383" s="220"/>
      <c r="W383" s="220"/>
      <c r="X383" s="220"/>
      <c r="Y383" s="220"/>
      <c r="Z383" s="222"/>
      <c r="AA383" s="222"/>
    </row>
    <row r="384" spans="16:27" ht="15.75" customHeight="1" x14ac:dyDescent="0.25">
      <c r="P384" s="220"/>
      <c r="Q384" s="220"/>
      <c r="R384" s="220"/>
      <c r="S384" s="220"/>
      <c r="T384" s="220"/>
      <c r="U384" s="220"/>
      <c r="V384" s="220"/>
      <c r="W384" s="220"/>
      <c r="X384" s="220"/>
      <c r="Y384" s="220"/>
      <c r="Z384" s="222"/>
      <c r="AA384" s="222"/>
    </row>
    <row r="385" spans="16:27" ht="15.75" customHeight="1" x14ac:dyDescent="0.25">
      <c r="P385" s="220"/>
      <c r="Q385" s="220"/>
      <c r="R385" s="220"/>
      <c r="S385" s="220"/>
      <c r="T385" s="220"/>
      <c r="U385" s="220"/>
      <c r="V385" s="220"/>
      <c r="W385" s="220"/>
      <c r="X385" s="220"/>
      <c r="Y385" s="220"/>
      <c r="Z385" s="222"/>
      <c r="AA385" s="222"/>
    </row>
    <row r="386" spans="16:27" ht="15.75" customHeight="1" x14ac:dyDescent="0.25">
      <c r="P386" s="220"/>
      <c r="Q386" s="220"/>
      <c r="R386" s="220"/>
      <c r="S386" s="220"/>
      <c r="T386" s="220"/>
      <c r="U386" s="220"/>
      <c r="V386" s="220"/>
      <c r="W386" s="220"/>
      <c r="X386" s="220"/>
      <c r="Y386" s="220"/>
      <c r="Z386" s="222"/>
      <c r="AA386" s="222"/>
    </row>
    <row r="387" spans="16:27" ht="15.75" customHeight="1" x14ac:dyDescent="0.25">
      <c r="P387" s="220"/>
      <c r="Q387" s="220"/>
      <c r="R387" s="220"/>
      <c r="S387" s="220"/>
      <c r="T387" s="220"/>
      <c r="U387" s="220"/>
      <c r="V387" s="220"/>
      <c r="W387" s="220"/>
      <c r="X387" s="220"/>
      <c r="Y387" s="220"/>
      <c r="Z387" s="222"/>
      <c r="AA387" s="222"/>
    </row>
    <row r="388" spans="16:27" ht="15.75" customHeight="1" x14ac:dyDescent="0.25">
      <c r="P388" s="220"/>
      <c r="Q388" s="220"/>
      <c r="R388" s="220"/>
      <c r="S388" s="220"/>
      <c r="T388" s="220"/>
      <c r="U388" s="220"/>
      <c r="V388" s="220"/>
      <c r="W388" s="220"/>
      <c r="X388" s="220"/>
      <c r="Y388" s="220"/>
      <c r="Z388" s="222"/>
      <c r="AA388" s="222"/>
    </row>
    <row r="389" spans="16:27" ht="15.75" customHeight="1" x14ac:dyDescent="0.25">
      <c r="P389" s="220"/>
      <c r="Q389" s="220"/>
      <c r="R389" s="220"/>
      <c r="S389" s="220"/>
      <c r="T389" s="220"/>
      <c r="U389" s="220"/>
      <c r="V389" s="220"/>
      <c r="W389" s="220"/>
      <c r="X389" s="220"/>
      <c r="Y389" s="220"/>
      <c r="Z389" s="222"/>
      <c r="AA389" s="222"/>
    </row>
    <row r="390" spans="16:27" ht="15.75" customHeight="1" x14ac:dyDescent="0.25">
      <c r="P390" s="220"/>
      <c r="Q390" s="220"/>
      <c r="R390" s="220"/>
      <c r="S390" s="220"/>
      <c r="T390" s="220"/>
      <c r="U390" s="220"/>
      <c r="V390" s="220"/>
      <c r="W390" s="220"/>
      <c r="X390" s="220"/>
      <c r="Y390" s="220"/>
      <c r="Z390" s="222"/>
      <c r="AA390" s="222"/>
    </row>
    <row r="391" spans="16:27" ht="15.75" customHeight="1" x14ac:dyDescent="0.25">
      <c r="P391" s="220"/>
      <c r="Q391" s="220"/>
      <c r="R391" s="220"/>
      <c r="S391" s="220"/>
      <c r="T391" s="220"/>
      <c r="U391" s="220"/>
      <c r="V391" s="220"/>
      <c r="W391" s="220"/>
      <c r="X391" s="220"/>
      <c r="Y391" s="220"/>
      <c r="Z391" s="222"/>
      <c r="AA391" s="222"/>
    </row>
    <row r="392" spans="16:27" ht="15.75" customHeight="1" x14ac:dyDescent="0.25">
      <c r="P392" s="220"/>
      <c r="Q392" s="220"/>
      <c r="R392" s="220"/>
      <c r="S392" s="220"/>
      <c r="T392" s="220"/>
      <c r="U392" s="220"/>
      <c r="V392" s="220"/>
      <c r="W392" s="220"/>
      <c r="X392" s="220"/>
      <c r="Y392" s="220"/>
      <c r="Z392" s="222"/>
      <c r="AA392" s="222"/>
    </row>
    <row r="393" spans="16:27" ht="15.75" customHeight="1" x14ac:dyDescent="0.25">
      <c r="P393" s="220"/>
      <c r="Q393" s="220"/>
      <c r="R393" s="220"/>
      <c r="S393" s="220"/>
      <c r="T393" s="220"/>
      <c r="U393" s="220"/>
      <c r="V393" s="220"/>
      <c r="W393" s="220"/>
      <c r="X393" s="220"/>
      <c r="Y393" s="220"/>
      <c r="Z393" s="222"/>
      <c r="AA393" s="222"/>
    </row>
    <row r="394" spans="16:27" ht="15.75" customHeight="1" x14ac:dyDescent="0.25">
      <c r="P394" s="220"/>
      <c r="Q394" s="220"/>
      <c r="R394" s="220"/>
      <c r="S394" s="220"/>
      <c r="T394" s="220"/>
      <c r="U394" s="220"/>
      <c r="V394" s="220"/>
      <c r="W394" s="220"/>
      <c r="X394" s="220"/>
      <c r="Y394" s="220"/>
      <c r="Z394" s="222"/>
      <c r="AA394" s="222"/>
    </row>
    <row r="395" spans="16:27" ht="15.75" customHeight="1" x14ac:dyDescent="0.25">
      <c r="P395" s="220"/>
      <c r="Q395" s="220"/>
      <c r="R395" s="220"/>
      <c r="S395" s="220"/>
      <c r="T395" s="220"/>
      <c r="U395" s="220"/>
      <c r="V395" s="220"/>
      <c r="W395" s="220"/>
      <c r="X395" s="220"/>
      <c r="Y395" s="220"/>
      <c r="Z395" s="222"/>
      <c r="AA395" s="222"/>
    </row>
    <row r="396" spans="16:27" ht="15.75" customHeight="1" x14ac:dyDescent="0.25">
      <c r="P396" s="220"/>
      <c r="Q396" s="220"/>
      <c r="R396" s="220"/>
      <c r="S396" s="220"/>
      <c r="T396" s="220"/>
      <c r="U396" s="220"/>
      <c r="V396" s="220"/>
      <c r="W396" s="220"/>
      <c r="X396" s="220"/>
      <c r="Y396" s="220"/>
      <c r="Z396" s="222"/>
      <c r="AA396" s="222"/>
    </row>
    <row r="397" spans="16:27" ht="15.75" customHeight="1" x14ac:dyDescent="0.25">
      <c r="P397" s="220"/>
      <c r="Q397" s="220"/>
      <c r="R397" s="220"/>
      <c r="S397" s="220"/>
      <c r="T397" s="220"/>
      <c r="U397" s="220"/>
      <c r="V397" s="220"/>
      <c r="W397" s="220"/>
      <c r="X397" s="220"/>
      <c r="Y397" s="220"/>
      <c r="Z397" s="222"/>
      <c r="AA397" s="222"/>
    </row>
    <row r="398" spans="16:27" ht="15.75" customHeight="1" x14ac:dyDescent="0.25">
      <c r="P398" s="220"/>
      <c r="Q398" s="220"/>
      <c r="R398" s="220"/>
      <c r="S398" s="220"/>
      <c r="T398" s="220"/>
      <c r="U398" s="220"/>
      <c r="V398" s="220"/>
      <c r="W398" s="220"/>
      <c r="X398" s="220"/>
      <c r="Y398" s="220"/>
      <c r="Z398" s="222"/>
      <c r="AA398" s="222"/>
    </row>
    <row r="399" spans="16:27" ht="15.75" customHeight="1" x14ac:dyDescent="0.25">
      <c r="P399" s="220"/>
      <c r="Q399" s="220"/>
      <c r="R399" s="220"/>
      <c r="S399" s="220"/>
      <c r="T399" s="220"/>
      <c r="U399" s="220"/>
      <c r="V399" s="220"/>
      <c r="W399" s="220"/>
      <c r="X399" s="220"/>
      <c r="Y399" s="220"/>
      <c r="Z399" s="222"/>
      <c r="AA399" s="222"/>
    </row>
    <row r="400" spans="16:27" ht="15.75" customHeight="1" x14ac:dyDescent="0.25">
      <c r="P400" s="220"/>
      <c r="Q400" s="220"/>
      <c r="R400" s="220"/>
      <c r="S400" s="220"/>
      <c r="T400" s="220"/>
      <c r="U400" s="220"/>
      <c r="V400" s="220"/>
      <c r="W400" s="220"/>
      <c r="X400" s="220"/>
      <c r="Y400" s="220"/>
      <c r="Z400" s="222"/>
      <c r="AA400" s="222"/>
    </row>
    <row r="401" spans="16:27" ht="15.75" customHeight="1" x14ac:dyDescent="0.25">
      <c r="P401" s="220"/>
      <c r="Q401" s="220"/>
      <c r="R401" s="220"/>
      <c r="S401" s="220"/>
      <c r="T401" s="220"/>
      <c r="U401" s="220"/>
      <c r="V401" s="220"/>
      <c r="W401" s="220"/>
      <c r="X401" s="220"/>
      <c r="Y401" s="220"/>
      <c r="Z401" s="222"/>
      <c r="AA401" s="222"/>
    </row>
    <row r="402" spans="16:27" ht="15.75" customHeight="1" x14ac:dyDescent="0.25">
      <c r="P402" s="220"/>
      <c r="Q402" s="220"/>
      <c r="R402" s="220"/>
      <c r="S402" s="220"/>
      <c r="T402" s="220"/>
      <c r="U402" s="220"/>
      <c r="V402" s="220"/>
      <c r="W402" s="220"/>
      <c r="X402" s="220"/>
      <c r="Y402" s="220"/>
      <c r="Z402" s="222"/>
      <c r="AA402" s="222"/>
    </row>
    <row r="403" spans="16:27" ht="15.75" customHeight="1" x14ac:dyDescent="0.25">
      <c r="P403" s="220"/>
      <c r="Q403" s="220"/>
      <c r="R403" s="220"/>
      <c r="S403" s="220"/>
      <c r="T403" s="220"/>
      <c r="U403" s="220"/>
      <c r="V403" s="220"/>
      <c r="W403" s="220"/>
      <c r="X403" s="220"/>
      <c r="Y403" s="220"/>
      <c r="Z403" s="222"/>
      <c r="AA403" s="222"/>
    </row>
    <row r="404" spans="16:27" ht="15.75" customHeight="1" x14ac:dyDescent="0.25">
      <c r="P404" s="220"/>
      <c r="Q404" s="220"/>
      <c r="R404" s="220"/>
      <c r="S404" s="220"/>
      <c r="T404" s="220"/>
      <c r="U404" s="220"/>
      <c r="V404" s="220"/>
      <c r="W404" s="220"/>
      <c r="X404" s="220"/>
      <c r="Y404" s="220"/>
      <c r="Z404" s="222"/>
      <c r="AA404" s="222"/>
    </row>
    <row r="405" spans="16:27" ht="15.75" customHeight="1" x14ac:dyDescent="0.25">
      <c r="P405" s="220"/>
      <c r="Q405" s="220"/>
      <c r="R405" s="220"/>
      <c r="S405" s="220"/>
      <c r="T405" s="220"/>
      <c r="U405" s="220"/>
      <c r="V405" s="220"/>
      <c r="W405" s="220"/>
      <c r="X405" s="220"/>
      <c r="Y405" s="220"/>
      <c r="Z405" s="222"/>
      <c r="AA405" s="222"/>
    </row>
    <row r="406" spans="16:27" ht="15.75" customHeight="1" x14ac:dyDescent="0.25">
      <c r="P406" s="220"/>
      <c r="Q406" s="220"/>
      <c r="R406" s="220"/>
      <c r="S406" s="220"/>
      <c r="T406" s="220"/>
      <c r="U406" s="220"/>
      <c r="V406" s="220"/>
      <c r="W406" s="220"/>
      <c r="X406" s="220"/>
      <c r="Y406" s="220"/>
      <c r="Z406" s="222"/>
      <c r="AA406" s="222"/>
    </row>
    <row r="407" spans="16:27" ht="15.75" customHeight="1" x14ac:dyDescent="0.25">
      <c r="P407" s="220"/>
      <c r="Q407" s="220"/>
      <c r="R407" s="220"/>
      <c r="S407" s="220"/>
      <c r="T407" s="220"/>
      <c r="U407" s="220"/>
      <c r="V407" s="220"/>
      <c r="W407" s="220"/>
      <c r="X407" s="220"/>
      <c r="Y407" s="220"/>
      <c r="Z407" s="222"/>
      <c r="AA407" s="222"/>
    </row>
    <row r="408" spans="16:27" ht="15.75" customHeight="1" x14ac:dyDescent="0.25">
      <c r="P408" s="220"/>
      <c r="Q408" s="220"/>
      <c r="R408" s="220"/>
      <c r="S408" s="220"/>
      <c r="T408" s="220"/>
      <c r="U408" s="220"/>
      <c r="V408" s="220"/>
      <c r="W408" s="220"/>
      <c r="X408" s="220"/>
      <c r="Y408" s="220"/>
      <c r="Z408" s="222"/>
      <c r="AA408" s="222"/>
    </row>
    <row r="409" spans="16:27" ht="15.75" customHeight="1" x14ac:dyDescent="0.25">
      <c r="P409" s="220"/>
      <c r="Q409" s="220"/>
      <c r="R409" s="220"/>
      <c r="S409" s="220"/>
      <c r="T409" s="220"/>
      <c r="U409" s="220"/>
      <c r="V409" s="220"/>
      <c r="W409" s="220"/>
      <c r="X409" s="220"/>
      <c r="Y409" s="220"/>
      <c r="Z409" s="222"/>
      <c r="AA409" s="222"/>
    </row>
    <row r="410" spans="16:27" ht="15.75" customHeight="1" x14ac:dyDescent="0.25">
      <c r="P410" s="220"/>
      <c r="Q410" s="220"/>
      <c r="R410" s="220"/>
      <c r="S410" s="220"/>
      <c r="T410" s="220"/>
      <c r="U410" s="220"/>
      <c r="V410" s="220"/>
      <c r="W410" s="220"/>
      <c r="X410" s="220"/>
      <c r="Y410" s="220"/>
      <c r="Z410" s="222"/>
      <c r="AA410" s="222"/>
    </row>
    <row r="411" spans="16:27" ht="15.75" customHeight="1" x14ac:dyDescent="0.25">
      <c r="P411" s="220"/>
      <c r="Q411" s="220"/>
      <c r="R411" s="220"/>
      <c r="S411" s="220"/>
      <c r="T411" s="220"/>
      <c r="U411" s="220"/>
      <c r="V411" s="220"/>
      <c r="W411" s="220"/>
      <c r="X411" s="220"/>
      <c r="Y411" s="220"/>
      <c r="Z411" s="222"/>
      <c r="AA411" s="222"/>
    </row>
    <row r="412" spans="16:27" ht="15.75" customHeight="1" x14ac:dyDescent="0.25">
      <c r="P412" s="220"/>
      <c r="Q412" s="220"/>
      <c r="R412" s="220"/>
      <c r="S412" s="220"/>
      <c r="T412" s="220"/>
      <c r="U412" s="220"/>
      <c r="V412" s="220"/>
      <c r="W412" s="220"/>
      <c r="X412" s="220"/>
      <c r="Y412" s="220"/>
      <c r="Z412" s="222"/>
      <c r="AA412" s="222"/>
    </row>
    <row r="413" spans="16:27" ht="15.75" customHeight="1" x14ac:dyDescent="0.25">
      <c r="P413" s="220"/>
      <c r="Q413" s="220"/>
      <c r="R413" s="220"/>
      <c r="S413" s="220"/>
      <c r="T413" s="220"/>
      <c r="U413" s="220"/>
      <c r="V413" s="220"/>
      <c r="W413" s="220"/>
      <c r="X413" s="220"/>
      <c r="Y413" s="220"/>
      <c r="Z413" s="222"/>
      <c r="AA413" s="222"/>
    </row>
    <row r="414" spans="16:27" ht="15.75" customHeight="1" x14ac:dyDescent="0.25">
      <c r="P414" s="220"/>
      <c r="Q414" s="220"/>
      <c r="R414" s="220"/>
      <c r="S414" s="220"/>
      <c r="T414" s="220"/>
      <c r="U414" s="220"/>
      <c r="V414" s="220"/>
      <c r="W414" s="220"/>
      <c r="X414" s="220"/>
      <c r="Y414" s="220"/>
      <c r="Z414" s="222"/>
      <c r="AA414" s="222"/>
    </row>
    <row r="415" spans="16:27" ht="15.75" customHeight="1" x14ac:dyDescent="0.25">
      <c r="P415" s="220"/>
      <c r="Q415" s="220"/>
      <c r="R415" s="220"/>
      <c r="S415" s="220"/>
      <c r="T415" s="220"/>
      <c r="U415" s="220"/>
      <c r="V415" s="220"/>
      <c r="W415" s="220"/>
      <c r="X415" s="220"/>
      <c r="Y415" s="220"/>
      <c r="Z415" s="222"/>
      <c r="AA415" s="222"/>
    </row>
    <row r="416" spans="16:27" ht="15.75" customHeight="1" x14ac:dyDescent="0.25">
      <c r="P416" s="220"/>
      <c r="Q416" s="220"/>
      <c r="R416" s="220"/>
      <c r="S416" s="220"/>
      <c r="T416" s="220"/>
      <c r="U416" s="220"/>
      <c r="V416" s="220"/>
      <c r="W416" s="220"/>
      <c r="X416" s="220"/>
      <c r="Y416" s="220"/>
      <c r="Z416" s="222"/>
      <c r="AA416" s="222"/>
    </row>
    <row r="417" spans="16:27" ht="15.75" customHeight="1" x14ac:dyDescent="0.25">
      <c r="P417" s="220"/>
      <c r="Q417" s="220"/>
      <c r="R417" s="220"/>
      <c r="S417" s="220"/>
      <c r="T417" s="220"/>
      <c r="U417" s="220"/>
      <c r="V417" s="220"/>
      <c r="W417" s="220"/>
      <c r="X417" s="220"/>
      <c r="Y417" s="220"/>
      <c r="Z417" s="222"/>
      <c r="AA417" s="222"/>
    </row>
    <row r="418" spans="16:27" ht="15.75" customHeight="1" x14ac:dyDescent="0.25">
      <c r="P418" s="220"/>
      <c r="Q418" s="220"/>
      <c r="R418" s="220"/>
      <c r="S418" s="220"/>
      <c r="T418" s="220"/>
      <c r="U418" s="220"/>
      <c r="V418" s="220"/>
      <c r="W418" s="220"/>
      <c r="X418" s="220"/>
      <c r="Y418" s="220"/>
      <c r="Z418" s="222"/>
      <c r="AA418" s="222"/>
    </row>
    <row r="419" spans="16:27" ht="15.75" customHeight="1" x14ac:dyDescent="0.25">
      <c r="P419" s="220"/>
      <c r="Q419" s="220"/>
      <c r="R419" s="220"/>
      <c r="S419" s="220"/>
      <c r="T419" s="220"/>
      <c r="U419" s="220"/>
      <c r="V419" s="220"/>
      <c r="W419" s="220"/>
      <c r="X419" s="220"/>
      <c r="Y419" s="220"/>
      <c r="Z419" s="222"/>
      <c r="AA419" s="222"/>
    </row>
    <row r="420" spans="16:27" ht="15.75" customHeight="1" x14ac:dyDescent="0.25">
      <c r="P420" s="220"/>
      <c r="Q420" s="220"/>
      <c r="R420" s="220"/>
      <c r="S420" s="220"/>
      <c r="T420" s="220"/>
      <c r="U420" s="220"/>
      <c r="V420" s="220"/>
      <c r="W420" s="220"/>
      <c r="X420" s="220"/>
      <c r="Y420" s="220"/>
      <c r="Z420" s="222"/>
      <c r="AA420" s="222"/>
    </row>
    <row r="421" spans="16:27" ht="15.75" customHeight="1" x14ac:dyDescent="0.25">
      <c r="P421" s="220"/>
      <c r="Q421" s="220"/>
      <c r="R421" s="220"/>
      <c r="S421" s="220"/>
      <c r="T421" s="220"/>
      <c r="U421" s="220"/>
      <c r="V421" s="220"/>
      <c r="W421" s="220"/>
      <c r="X421" s="220"/>
      <c r="Y421" s="220"/>
      <c r="Z421" s="222"/>
      <c r="AA421" s="222"/>
    </row>
    <row r="422" spans="16:27" ht="15.75" customHeight="1" x14ac:dyDescent="0.25">
      <c r="P422" s="220"/>
      <c r="Q422" s="220"/>
      <c r="R422" s="220"/>
      <c r="S422" s="220"/>
      <c r="T422" s="220"/>
      <c r="U422" s="220"/>
      <c r="V422" s="220"/>
      <c r="W422" s="220"/>
      <c r="X422" s="220"/>
      <c r="Y422" s="220"/>
      <c r="Z422" s="222"/>
      <c r="AA422" s="222"/>
    </row>
    <row r="423" spans="16:27" ht="15.75" customHeight="1" x14ac:dyDescent="0.25">
      <c r="P423" s="220"/>
      <c r="Q423" s="220"/>
      <c r="R423" s="220"/>
      <c r="S423" s="220"/>
      <c r="T423" s="220"/>
      <c r="U423" s="220"/>
      <c r="V423" s="220"/>
      <c r="W423" s="220"/>
      <c r="X423" s="220"/>
      <c r="Y423" s="220"/>
      <c r="Z423" s="222"/>
      <c r="AA423" s="222"/>
    </row>
    <row r="424" spans="16:27" ht="15.75" customHeight="1" x14ac:dyDescent="0.25">
      <c r="P424" s="220"/>
      <c r="Q424" s="220"/>
      <c r="R424" s="220"/>
      <c r="S424" s="220"/>
      <c r="T424" s="220"/>
      <c r="U424" s="220"/>
      <c r="V424" s="220"/>
      <c r="W424" s="220"/>
      <c r="X424" s="220"/>
      <c r="Y424" s="220"/>
      <c r="Z424" s="222"/>
      <c r="AA424" s="222"/>
    </row>
    <row r="425" spans="16:27" ht="15.75" customHeight="1" x14ac:dyDescent="0.25">
      <c r="P425" s="220"/>
      <c r="Q425" s="220"/>
      <c r="R425" s="220"/>
      <c r="S425" s="220"/>
      <c r="T425" s="220"/>
      <c r="U425" s="220"/>
      <c r="V425" s="220"/>
      <c r="W425" s="220"/>
      <c r="X425" s="220"/>
      <c r="Y425" s="220"/>
      <c r="Z425" s="222"/>
      <c r="AA425" s="222"/>
    </row>
    <row r="426" spans="16:27" ht="15.75" customHeight="1" x14ac:dyDescent="0.25">
      <c r="P426" s="220"/>
      <c r="Q426" s="220"/>
      <c r="R426" s="220"/>
      <c r="S426" s="220"/>
      <c r="T426" s="220"/>
      <c r="U426" s="220"/>
      <c r="V426" s="220"/>
      <c r="W426" s="220"/>
      <c r="X426" s="220"/>
      <c r="Y426" s="220"/>
      <c r="Z426" s="222"/>
      <c r="AA426" s="222"/>
    </row>
    <row r="427" spans="16:27" ht="15.75" customHeight="1" x14ac:dyDescent="0.25">
      <c r="P427" s="220"/>
      <c r="Q427" s="220"/>
      <c r="R427" s="220"/>
      <c r="S427" s="220"/>
      <c r="T427" s="220"/>
      <c r="U427" s="220"/>
      <c r="V427" s="220"/>
      <c r="W427" s="220"/>
      <c r="X427" s="220"/>
      <c r="Y427" s="220"/>
      <c r="Z427" s="222"/>
      <c r="AA427" s="222"/>
    </row>
    <row r="428" spans="16:27" ht="15.75" customHeight="1" x14ac:dyDescent="0.25">
      <c r="P428" s="220"/>
      <c r="Q428" s="220"/>
      <c r="R428" s="220"/>
      <c r="S428" s="220"/>
      <c r="T428" s="220"/>
      <c r="U428" s="220"/>
      <c r="V428" s="220"/>
      <c r="W428" s="220"/>
      <c r="X428" s="220"/>
      <c r="Y428" s="220"/>
      <c r="Z428" s="222"/>
      <c r="AA428" s="222"/>
    </row>
    <row r="429" spans="16:27" ht="15.75" customHeight="1" x14ac:dyDescent="0.25">
      <c r="P429" s="220"/>
      <c r="Q429" s="220"/>
      <c r="R429" s="220"/>
      <c r="S429" s="220"/>
      <c r="T429" s="220"/>
      <c r="U429" s="220"/>
      <c r="V429" s="220"/>
      <c r="W429" s="220"/>
      <c r="X429" s="220"/>
      <c r="Y429" s="220"/>
      <c r="Z429" s="222"/>
      <c r="AA429" s="222"/>
    </row>
    <row r="430" spans="16:27" ht="15.75" customHeight="1" x14ac:dyDescent="0.25">
      <c r="P430" s="220"/>
      <c r="Q430" s="220"/>
      <c r="R430" s="220"/>
      <c r="S430" s="220"/>
      <c r="T430" s="220"/>
      <c r="U430" s="220"/>
      <c r="V430" s="220"/>
      <c r="W430" s="220"/>
      <c r="X430" s="220"/>
      <c r="Y430" s="220"/>
      <c r="Z430" s="222"/>
      <c r="AA430" s="222"/>
    </row>
    <row r="431" spans="16:27" ht="15.75" customHeight="1" x14ac:dyDescent="0.25">
      <c r="P431" s="220"/>
      <c r="Q431" s="220"/>
      <c r="R431" s="220"/>
      <c r="S431" s="220"/>
      <c r="T431" s="220"/>
      <c r="U431" s="220"/>
      <c r="V431" s="220"/>
      <c r="W431" s="220"/>
      <c r="X431" s="220"/>
      <c r="Y431" s="220"/>
      <c r="Z431" s="222"/>
      <c r="AA431" s="222"/>
    </row>
    <row r="432" spans="16:27" ht="15.75" customHeight="1" x14ac:dyDescent="0.25">
      <c r="P432" s="220"/>
      <c r="Q432" s="220"/>
      <c r="R432" s="220"/>
      <c r="S432" s="220"/>
      <c r="T432" s="220"/>
      <c r="U432" s="220"/>
      <c r="V432" s="220"/>
      <c r="W432" s="220"/>
      <c r="X432" s="220"/>
      <c r="Y432" s="220"/>
      <c r="Z432" s="222"/>
      <c r="AA432" s="222"/>
    </row>
    <row r="433" spans="16:27" ht="15.75" customHeight="1" x14ac:dyDescent="0.25">
      <c r="P433" s="220"/>
      <c r="Q433" s="220"/>
      <c r="R433" s="220"/>
      <c r="S433" s="220"/>
      <c r="T433" s="220"/>
      <c r="U433" s="220"/>
      <c r="V433" s="220"/>
      <c r="W433" s="220"/>
      <c r="X433" s="220"/>
      <c r="Y433" s="220"/>
      <c r="Z433" s="222"/>
      <c r="AA433" s="222"/>
    </row>
    <row r="434" spans="16:27" ht="15.75" customHeight="1" x14ac:dyDescent="0.25">
      <c r="P434" s="220"/>
      <c r="Q434" s="220"/>
      <c r="R434" s="220"/>
      <c r="S434" s="220"/>
      <c r="T434" s="220"/>
      <c r="U434" s="220"/>
      <c r="V434" s="220"/>
      <c r="W434" s="220"/>
      <c r="X434" s="220"/>
      <c r="Y434" s="220"/>
      <c r="Z434" s="222"/>
      <c r="AA434" s="222"/>
    </row>
    <row r="435" spans="16:27" ht="15.75" customHeight="1" x14ac:dyDescent="0.25">
      <c r="P435" s="220"/>
      <c r="Q435" s="220"/>
      <c r="R435" s="220"/>
      <c r="S435" s="220"/>
      <c r="T435" s="220"/>
      <c r="U435" s="220"/>
      <c r="V435" s="220"/>
      <c r="W435" s="220"/>
      <c r="X435" s="220"/>
      <c r="Y435" s="220"/>
      <c r="Z435" s="222"/>
      <c r="AA435" s="222"/>
    </row>
    <row r="436" spans="16:27" ht="15.75" customHeight="1" x14ac:dyDescent="0.25">
      <c r="P436" s="220"/>
      <c r="Q436" s="220"/>
      <c r="R436" s="220"/>
      <c r="S436" s="220"/>
      <c r="T436" s="220"/>
      <c r="U436" s="220"/>
      <c r="V436" s="220"/>
      <c r="W436" s="220"/>
      <c r="X436" s="220"/>
      <c r="Y436" s="220"/>
      <c r="Z436" s="222"/>
      <c r="AA436" s="222"/>
    </row>
    <row r="437" spans="16:27" ht="15.75" customHeight="1" x14ac:dyDescent="0.25">
      <c r="P437" s="220"/>
      <c r="Q437" s="220"/>
      <c r="R437" s="220"/>
      <c r="S437" s="220"/>
      <c r="T437" s="220"/>
      <c r="U437" s="220"/>
      <c r="V437" s="220"/>
      <c r="W437" s="220"/>
      <c r="X437" s="220"/>
      <c r="Y437" s="220"/>
      <c r="Z437" s="222"/>
      <c r="AA437" s="222"/>
    </row>
    <row r="438" spans="16:27" ht="15.75" customHeight="1" x14ac:dyDescent="0.25">
      <c r="P438" s="220"/>
      <c r="Q438" s="220"/>
      <c r="R438" s="220"/>
      <c r="S438" s="220"/>
      <c r="T438" s="220"/>
      <c r="U438" s="220"/>
      <c r="V438" s="220"/>
      <c r="W438" s="220"/>
      <c r="X438" s="220"/>
      <c r="Y438" s="220"/>
      <c r="Z438" s="222"/>
      <c r="AA438" s="222"/>
    </row>
    <row r="439" spans="16:27" ht="15.75" customHeight="1" x14ac:dyDescent="0.25">
      <c r="P439" s="220"/>
      <c r="Q439" s="220"/>
      <c r="R439" s="220"/>
      <c r="S439" s="220"/>
      <c r="T439" s="220"/>
      <c r="U439" s="220"/>
      <c r="V439" s="220"/>
      <c r="W439" s="220"/>
      <c r="X439" s="220"/>
      <c r="Y439" s="220"/>
      <c r="Z439" s="222"/>
      <c r="AA439" s="222"/>
    </row>
    <row r="440" spans="16:27" ht="15.75" customHeight="1" x14ac:dyDescent="0.25">
      <c r="P440" s="220"/>
      <c r="Q440" s="220"/>
      <c r="R440" s="220"/>
      <c r="S440" s="220"/>
      <c r="T440" s="220"/>
      <c r="U440" s="220"/>
      <c r="V440" s="220"/>
      <c r="W440" s="220"/>
      <c r="X440" s="220"/>
      <c r="Y440" s="220"/>
      <c r="Z440" s="222"/>
      <c r="AA440" s="222"/>
    </row>
    <row r="441" spans="16:27" ht="15.75" customHeight="1" x14ac:dyDescent="0.25">
      <c r="P441" s="220"/>
      <c r="Q441" s="220"/>
      <c r="R441" s="220"/>
      <c r="S441" s="220"/>
      <c r="T441" s="220"/>
      <c r="U441" s="220"/>
      <c r="V441" s="220"/>
      <c r="W441" s="220"/>
      <c r="X441" s="220"/>
      <c r="Y441" s="220"/>
      <c r="Z441" s="222"/>
      <c r="AA441" s="222"/>
    </row>
    <row r="442" spans="16:27" ht="15.75" customHeight="1" x14ac:dyDescent="0.25">
      <c r="P442" s="220"/>
      <c r="Q442" s="220"/>
      <c r="R442" s="220"/>
      <c r="S442" s="220"/>
      <c r="T442" s="220"/>
      <c r="U442" s="220"/>
      <c r="V442" s="220"/>
      <c r="W442" s="220"/>
      <c r="X442" s="220"/>
      <c r="Y442" s="220"/>
      <c r="Z442" s="222"/>
      <c r="AA442" s="222"/>
    </row>
    <row r="443" spans="16:27" ht="15.75" customHeight="1" x14ac:dyDescent="0.25">
      <c r="P443" s="220"/>
      <c r="Q443" s="220"/>
      <c r="R443" s="220"/>
      <c r="S443" s="220"/>
      <c r="T443" s="220"/>
      <c r="U443" s="220"/>
      <c r="V443" s="220"/>
      <c r="W443" s="220"/>
      <c r="X443" s="220"/>
      <c r="Y443" s="220"/>
      <c r="Z443" s="222"/>
      <c r="AA443" s="222"/>
    </row>
    <row r="444" spans="16:27" ht="15.75" customHeight="1" x14ac:dyDescent="0.25">
      <c r="P444" s="220"/>
      <c r="Q444" s="220"/>
      <c r="R444" s="220"/>
      <c r="S444" s="220"/>
      <c r="T444" s="220"/>
      <c r="U444" s="220"/>
      <c r="V444" s="220"/>
      <c r="W444" s="220"/>
      <c r="X444" s="220"/>
      <c r="Y444" s="220"/>
      <c r="Z444" s="222"/>
      <c r="AA444" s="222"/>
    </row>
    <row r="445" spans="16:27" ht="15.75" customHeight="1" x14ac:dyDescent="0.25">
      <c r="P445" s="220"/>
      <c r="Q445" s="220"/>
      <c r="R445" s="220"/>
      <c r="S445" s="220"/>
      <c r="T445" s="220"/>
      <c r="U445" s="220"/>
      <c r="V445" s="220"/>
      <c r="W445" s="220"/>
      <c r="X445" s="220"/>
      <c r="Y445" s="220"/>
      <c r="Z445" s="222"/>
      <c r="AA445" s="222"/>
    </row>
    <row r="446" spans="16:27" ht="15.75" customHeight="1" x14ac:dyDescent="0.25">
      <c r="P446" s="220"/>
      <c r="Q446" s="220"/>
      <c r="R446" s="220"/>
      <c r="S446" s="220"/>
      <c r="T446" s="220"/>
      <c r="U446" s="220"/>
      <c r="V446" s="220"/>
      <c r="W446" s="220"/>
      <c r="X446" s="220"/>
      <c r="Y446" s="220"/>
      <c r="Z446" s="222"/>
      <c r="AA446" s="222"/>
    </row>
    <row r="447" spans="16:27" ht="15.75" customHeight="1" x14ac:dyDescent="0.25">
      <c r="P447" s="220"/>
      <c r="Q447" s="220"/>
      <c r="R447" s="220"/>
      <c r="S447" s="220"/>
      <c r="T447" s="220"/>
      <c r="U447" s="220"/>
      <c r="V447" s="220"/>
      <c r="W447" s="220"/>
      <c r="X447" s="220"/>
      <c r="Y447" s="220"/>
      <c r="Z447" s="222"/>
      <c r="AA447" s="222"/>
    </row>
    <row r="448" spans="16:27" ht="15.75" customHeight="1" x14ac:dyDescent="0.25">
      <c r="P448" s="220"/>
      <c r="Q448" s="220"/>
      <c r="R448" s="220"/>
      <c r="S448" s="220"/>
      <c r="T448" s="220"/>
      <c r="U448" s="220"/>
      <c r="V448" s="220"/>
      <c r="W448" s="220"/>
      <c r="X448" s="220"/>
      <c r="Y448" s="220"/>
      <c r="Z448" s="222"/>
      <c r="AA448" s="222"/>
    </row>
    <row r="449" spans="16:27" ht="15.75" customHeight="1" x14ac:dyDescent="0.25">
      <c r="P449" s="220"/>
      <c r="Q449" s="220"/>
      <c r="R449" s="220"/>
      <c r="S449" s="220"/>
      <c r="T449" s="220"/>
      <c r="U449" s="220"/>
      <c r="V449" s="220"/>
      <c r="W449" s="220"/>
      <c r="X449" s="220"/>
      <c r="Y449" s="220"/>
      <c r="Z449" s="222"/>
      <c r="AA449" s="222"/>
    </row>
    <row r="450" spans="16:27" ht="15.75" customHeight="1" x14ac:dyDescent="0.25">
      <c r="P450" s="220"/>
      <c r="Q450" s="220"/>
      <c r="R450" s="220"/>
      <c r="S450" s="220"/>
      <c r="T450" s="220"/>
      <c r="U450" s="220"/>
      <c r="V450" s="220"/>
      <c r="W450" s="220"/>
      <c r="X450" s="220"/>
      <c r="Y450" s="220"/>
      <c r="Z450" s="222"/>
      <c r="AA450" s="222"/>
    </row>
    <row r="451" spans="16:27" ht="15.75" customHeight="1" x14ac:dyDescent="0.25">
      <c r="P451" s="220"/>
      <c r="Q451" s="220"/>
      <c r="R451" s="220"/>
      <c r="S451" s="220"/>
      <c r="T451" s="220"/>
      <c r="U451" s="220"/>
      <c r="V451" s="220"/>
      <c r="W451" s="220"/>
      <c r="X451" s="220"/>
      <c r="Y451" s="220"/>
      <c r="Z451" s="222"/>
      <c r="AA451" s="222"/>
    </row>
    <row r="452" spans="16:27" ht="15.75" customHeight="1" x14ac:dyDescent="0.25">
      <c r="P452" s="220"/>
      <c r="Q452" s="220"/>
      <c r="R452" s="220"/>
      <c r="S452" s="220"/>
      <c r="T452" s="220"/>
      <c r="U452" s="220"/>
      <c r="V452" s="220"/>
      <c r="W452" s="220"/>
      <c r="X452" s="220"/>
      <c r="Y452" s="220"/>
      <c r="Z452" s="222"/>
      <c r="AA452" s="222"/>
    </row>
    <row r="453" spans="16:27" ht="15.75" customHeight="1" x14ac:dyDescent="0.25">
      <c r="P453" s="220"/>
      <c r="Q453" s="220"/>
      <c r="R453" s="220"/>
      <c r="S453" s="220"/>
      <c r="T453" s="220"/>
      <c r="U453" s="220"/>
      <c r="V453" s="220"/>
      <c r="W453" s="220"/>
      <c r="X453" s="220"/>
      <c r="Y453" s="220"/>
      <c r="Z453" s="222"/>
      <c r="AA453" s="222"/>
    </row>
    <row r="454" spans="16:27" ht="15.75" customHeight="1" x14ac:dyDescent="0.25">
      <c r="P454" s="220"/>
      <c r="Q454" s="220"/>
      <c r="R454" s="220"/>
      <c r="S454" s="220"/>
      <c r="T454" s="220"/>
      <c r="U454" s="220"/>
      <c r="V454" s="220"/>
      <c r="W454" s="220"/>
      <c r="X454" s="220"/>
      <c r="Y454" s="220"/>
      <c r="Z454" s="222"/>
      <c r="AA454" s="222"/>
    </row>
    <row r="455" spans="16:27" ht="15.75" customHeight="1" x14ac:dyDescent="0.25">
      <c r="P455" s="220"/>
      <c r="Q455" s="220"/>
      <c r="R455" s="220"/>
      <c r="S455" s="220"/>
      <c r="T455" s="220"/>
      <c r="U455" s="220"/>
      <c r="V455" s="220"/>
      <c r="W455" s="220"/>
      <c r="X455" s="220"/>
      <c r="Y455" s="220"/>
      <c r="Z455" s="222"/>
      <c r="AA455" s="222"/>
    </row>
    <row r="456" spans="16:27" ht="15.75" customHeight="1" x14ac:dyDescent="0.25">
      <c r="P456" s="220"/>
      <c r="Q456" s="220"/>
      <c r="R456" s="220"/>
      <c r="S456" s="220"/>
      <c r="T456" s="220"/>
      <c r="U456" s="220"/>
      <c r="V456" s="220"/>
      <c r="W456" s="220"/>
      <c r="X456" s="220"/>
      <c r="Y456" s="220"/>
      <c r="Z456" s="222"/>
      <c r="AA456" s="222"/>
    </row>
    <row r="457" spans="16:27" ht="15.75" customHeight="1" x14ac:dyDescent="0.25">
      <c r="P457" s="220"/>
      <c r="Q457" s="220"/>
      <c r="R457" s="220"/>
      <c r="S457" s="220"/>
      <c r="T457" s="220"/>
      <c r="U457" s="220"/>
      <c r="V457" s="220"/>
      <c r="W457" s="220"/>
      <c r="X457" s="220"/>
      <c r="Y457" s="220"/>
      <c r="Z457" s="222"/>
      <c r="AA457" s="222"/>
    </row>
    <row r="458" spans="16:27" ht="15.75" customHeight="1" x14ac:dyDescent="0.25">
      <c r="P458" s="220"/>
      <c r="Q458" s="220"/>
      <c r="R458" s="220"/>
      <c r="S458" s="220"/>
      <c r="T458" s="220"/>
      <c r="U458" s="220"/>
      <c r="V458" s="220"/>
      <c r="W458" s="220"/>
      <c r="X458" s="220"/>
      <c r="Y458" s="220"/>
      <c r="Z458" s="222"/>
      <c r="AA458" s="222"/>
    </row>
    <row r="459" spans="16:27" ht="15.75" customHeight="1" x14ac:dyDescent="0.25">
      <c r="P459" s="220"/>
      <c r="Q459" s="220"/>
      <c r="R459" s="220"/>
      <c r="S459" s="220"/>
      <c r="T459" s="220"/>
      <c r="U459" s="220"/>
      <c r="V459" s="220"/>
      <c r="W459" s="220"/>
      <c r="X459" s="220"/>
      <c r="Y459" s="220"/>
      <c r="Z459" s="222"/>
      <c r="AA459" s="222"/>
    </row>
    <row r="460" spans="16:27" ht="15.75" customHeight="1" x14ac:dyDescent="0.25">
      <c r="P460" s="220"/>
      <c r="Q460" s="220"/>
      <c r="R460" s="220"/>
      <c r="S460" s="220"/>
      <c r="T460" s="220"/>
      <c r="U460" s="220"/>
      <c r="V460" s="220"/>
      <c r="W460" s="220"/>
      <c r="X460" s="220"/>
      <c r="Y460" s="220"/>
      <c r="Z460" s="222"/>
      <c r="AA460" s="222"/>
    </row>
    <row r="461" spans="16:27" ht="15.75" customHeight="1" x14ac:dyDescent="0.25">
      <c r="P461" s="220"/>
      <c r="Q461" s="220"/>
      <c r="R461" s="220"/>
      <c r="S461" s="220"/>
      <c r="T461" s="220"/>
      <c r="U461" s="220"/>
      <c r="V461" s="220"/>
      <c r="W461" s="220"/>
      <c r="X461" s="220"/>
      <c r="Y461" s="220"/>
      <c r="Z461" s="222"/>
      <c r="AA461" s="222"/>
    </row>
    <row r="462" spans="16:27" ht="15.75" customHeight="1" x14ac:dyDescent="0.25">
      <c r="P462" s="220"/>
      <c r="Q462" s="220"/>
      <c r="R462" s="220"/>
      <c r="S462" s="220"/>
      <c r="T462" s="220"/>
      <c r="U462" s="220"/>
      <c r="V462" s="220"/>
      <c r="W462" s="220"/>
      <c r="X462" s="220"/>
      <c r="Y462" s="220"/>
      <c r="Z462" s="222"/>
      <c r="AA462" s="222"/>
    </row>
    <row r="463" spans="16:27" ht="15.75" customHeight="1" x14ac:dyDescent="0.25">
      <c r="P463" s="220"/>
      <c r="Q463" s="220"/>
      <c r="R463" s="220"/>
      <c r="S463" s="220"/>
      <c r="T463" s="220"/>
      <c r="U463" s="220"/>
      <c r="V463" s="220"/>
      <c r="W463" s="220"/>
      <c r="X463" s="220"/>
      <c r="Y463" s="220"/>
      <c r="Z463" s="222"/>
      <c r="AA463" s="222"/>
    </row>
    <row r="464" spans="16:27" ht="15.75" customHeight="1" x14ac:dyDescent="0.25">
      <c r="P464" s="220"/>
      <c r="Q464" s="220"/>
      <c r="R464" s="220"/>
      <c r="S464" s="220"/>
      <c r="T464" s="220"/>
      <c r="U464" s="220"/>
      <c r="V464" s="220"/>
      <c r="W464" s="220"/>
      <c r="X464" s="220"/>
      <c r="Y464" s="220"/>
      <c r="Z464" s="222"/>
      <c r="AA464" s="222"/>
    </row>
    <row r="465" spans="16:27" ht="15.75" customHeight="1" x14ac:dyDescent="0.25">
      <c r="P465" s="220"/>
      <c r="Q465" s="220"/>
      <c r="R465" s="220"/>
      <c r="S465" s="220"/>
      <c r="T465" s="220"/>
      <c r="U465" s="220"/>
      <c r="V465" s="220"/>
      <c r="W465" s="220"/>
      <c r="X465" s="220"/>
      <c r="Y465" s="220"/>
      <c r="Z465" s="222"/>
      <c r="AA465" s="222"/>
    </row>
    <row r="466" spans="16:27" ht="15.75" customHeight="1" x14ac:dyDescent="0.25">
      <c r="P466" s="220"/>
      <c r="Q466" s="220"/>
      <c r="R466" s="220"/>
      <c r="S466" s="220"/>
      <c r="T466" s="220"/>
      <c r="U466" s="220"/>
      <c r="V466" s="220"/>
      <c r="W466" s="220"/>
      <c r="X466" s="220"/>
      <c r="Y466" s="220"/>
      <c r="Z466" s="222"/>
      <c r="AA466" s="222"/>
    </row>
    <row r="467" spans="16:27" ht="15.75" customHeight="1" x14ac:dyDescent="0.25">
      <c r="P467" s="220"/>
      <c r="Q467" s="220"/>
      <c r="R467" s="220"/>
      <c r="S467" s="220"/>
      <c r="T467" s="220"/>
      <c r="U467" s="220"/>
      <c r="V467" s="220"/>
      <c r="W467" s="220"/>
      <c r="X467" s="220"/>
      <c r="Y467" s="220"/>
      <c r="Z467" s="222"/>
      <c r="AA467" s="222"/>
    </row>
    <row r="468" spans="16:27" ht="15.75" customHeight="1" x14ac:dyDescent="0.25">
      <c r="P468" s="220"/>
      <c r="Q468" s="220"/>
      <c r="R468" s="220"/>
      <c r="S468" s="220"/>
      <c r="T468" s="220"/>
      <c r="U468" s="220"/>
      <c r="V468" s="220"/>
      <c r="W468" s="220"/>
      <c r="X468" s="220"/>
      <c r="Y468" s="220"/>
      <c r="Z468" s="222"/>
      <c r="AA468" s="222"/>
    </row>
    <row r="469" spans="16:27" ht="15.75" customHeight="1" x14ac:dyDescent="0.25">
      <c r="P469" s="220"/>
      <c r="Q469" s="220"/>
      <c r="R469" s="220"/>
      <c r="S469" s="220"/>
      <c r="T469" s="220"/>
      <c r="U469" s="220"/>
      <c r="V469" s="220"/>
      <c r="W469" s="220"/>
      <c r="X469" s="220"/>
      <c r="Y469" s="220"/>
      <c r="Z469" s="222"/>
      <c r="AA469" s="222"/>
    </row>
    <row r="470" spans="16:27" ht="15.75" customHeight="1" x14ac:dyDescent="0.25">
      <c r="P470" s="220"/>
      <c r="Q470" s="220"/>
      <c r="R470" s="220"/>
      <c r="S470" s="220"/>
      <c r="T470" s="220"/>
      <c r="U470" s="220"/>
      <c r="V470" s="220"/>
      <c r="W470" s="220"/>
      <c r="X470" s="220"/>
      <c r="Y470" s="220"/>
      <c r="Z470" s="222"/>
      <c r="AA470" s="222"/>
    </row>
    <row r="471" spans="16:27" ht="15.75" customHeight="1" x14ac:dyDescent="0.25">
      <c r="P471" s="220"/>
      <c r="Q471" s="220"/>
      <c r="R471" s="220"/>
      <c r="S471" s="220"/>
      <c r="T471" s="220"/>
      <c r="U471" s="220"/>
      <c r="V471" s="220"/>
      <c r="W471" s="220"/>
      <c r="X471" s="220"/>
      <c r="Y471" s="220"/>
      <c r="Z471" s="222"/>
      <c r="AA471" s="222"/>
    </row>
    <row r="472" spans="16:27" ht="15.75" customHeight="1" x14ac:dyDescent="0.25">
      <c r="P472" s="220"/>
      <c r="Q472" s="220"/>
      <c r="R472" s="220"/>
      <c r="S472" s="220"/>
      <c r="T472" s="220"/>
      <c r="U472" s="220"/>
      <c r="V472" s="220"/>
      <c r="W472" s="220"/>
      <c r="X472" s="220"/>
      <c r="Y472" s="220"/>
      <c r="Z472" s="222"/>
      <c r="AA472" s="222"/>
    </row>
    <row r="473" spans="16:27" ht="15.75" customHeight="1" x14ac:dyDescent="0.25">
      <c r="P473" s="220"/>
      <c r="Q473" s="220"/>
      <c r="R473" s="220"/>
      <c r="S473" s="220"/>
      <c r="T473" s="220"/>
      <c r="U473" s="220"/>
      <c r="V473" s="220"/>
      <c r="W473" s="220"/>
      <c r="X473" s="220"/>
      <c r="Y473" s="220"/>
      <c r="Z473" s="222"/>
      <c r="AA473" s="222"/>
    </row>
    <row r="474" spans="16:27" ht="15.75" customHeight="1" x14ac:dyDescent="0.25">
      <c r="P474" s="220"/>
      <c r="Q474" s="220"/>
      <c r="R474" s="220"/>
      <c r="S474" s="220"/>
      <c r="T474" s="220"/>
      <c r="U474" s="220"/>
      <c r="V474" s="220"/>
      <c r="W474" s="220"/>
      <c r="X474" s="220"/>
      <c r="Y474" s="220"/>
      <c r="Z474" s="222"/>
      <c r="AA474" s="222"/>
    </row>
    <row r="475" spans="16:27" ht="15.75" customHeight="1" x14ac:dyDescent="0.25">
      <c r="P475" s="220"/>
      <c r="Q475" s="220"/>
      <c r="R475" s="220"/>
      <c r="S475" s="220"/>
      <c r="T475" s="220"/>
      <c r="U475" s="220"/>
      <c r="V475" s="220"/>
      <c r="W475" s="220"/>
      <c r="X475" s="220"/>
      <c r="Y475" s="220"/>
      <c r="Z475" s="222"/>
      <c r="AA475" s="222"/>
    </row>
    <row r="476" spans="16:27" ht="15.75" customHeight="1" x14ac:dyDescent="0.25">
      <c r="P476" s="220"/>
      <c r="Q476" s="220"/>
      <c r="R476" s="220"/>
      <c r="S476" s="220"/>
      <c r="T476" s="220"/>
      <c r="U476" s="220"/>
      <c r="V476" s="220"/>
      <c r="W476" s="220"/>
      <c r="X476" s="220"/>
      <c r="Y476" s="220"/>
      <c r="Z476" s="222"/>
      <c r="AA476" s="222"/>
    </row>
    <row r="477" spans="16:27" ht="15.75" customHeight="1" x14ac:dyDescent="0.25">
      <c r="P477" s="220"/>
      <c r="Q477" s="220"/>
      <c r="R477" s="220"/>
      <c r="S477" s="220"/>
      <c r="T477" s="220"/>
      <c r="U477" s="220"/>
      <c r="V477" s="220"/>
      <c r="W477" s="220"/>
      <c r="X477" s="220"/>
      <c r="Y477" s="220"/>
      <c r="Z477" s="222"/>
      <c r="AA477" s="222"/>
    </row>
    <row r="478" spans="16:27" ht="15.75" customHeight="1" x14ac:dyDescent="0.25">
      <c r="P478" s="220"/>
      <c r="Q478" s="220"/>
      <c r="R478" s="220"/>
      <c r="S478" s="220"/>
      <c r="T478" s="220"/>
      <c r="U478" s="220"/>
      <c r="V478" s="220"/>
      <c r="W478" s="220"/>
      <c r="X478" s="220"/>
      <c r="Y478" s="220"/>
      <c r="Z478" s="222"/>
      <c r="AA478" s="222"/>
    </row>
    <row r="479" spans="16:27" ht="15.75" customHeight="1" x14ac:dyDescent="0.25">
      <c r="P479" s="220"/>
      <c r="Q479" s="220"/>
      <c r="R479" s="220"/>
      <c r="S479" s="220"/>
      <c r="T479" s="220"/>
      <c r="U479" s="220"/>
      <c r="V479" s="220"/>
      <c r="W479" s="220"/>
      <c r="X479" s="220"/>
      <c r="Y479" s="220"/>
      <c r="Z479" s="222"/>
      <c r="AA479" s="222"/>
    </row>
    <row r="480" spans="16:27" ht="15.75" customHeight="1" x14ac:dyDescent="0.25">
      <c r="P480" s="220"/>
      <c r="Q480" s="220"/>
      <c r="R480" s="220"/>
      <c r="S480" s="220"/>
      <c r="T480" s="220"/>
      <c r="U480" s="220"/>
      <c r="V480" s="220"/>
      <c r="W480" s="220"/>
      <c r="X480" s="220"/>
      <c r="Y480" s="220"/>
      <c r="Z480" s="222"/>
      <c r="AA480" s="222"/>
    </row>
    <row r="481" spans="16:27" ht="15.75" customHeight="1" x14ac:dyDescent="0.25">
      <c r="P481" s="220"/>
      <c r="Q481" s="220"/>
      <c r="R481" s="220"/>
      <c r="S481" s="220"/>
      <c r="T481" s="220"/>
      <c r="U481" s="220"/>
      <c r="V481" s="220"/>
      <c r="W481" s="220"/>
      <c r="X481" s="220"/>
      <c r="Y481" s="220"/>
      <c r="Z481" s="222"/>
      <c r="AA481" s="222"/>
    </row>
    <row r="482" spans="16:27" ht="15.75" customHeight="1" x14ac:dyDescent="0.25">
      <c r="P482" s="220"/>
      <c r="Q482" s="220"/>
      <c r="R482" s="220"/>
      <c r="S482" s="220"/>
      <c r="T482" s="220"/>
      <c r="U482" s="220"/>
      <c r="V482" s="220"/>
      <c r="W482" s="220"/>
      <c r="X482" s="220"/>
      <c r="Y482" s="220"/>
      <c r="Z482" s="222"/>
      <c r="AA482" s="222"/>
    </row>
    <row r="483" spans="16:27" ht="15.75" customHeight="1" x14ac:dyDescent="0.25">
      <c r="P483" s="220"/>
      <c r="Q483" s="220"/>
      <c r="R483" s="220"/>
      <c r="S483" s="220"/>
      <c r="T483" s="220"/>
      <c r="U483" s="220"/>
      <c r="V483" s="220"/>
      <c r="W483" s="220"/>
      <c r="X483" s="220"/>
      <c r="Y483" s="220"/>
      <c r="Z483" s="222"/>
      <c r="AA483" s="222"/>
    </row>
    <row r="484" spans="16:27" ht="15.75" customHeight="1" x14ac:dyDescent="0.25">
      <c r="P484" s="220"/>
      <c r="Q484" s="220"/>
      <c r="R484" s="220"/>
      <c r="S484" s="220"/>
      <c r="T484" s="220"/>
      <c r="U484" s="220"/>
      <c r="V484" s="220"/>
      <c r="W484" s="220"/>
      <c r="X484" s="220"/>
      <c r="Y484" s="220"/>
      <c r="Z484" s="222"/>
      <c r="AA484" s="222"/>
    </row>
    <row r="485" spans="16:27" ht="15.75" customHeight="1" x14ac:dyDescent="0.25">
      <c r="P485" s="220"/>
      <c r="Q485" s="220"/>
      <c r="R485" s="220"/>
      <c r="S485" s="220"/>
      <c r="T485" s="220"/>
      <c r="U485" s="220"/>
      <c r="V485" s="220"/>
      <c r="W485" s="220"/>
      <c r="X485" s="220"/>
      <c r="Y485" s="220"/>
      <c r="Z485" s="222"/>
      <c r="AA485" s="222"/>
    </row>
    <row r="486" spans="16:27" ht="15.75" customHeight="1" x14ac:dyDescent="0.25">
      <c r="P486" s="220"/>
      <c r="Q486" s="220"/>
      <c r="R486" s="220"/>
      <c r="S486" s="220"/>
      <c r="T486" s="220"/>
      <c r="U486" s="220"/>
      <c r="V486" s="220"/>
      <c r="W486" s="220"/>
      <c r="X486" s="220"/>
      <c r="Y486" s="220"/>
      <c r="Z486" s="222"/>
      <c r="AA486" s="222"/>
    </row>
    <row r="487" spans="16:27" ht="15.75" customHeight="1" x14ac:dyDescent="0.25">
      <c r="P487" s="220"/>
      <c r="Q487" s="220"/>
      <c r="R487" s="220"/>
      <c r="S487" s="220"/>
      <c r="T487" s="220"/>
      <c r="U487" s="220"/>
      <c r="V487" s="220"/>
      <c r="W487" s="220"/>
      <c r="X487" s="220"/>
      <c r="Y487" s="220"/>
      <c r="Z487" s="222"/>
      <c r="AA487" s="222"/>
    </row>
    <row r="488" spans="16:27" ht="15.75" customHeight="1" x14ac:dyDescent="0.25">
      <c r="P488" s="220"/>
      <c r="Q488" s="220"/>
      <c r="R488" s="220"/>
      <c r="S488" s="220"/>
      <c r="T488" s="220"/>
      <c r="U488" s="220"/>
      <c r="V488" s="220"/>
      <c r="W488" s="220"/>
      <c r="X488" s="220"/>
      <c r="Y488" s="220"/>
      <c r="Z488" s="222"/>
      <c r="AA488" s="222"/>
    </row>
    <row r="489" spans="16:27" ht="15.75" customHeight="1" x14ac:dyDescent="0.25">
      <c r="P489" s="220"/>
      <c r="Q489" s="220"/>
      <c r="R489" s="220"/>
      <c r="S489" s="220"/>
      <c r="T489" s="220"/>
      <c r="U489" s="220"/>
      <c r="V489" s="220"/>
      <c r="W489" s="220"/>
      <c r="X489" s="220"/>
      <c r="Y489" s="220"/>
      <c r="Z489" s="222"/>
      <c r="AA489" s="222"/>
    </row>
    <row r="490" spans="16:27" ht="15.75" customHeight="1" x14ac:dyDescent="0.25">
      <c r="P490" s="220"/>
      <c r="Q490" s="220"/>
      <c r="R490" s="220"/>
      <c r="S490" s="220"/>
      <c r="T490" s="220"/>
      <c r="U490" s="220"/>
      <c r="V490" s="220"/>
      <c r="W490" s="220"/>
      <c r="X490" s="220"/>
      <c r="Y490" s="220"/>
      <c r="Z490" s="222"/>
      <c r="AA490" s="222"/>
    </row>
    <row r="491" spans="16:27" ht="15.75" customHeight="1" x14ac:dyDescent="0.25">
      <c r="P491" s="220"/>
      <c r="Q491" s="220"/>
      <c r="R491" s="220"/>
      <c r="S491" s="220"/>
      <c r="T491" s="220"/>
      <c r="U491" s="220"/>
      <c r="V491" s="220"/>
      <c r="W491" s="220"/>
      <c r="X491" s="220"/>
      <c r="Y491" s="220"/>
      <c r="Z491" s="222"/>
      <c r="AA491" s="222"/>
    </row>
    <row r="492" spans="16:27" ht="15.75" customHeight="1" x14ac:dyDescent="0.25">
      <c r="P492" s="220"/>
      <c r="Q492" s="220"/>
      <c r="R492" s="220"/>
      <c r="S492" s="220"/>
      <c r="T492" s="220"/>
      <c r="U492" s="220"/>
      <c r="V492" s="220"/>
      <c r="W492" s="220"/>
      <c r="X492" s="220"/>
      <c r="Y492" s="220"/>
      <c r="Z492" s="222"/>
      <c r="AA492" s="222"/>
    </row>
    <row r="493" spans="16:27" ht="15.75" customHeight="1" x14ac:dyDescent="0.25">
      <c r="P493" s="220"/>
      <c r="Q493" s="220"/>
      <c r="R493" s="220"/>
      <c r="S493" s="220"/>
      <c r="T493" s="220"/>
      <c r="U493" s="220"/>
      <c r="V493" s="220"/>
      <c r="W493" s="220"/>
      <c r="X493" s="220"/>
      <c r="Y493" s="220"/>
      <c r="Z493" s="222"/>
      <c r="AA493" s="222"/>
    </row>
    <row r="494" spans="16:27" ht="15.75" customHeight="1" x14ac:dyDescent="0.25">
      <c r="P494" s="220"/>
      <c r="Q494" s="220"/>
      <c r="R494" s="220"/>
      <c r="S494" s="220"/>
      <c r="T494" s="220"/>
      <c r="U494" s="220"/>
      <c r="V494" s="220"/>
      <c r="W494" s="220"/>
      <c r="X494" s="220"/>
      <c r="Y494" s="220"/>
      <c r="Z494" s="222"/>
      <c r="AA494" s="222"/>
    </row>
    <row r="495" spans="16:27" ht="15.75" customHeight="1" x14ac:dyDescent="0.25">
      <c r="P495" s="220"/>
      <c r="Q495" s="220"/>
      <c r="R495" s="220"/>
      <c r="S495" s="220"/>
      <c r="T495" s="220"/>
      <c r="U495" s="220"/>
      <c r="V495" s="220"/>
      <c r="W495" s="220"/>
      <c r="X495" s="220"/>
      <c r="Y495" s="220"/>
      <c r="Z495" s="222"/>
      <c r="AA495" s="222"/>
    </row>
    <row r="496" spans="16:27" ht="15.75" customHeight="1" x14ac:dyDescent="0.25">
      <c r="P496" s="220"/>
      <c r="Q496" s="220"/>
      <c r="R496" s="220"/>
      <c r="S496" s="220"/>
      <c r="T496" s="220"/>
      <c r="U496" s="220"/>
      <c r="V496" s="220"/>
      <c r="W496" s="220"/>
      <c r="X496" s="220"/>
      <c r="Y496" s="220"/>
      <c r="Z496" s="222"/>
      <c r="AA496" s="222"/>
    </row>
    <row r="497" spans="16:27" ht="15.75" customHeight="1" x14ac:dyDescent="0.25">
      <c r="P497" s="220"/>
      <c r="Q497" s="220"/>
      <c r="R497" s="220"/>
      <c r="S497" s="220"/>
      <c r="T497" s="220"/>
      <c r="U497" s="220"/>
      <c r="V497" s="220"/>
      <c r="W497" s="220"/>
      <c r="X497" s="220"/>
      <c r="Y497" s="220"/>
      <c r="Z497" s="222"/>
      <c r="AA497" s="222"/>
    </row>
    <row r="498" spans="16:27" ht="15.75" customHeight="1" x14ac:dyDescent="0.25">
      <c r="P498" s="220"/>
      <c r="Q498" s="220"/>
      <c r="R498" s="220"/>
      <c r="S498" s="220"/>
      <c r="T498" s="220"/>
      <c r="U498" s="220"/>
      <c r="V498" s="220"/>
      <c r="W498" s="220"/>
      <c r="X498" s="220"/>
      <c r="Y498" s="220"/>
      <c r="Z498" s="222"/>
      <c r="AA498" s="222"/>
    </row>
    <row r="499" spans="16:27" ht="15.75" customHeight="1" x14ac:dyDescent="0.25">
      <c r="P499" s="220"/>
      <c r="Q499" s="220"/>
      <c r="R499" s="220"/>
      <c r="S499" s="220"/>
      <c r="T499" s="220"/>
      <c r="U499" s="220"/>
      <c r="V499" s="220"/>
      <c r="W499" s="220"/>
      <c r="X499" s="220"/>
      <c r="Y499" s="220"/>
      <c r="Z499" s="222"/>
      <c r="AA499" s="222"/>
    </row>
    <row r="500" spans="16:27" ht="15.75" customHeight="1" x14ac:dyDescent="0.25">
      <c r="P500" s="220"/>
      <c r="Q500" s="220"/>
      <c r="R500" s="220"/>
      <c r="S500" s="220"/>
      <c r="T500" s="220"/>
      <c r="U500" s="220"/>
      <c r="V500" s="220"/>
      <c r="W500" s="220"/>
      <c r="X500" s="220"/>
      <c r="Y500" s="220"/>
      <c r="Z500" s="222"/>
      <c r="AA500" s="222"/>
    </row>
    <row r="501" spans="16:27" ht="15.75" customHeight="1" x14ac:dyDescent="0.25">
      <c r="P501" s="220"/>
      <c r="Q501" s="220"/>
      <c r="R501" s="220"/>
      <c r="S501" s="220"/>
      <c r="T501" s="220"/>
      <c r="U501" s="220"/>
      <c r="V501" s="220"/>
      <c r="W501" s="220"/>
      <c r="X501" s="220"/>
      <c r="Y501" s="220"/>
      <c r="Z501" s="222"/>
      <c r="AA501" s="222"/>
    </row>
    <row r="502" spans="16:27" ht="15.75" customHeight="1" x14ac:dyDescent="0.25">
      <c r="P502" s="220"/>
      <c r="Q502" s="220"/>
      <c r="R502" s="220"/>
      <c r="S502" s="220"/>
      <c r="T502" s="220"/>
      <c r="U502" s="220"/>
      <c r="V502" s="220"/>
      <c r="W502" s="220"/>
      <c r="X502" s="220"/>
      <c r="Y502" s="220"/>
      <c r="Z502" s="222"/>
      <c r="AA502" s="222"/>
    </row>
    <row r="503" spans="16:27" ht="15.75" customHeight="1" x14ac:dyDescent="0.25">
      <c r="P503" s="220"/>
      <c r="Q503" s="220"/>
      <c r="R503" s="220"/>
      <c r="S503" s="220"/>
      <c r="T503" s="220"/>
      <c r="U503" s="220"/>
      <c r="V503" s="220"/>
      <c r="W503" s="220"/>
      <c r="X503" s="220"/>
      <c r="Y503" s="220"/>
      <c r="Z503" s="222"/>
      <c r="AA503" s="222"/>
    </row>
    <row r="504" spans="16:27" ht="15.75" customHeight="1" x14ac:dyDescent="0.25">
      <c r="P504" s="220"/>
      <c r="Q504" s="220"/>
      <c r="R504" s="220"/>
      <c r="S504" s="220"/>
      <c r="T504" s="220"/>
      <c r="U504" s="220"/>
      <c r="V504" s="220"/>
      <c r="W504" s="220"/>
      <c r="X504" s="220"/>
      <c r="Y504" s="220"/>
      <c r="Z504" s="222"/>
      <c r="AA504" s="222"/>
    </row>
    <row r="505" spans="16:27" ht="15.75" customHeight="1" x14ac:dyDescent="0.25">
      <c r="P505" s="220"/>
      <c r="Q505" s="220"/>
      <c r="R505" s="220"/>
      <c r="S505" s="220"/>
      <c r="T505" s="220"/>
      <c r="U505" s="220"/>
      <c r="V505" s="220"/>
      <c r="W505" s="220"/>
      <c r="X505" s="220"/>
      <c r="Y505" s="220"/>
      <c r="Z505" s="222"/>
      <c r="AA505" s="222"/>
    </row>
    <row r="506" spans="16:27" ht="15.75" customHeight="1" x14ac:dyDescent="0.25">
      <c r="P506" s="220"/>
      <c r="Q506" s="220"/>
      <c r="R506" s="220"/>
      <c r="S506" s="220"/>
      <c r="T506" s="220"/>
      <c r="U506" s="220"/>
      <c r="V506" s="220"/>
      <c r="W506" s="220"/>
      <c r="X506" s="220"/>
      <c r="Y506" s="220"/>
      <c r="Z506" s="222"/>
      <c r="AA506" s="222"/>
    </row>
    <row r="507" spans="16:27" ht="15.75" customHeight="1" x14ac:dyDescent="0.25">
      <c r="P507" s="220"/>
      <c r="Q507" s="220"/>
      <c r="R507" s="220"/>
      <c r="S507" s="220"/>
      <c r="T507" s="220"/>
      <c r="U507" s="220"/>
      <c r="V507" s="220"/>
      <c r="W507" s="220"/>
      <c r="X507" s="220"/>
      <c r="Y507" s="220"/>
      <c r="Z507" s="222"/>
      <c r="AA507" s="222"/>
    </row>
    <row r="508" spans="16:27" ht="15.75" customHeight="1" x14ac:dyDescent="0.25">
      <c r="P508" s="220"/>
      <c r="Q508" s="220"/>
      <c r="R508" s="220"/>
      <c r="S508" s="220"/>
      <c r="T508" s="220"/>
      <c r="U508" s="220"/>
      <c r="V508" s="220"/>
      <c r="W508" s="220"/>
      <c r="X508" s="220"/>
      <c r="Y508" s="220"/>
      <c r="Z508" s="222"/>
      <c r="AA508" s="222"/>
    </row>
    <row r="509" spans="16:27" ht="15.75" customHeight="1" x14ac:dyDescent="0.25">
      <c r="P509" s="220"/>
      <c r="Q509" s="220"/>
      <c r="R509" s="220"/>
      <c r="S509" s="220"/>
      <c r="T509" s="220"/>
      <c r="U509" s="220"/>
      <c r="V509" s="220"/>
      <c r="W509" s="220"/>
      <c r="X509" s="220"/>
      <c r="Y509" s="220"/>
      <c r="Z509" s="222"/>
      <c r="AA509" s="222"/>
    </row>
    <row r="510" spans="16:27" ht="15.75" customHeight="1" x14ac:dyDescent="0.25">
      <c r="P510" s="220"/>
      <c r="Q510" s="220"/>
      <c r="R510" s="220"/>
      <c r="S510" s="220"/>
      <c r="T510" s="220"/>
      <c r="U510" s="220"/>
      <c r="V510" s="220"/>
      <c r="W510" s="220"/>
      <c r="X510" s="220"/>
      <c r="Y510" s="220"/>
      <c r="Z510" s="222"/>
      <c r="AA510" s="222"/>
    </row>
    <row r="511" spans="16:27" ht="15.75" customHeight="1" x14ac:dyDescent="0.25">
      <c r="P511" s="220"/>
      <c r="Q511" s="220"/>
      <c r="R511" s="220"/>
      <c r="S511" s="220"/>
      <c r="T511" s="220"/>
      <c r="U511" s="220"/>
      <c r="V511" s="220"/>
      <c r="W511" s="220"/>
      <c r="X511" s="220"/>
      <c r="Y511" s="220"/>
      <c r="Z511" s="222"/>
      <c r="AA511" s="222"/>
    </row>
    <row r="512" spans="16:27" ht="15.75" customHeight="1" x14ac:dyDescent="0.25">
      <c r="P512" s="220"/>
      <c r="Q512" s="220"/>
      <c r="R512" s="220"/>
      <c r="S512" s="220"/>
      <c r="T512" s="220"/>
      <c r="U512" s="220"/>
      <c r="V512" s="220"/>
      <c r="W512" s="220"/>
      <c r="X512" s="220"/>
      <c r="Y512" s="220"/>
      <c r="Z512" s="222"/>
      <c r="AA512" s="222"/>
    </row>
    <row r="513" spans="16:27" ht="15.75" customHeight="1" x14ac:dyDescent="0.25">
      <c r="P513" s="220"/>
      <c r="Q513" s="220"/>
      <c r="R513" s="220"/>
      <c r="S513" s="220"/>
      <c r="T513" s="220"/>
      <c r="U513" s="220"/>
      <c r="V513" s="220"/>
      <c r="W513" s="220"/>
      <c r="X513" s="220"/>
      <c r="Y513" s="220"/>
      <c r="Z513" s="222"/>
      <c r="AA513" s="222"/>
    </row>
    <row r="514" spans="16:27" ht="15.75" customHeight="1" x14ac:dyDescent="0.25">
      <c r="P514" s="220"/>
      <c r="Q514" s="220"/>
      <c r="R514" s="220"/>
      <c r="S514" s="220"/>
      <c r="T514" s="220"/>
      <c r="U514" s="220"/>
      <c r="V514" s="220"/>
      <c r="W514" s="220"/>
      <c r="X514" s="220"/>
      <c r="Y514" s="220"/>
      <c r="Z514" s="222"/>
      <c r="AA514" s="222"/>
    </row>
    <row r="515" spans="16:27" ht="15.75" customHeight="1" x14ac:dyDescent="0.25">
      <c r="P515" s="220"/>
      <c r="Q515" s="220"/>
      <c r="R515" s="220"/>
      <c r="S515" s="220"/>
      <c r="T515" s="220"/>
      <c r="U515" s="220"/>
      <c r="V515" s="220"/>
      <c r="W515" s="220"/>
      <c r="X515" s="220"/>
      <c r="Y515" s="220"/>
      <c r="Z515" s="222"/>
      <c r="AA515" s="222"/>
    </row>
    <row r="516" spans="16:27" ht="15.75" customHeight="1" x14ac:dyDescent="0.25">
      <c r="P516" s="220"/>
      <c r="Q516" s="220"/>
      <c r="R516" s="220"/>
      <c r="S516" s="220"/>
      <c r="T516" s="220"/>
      <c r="U516" s="220"/>
      <c r="V516" s="220"/>
      <c r="W516" s="220"/>
      <c r="X516" s="220"/>
      <c r="Y516" s="220"/>
      <c r="Z516" s="222"/>
      <c r="AA516" s="222"/>
    </row>
    <row r="517" spans="16:27" ht="15.75" customHeight="1" x14ac:dyDescent="0.25">
      <c r="P517" s="220"/>
      <c r="Q517" s="220"/>
      <c r="R517" s="220"/>
      <c r="S517" s="220"/>
      <c r="T517" s="220"/>
      <c r="U517" s="220"/>
      <c r="V517" s="220"/>
      <c r="W517" s="220"/>
      <c r="X517" s="220"/>
      <c r="Y517" s="220"/>
      <c r="Z517" s="222"/>
      <c r="AA517" s="222"/>
    </row>
    <row r="518" spans="16:27" ht="15.75" customHeight="1" x14ac:dyDescent="0.25">
      <c r="P518" s="220"/>
      <c r="Q518" s="220"/>
      <c r="R518" s="220"/>
      <c r="S518" s="220"/>
      <c r="T518" s="220"/>
      <c r="U518" s="220"/>
      <c r="V518" s="220"/>
      <c r="W518" s="220"/>
      <c r="X518" s="220"/>
      <c r="Y518" s="220"/>
      <c r="Z518" s="222"/>
      <c r="AA518" s="222"/>
    </row>
    <row r="519" spans="16:27" ht="15.75" customHeight="1" x14ac:dyDescent="0.25">
      <c r="P519" s="220"/>
      <c r="Q519" s="220"/>
      <c r="R519" s="220"/>
      <c r="S519" s="220"/>
      <c r="T519" s="220"/>
      <c r="U519" s="220"/>
      <c r="V519" s="220"/>
      <c r="W519" s="220"/>
      <c r="X519" s="220"/>
      <c r="Y519" s="220"/>
      <c r="Z519" s="222"/>
      <c r="AA519" s="222"/>
    </row>
    <row r="520" spans="16:27" ht="15.75" customHeight="1" x14ac:dyDescent="0.25">
      <c r="P520" s="220"/>
      <c r="Q520" s="220"/>
      <c r="R520" s="220"/>
      <c r="S520" s="220"/>
      <c r="T520" s="220"/>
      <c r="U520" s="220"/>
      <c r="V520" s="220"/>
      <c r="W520" s="220"/>
      <c r="X520" s="220"/>
      <c r="Y520" s="220"/>
      <c r="Z520" s="222"/>
      <c r="AA520" s="222"/>
    </row>
    <row r="521" spans="16:27" ht="15.75" customHeight="1" x14ac:dyDescent="0.25">
      <c r="P521" s="220"/>
      <c r="Q521" s="220"/>
      <c r="R521" s="220"/>
      <c r="S521" s="220"/>
      <c r="T521" s="220"/>
      <c r="U521" s="220"/>
      <c r="V521" s="220"/>
      <c r="W521" s="220"/>
      <c r="X521" s="220"/>
      <c r="Y521" s="220"/>
      <c r="Z521" s="222"/>
      <c r="AA521" s="222"/>
    </row>
    <row r="522" spans="16:27" ht="15.75" customHeight="1" x14ac:dyDescent="0.25">
      <c r="P522" s="220"/>
      <c r="Q522" s="220"/>
      <c r="R522" s="220"/>
      <c r="S522" s="220"/>
      <c r="T522" s="220"/>
      <c r="U522" s="220"/>
      <c r="V522" s="220"/>
      <c r="W522" s="220"/>
      <c r="X522" s="220"/>
      <c r="Y522" s="220"/>
      <c r="Z522" s="222"/>
      <c r="AA522" s="222"/>
    </row>
    <row r="523" spans="16:27" ht="15.75" customHeight="1" x14ac:dyDescent="0.25">
      <c r="P523" s="220"/>
      <c r="Q523" s="220"/>
      <c r="R523" s="220"/>
      <c r="S523" s="220"/>
      <c r="T523" s="220"/>
      <c r="U523" s="220"/>
      <c r="V523" s="220"/>
      <c r="W523" s="220"/>
      <c r="X523" s="220"/>
      <c r="Y523" s="220"/>
      <c r="Z523" s="222"/>
      <c r="AA523" s="222"/>
    </row>
    <row r="524" spans="16:27" ht="15.75" customHeight="1" x14ac:dyDescent="0.25">
      <c r="P524" s="220"/>
      <c r="Q524" s="220"/>
      <c r="R524" s="220"/>
      <c r="S524" s="220"/>
      <c r="T524" s="220"/>
      <c r="U524" s="220"/>
      <c r="V524" s="220"/>
      <c r="W524" s="220"/>
      <c r="X524" s="220"/>
      <c r="Y524" s="220"/>
      <c r="Z524" s="222"/>
      <c r="AA524" s="222"/>
    </row>
    <row r="525" spans="16:27" ht="15.75" customHeight="1" x14ac:dyDescent="0.25">
      <c r="P525" s="220"/>
      <c r="Q525" s="220"/>
      <c r="R525" s="220"/>
      <c r="S525" s="220"/>
      <c r="T525" s="220"/>
      <c r="U525" s="220"/>
      <c r="V525" s="220"/>
      <c r="W525" s="220"/>
      <c r="X525" s="220"/>
      <c r="Y525" s="220"/>
      <c r="Z525" s="222"/>
      <c r="AA525" s="222"/>
    </row>
    <row r="526" spans="16:27" ht="15.75" customHeight="1" x14ac:dyDescent="0.25">
      <c r="P526" s="220"/>
      <c r="Q526" s="220"/>
      <c r="R526" s="220"/>
      <c r="S526" s="220"/>
      <c r="T526" s="220"/>
      <c r="U526" s="220"/>
      <c r="V526" s="220"/>
      <c r="W526" s="220"/>
      <c r="X526" s="220"/>
      <c r="Y526" s="220"/>
      <c r="Z526" s="222"/>
      <c r="AA526" s="222"/>
    </row>
    <row r="527" spans="16:27" ht="15.75" customHeight="1" x14ac:dyDescent="0.25">
      <c r="P527" s="220"/>
      <c r="Q527" s="220"/>
      <c r="R527" s="220"/>
      <c r="S527" s="220"/>
      <c r="T527" s="220"/>
      <c r="U527" s="220"/>
      <c r="V527" s="220"/>
      <c r="W527" s="220"/>
      <c r="X527" s="220"/>
      <c r="Y527" s="220"/>
      <c r="Z527" s="222"/>
      <c r="AA527" s="222"/>
    </row>
    <row r="528" spans="16:27" ht="15.75" customHeight="1" x14ac:dyDescent="0.25">
      <c r="P528" s="220"/>
      <c r="Q528" s="220"/>
      <c r="R528" s="220"/>
      <c r="S528" s="220"/>
      <c r="T528" s="220"/>
      <c r="U528" s="220"/>
      <c r="V528" s="220"/>
      <c r="W528" s="220"/>
      <c r="X528" s="220"/>
      <c r="Y528" s="220"/>
      <c r="Z528" s="222"/>
      <c r="AA528" s="222"/>
    </row>
    <row r="529" spans="16:27" ht="15.75" customHeight="1" x14ac:dyDescent="0.25">
      <c r="P529" s="220"/>
      <c r="Q529" s="220"/>
      <c r="R529" s="220"/>
      <c r="S529" s="220"/>
      <c r="T529" s="220"/>
      <c r="U529" s="220"/>
      <c r="V529" s="220"/>
      <c r="W529" s="220"/>
      <c r="X529" s="220"/>
      <c r="Y529" s="220"/>
      <c r="Z529" s="222"/>
      <c r="AA529" s="222"/>
    </row>
    <row r="530" spans="16:27" ht="15.75" customHeight="1" x14ac:dyDescent="0.25">
      <c r="P530" s="220"/>
      <c r="Q530" s="220"/>
      <c r="R530" s="220"/>
      <c r="S530" s="220"/>
      <c r="T530" s="220"/>
      <c r="U530" s="220"/>
      <c r="V530" s="220"/>
      <c r="W530" s="220"/>
      <c r="X530" s="220"/>
      <c r="Y530" s="220"/>
      <c r="Z530" s="222"/>
      <c r="AA530" s="222"/>
    </row>
    <row r="531" spans="16:27" ht="15.75" customHeight="1" x14ac:dyDescent="0.25">
      <c r="P531" s="220"/>
      <c r="Q531" s="220"/>
      <c r="R531" s="220"/>
      <c r="S531" s="220"/>
      <c r="T531" s="220"/>
      <c r="U531" s="220"/>
      <c r="V531" s="220"/>
      <c r="W531" s="220"/>
      <c r="X531" s="220"/>
      <c r="Y531" s="220"/>
      <c r="Z531" s="222"/>
      <c r="AA531" s="222"/>
    </row>
    <row r="532" spans="16:27" ht="15.75" customHeight="1" x14ac:dyDescent="0.25">
      <c r="P532" s="220"/>
      <c r="Q532" s="220"/>
      <c r="R532" s="220"/>
      <c r="S532" s="220"/>
      <c r="T532" s="220"/>
      <c r="U532" s="220"/>
      <c r="V532" s="220"/>
      <c r="W532" s="220"/>
      <c r="X532" s="220"/>
      <c r="Y532" s="220"/>
      <c r="Z532" s="222"/>
      <c r="AA532" s="222"/>
    </row>
    <row r="533" spans="16:27" ht="15.75" customHeight="1" x14ac:dyDescent="0.25">
      <c r="P533" s="220"/>
      <c r="Q533" s="220"/>
      <c r="R533" s="220"/>
      <c r="S533" s="220"/>
      <c r="T533" s="220"/>
      <c r="U533" s="220"/>
      <c r="V533" s="220"/>
      <c r="W533" s="220"/>
      <c r="X533" s="220"/>
      <c r="Y533" s="220"/>
      <c r="Z533" s="222"/>
      <c r="AA533" s="222"/>
    </row>
    <row r="534" spans="16:27" ht="15.75" customHeight="1" x14ac:dyDescent="0.25">
      <c r="P534" s="220"/>
      <c r="Q534" s="220"/>
      <c r="R534" s="220"/>
      <c r="S534" s="220"/>
      <c r="T534" s="220"/>
      <c r="U534" s="220"/>
      <c r="V534" s="220"/>
      <c r="W534" s="220"/>
      <c r="X534" s="220"/>
      <c r="Y534" s="220"/>
      <c r="Z534" s="222"/>
      <c r="AA534" s="222"/>
    </row>
    <row r="535" spans="16:27" ht="15.75" customHeight="1" x14ac:dyDescent="0.25">
      <c r="P535" s="220"/>
      <c r="Q535" s="220"/>
      <c r="R535" s="220"/>
      <c r="S535" s="220"/>
      <c r="T535" s="220"/>
      <c r="U535" s="220"/>
      <c r="V535" s="220"/>
      <c r="W535" s="220"/>
      <c r="X535" s="220"/>
      <c r="Y535" s="220"/>
      <c r="Z535" s="222"/>
      <c r="AA535" s="222"/>
    </row>
    <row r="536" spans="16:27" ht="15.75" customHeight="1" x14ac:dyDescent="0.25">
      <c r="P536" s="220"/>
      <c r="Q536" s="220"/>
      <c r="R536" s="220"/>
      <c r="S536" s="220"/>
      <c r="T536" s="220"/>
      <c r="U536" s="220"/>
      <c r="V536" s="220"/>
      <c r="W536" s="220"/>
      <c r="X536" s="220"/>
      <c r="Y536" s="220"/>
      <c r="Z536" s="222"/>
      <c r="AA536" s="222"/>
    </row>
    <row r="537" spans="16:27" ht="15.75" customHeight="1" x14ac:dyDescent="0.25">
      <c r="P537" s="220"/>
      <c r="Q537" s="220"/>
      <c r="R537" s="220"/>
      <c r="S537" s="220"/>
      <c r="T537" s="220"/>
      <c r="U537" s="220"/>
      <c r="V537" s="220"/>
      <c r="W537" s="220"/>
      <c r="X537" s="220"/>
      <c r="Y537" s="220"/>
      <c r="Z537" s="222"/>
      <c r="AA537" s="222"/>
    </row>
    <row r="538" spans="16:27" ht="15.75" customHeight="1" x14ac:dyDescent="0.25">
      <c r="P538" s="220"/>
      <c r="Q538" s="220"/>
      <c r="R538" s="220"/>
      <c r="S538" s="220"/>
      <c r="T538" s="220"/>
      <c r="U538" s="220"/>
      <c r="V538" s="220"/>
      <c r="W538" s="220"/>
      <c r="X538" s="220"/>
      <c r="Y538" s="220"/>
      <c r="Z538" s="222"/>
      <c r="AA538" s="222"/>
    </row>
    <row r="539" spans="16:27" ht="15.75" customHeight="1" x14ac:dyDescent="0.25">
      <c r="P539" s="220"/>
      <c r="Q539" s="220"/>
      <c r="R539" s="220"/>
      <c r="S539" s="220"/>
      <c r="T539" s="220"/>
      <c r="U539" s="220"/>
      <c r="V539" s="220"/>
      <c r="W539" s="220"/>
      <c r="X539" s="220"/>
      <c r="Y539" s="220"/>
      <c r="Z539" s="222"/>
      <c r="AA539" s="222"/>
    </row>
    <row r="540" spans="16:27" ht="15.75" customHeight="1" x14ac:dyDescent="0.25">
      <c r="P540" s="220"/>
      <c r="Q540" s="220"/>
      <c r="R540" s="220"/>
      <c r="S540" s="220"/>
      <c r="T540" s="220"/>
      <c r="U540" s="220"/>
      <c r="V540" s="220"/>
      <c r="W540" s="220"/>
      <c r="X540" s="220"/>
      <c r="Y540" s="220"/>
      <c r="Z540" s="222"/>
      <c r="AA540" s="222"/>
    </row>
    <row r="541" spans="16:27" ht="15.75" customHeight="1" x14ac:dyDescent="0.25">
      <c r="P541" s="220"/>
      <c r="Q541" s="220"/>
      <c r="R541" s="220"/>
      <c r="S541" s="220"/>
      <c r="T541" s="220"/>
      <c r="U541" s="220"/>
      <c r="V541" s="220"/>
      <c r="W541" s="220"/>
      <c r="X541" s="220"/>
      <c r="Y541" s="220"/>
      <c r="Z541" s="222"/>
      <c r="AA541" s="222"/>
    </row>
    <row r="542" spans="16:27" ht="15.75" customHeight="1" x14ac:dyDescent="0.25">
      <c r="P542" s="220"/>
      <c r="Q542" s="220"/>
      <c r="R542" s="220"/>
      <c r="S542" s="220"/>
      <c r="T542" s="220"/>
      <c r="U542" s="220"/>
      <c r="V542" s="220"/>
      <c r="W542" s="220"/>
      <c r="X542" s="220"/>
      <c r="Y542" s="220"/>
      <c r="Z542" s="222"/>
      <c r="AA542" s="222"/>
    </row>
    <row r="543" spans="16:27" ht="15.75" customHeight="1" x14ac:dyDescent="0.25">
      <c r="P543" s="220"/>
      <c r="Q543" s="220"/>
      <c r="R543" s="220"/>
      <c r="S543" s="220"/>
      <c r="T543" s="220"/>
      <c r="U543" s="220"/>
      <c r="V543" s="220"/>
      <c r="W543" s="220"/>
      <c r="X543" s="220"/>
      <c r="Y543" s="220"/>
      <c r="Z543" s="222"/>
      <c r="AA543" s="222"/>
    </row>
    <row r="544" spans="16:27" ht="15.75" customHeight="1" x14ac:dyDescent="0.25">
      <c r="P544" s="220"/>
      <c r="Q544" s="220"/>
      <c r="R544" s="220"/>
      <c r="S544" s="220"/>
      <c r="T544" s="220"/>
      <c r="U544" s="220"/>
      <c r="V544" s="220"/>
      <c r="W544" s="220"/>
      <c r="X544" s="220"/>
      <c r="Y544" s="220"/>
      <c r="Z544" s="222"/>
      <c r="AA544" s="222"/>
    </row>
    <row r="545" spans="16:27" ht="15.75" customHeight="1" x14ac:dyDescent="0.25">
      <c r="P545" s="220"/>
      <c r="Q545" s="220"/>
      <c r="R545" s="220"/>
      <c r="S545" s="220"/>
      <c r="T545" s="220"/>
      <c r="U545" s="220"/>
      <c r="V545" s="220"/>
      <c r="W545" s="220"/>
      <c r="X545" s="220"/>
      <c r="Y545" s="220"/>
      <c r="Z545" s="222"/>
      <c r="AA545" s="222"/>
    </row>
    <row r="546" spans="16:27" ht="15.75" customHeight="1" x14ac:dyDescent="0.25">
      <c r="P546" s="220"/>
      <c r="Q546" s="220"/>
      <c r="R546" s="220"/>
      <c r="S546" s="220"/>
      <c r="T546" s="220"/>
      <c r="U546" s="220"/>
      <c r="V546" s="220"/>
      <c r="W546" s="220"/>
      <c r="X546" s="220"/>
      <c r="Y546" s="220"/>
      <c r="Z546" s="222"/>
      <c r="AA546" s="222"/>
    </row>
    <row r="547" spans="16:27" ht="15.75" customHeight="1" x14ac:dyDescent="0.25">
      <c r="P547" s="220"/>
      <c r="Q547" s="220"/>
      <c r="R547" s="220"/>
      <c r="S547" s="220"/>
      <c r="T547" s="220"/>
      <c r="U547" s="220"/>
      <c r="V547" s="220"/>
      <c r="W547" s="220"/>
      <c r="X547" s="220"/>
      <c r="Y547" s="220"/>
      <c r="Z547" s="222"/>
      <c r="AA547" s="222"/>
    </row>
    <row r="548" spans="16:27" ht="15.75" customHeight="1" x14ac:dyDescent="0.25">
      <c r="P548" s="220"/>
      <c r="Q548" s="220"/>
      <c r="R548" s="220"/>
      <c r="S548" s="220"/>
      <c r="T548" s="220"/>
      <c r="U548" s="220"/>
      <c r="V548" s="220"/>
      <c r="W548" s="220"/>
      <c r="X548" s="220"/>
      <c r="Y548" s="220"/>
      <c r="Z548" s="222"/>
      <c r="AA548" s="222"/>
    </row>
    <row r="549" spans="16:27" ht="15.75" customHeight="1" x14ac:dyDescent="0.25">
      <c r="P549" s="220"/>
      <c r="Q549" s="220"/>
      <c r="R549" s="220"/>
      <c r="S549" s="220"/>
      <c r="T549" s="220"/>
      <c r="U549" s="220"/>
      <c r="V549" s="220"/>
      <c r="W549" s="220"/>
      <c r="X549" s="220"/>
      <c r="Y549" s="220"/>
      <c r="Z549" s="222"/>
      <c r="AA549" s="222"/>
    </row>
    <row r="550" spans="16:27" ht="15.75" customHeight="1" x14ac:dyDescent="0.25">
      <c r="P550" s="220"/>
      <c r="Q550" s="220"/>
      <c r="R550" s="220"/>
      <c r="S550" s="220"/>
      <c r="T550" s="220"/>
      <c r="U550" s="220"/>
      <c r="V550" s="220"/>
      <c r="W550" s="220"/>
      <c r="X550" s="220"/>
      <c r="Y550" s="220"/>
      <c r="Z550" s="222"/>
      <c r="AA550" s="222"/>
    </row>
    <row r="551" spans="16:27" ht="15.75" customHeight="1" x14ac:dyDescent="0.25">
      <c r="P551" s="220"/>
      <c r="Q551" s="220"/>
      <c r="R551" s="220"/>
      <c r="S551" s="220"/>
      <c r="T551" s="220"/>
      <c r="U551" s="220"/>
      <c r="V551" s="220"/>
      <c r="W551" s="220"/>
      <c r="X551" s="220"/>
      <c r="Y551" s="220"/>
      <c r="Z551" s="222"/>
      <c r="AA551" s="222"/>
    </row>
    <row r="552" spans="16:27" ht="15.75" customHeight="1" x14ac:dyDescent="0.25">
      <c r="P552" s="220"/>
      <c r="Q552" s="220"/>
      <c r="R552" s="220"/>
      <c r="S552" s="220"/>
      <c r="T552" s="220"/>
      <c r="U552" s="220"/>
      <c r="V552" s="220"/>
      <c r="W552" s="220"/>
      <c r="X552" s="220"/>
      <c r="Y552" s="220"/>
      <c r="Z552" s="222"/>
      <c r="AA552" s="222"/>
    </row>
    <row r="553" spans="16:27" ht="15.75" customHeight="1" x14ac:dyDescent="0.25">
      <c r="P553" s="220"/>
      <c r="Q553" s="220"/>
      <c r="R553" s="220"/>
      <c r="S553" s="220"/>
      <c r="T553" s="220"/>
      <c r="U553" s="220"/>
      <c r="V553" s="220"/>
      <c r="W553" s="220"/>
      <c r="X553" s="220"/>
      <c r="Y553" s="220"/>
      <c r="Z553" s="222"/>
      <c r="AA553" s="222"/>
    </row>
    <row r="554" spans="16:27" ht="15.75" customHeight="1" x14ac:dyDescent="0.25">
      <c r="P554" s="220"/>
      <c r="Q554" s="220"/>
      <c r="R554" s="220"/>
      <c r="S554" s="220"/>
      <c r="T554" s="220"/>
      <c r="U554" s="220"/>
      <c r="V554" s="220"/>
      <c r="W554" s="220"/>
      <c r="X554" s="220"/>
      <c r="Y554" s="220"/>
      <c r="Z554" s="222"/>
      <c r="AA554" s="222"/>
    </row>
    <row r="555" spans="16:27" ht="15.75" customHeight="1" x14ac:dyDescent="0.25">
      <c r="P555" s="220"/>
      <c r="Q555" s="220"/>
      <c r="R555" s="220"/>
      <c r="S555" s="220"/>
      <c r="T555" s="220"/>
      <c r="U555" s="220"/>
      <c r="V555" s="220"/>
      <c r="W555" s="220"/>
      <c r="X555" s="220"/>
      <c r="Y555" s="220"/>
      <c r="Z555" s="222"/>
      <c r="AA555" s="222"/>
    </row>
    <row r="556" spans="16:27" ht="15.75" customHeight="1" x14ac:dyDescent="0.25">
      <c r="P556" s="220"/>
      <c r="Q556" s="220"/>
      <c r="R556" s="220"/>
      <c r="S556" s="220"/>
      <c r="T556" s="220"/>
      <c r="U556" s="220"/>
      <c r="V556" s="220"/>
      <c r="W556" s="220"/>
      <c r="X556" s="220"/>
      <c r="Y556" s="220"/>
      <c r="Z556" s="222"/>
      <c r="AA556" s="222"/>
    </row>
    <row r="557" spans="16:27" ht="15.75" customHeight="1" x14ac:dyDescent="0.25">
      <c r="P557" s="220"/>
      <c r="Q557" s="220"/>
      <c r="R557" s="220"/>
      <c r="S557" s="220"/>
      <c r="T557" s="220"/>
      <c r="U557" s="220"/>
      <c r="V557" s="220"/>
      <c r="W557" s="220"/>
      <c r="X557" s="220"/>
      <c r="Y557" s="220"/>
      <c r="Z557" s="222"/>
      <c r="AA557" s="222"/>
    </row>
    <row r="558" spans="16:27" ht="15.75" customHeight="1" x14ac:dyDescent="0.25">
      <c r="P558" s="220"/>
      <c r="Q558" s="220"/>
      <c r="R558" s="220"/>
      <c r="S558" s="220"/>
      <c r="T558" s="220"/>
      <c r="U558" s="220"/>
      <c r="V558" s="220"/>
      <c r="W558" s="220"/>
      <c r="X558" s="220"/>
      <c r="Y558" s="220"/>
      <c r="Z558" s="222"/>
      <c r="AA558" s="222"/>
    </row>
    <row r="559" spans="16:27" ht="15.75" customHeight="1" x14ac:dyDescent="0.25">
      <c r="P559" s="220"/>
      <c r="Q559" s="220"/>
      <c r="R559" s="220"/>
      <c r="S559" s="220"/>
      <c r="T559" s="220"/>
      <c r="U559" s="220"/>
      <c r="V559" s="220"/>
      <c r="W559" s="220"/>
      <c r="X559" s="220"/>
      <c r="Y559" s="220"/>
      <c r="Z559" s="222"/>
      <c r="AA559" s="222"/>
    </row>
    <row r="560" spans="16:27" ht="15.75" customHeight="1" x14ac:dyDescent="0.25">
      <c r="P560" s="220"/>
      <c r="Q560" s="220"/>
      <c r="R560" s="220"/>
      <c r="S560" s="220"/>
      <c r="T560" s="220"/>
      <c r="U560" s="220"/>
      <c r="V560" s="220"/>
      <c r="W560" s="220"/>
      <c r="X560" s="220"/>
      <c r="Y560" s="220"/>
      <c r="Z560" s="222"/>
      <c r="AA560" s="222"/>
    </row>
    <row r="561" spans="16:27" ht="15.75" customHeight="1" x14ac:dyDescent="0.25">
      <c r="P561" s="220"/>
      <c r="Q561" s="220"/>
      <c r="R561" s="220"/>
      <c r="S561" s="220"/>
      <c r="T561" s="220"/>
      <c r="U561" s="220"/>
      <c r="V561" s="220"/>
      <c r="W561" s="220"/>
      <c r="X561" s="220"/>
      <c r="Y561" s="220"/>
      <c r="Z561" s="222"/>
      <c r="AA561" s="222"/>
    </row>
    <row r="562" spans="16:27" ht="15.75" customHeight="1" x14ac:dyDescent="0.25">
      <c r="P562" s="220"/>
      <c r="Q562" s="220"/>
      <c r="R562" s="220"/>
      <c r="S562" s="220"/>
      <c r="T562" s="220"/>
      <c r="U562" s="220"/>
      <c r="V562" s="220"/>
      <c r="W562" s="220"/>
      <c r="X562" s="220"/>
      <c r="Y562" s="220"/>
      <c r="Z562" s="222"/>
      <c r="AA562" s="222"/>
    </row>
    <row r="563" spans="16:27" ht="15.75" customHeight="1" x14ac:dyDescent="0.25">
      <c r="P563" s="220"/>
      <c r="Q563" s="220"/>
      <c r="R563" s="220"/>
      <c r="S563" s="220"/>
      <c r="T563" s="220"/>
      <c r="U563" s="220"/>
      <c r="V563" s="220"/>
      <c r="W563" s="220"/>
      <c r="X563" s="220"/>
      <c r="Y563" s="220"/>
      <c r="Z563" s="222"/>
      <c r="AA563" s="222"/>
    </row>
    <row r="564" spans="16:27" ht="15.75" customHeight="1" x14ac:dyDescent="0.25">
      <c r="P564" s="220"/>
      <c r="Q564" s="220"/>
      <c r="R564" s="220"/>
      <c r="S564" s="220"/>
      <c r="T564" s="220"/>
      <c r="U564" s="220"/>
      <c r="V564" s="220"/>
      <c r="W564" s="220"/>
      <c r="X564" s="220"/>
      <c r="Y564" s="220"/>
      <c r="Z564" s="222"/>
      <c r="AA564" s="222"/>
    </row>
    <row r="565" spans="16:27" ht="15.75" customHeight="1" x14ac:dyDescent="0.25">
      <c r="P565" s="220"/>
      <c r="Q565" s="220"/>
      <c r="R565" s="220"/>
      <c r="S565" s="220"/>
      <c r="T565" s="220"/>
      <c r="U565" s="220"/>
      <c r="V565" s="220"/>
      <c r="W565" s="220"/>
      <c r="X565" s="220"/>
      <c r="Y565" s="220"/>
      <c r="Z565" s="222"/>
      <c r="AA565" s="222"/>
    </row>
    <row r="566" spans="16:27" ht="15.75" customHeight="1" x14ac:dyDescent="0.25">
      <c r="P566" s="220"/>
      <c r="Q566" s="220"/>
      <c r="R566" s="220"/>
      <c r="S566" s="220"/>
      <c r="T566" s="220"/>
      <c r="U566" s="220"/>
      <c r="V566" s="220"/>
      <c r="W566" s="220"/>
      <c r="X566" s="220"/>
      <c r="Y566" s="220"/>
      <c r="Z566" s="222"/>
      <c r="AA566" s="222"/>
    </row>
    <row r="567" spans="16:27" ht="15.75" customHeight="1" x14ac:dyDescent="0.25">
      <c r="P567" s="220"/>
      <c r="Q567" s="220"/>
      <c r="R567" s="220"/>
      <c r="S567" s="220"/>
      <c r="T567" s="220"/>
      <c r="U567" s="220"/>
      <c r="V567" s="220"/>
      <c r="W567" s="220"/>
      <c r="X567" s="220"/>
      <c r="Y567" s="220"/>
      <c r="Z567" s="222"/>
      <c r="AA567" s="222"/>
    </row>
    <row r="568" spans="16:27" ht="15.75" customHeight="1" x14ac:dyDescent="0.25">
      <c r="P568" s="220"/>
      <c r="Q568" s="220"/>
      <c r="R568" s="220"/>
      <c r="S568" s="220"/>
      <c r="T568" s="220"/>
      <c r="U568" s="220"/>
      <c r="V568" s="220"/>
      <c r="W568" s="220"/>
      <c r="X568" s="220"/>
      <c r="Y568" s="220"/>
      <c r="Z568" s="222"/>
      <c r="AA568" s="222"/>
    </row>
    <row r="569" spans="16:27" ht="15.75" customHeight="1" x14ac:dyDescent="0.25">
      <c r="P569" s="220"/>
      <c r="Q569" s="220"/>
      <c r="R569" s="220"/>
      <c r="S569" s="220"/>
      <c r="T569" s="220"/>
      <c r="U569" s="220"/>
      <c r="V569" s="220"/>
      <c r="W569" s="220"/>
      <c r="X569" s="220"/>
      <c r="Y569" s="220"/>
      <c r="Z569" s="222"/>
      <c r="AA569" s="222"/>
    </row>
    <row r="570" spans="16:27" ht="15.75" customHeight="1" x14ac:dyDescent="0.25">
      <c r="P570" s="220"/>
      <c r="Q570" s="220"/>
      <c r="R570" s="220"/>
      <c r="S570" s="220"/>
      <c r="T570" s="220"/>
      <c r="U570" s="220"/>
      <c r="V570" s="220"/>
      <c r="W570" s="220"/>
      <c r="X570" s="220"/>
      <c r="Y570" s="220"/>
      <c r="Z570" s="222"/>
      <c r="AA570" s="222"/>
    </row>
    <row r="571" spans="16:27" ht="15.75" customHeight="1" x14ac:dyDescent="0.25">
      <c r="P571" s="220"/>
      <c r="Q571" s="220"/>
      <c r="R571" s="220"/>
      <c r="S571" s="220"/>
      <c r="T571" s="220"/>
      <c r="U571" s="220"/>
      <c r="V571" s="220"/>
      <c r="W571" s="220"/>
      <c r="X571" s="220"/>
      <c r="Y571" s="220"/>
      <c r="Z571" s="222"/>
      <c r="AA571" s="222"/>
    </row>
    <row r="572" spans="16:27" ht="15.75" customHeight="1" x14ac:dyDescent="0.25">
      <c r="P572" s="220"/>
      <c r="Q572" s="220"/>
      <c r="R572" s="220"/>
      <c r="S572" s="220"/>
      <c r="T572" s="220"/>
      <c r="U572" s="220"/>
      <c r="V572" s="220"/>
      <c r="W572" s="220"/>
      <c r="X572" s="220"/>
      <c r="Y572" s="220"/>
      <c r="Z572" s="222"/>
      <c r="AA572" s="222"/>
    </row>
    <row r="573" spans="16:27" ht="15.75" customHeight="1" x14ac:dyDescent="0.25">
      <c r="P573" s="220"/>
      <c r="Q573" s="220"/>
      <c r="R573" s="220"/>
      <c r="S573" s="220"/>
      <c r="T573" s="220"/>
      <c r="U573" s="220"/>
      <c r="V573" s="220"/>
      <c r="W573" s="220"/>
      <c r="X573" s="220"/>
      <c r="Y573" s="220"/>
      <c r="Z573" s="222"/>
      <c r="AA573" s="222"/>
    </row>
    <row r="574" spans="16:27" ht="15.75" customHeight="1" x14ac:dyDescent="0.25">
      <c r="P574" s="220"/>
      <c r="Q574" s="220"/>
      <c r="R574" s="220"/>
      <c r="S574" s="220"/>
      <c r="T574" s="220"/>
      <c r="U574" s="220"/>
      <c r="V574" s="220"/>
      <c r="W574" s="220"/>
      <c r="X574" s="220"/>
      <c r="Y574" s="220"/>
      <c r="Z574" s="222"/>
      <c r="AA574" s="222"/>
    </row>
    <row r="575" spans="16:27" ht="15.75" customHeight="1" x14ac:dyDescent="0.25">
      <c r="P575" s="220"/>
      <c r="Q575" s="220"/>
      <c r="R575" s="220"/>
      <c r="S575" s="220"/>
      <c r="T575" s="220"/>
      <c r="U575" s="220"/>
      <c r="V575" s="220"/>
      <c r="W575" s="220"/>
      <c r="X575" s="220"/>
      <c r="Y575" s="220"/>
      <c r="Z575" s="222"/>
      <c r="AA575" s="222"/>
    </row>
    <row r="576" spans="16:27" ht="15.75" customHeight="1" x14ac:dyDescent="0.25">
      <c r="P576" s="220"/>
      <c r="Q576" s="220"/>
      <c r="R576" s="220"/>
      <c r="S576" s="220"/>
      <c r="T576" s="220"/>
      <c r="U576" s="220"/>
      <c r="V576" s="220"/>
      <c r="W576" s="220"/>
      <c r="X576" s="220"/>
      <c r="Y576" s="220"/>
      <c r="Z576" s="222"/>
      <c r="AA576" s="222"/>
    </row>
    <row r="577" spans="16:27" ht="15.75" customHeight="1" x14ac:dyDescent="0.25">
      <c r="P577" s="220"/>
      <c r="Q577" s="220"/>
      <c r="R577" s="220"/>
      <c r="S577" s="220"/>
      <c r="T577" s="220"/>
      <c r="U577" s="220"/>
      <c r="V577" s="220"/>
      <c r="W577" s="220"/>
      <c r="X577" s="220"/>
      <c r="Y577" s="220"/>
      <c r="Z577" s="222"/>
      <c r="AA577" s="222"/>
    </row>
    <row r="578" spans="16:27" ht="15.75" customHeight="1" x14ac:dyDescent="0.25">
      <c r="P578" s="220"/>
      <c r="Q578" s="220"/>
      <c r="R578" s="220"/>
      <c r="S578" s="220"/>
      <c r="T578" s="220"/>
      <c r="U578" s="220"/>
      <c r="V578" s="220"/>
      <c r="W578" s="220"/>
      <c r="X578" s="220"/>
      <c r="Y578" s="220"/>
      <c r="Z578" s="222"/>
      <c r="AA578" s="222"/>
    </row>
    <row r="579" spans="16:27" ht="15.75" customHeight="1" x14ac:dyDescent="0.25">
      <c r="P579" s="220"/>
      <c r="Q579" s="220"/>
      <c r="R579" s="220"/>
      <c r="S579" s="220"/>
      <c r="T579" s="220"/>
      <c r="U579" s="220"/>
      <c r="V579" s="220"/>
      <c r="W579" s="220"/>
      <c r="X579" s="220"/>
      <c r="Y579" s="220"/>
      <c r="Z579" s="222"/>
      <c r="AA579" s="222"/>
    </row>
    <row r="580" spans="16:27" ht="15.75" customHeight="1" x14ac:dyDescent="0.25">
      <c r="P580" s="220"/>
      <c r="Q580" s="220"/>
      <c r="R580" s="220"/>
      <c r="S580" s="220"/>
      <c r="T580" s="220"/>
      <c r="U580" s="220"/>
      <c r="V580" s="220"/>
      <c r="W580" s="220"/>
      <c r="X580" s="220"/>
      <c r="Y580" s="220"/>
      <c r="Z580" s="222"/>
      <c r="AA580" s="222"/>
    </row>
    <row r="581" spans="16:27" ht="15.75" customHeight="1" x14ac:dyDescent="0.25">
      <c r="P581" s="220"/>
      <c r="Q581" s="220"/>
      <c r="R581" s="220"/>
      <c r="S581" s="220"/>
      <c r="T581" s="220"/>
      <c r="U581" s="220"/>
      <c r="V581" s="220"/>
      <c r="W581" s="220"/>
      <c r="X581" s="220"/>
      <c r="Y581" s="220"/>
      <c r="Z581" s="222"/>
      <c r="AA581" s="222"/>
    </row>
    <row r="582" spans="16:27" ht="15.75" customHeight="1" x14ac:dyDescent="0.25">
      <c r="P582" s="220"/>
      <c r="Q582" s="220"/>
      <c r="R582" s="220"/>
      <c r="S582" s="220"/>
      <c r="T582" s="220"/>
      <c r="U582" s="220"/>
      <c r="V582" s="220"/>
      <c r="W582" s="220"/>
      <c r="X582" s="220"/>
      <c r="Y582" s="220"/>
      <c r="Z582" s="222"/>
      <c r="AA582" s="222"/>
    </row>
    <row r="583" spans="16:27" ht="15.75" customHeight="1" x14ac:dyDescent="0.25">
      <c r="P583" s="220"/>
      <c r="Q583" s="220"/>
      <c r="R583" s="220"/>
      <c r="S583" s="220"/>
      <c r="T583" s="220"/>
      <c r="U583" s="220"/>
      <c r="V583" s="220"/>
      <c r="W583" s="220"/>
      <c r="X583" s="220"/>
      <c r="Y583" s="220"/>
      <c r="Z583" s="222"/>
      <c r="AA583" s="222"/>
    </row>
    <row r="584" spans="16:27" ht="15.75" customHeight="1" x14ac:dyDescent="0.25">
      <c r="P584" s="220"/>
      <c r="Q584" s="220"/>
      <c r="R584" s="220"/>
      <c r="S584" s="220"/>
      <c r="T584" s="220"/>
      <c r="U584" s="220"/>
      <c r="V584" s="220"/>
      <c r="W584" s="220"/>
      <c r="X584" s="220"/>
      <c r="Y584" s="220"/>
      <c r="Z584" s="222"/>
      <c r="AA584" s="222"/>
    </row>
    <row r="585" spans="16:27" ht="15.75" customHeight="1" x14ac:dyDescent="0.25">
      <c r="P585" s="220"/>
      <c r="Q585" s="220"/>
      <c r="R585" s="220"/>
      <c r="S585" s="220"/>
      <c r="T585" s="220"/>
      <c r="U585" s="220"/>
      <c r="V585" s="220"/>
      <c r="W585" s="220"/>
      <c r="X585" s="220"/>
      <c r="Y585" s="220"/>
      <c r="Z585" s="222"/>
      <c r="AA585" s="222"/>
    </row>
    <row r="586" spans="16:27" ht="15.75" customHeight="1" x14ac:dyDescent="0.25">
      <c r="P586" s="220"/>
      <c r="Q586" s="220"/>
      <c r="R586" s="220"/>
      <c r="S586" s="220"/>
      <c r="T586" s="220"/>
      <c r="U586" s="220"/>
      <c r="V586" s="220"/>
      <c r="W586" s="220"/>
      <c r="X586" s="220"/>
      <c r="Y586" s="220"/>
      <c r="Z586" s="222"/>
      <c r="AA586" s="222"/>
    </row>
    <row r="587" spans="16:27" ht="15.75" customHeight="1" x14ac:dyDescent="0.25">
      <c r="P587" s="220"/>
      <c r="Q587" s="220"/>
      <c r="R587" s="220"/>
      <c r="S587" s="220"/>
      <c r="T587" s="220"/>
      <c r="U587" s="220"/>
      <c r="V587" s="220"/>
      <c r="W587" s="220"/>
      <c r="X587" s="220"/>
      <c r="Y587" s="220"/>
      <c r="Z587" s="222"/>
      <c r="AA587" s="222"/>
    </row>
    <row r="588" spans="16:27" ht="15.75" customHeight="1" x14ac:dyDescent="0.25">
      <c r="P588" s="220"/>
      <c r="Q588" s="220"/>
      <c r="R588" s="220"/>
      <c r="S588" s="220"/>
      <c r="T588" s="220"/>
      <c r="U588" s="220"/>
      <c r="V588" s="220"/>
      <c r="W588" s="220"/>
      <c r="X588" s="220"/>
      <c r="Y588" s="220"/>
      <c r="Z588" s="222"/>
      <c r="AA588" s="222"/>
    </row>
    <row r="589" spans="16:27" ht="15.75" customHeight="1" x14ac:dyDescent="0.25">
      <c r="P589" s="220"/>
      <c r="Q589" s="220"/>
      <c r="R589" s="220"/>
      <c r="S589" s="220"/>
      <c r="T589" s="220"/>
      <c r="U589" s="220"/>
      <c r="V589" s="220"/>
      <c r="W589" s="220"/>
      <c r="X589" s="220"/>
      <c r="Y589" s="220"/>
      <c r="Z589" s="222"/>
      <c r="AA589" s="222"/>
    </row>
    <row r="590" spans="16:27" ht="15.75" customHeight="1" x14ac:dyDescent="0.25">
      <c r="P590" s="220"/>
      <c r="Q590" s="220"/>
      <c r="R590" s="220"/>
      <c r="S590" s="220"/>
      <c r="T590" s="220"/>
      <c r="U590" s="220"/>
      <c r="V590" s="220"/>
      <c r="W590" s="220"/>
      <c r="X590" s="220"/>
      <c r="Y590" s="220"/>
      <c r="Z590" s="222"/>
      <c r="AA590" s="222"/>
    </row>
    <row r="591" spans="16:27" ht="15.75" customHeight="1" x14ac:dyDescent="0.25">
      <c r="P591" s="220"/>
      <c r="Q591" s="220"/>
      <c r="R591" s="220"/>
      <c r="S591" s="220"/>
      <c r="T591" s="220"/>
      <c r="U591" s="220"/>
      <c r="V591" s="220"/>
      <c r="W591" s="220"/>
      <c r="X591" s="220"/>
      <c r="Y591" s="220"/>
      <c r="Z591" s="222"/>
      <c r="AA591" s="222"/>
    </row>
    <row r="592" spans="16:27" ht="15.75" customHeight="1" x14ac:dyDescent="0.25">
      <c r="P592" s="220"/>
      <c r="Q592" s="220"/>
      <c r="R592" s="220"/>
      <c r="S592" s="220"/>
      <c r="T592" s="220"/>
      <c r="U592" s="220"/>
      <c r="V592" s="220"/>
      <c r="W592" s="220"/>
      <c r="X592" s="220"/>
      <c r="Y592" s="220"/>
      <c r="Z592" s="222"/>
      <c r="AA592" s="222"/>
    </row>
    <row r="593" spans="16:27" ht="15.75" customHeight="1" x14ac:dyDescent="0.25">
      <c r="P593" s="220"/>
      <c r="Q593" s="220"/>
      <c r="R593" s="220"/>
      <c r="S593" s="220"/>
      <c r="T593" s="220"/>
      <c r="U593" s="220"/>
      <c r="V593" s="220"/>
      <c r="W593" s="220"/>
      <c r="X593" s="220"/>
      <c r="Y593" s="220"/>
      <c r="Z593" s="222"/>
      <c r="AA593" s="222"/>
    </row>
    <row r="594" spans="16:27" ht="15.75" customHeight="1" x14ac:dyDescent="0.25">
      <c r="P594" s="220"/>
      <c r="Q594" s="220"/>
      <c r="R594" s="220"/>
      <c r="S594" s="220"/>
      <c r="T594" s="220"/>
      <c r="U594" s="220"/>
      <c r="V594" s="220"/>
      <c r="W594" s="220"/>
      <c r="X594" s="220"/>
      <c r="Y594" s="220"/>
      <c r="Z594" s="222"/>
      <c r="AA594" s="222"/>
    </row>
    <row r="595" spans="16:27" ht="15.75" customHeight="1" x14ac:dyDescent="0.25">
      <c r="P595" s="220"/>
      <c r="Q595" s="220"/>
      <c r="R595" s="220"/>
      <c r="S595" s="220"/>
      <c r="T595" s="220"/>
      <c r="U595" s="220"/>
      <c r="V595" s="220"/>
      <c r="W595" s="220"/>
      <c r="X595" s="220"/>
      <c r="Y595" s="220"/>
      <c r="Z595" s="222"/>
      <c r="AA595" s="222"/>
    </row>
    <row r="596" spans="16:27" ht="15.75" customHeight="1" x14ac:dyDescent="0.25">
      <c r="P596" s="220"/>
      <c r="Q596" s="220"/>
      <c r="R596" s="220"/>
      <c r="S596" s="220"/>
      <c r="T596" s="220"/>
      <c r="U596" s="220"/>
      <c r="V596" s="220"/>
      <c r="W596" s="220"/>
      <c r="X596" s="220"/>
      <c r="Y596" s="220"/>
      <c r="Z596" s="222"/>
      <c r="AA596" s="222"/>
    </row>
    <row r="597" spans="16:27" ht="15.75" customHeight="1" x14ac:dyDescent="0.25">
      <c r="P597" s="220"/>
      <c r="Q597" s="220"/>
      <c r="R597" s="220"/>
      <c r="S597" s="220"/>
      <c r="T597" s="220"/>
      <c r="U597" s="220"/>
      <c r="V597" s="220"/>
      <c r="W597" s="220"/>
      <c r="X597" s="220"/>
      <c r="Y597" s="220"/>
      <c r="Z597" s="222"/>
      <c r="AA597" s="222"/>
    </row>
    <row r="598" spans="16:27" ht="15.75" customHeight="1" x14ac:dyDescent="0.25">
      <c r="P598" s="220"/>
      <c r="Q598" s="220"/>
      <c r="R598" s="220"/>
      <c r="S598" s="220"/>
      <c r="T598" s="220"/>
      <c r="U598" s="220"/>
      <c r="V598" s="220"/>
      <c r="W598" s="220"/>
      <c r="X598" s="220"/>
      <c r="Y598" s="220"/>
      <c r="Z598" s="222"/>
      <c r="AA598" s="222"/>
    </row>
    <row r="599" spans="16:27" ht="15.75" customHeight="1" x14ac:dyDescent="0.25">
      <c r="P599" s="220"/>
      <c r="Q599" s="220"/>
      <c r="R599" s="220"/>
      <c r="S599" s="220"/>
      <c r="T599" s="220"/>
      <c r="U599" s="220"/>
      <c r="V599" s="220"/>
      <c r="W599" s="220"/>
      <c r="X599" s="220"/>
      <c r="Y599" s="220"/>
      <c r="Z599" s="222"/>
      <c r="AA599" s="222"/>
    </row>
    <row r="600" spans="16:27" ht="15.75" customHeight="1" x14ac:dyDescent="0.25">
      <c r="P600" s="220"/>
      <c r="Q600" s="220"/>
      <c r="R600" s="220"/>
      <c r="S600" s="220"/>
      <c r="T600" s="220"/>
      <c r="U600" s="220"/>
      <c r="V600" s="220"/>
      <c r="W600" s="220"/>
      <c r="X600" s="220"/>
      <c r="Y600" s="220"/>
      <c r="Z600" s="222"/>
      <c r="AA600" s="222"/>
    </row>
    <row r="601" spans="16:27" ht="15.75" customHeight="1" x14ac:dyDescent="0.25">
      <c r="P601" s="220"/>
      <c r="Q601" s="220"/>
      <c r="R601" s="220"/>
      <c r="S601" s="220"/>
      <c r="T601" s="220"/>
      <c r="U601" s="220"/>
      <c r="V601" s="220"/>
      <c r="W601" s="220"/>
      <c r="X601" s="220"/>
      <c r="Y601" s="220"/>
      <c r="Z601" s="222"/>
      <c r="AA601" s="222"/>
    </row>
    <row r="602" spans="16:27" ht="15.75" customHeight="1" x14ac:dyDescent="0.25">
      <c r="P602" s="220"/>
      <c r="Q602" s="220"/>
      <c r="R602" s="220"/>
      <c r="S602" s="220"/>
      <c r="T602" s="220"/>
      <c r="U602" s="220"/>
      <c r="V602" s="220"/>
      <c r="W602" s="220"/>
      <c r="X602" s="220"/>
      <c r="Y602" s="220"/>
      <c r="Z602" s="222"/>
      <c r="AA602" s="222"/>
    </row>
    <row r="603" spans="16:27" ht="15.75" customHeight="1" x14ac:dyDescent="0.25">
      <c r="P603" s="220"/>
      <c r="Q603" s="220"/>
      <c r="R603" s="220"/>
      <c r="S603" s="220"/>
      <c r="T603" s="220"/>
      <c r="U603" s="220"/>
      <c r="V603" s="220"/>
      <c r="W603" s="220"/>
      <c r="X603" s="220"/>
      <c r="Y603" s="220"/>
      <c r="Z603" s="222"/>
      <c r="AA603" s="222"/>
    </row>
    <row r="604" spans="16:27" ht="15.75" customHeight="1" x14ac:dyDescent="0.25">
      <c r="P604" s="220"/>
      <c r="Q604" s="220"/>
      <c r="R604" s="220"/>
      <c r="S604" s="220"/>
      <c r="T604" s="220"/>
      <c r="U604" s="220"/>
      <c r="V604" s="220"/>
      <c r="W604" s="220"/>
      <c r="X604" s="220"/>
      <c r="Y604" s="220"/>
      <c r="Z604" s="222"/>
      <c r="AA604" s="222"/>
    </row>
    <row r="605" spans="16:27" ht="15.75" customHeight="1" x14ac:dyDescent="0.25">
      <c r="P605" s="220"/>
      <c r="Q605" s="220"/>
      <c r="R605" s="220"/>
      <c r="S605" s="220"/>
      <c r="T605" s="220"/>
      <c r="U605" s="220"/>
      <c r="V605" s="220"/>
      <c r="W605" s="220"/>
      <c r="X605" s="220"/>
      <c r="Y605" s="220"/>
      <c r="Z605" s="222"/>
      <c r="AA605" s="222"/>
    </row>
    <row r="606" spans="16:27" ht="15.75" customHeight="1" x14ac:dyDescent="0.25">
      <c r="P606" s="220"/>
      <c r="Q606" s="220"/>
      <c r="R606" s="220"/>
      <c r="S606" s="220"/>
      <c r="T606" s="220"/>
      <c r="U606" s="220"/>
      <c r="V606" s="220"/>
      <c r="W606" s="220"/>
      <c r="X606" s="220"/>
      <c r="Y606" s="220"/>
      <c r="Z606" s="222"/>
      <c r="AA606" s="222"/>
    </row>
    <row r="607" spans="16:27" ht="15.75" customHeight="1" x14ac:dyDescent="0.25">
      <c r="P607" s="220"/>
      <c r="Q607" s="220"/>
      <c r="R607" s="220"/>
      <c r="S607" s="220"/>
      <c r="T607" s="220"/>
      <c r="U607" s="220"/>
      <c r="V607" s="220"/>
      <c r="W607" s="220"/>
      <c r="X607" s="220"/>
      <c r="Y607" s="220"/>
      <c r="Z607" s="222"/>
      <c r="AA607" s="222"/>
    </row>
    <row r="608" spans="16:27" ht="15.75" customHeight="1" x14ac:dyDescent="0.25">
      <c r="P608" s="220"/>
      <c r="Q608" s="220"/>
      <c r="R608" s="220"/>
      <c r="S608" s="220"/>
      <c r="T608" s="220"/>
      <c r="U608" s="220"/>
      <c r="V608" s="220"/>
      <c r="W608" s="220"/>
      <c r="X608" s="220"/>
      <c r="Y608" s="220"/>
      <c r="Z608" s="222"/>
      <c r="AA608" s="222"/>
    </row>
    <row r="609" spans="16:27" ht="15.75" customHeight="1" x14ac:dyDescent="0.25">
      <c r="P609" s="220"/>
      <c r="Q609" s="220"/>
      <c r="R609" s="220"/>
      <c r="S609" s="220"/>
      <c r="T609" s="220"/>
      <c r="U609" s="220"/>
      <c r="V609" s="220"/>
      <c r="W609" s="220"/>
      <c r="X609" s="220"/>
      <c r="Y609" s="220"/>
      <c r="Z609" s="222"/>
      <c r="AA609" s="222"/>
    </row>
    <row r="610" spans="16:27" ht="15.75" customHeight="1" x14ac:dyDescent="0.25">
      <c r="P610" s="220"/>
      <c r="Q610" s="220"/>
      <c r="R610" s="220"/>
      <c r="S610" s="220"/>
      <c r="T610" s="220"/>
      <c r="U610" s="220"/>
      <c r="V610" s="220"/>
      <c r="W610" s="220"/>
      <c r="X610" s="220"/>
      <c r="Y610" s="220"/>
      <c r="Z610" s="222"/>
      <c r="AA610" s="222"/>
    </row>
    <row r="611" spans="16:27" ht="15.75" customHeight="1" x14ac:dyDescent="0.25">
      <c r="P611" s="220"/>
      <c r="Q611" s="220"/>
      <c r="R611" s="220"/>
      <c r="S611" s="220"/>
      <c r="T611" s="220"/>
      <c r="U611" s="220"/>
      <c r="V611" s="220"/>
      <c r="W611" s="220"/>
      <c r="X611" s="220"/>
      <c r="Y611" s="220"/>
      <c r="Z611" s="222"/>
      <c r="AA611" s="222"/>
    </row>
    <row r="612" spans="16:27" ht="15.75" customHeight="1" x14ac:dyDescent="0.25">
      <c r="P612" s="220"/>
      <c r="Q612" s="220"/>
      <c r="R612" s="220"/>
      <c r="S612" s="220"/>
      <c r="T612" s="220"/>
      <c r="U612" s="220"/>
      <c r="V612" s="220"/>
      <c r="W612" s="220"/>
      <c r="X612" s="220"/>
      <c r="Y612" s="220"/>
      <c r="Z612" s="222"/>
      <c r="AA612" s="222"/>
    </row>
    <row r="613" spans="16:27" ht="15.75" customHeight="1" x14ac:dyDescent="0.25">
      <c r="P613" s="220"/>
      <c r="Q613" s="220"/>
      <c r="R613" s="220"/>
      <c r="S613" s="220"/>
      <c r="T613" s="220"/>
      <c r="U613" s="220"/>
      <c r="V613" s="220"/>
      <c r="W613" s="220"/>
      <c r="X613" s="220"/>
      <c r="Y613" s="220"/>
      <c r="Z613" s="222"/>
      <c r="AA613" s="222"/>
    </row>
    <row r="614" spans="16:27" ht="15.75" customHeight="1" x14ac:dyDescent="0.25">
      <c r="P614" s="220"/>
      <c r="Q614" s="220"/>
      <c r="R614" s="220"/>
      <c r="S614" s="220"/>
      <c r="T614" s="220"/>
      <c r="U614" s="220"/>
      <c r="V614" s="220"/>
      <c r="W614" s="220"/>
      <c r="X614" s="220"/>
      <c r="Y614" s="220"/>
      <c r="Z614" s="222"/>
      <c r="AA614" s="222"/>
    </row>
    <row r="615" spans="16:27" ht="15.75" customHeight="1" x14ac:dyDescent="0.25">
      <c r="P615" s="220"/>
      <c r="Q615" s="220"/>
      <c r="R615" s="220"/>
      <c r="S615" s="220"/>
      <c r="T615" s="220"/>
      <c r="U615" s="220"/>
      <c r="V615" s="220"/>
      <c r="W615" s="220"/>
      <c r="X615" s="220"/>
      <c r="Y615" s="220"/>
      <c r="Z615" s="222"/>
      <c r="AA615" s="222"/>
    </row>
    <row r="616" spans="16:27" ht="15.75" customHeight="1" x14ac:dyDescent="0.25">
      <c r="P616" s="220"/>
      <c r="Q616" s="220"/>
      <c r="R616" s="220"/>
      <c r="S616" s="220"/>
      <c r="T616" s="220"/>
      <c r="U616" s="220"/>
      <c r="V616" s="220"/>
      <c r="W616" s="220"/>
      <c r="X616" s="220"/>
      <c r="Y616" s="220"/>
      <c r="Z616" s="222"/>
      <c r="AA616" s="222"/>
    </row>
    <row r="617" spans="16:27" ht="15.75" customHeight="1" x14ac:dyDescent="0.25">
      <c r="P617" s="220"/>
      <c r="Q617" s="220"/>
      <c r="R617" s="220"/>
      <c r="S617" s="220"/>
      <c r="T617" s="220"/>
      <c r="U617" s="220"/>
      <c r="V617" s="220"/>
      <c r="W617" s="220"/>
      <c r="X617" s="220"/>
      <c r="Y617" s="220"/>
      <c r="Z617" s="222"/>
      <c r="AA617" s="222"/>
    </row>
    <row r="618" spans="16:27" ht="15.75" customHeight="1" x14ac:dyDescent="0.25">
      <c r="P618" s="220"/>
      <c r="Q618" s="220"/>
      <c r="R618" s="220"/>
      <c r="S618" s="220"/>
      <c r="T618" s="220"/>
      <c r="U618" s="220"/>
      <c r="V618" s="220"/>
      <c r="W618" s="220"/>
      <c r="X618" s="220"/>
      <c r="Y618" s="220"/>
      <c r="Z618" s="222"/>
      <c r="AA618" s="222"/>
    </row>
    <row r="619" spans="16:27" ht="15.75" customHeight="1" x14ac:dyDescent="0.25">
      <c r="P619" s="220"/>
      <c r="Q619" s="220"/>
      <c r="R619" s="220"/>
      <c r="S619" s="220"/>
      <c r="T619" s="220"/>
      <c r="U619" s="220"/>
      <c r="V619" s="220"/>
      <c r="W619" s="220"/>
      <c r="X619" s="220"/>
      <c r="Y619" s="220"/>
      <c r="Z619" s="222"/>
      <c r="AA619" s="222"/>
    </row>
    <row r="620" spans="16:27" ht="15.75" customHeight="1" x14ac:dyDescent="0.25">
      <c r="P620" s="220"/>
      <c r="Q620" s="220"/>
      <c r="R620" s="220"/>
      <c r="S620" s="220"/>
      <c r="T620" s="220"/>
      <c r="U620" s="220"/>
      <c r="V620" s="220"/>
      <c r="W620" s="220"/>
      <c r="X620" s="220"/>
      <c r="Y620" s="220"/>
      <c r="Z620" s="222"/>
      <c r="AA620" s="222"/>
    </row>
    <row r="621" spans="16:27" ht="15.75" customHeight="1" x14ac:dyDescent="0.25">
      <c r="P621" s="220"/>
      <c r="Q621" s="220"/>
      <c r="R621" s="220"/>
      <c r="S621" s="220"/>
      <c r="T621" s="220"/>
      <c r="U621" s="220"/>
      <c r="V621" s="220"/>
      <c r="W621" s="220"/>
      <c r="X621" s="220"/>
      <c r="Y621" s="220"/>
      <c r="Z621" s="222"/>
      <c r="AA621" s="222"/>
    </row>
    <row r="622" spans="16:27" ht="15.75" customHeight="1" x14ac:dyDescent="0.25">
      <c r="P622" s="220"/>
      <c r="Q622" s="220"/>
      <c r="R622" s="220"/>
      <c r="S622" s="220"/>
      <c r="T622" s="220"/>
      <c r="U622" s="220"/>
      <c r="V622" s="220"/>
      <c r="W622" s="220"/>
      <c r="X622" s="220"/>
      <c r="Y622" s="220"/>
      <c r="Z622" s="222"/>
      <c r="AA622" s="222"/>
    </row>
    <row r="623" spans="16:27" ht="15.75" customHeight="1" x14ac:dyDescent="0.25">
      <c r="P623" s="220"/>
      <c r="Q623" s="220"/>
      <c r="R623" s="220"/>
      <c r="S623" s="220"/>
      <c r="T623" s="220"/>
      <c r="U623" s="220"/>
      <c r="V623" s="220"/>
      <c r="W623" s="220"/>
      <c r="X623" s="220"/>
      <c r="Y623" s="220"/>
      <c r="Z623" s="222"/>
      <c r="AA623" s="222"/>
    </row>
    <row r="624" spans="16:27" ht="15.75" customHeight="1" x14ac:dyDescent="0.25">
      <c r="P624" s="220"/>
      <c r="Q624" s="220"/>
      <c r="R624" s="220"/>
      <c r="S624" s="220"/>
      <c r="T624" s="220"/>
      <c r="U624" s="220"/>
      <c r="V624" s="220"/>
      <c r="W624" s="220"/>
      <c r="X624" s="220"/>
      <c r="Y624" s="220"/>
      <c r="Z624" s="222"/>
      <c r="AA624" s="222"/>
    </row>
    <row r="625" spans="16:27" ht="15.75" customHeight="1" x14ac:dyDescent="0.25">
      <c r="P625" s="220"/>
      <c r="Q625" s="220"/>
      <c r="R625" s="220"/>
      <c r="S625" s="220"/>
      <c r="T625" s="220"/>
      <c r="U625" s="220"/>
      <c r="V625" s="220"/>
      <c r="W625" s="220"/>
      <c r="X625" s="220"/>
      <c r="Y625" s="220"/>
      <c r="Z625" s="222"/>
      <c r="AA625" s="222"/>
    </row>
    <row r="626" spans="16:27" ht="15.75" customHeight="1" x14ac:dyDescent="0.25">
      <c r="P626" s="220"/>
      <c r="Q626" s="220"/>
      <c r="R626" s="220"/>
      <c r="S626" s="220"/>
      <c r="T626" s="220"/>
      <c r="U626" s="220"/>
      <c r="V626" s="220"/>
      <c r="W626" s="220"/>
      <c r="X626" s="220"/>
      <c r="Y626" s="220"/>
      <c r="Z626" s="222"/>
      <c r="AA626" s="222"/>
    </row>
    <row r="627" spans="16:27" ht="15.75" customHeight="1" x14ac:dyDescent="0.25">
      <c r="P627" s="220"/>
      <c r="Q627" s="220"/>
      <c r="R627" s="220"/>
      <c r="S627" s="220"/>
      <c r="T627" s="220"/>
      <c r="U627" s="220"/>
      <c r="V627" s="220"/>
      <c r="W627" s="220"/>
      <c r="X627" s="220"/>
      <c r="Y627" s="220"/>
      <c r="Z627" s="222"/>
      <c r="AA627" s="222"/>
    </row>
    <row r="628" spans="16:27" ht="15.75" customHeight="1" x14ac:dyDescent="0.25">
      <c r="P628" s="220"/>
      <c r="Q628" s="220"/>
      <c r="R628" s="220"/>
      <c r="S628" s="220"/>
      <c r="T628" s="220"/>
      <c r="U628" s="220"/>
      <c r="V628" s="220"/>
      <c r="W628" s="220"/>
      <c r="X628" s="220"/>
      <c r="Y628" s="220"/>
      <c r="Z628" s="222"/>
      <c r="AA628" s="222"/>
    </row>
    <row r="629" spans="16:27" ht="15.75" customHeight="1" x14ac:dyDescent="0.25">
      <c r="P629" s="220"/>
      <c r="Q629" s="220"/>
      <c r="R629" s="220"/>
      <c r="S629" s="220"/>
      <c r="T629" s="220"/>
      <c r="U629" s="220"/>
      <c r="V629" s="220"/>
      <c r="W629" s="220"/>
      <c r="X629" s="220"/>
      <c r="Y629" s="220"/>
      <c r="Z629" s="222"/>
      <c r="AA629" s="222"/>
    </row>
    <row r="630" spans="16:27" ht="15.75" customHeight="1" x14ac:dyDescent="0.25">
      <c r="P630" s="220"/>
      <c r="Q630" s="220"/>
      <c r="R630" s="220"/>
      <c r="S630" s="220"/>
      <c r="T630" s="220"/>
      <c r="U630" s="220"/>
      <c r="V630" s="220"/>
      <c r="W630" s="220"/>
      <c r="X630" s="220"/>
      <c r="Y630" s="220"/>
      <c r="Z630" s="222"/>
      <c r="AA630" s="222"/>
    </row>
    <row r="631" spans="16:27" ht="15.75" customHeight="1" x14ac:dyDescent="0.25">
      <c r="P631" s="220"/>
      <c r="Q631" s="220"/>
      <c r="R631" s="220"/>
      <c r="S631" s="220"/>
      <c r="T631" s="220"/>
      <c r="U631" s="220"/>
      <c r="V631" s="220"/>
      <c r="W631" s="220"/>
      <c r="X631" s="220"/>
      <c r="Y631" s="220"/>
      <c r="Z631" s="222"/>
      <c r="AA631" s="222"/>
    </row>
    <row r="632" spans="16:27" ht="15.75" customHeight="1" x14ac:dyDescent="0.25">
      <c r="P632" s="220"/>
      <c r="Q632" s="220"/>
      <c r="R632" s="220"/>
      <c r="S632" s="220"/>
      <c r="T632" s="220"/>
      <c r="U632" s="220"/>
      <c r="V632" s="220"/>
      <c r="W632" s="220"/>
      <c r="X632" s="220"/>
      <c r="Y632" s="220"/>
      <c r="Z632" s="222"/>
      <c r="AA632" s="222"/>
    </row>
    <row r="633" spans="16:27" ht="15.75" customHeight="1" x14ac:dyDescent="0.25">
      <c r="P633" s="220"/>
      <c r="Q633" s="220"/>
      <c r="R633" s="220"/>
      <c r="S633" s="220"/>
      <c r="T633" s="220"/>
      <c r="U633" s="220"/>
      <c r="V633" s="220"/>
      <c r="W633" s="220"/>
      <c r="X633" s="220"/>
      <c r="Y633" s="220"/>
      <c r="Z633" s="222"/>
      <c r="AA633" s="222"/>
    </row>
    <row r="634" spans="16:27" ht="15.75" customHeight="1" x14ac:dyDescent="0.25">
      <c r="P634" s="220"/>
      <c r="Q634" s="220"/>
      <c r="R634" s="220"/>
      <c r="S634" s="220"/>
      <c r="T634" s="220"/>
      <c r="U634" s="220"/>
      <c r="V634" s="220"/>
      <c r="W634" s="220"/>
      <c r="X634" s="220"/>
      <c r="Y634" s="220"/>
      <c r="Z634" s="222"/>
      <c r="AA634" s="222"/>
    </row>
    <row r="635" spans="16:27" ht="15.75" customHeight="1" x14ac:dyDescent="0.25">
      <c r="P635" s="220"/>
      <c r="Q635" s="220"/>
      <c r="R635" s="220"/>
      <c r="S635" s="220"/>
      <c r="T635" s="220"/>
      <c r="U635" s="220"/>
      <c r="V635" s="220"/>
      <c r="W635" s="220"/>
      <c r="X635" s="220"/>
      <c r="Y635" s="220"/>
      <c r="Z635" s="222"/>
      <c r="AA635" s="222"/>
    </row>
    <row r="636" spans="16:27" ht="15.75" customHeight="1" x14ac:dyDescent="0.25">
      <c r="P636" s="220"/>
      <c r="Q636" s="220"/>
      <c r="R636" s="220"/>
      <c r="S636" s="220"/>
      <c r="T636" s="220"/>
      <c r="U636" s="220"/>
      <c r="V636" s="220"/>
      <c r="W636" s="220"/>
      <c r="X636" s="220"/>
      <c r="Y636" s="220"/>
      <c r="Z636" s="222"/>
      <c r="AA636" s="222"/>
    </row>
    <row r="637" spans="16:27" ht="15.75" customHeight="1" x14ac:dyDescent="0.25">
      <c r="P637" s="220"/>
      <c r="Q637" s="220"/>
      <c r="R637" s="220"/>
      <c r="S637" s="220"/>
      <c r="T637" s="220"/>
      <c r="U637" s="220"/>
      <c r="V637" s="220"/>
      <c r="W637" s="220"/>
      <c r="X637" s="220"/>
      <c r="Y637" s="220"/>
      <c r="Z637" s="222"/>
      <c r="AA637" s="222"/>
    </row>
    <row r="638" spans="16:27" ht="15.75" customHeight="1" x14ac:dyDescent="0.25">
      <c r="P638" s="220"/>
      <c r="Q638" s="220"/>
      <c r="R638" s="220"/>
      <c r="S638" s="220"/>
      <c r="T638" s="220"/>
      <c r="U638" s="220"/>
      <c r="V638" s="220"/>
      <c r="W638" s="220"/>
      <c r="X638" s="220"/>
      <c r="Y638" s="220"/>
      <c r="Z638" s="222"/>
      <c r="AA638" s="222"/>
    </row>
    <row r="639" spans="16:27" ht="15.75" customHeight="1" x14ac:dyDescent="0.25">
      <c r="P639" s="220"/>
      <c r="Q639" s="220"/>
      <c r="R639" s="220"/>
      <c r="S639" s="220"/>
      <c r="T639" s="220"/>
      <c r="U639" s="220"/>
      <c r="V639" s="220"/>
      <c r="W639" s="220"/>
      <c r="X639" s="220"/>
      <c r="Y639" s="220"/>
      <c r="Z639" s="222"/>
      <c r="AA639" s="222"/>
    </row>
    <row r="640" spans="16:27" ht="15.75" customHeight="1" x14ac:dyDescent="0.25">
      <c r="P640" s="220"/>
      <c r="Q640" s="220"/>
      <c r="R640" s="220"/>
      <c r="S640" s="220"/>
      <c r="T640" s="220"/>
      <c r="U640" s="220"/>
      <c r="V640" s="220"/>
      <c r="W640" s="220"/>
      <c r="X640" s="220"/>
      <c r="Y640" s="220"/>
      <c r="Z640" s="222"/>
      <c r="AA640" s="222"/>
    </row>
    <row r="641" spans="16:27" ht="15.75" customHeight="1" x14ac:dyDescent="0.25">
      <c r="P641" s="220"/>
      <c r="Q641" s="220"/>
      <c r="R641" s="220"/>
      <c r="S641" s="220"/>
      <c r="T641" s="220"/>
      <c r="U641" s="220"/>
      <c r="V641" s="220"/>
      <c r="W641" s="220"/>
      <c r="X641" s="220"/>
      <c r="Y641" s="220"/>
      <c r="Z641" s="222"/>
      <c r="AA641" s="222"/>
    </row>
    <row r="642" spans="16:27" ht="15.75" customHeight="1" x14ac:dyDescent="0.25">
      <c r="P642" s="220"/>
      <c r="Q642" s="220"/>
      <c r="R642" s="220"/>
      <c r="S642" s="220"/>
      <c r="T642" s="220"/>
      <c r="U642" s="220"/>
      <c r="V642" s="220"/>
      <c r="W642" s="220"/>
      <c r="X642" s="220"/>
      <c r="Y642" s="220"/>
      <c r="Z642" s="222"/>
      <c r="AA642" s="222"/>
    </row>
    <row r="643" spans="16:27" ht="15.75" customHeight="1" x14ac:dyDescent="0.25">
      <c r="P643" s="220"/>
      <c r="Q643" s="220"/>
      <c r="R643" s="220"/>
      <c r="S643" s="220"/>
      <c r="T643" s="220"/>
      <c r="U643" s="220"/>
      <c r="V643" s="220"/>
      <c r="W643" s="220"/>
      <c r="X643" s="220"/>
      <c r="Y643" s="220"/>
      <c r="Z643" s="222"/>
      <c r="AA643" s="222"/>
    </row>
    <row r="644" spans="16:27" ht="15.75" customHeight="1" x14ac:dyDescent="0.25">
      <c r="P644" s="220"/>
      <c r="Q644" s="220"/>
      <c r="R644" s="220"/>
      <c r="S644" s="220"/>
      <c r="T644" s="220"/>
      <c r="U644" s="220"/>
      <c r="V644" s="220"/>
      <c r="W644" s="220"/>
      <c r="X644" s="220"/>
      <c r="Y644" s="220"/>
      <c r="Z644" s="222"/>
      <c r="AA644" s="222"/>
    </row>
    <row r="645" spans="16:27" ht="15.75" customHeight="1" x14ac:dyDescent="0.25">
      <c r="P645" s="220"/>
      <c r="Q645" s="220"/>
      <c r="R645" s="220"/>
      <c r="S645" s="220"/>
      <c r="T645" s="220"/>
      <c r="U645" s="220"/>
      <c r="V645" s="220"/>
      <c r="W645" s="220"/>
      <c r="X645" s="220"/>
      <c r="Y645" s="220"/>
      <c r="Z645" s="222"/>
      <c r="AA645" s="222"/>
    </row>
    <row r="646" spans="16:27" ht="15.75" customHeight="1" x14ac:dyDescent="0.25">
      <c r="P646" s="220"/>
      <c r="Q646" s="220"/>
      <c r="R646" s="220"/>
      <c r="S646" s="220"/>
      <c r="T646" s="220"/>
      <c r="U646" s="220"/>
      <c r="V646" s="220"/>
      <c r="W646" s="220"/>
      <c r="X646" s="220"/>
      <c r="Y646" s="220"/>
      <c r="Z646" s="222"/>
      <c r="AA646" s="222"/>
    </row>
    <row r="647" spans="16:27" ht="15.75" customHeight="1" x14ac:dyDescent="0.25">
      <c r="P647" s="220"/>
      <c r="Q647" s="220"/>
      <c r="R647" s="220"/>
      <c r="S647" s="220"/>
      <c r="T647" s="220"/>
      <c r="U647" s="220"/>
      <c r="V647" s="220"/>
      <c r="W647" s="220"/>
      <c r="X647" s="220"/>
      <c r="Y647" s="220"/>
      <c r="Z647" s="222"/>
      <c r="AA647" s="222"/>
    </row>
    <row r="648" spans="16:27" ht="15.75" customHeight="1" x14ac:dyDescent="0.25">
      <c r="P648" s="220"/>
      <c r="Q648" s="220"/>
      <c r="R648" s="220"/>
      <c r="S648" s="220"/>
      <c r="T648" s="220"/>
      <c r="U648" s="220"/>
      <c r="V648" s="220"/>
      <c r="W648" s="220"/>
      <c r="X648" s="220"/>
      <c r="Y648" s="220"/>
      <c r="Z648" s="222"/>
      <c r="AA648" s="222"/>
    </row>
    <row r="649" spans="16:27" ht="15.75" customHeight="1" x14ac:dyDescent="0.25">
      <c r="P649" s="220"/>
      <c r="Q649" s="220"/>
      <c r="R649" s="220"/>
      <c r="S649" s="220"/>
      <c r="T649" s="220"/>
      <c r="U649" s="220"/>
      <c r="V649" s="220"/>
      <c r="W649" s="220"/>
      <c r="X649" s="220"/>
      <c r="Y649" s="220"/>
      <c r="Z649" s="222"/>
      <c r="AA649" s="222"/>
    </row>
    <row r="650" spans="16:27" ht="15.75" customHeight="1" x14ac:dyDescent="0.25">
      <c r="P650" s="220"/>
      <c r="Q650" s="220"/>
      <c r="R650" s="220"/>
      <c r="S650" s="220"/>
      <c r="T650" s="220"/>
      <c r="U650" s="220"/>
      <c r="V650" s="220"/>
      <c r="W650" s="220"/>
      <c r="X650" s="220"/>
      <c r="Y650" s="220"/>
      <c r="Z650" s="222"/>
      <c r="AA650" s="222"/>
    </row>
    <row r="651" spans="16:27" ht="15.75" customHeight="1" x14ac:dyDescent="0.25">
      <c r="P651" s="220"/>
      <c r="Q651" s="220"/>
      <c r="R651" s="220"/>
      <c r="S651" s="220"/>
      <c r="T651" s="220"/>
      <c r="U651" s="220"/>
      <c r="V651" s="220"/>
      <c r="W651" s="220"/>
      <c r="X651" s="220"/>
      <c r="Y651" s="220"/>
      <c r="Z651" s="222"/>
      <c r="AA651" s="222"/>
    </row>
    <row r="652" spans="16:27" ht="15.75" customHeight="1" x14ac:dyDescent="0.25">
      <c r="P652" s="220"/>
      <c r="Q652" s="220"/>
      <c r="R652" s="220"/>
      <c r="S652" s="220"/>
      <c r="T652" s="220"/>
      <c r="U652" s="220"/>
      <c r="V652" s="220"/>
      <c r="W652" s="220"/>
      <c r="X652" s="220"/>
      <c r="Y652" s="220"/>
      <c r="Z652" s="222"/>
      <c r="AA652" s="222"/>
    </row>
    <row r="653" spans="16:27" ht="15.75" customHeight="1" x14ac:dyDescent="0.25">
      <c r="P653" s="220"/>
      <c r="Q653" s="220"/>
      <c r="R653" s="220"/>
      <c r="S653" s="220"/>
      <c r="T653" s="220"/>
      <c r="U653" s="220"/>
      <c r="V653" s="220"/>
      <c r="W653" s="220"/>
      <c r="X653" s="220"/>
      <c r="Y653" s="220"/>
      <c r="Z653" s="222"/>
      <c r="AA653" s="222"/>
    </row>
    <row r="654" spans="16:27" ht="15.75" customHeight="1" x14ac:dyDescent="0.25">
      <c r="P654" s="220"/>
      <c r="Q654" s="220"/>
      <c r="R654" s="220"/>
      <c r="S654" s="220"/>
      <c r="T654" s="220"/>
      <c r="U654" s="220"/>
      <c r="V654" s="220"/>
      <c r="W654" s="220"/>
      <c r="X654" s="220"/>
      <c r="Y654" s="220"/>
      <c r="Z654" s="222"/>
      <c r="AA654" s="222"/>
    </row>
    <row r="655" spans="16:27" ht="15.75" customHeight="1" x14ac:dyDescent="0.25">
      <c r="P655" s="220"/>
      <c r="Q655" s="220"/>
      <c r="R655" s="220"/>
      <c r="S655" s="220"/>
      <c r="T655" s="220"/>
      <c r="U655" s="220"/>
      <c r="V655" s="220"/>
      <c r="W655" s="220"/>
      <c r="X655" s="220"/>
      <c r="Y655" s="220"/>
      <c r="Z655" s="222"/>
      <c r="AA655" s="222"/>
    </row>
    <row r="656" spans="16:27" ht="15.75" customHeight="1" x14ac:dyDescent="0.25">
      <c r="P656" s="220"/>
      <c r="Q656" s="220"/>
      <c r="R656" s="220"/>
      <c r="S656" s="220"/>
      <c r="T656" s="220"/>
      <c r="U656" s="220"/>
      <c r="V656" s="220"/>
      <c r="W656" s="220"/>
      <c r="X656" s="220"/>
      <c r="Y656" s="220"/>
      <c r="Z656" s="222"/>
      <c r="AA656" s="222"/>
    </row>
    <row r="657" spans="16:27" ht="15.75" customHeight="1" x14ac:dyDescent="0.25">
      <c r="P657" s="220"/>
      <c r="Q657" s="220"/>
      <c r="R657" s="220"/>
      <c r="S657" s="220"/>
      <c r="T657" s="220"/>
      <c r="U657" s="220"/>
      <c r="V657" s="220"/>
      <c r="W657" s="220"/>
      <c r="X657" s="220"/>
      <c r="Y657" s="220"/>
      <c r="Z657" s="222"/>
      <c r="AA657" s="222"/>
    </row>
    <row r="658" spans="16:27" ht="15.75" customHeight="1" x14ac:dyDescent="0.25">
      <c r="P658" s="220"/>
      <c r="Q658" s="220"/>
      <c r="R658" s="220"/>
      <c r="S658" s="220"/>
      <c r="T658" s="220"/>
      <c r="U658" s="220"/>
      <c r="V658" s="220"/>
      <c r="W658" s="220"/>
      <c r="X658" s="220"/>
      <c r="Y658" s="220"/>
      <c r="Z658" s="222"/>
      <c r="AA658" s="222"/>
    </row>
    <row r="659" spans="16:27" ht="15.75" customHeight="1" x14ac:dyDescent="0.25">
      <c r="P659" s="220"/>
      <c r="Q659" s="220"/>
      <c r="R659" s="220"/>
      <c r="S659" s="220"/>
      <c r="T659" s="220"/>
      <c r="U659" s="220"/>
      <c r="V659" s="220"/>
      <c r="W659" s="220"/>
      <c r="X659" s="220"/>
      <c r="Y659" s="220"/>
      <c r="Z659" s="222"/>
      <c r="AA659" s="222"/>
    </row>
    <row r="660" spans="16:27" ht="15.75" customHeight="1" x14ac:dyDescent="0.25">
      <c r="P660" s="220"/>
      <c r="Q660" s="220"/>
      <c r="R660" s="220"/>
      <c r="S660" s="220"/>
      <c r="T660" s="220"/>
      <c r="U660" s="220"/>
      <c r="V660" s="220"/>
      <c r="W660" s="220"/>
      <c r="X660" s="220"/>
      <c r="Y660" s="220"/>
      <c r="Z660" s="222"/>
      <c r="AA660" s="222"/>
    </row>
    <row r="661" spans="16:27" ht="15.75" customHeight="1" x14ac:dyDescent="0.25">
      <c r="P661" s="220"/>
      <c r="Q661" s="220"/>
      <c r="R661" s="220"/>
      <c r="S661" s="220"/>
      <c r="T661" s="220"/>
      <c r="U661" s="220"/>
      <c r="V661" s="220"/>
      <c r="W661" s="220"/>
      <c r="X661" s="220"/>
      <c r="Y661" s="220"/>
      <c r="Z661" s="222"/>
      <c r="AA661" s="222"/>
    </row>
    <row r="662" spans="16:27" ht="15.75" customHeight="1" x14ac:dyDescent="0.25">
      <c r="P662" s="220"/>
      <c r="Q662" s="220"/>
      <c r="R662" s="220"/>
      <c r="S662" s="220"/>
      <c r="T662" s="220"/>
      <c r="U662" s="220"/>
      <c r="V662" s="220"/>
      <c r="W662" s="220"/>
      <c r="X662" s="220"/>
      <c r="Y662" s="220"/>
      <c r="Z662" s="222"/>
      <c r="AA662" s="222"/>
    </row>
    <row r="663" spans="16:27" ht="15.75" customHeight="1" x14ac:dyDescent="0.25">
      <c r="P663" s="220"/>
      <c r="Q663" s="220"/>
      <c r="R663" s="220"/>
      <c r="S663" s="220"/>
      <c r="T663" s="220"/>
      <c r="U663" s="220"/>
      <c r="V663" s="220"/>
      <c r="W663" s="220"/>
      <c r="X663" s="220"/>
      <c r="Y663" s="220"/>
      <c r="Z663" s="222"/>
      <c r="AA663" s="222"/>
    </row>
    <row r="664" spans="16:27" ht="15.75" customHeight="1" x14ac:dyDescent="0.25">
      <c r="P664" s="220"/>
      <c r="Q664" s="220"/>
      <c r="R664" s="220"/>
      <c r="S664" s="220"/>
      <c r="T664" s="220"/>
      <c r="U664" s="220"/>
      <c r="V664" s="220"/>
      <c r="W664" s="220"/>
      <c r="X664" s="220"/>
      <c r="Y664" s="220"/>
      <c r="Z664" s="222"/>
      <c r="AA664" s="222"/>
    </row>
    <row r="665" spans="16:27" ht="15.75" customHeight="1" x14ac:dyDescent="0.25">
      <c r="P665" s="220"/>
      <c r="Q665" s="220"/>
      <c r="R665" s="220"/>
      <c r="S665" s="220"/>
      <c r="T665" s="220"/>
      <c r="U665" s="220"/>
      <c r="V665" s="220"/>
      <c r="W665" s="220"/>
      <c r="X665" s="220"/>
      <c r="Y665" s="220"/>
      <c r="Z665" s="222"/>
      <c r="AA665" s="222"/>
    </row>
    <row r="666" spans="16:27" ht="15.75" customHeight="1" x14ac:dyDescent="0.25">
      <c r="P666" s="220"/>
      <c r="Q666" s="220"/>
      <c r="R666" s="220"/>
      <c r="S666" s="220"/>
      <c r="T666" s="220"/>
      <c r="U666" s="220"/>
      <c r="V666" s="220"/>
      <c r="W666" s="220"/>
      <c r="X666" s="220"/>
      <c r="Y666" s="220"/>
      <c r="Z666" s="222"/>
      <c r="AA666" s="222"/>
    </row>
    <row r="667" spans="16:27" ht="15.75" customHeight="1" x14ac:dyDescent="0.25">
      <c r="P667" s="220"/>
      <c r="Q667" s="220"/>
      <c r="R667" s="220"/>
      <c r="S667" s="220"/>
      <c r="T667" s="220"/>
      <c r="U667" s="220"/>
      <c r="V667" s="220"/>
      <c r="W667" s="220"/>
      <c r="X667" s="220"/>
      <c r="Y667" s="220"/>
      <c r="Z667" s="222"/>
      <c r="AA667" s="222"/>
    </row>
    <row r="668" spans="16:27" ht="15.75" customHeight="1" x14ac:dyDescent="0.25">
      <c r="P668" s="220"/>
      <c r="Q668" s="220"/>
      <c r="R668" s="220"/>
      <c r="S668" s="220"/>
      <c r="T668" s="220"/>
      <c r="U668" s="220"/>
      <c r="V668" s="220"/>
      <c r="W668" s="220"/>
      <c r="X668" s="220"/>
      <c r="Y668" s="220"/>
      <c r="Z668" s="222"/>
      <c r="AA668" s="222"/>
    </row>
    <row r="669" spans="16:27" ht="15.75" customHeight="1" x14ac:dyDescent="0.25">
      <c r="P669" s="220"/>
      <c r="Q669" s="220"/>
      <c r="R669" s="220"/>
      <c r="S669" s="220"/>
      <c r="T669" s="220"/>
      <c r="U669" s="220"/>
      <c r="V669" s="220"/>
      <c r="W669" s="220"/>
      <c r="X669" s="220"/>
      <c r="Y669" s="220"/>
      <c r="Z669" s="222"/>
      <c r="AA669" s="222"/>
    </row>
    <row r="670" spans="16:27" ht="15.75" customHeight="1" x14ac:dyDescent="0.25">
      <c r="P670" s="220"/>
      <c r="Q670" s="220"/>
      <c r="R670" s="220"/>
      <c r="S670" s="220"/>
      <c r="T670" s="220"/>
      <c r="U670" s="220"/>
      <c r="V670" s="220"/>
      <c r="W670" s="220"/>
      <c r="X670" s="220"/>
      <c r="Y670" s="220"/>
      <c r="Z670" s="222"/>
      <c r="AA670" s="222"/>
    </row>
    <row r="671" spans="16:27" ht="15.75" customHeight="1" x14ac:dyDescent="0.25">
      <c r="P671" s="220"/>
      <c r="Q671" s="220"/>
      <c r="R671" s="220"/>
      <c r="S671" s="220"/>
      <c r="T671" s="220"/>
      <c r="U671" s="220"/>
      <c r="V671" s="220"/>
      <c r="W671" s="220"/>
      <c r="X671" s="220"/>
      <c r="Y671" s="220"/>
      <c r="Z671" s="222"/>
      <c r="AA671" s="222"/>
    </row>
    <row r="672" spans="16:27" ht="15.75" customHeight="1" x14ac:dyDescent="0.25">
      <c r="P672" s="220"/>
      <c r="Q672" s="220"/>
      <c r="R672" s="220"/>
      <c r="S672" s="220"/>
      <c r="T672" s="220"/>
      <c r="U672" s="220"/>
      <c r="V672" s="220"/>
      <c r="W672" s="220"/>
      <c r="X672" s="220"/>
      <c r="Y672" s="220"/>
      <c r="Z672" s="222"/>
      <c r="AA672" s="222"/>
    </row>
    <row r="673" spans="16:27" ht="15.75" customHeight="1" x14ac:dyDescent="0.25">
      <c r="P673" s="220"/>
      <c r="Q673" s="220"/>
      <c r="R673" s="220"/>
      <c r="S673" s="220"/>
      <c r="T673" s="220"/>
      <c r="U673" s="220"/>
      <c r="V673" s="220"/>
      <c r="W673" s="220"/>
      <c r="X673" s="220"/>
      <c r="Y673" s="220"/>
      <c r="Z673" s="222"/>
      <c r="AA673" s="222"/>
    </row>
    <row r="674" spans="16:27" ht="15.75" customHeight="1" x14ac:dyDescent="0.25">
      <c r="P674" s="220"/>
      <c r="Q674" s="220"/>
      <c r="R674" s="220"/>
      <c r="S674" s="220"/>
      <c r="T674" s="220"/>
      <c r="U674" s="220"/>
      <c r="V674" s="220"/>
      <c r="W674" s="220"/>
      <c r="X674" s="220"/>
      <c r="Y674" s="220"/>
      <c r="Z674" s="222"/>
      <c r="AA674" s="222"/>
    </row>
    <row r="675" spans="16:27" ht="15.75" customHeight="1" x14ac:dyDescent="0.25">
      <c r="P675" s="220"/>
      <c r="Q675" s="220"/>
      <c r="R675" s="220"/>
      <c r="S675" s="220"/>
      <c r="T675" s="220"/>
      <c r="U675" s="220"/>
      <c r="V675" s="220"/>
      <c r="W675" s="220"/>
      <c r="X675" s="220"/>
      <c r="Y675" s="220"/>
      <c r="Z675" s="222"/>
      <c r="AA675" s="222"/>
    </row>
    <row r="676" spans="16:27" ht="15.75" customHeight="1" x14ac:dyDescent="0.25">
      <c r="P676" s="220"/>
      <c r="Q676" s="220"/>
      <c r="R676" s="220"/>
      <c r="S676" s="220"/>
      <c r="T676" s="220"/>
      <c r="U676" s="220"/>
      <c r="V676" s="220"/>
      <c r="W676" s="220"/>
      <c r="X676" s="220"/>
      <c r="Y676" s="220"/>
      <c r="Z676" s="222"/>
      <c r="AA676" s="222"/>
    </row>
    <row r="677" spans="16:27" ht="15.75" customHeight="1" x14ac:dyDescent="0.25">
      <c r="P677" s="220"/>
      <c r="Q677" s="220"/>
      <c r="R677" s="220"/>
      <c r="S677" s="220"/>
      <c r="T677" s="220"/>
      <c r="U677" s="220"/>
      <c r="V677" s="220"/>
      <c r="W677" s="220"/>
      <c r="X677" s="220"/>
      <c r="Y677" s="220"/>
      <c r="Z677" s="222"/>
      <c r="AA677" s="222"/>
    </row>
    <row r="678" spans="16:27" ht="15.75" customHeight="1" x14ac:dyDescent="0.25">
      <c r="P678" s="220"/>
      <c r="Q678" s="220"/>
      <c r="R678" s="220"/>
      <c r="S678" s="220"/>
      <c r="T678" s="220"/>
      <c r="U678" s="220"/>
      <c r="V678" s="220"/>
      <c r="W678" s="220"/>
      <c r="X678" s="220"/>
      <c r="Y678" s="220"/>
      <c r="Z678" s="222"/>
      <c r="AA678" s="222"/>
    </row>
    <row r="679" spans="16:27" ht="15.75" customHeight="1" x14ac:dyDescent="0.25">
      <c r="P679" s="220"/>
      <c r="Q679" s="220"/>
      <c r="R679" s="220"/>
      <c r="S679" s="220"/>
      <c r="T679" s="220"/>
      <c r="U679" s="220"/>
      <c r="V679" s="220"/>
      <c r="W679" s="220"/>
      <c r="X679" s="220"/>
      <c r="Y679" s="220"/>
      <c r="Z679" s="222"/>
      <c r="AA679" s="222"/>
    </row>
    <row r="680" spans="16:27" ht="15.75" customHeight="1" x14ac:dyDescent="0.25">
      <c r="P680" s="220"/>
      <c r="Q680" s="220"/>
      <c r="R680" s="220"/>
      <c r="S680" s="220"/>
      <c r="T680" s="220"/>
      <c r="U680" s="220"/>
      <c r="V680" s="220"/>
      <c r="W680" s="220"/>
      <c r="X680" s="220"/>
      <c r="Y680" s="220"/>
      <c r="Z680" s="222"/>
      <c r="AA680" s="222"/>
    </row>
    <row r="681" spans="16:27" ht="15.75" customHeight="1" x14ac:dyDescent="0.25">
      <c r="P681" s="220"/>
      <c r="Q681" s="220"/>
      <c r="R681" s="220"/>
      <c r="S681" s="220"/>
      <c r="T681" s="220"/>
      <c r="U681" s="220"/>
      <c r="V681" s="220"/>
      <c r="W681" s="220"/>
      <c r="X681" s="220"/>
      <c r="Y681" s="220"/>
      <c r="Z681" s="222"/>
      <c r="AA681" s="222"/>
    </row>
    <row r="682" spans="16:27" ht="15.75" customHeight="1" x14ac:dyDescent="0.25">
      <c r="P682" s="220"/>
      <c r="Q682" s="220"/>
      <c r="R682" s="220"/>
      <c r="S682" s="220"/>
      <c r="T682" s="220"/>
      <c r="U682" s="220"/>
      <c r="V682" s="220"/>
      <c r="W682" s="220"/>
      <c r="X682" s="220"/>
      <c r="Y682" s="220"/>
      <c r="Z682" s="222"/>
      <c r="AA682" s="222"/>
    </row>
    <row r="683" spans="16:27" ht="15.75" customHeight="1" x14ac:dyDescent="0.25">
      <c r="P683" s="220"/>
      <c r="Q683" s="220"/>
      <c r="R683" s="220"/>
      <c r="S683" s="220"/>
      <c r="T683" s="220"/>
      <c r="U683" s="220"/>
      <c r="V683" s="220"/>
      <c r="W683" s="220"/>
      <c r="X683" s="220"/>
      <c r="Y683" s="220"/>
      <c r="Z683" s="222"/>
      <c r="AA683" s="222"/>
    </row>
    <row r="684" spans="16:27" ht="15.75" customHeight="1" x14ac:dyDescent="0.25">
      <c r="P684" s="220"/>
      <c r="Q684" s="220"/>
      <c r="R684" s="220"/>
      <c r="S684" s="220"/>
      <c r="T684" s="220"/>
      <c r="U684" s="220"/>
      <c r="V684" s="220"/>
      <c r="W684" s="220"/>
      <c r="X684" s="220"/>
      <c r="Y684" s="220"/>
      <c r="Z684" s="222"/>
      <c r="AA684" s="222"/>
    </row>
    <row r="685" spans="16:27" ht="15.75" customHeight="1" x14ac:dyDescent="0.25">
      <c r="P685" s="220"/>
      <c r="Q685" s="220"/>
      <c r="R685" s="220"/>
      <c r="S685" s="220"/>
      <c r="T685" s="220"/>
      <c r="U685" s="220"/>
      <c r="V685" s="220"/>
      <c r="W685" s="220"/>
      <c r="X685" s="220"/>
      <c r="Y685" s="220"/>
      <c r="Z685" s="222"/>
      <c r="AA685" s="222"/>
    </row>
    <row r="686" spans="16:27" ht="15.75" customHeight="1" x14ac:dyDescent="0.25">
      <c r="P686" s="220"/>
      <c r="Q686" s="220"/>
      <c r="R686" s="220"/>
      <c r="S686" s="220"/>
      <c r="T686" s="220"/>
      <c r="U686" s="220"/>
      <c r="V686" s="220"/>
      <c r="W686" s="220"/>
      <c r="X686" s="220"/>
      <c r="Y686" s="220"/>
      <c r="Z686" s="222"/>
      <c r="AA686" s="222"/>
    </row>
    <row r="687" spans="16:27" ht="15.75" customHeight="1" x14ac:dyDescent="0.25">
      <c r="P687" s="220"/>
      <c r="Q687" s="220"/>
      <c r="R687" s="220"/>
      <c r="S687" s="220"/>
      <c r="T687" s="220"/>
      <c r="U687" s="220"/>
      <c r="V687" s="220"/>
      <c r="W687" s="220"/>
      <c r="X687" s="220"/>
      <c r="Y687" s="220"/>
      <c r="Z687" s="222"/>
      <c r="AA687" s="222"/>
    </row>
    <row r="688" spans="16:27" ht="15.75" customHeight="1" x14ac:dyDescent="0.25">
      <c r="P688" s="220"/>
      <c r="Q688" s="220"/>
      <c r="R688" s="220"/>
      <c r="S688" s="220"/>
      <c r="T688" s="220"/>
      <c r="U688" s="220"/>
      <c r="V688" s="220"/>
      <c r="W688" s="220"/>
      <c r="X688" s="220"/>
      <c r="Y688" s="220"/>
      <c r="Z688" s="222"/>
      <c r="AA688" s="222"/>
    </row>
    <row r="689" spans="16:27" ht="15.75" customHeight="1" x14ac:dyDescent="0.25">
      <c r="P689" s="220"/>
      <c r="Q689" s="220"/>
      <c r="R689" s="220"/>
      <c r="S689" s="220"/>
      <c r="T689" s="220"/>
      <c r="U689" s="220"/>
      <c r="V689" s="220"/>
      <c r="W689" s="220"/>
      <c r="X689" s="220"/>
      <c r="Y689" s="220"/>
      <c r="Z689" s="222"/>
      <c r="AA689" s="222"/>
    </row>
    <row r="690" spans="16:27" ht="15.75" customHeight="1" x14ac:dyDescent="0.25">
      <c r="P690" s="220"/>
      <c r="Q690" s="220"/>
      <c r="R690" s="220"/>
      <c r="S690" s="220"/>
      <c r="T690" s="220"/>
      <c r="U690" s="220"/>
      <c r="V690" s="220"/>
      <c r="W690" s="220"/>
      <c r="X690" s="220"/>
      <c r="Y690" s="220"/>
      <c r="Z690" s="222"/>
      <c r="AA690" s="222"/>
    </row>
    <row r="691" spans="16:27" ht="15.75" customHeight="1" x14ac:dyDescent="0.25">
      <c r="P691" s="220"/>
      <c r="Q691" s="220"/>
      <c r="R691" s="220"/>
      <c r="S691" s="220"/>
      <c r="T691" s="220"/>
      <c r="U691" s="220"/>
      <c r="V691" s="220"/>
      <c r="W691" s="220"/>
      <c r="X691" s="220"/>
      <c r="Y691" s="220"/>
      <c r="Z691" s="222"/>
      <c r="AA691" s="222"/>
    </row>
    <row r="692" spans="16:27" ht="15.75" customHeight="1" x14ac:dyDescent="0.25">
      <c r="P692" s="220"/>
      <c r="Q692" s="220"/>
      <c r="R692" s="220"/>
      <c r="S692" s="220"/>
      <c r="T692" s="220"/>
      <c r="U692" s="220"/>
      <c r="V692" s="220"/>
      <c r="W692" s="220"/>
      <c r="X692" s="220"/>
      <c r="Y692" s="220"/>
      <c r="Z692" s="222"/>
      <c r="AA692" s="222"/>
    </row>
    <row r="693" spans="16:27" ht="15.75" customHeight="1" x14ac:dyDescent="0.25">
      <c r="P693" s="220"/>
      <c r="Q693" s="220"/>
      <c r="R693" s="220"/>
      <c r="S693" s="220"/>
      <c r="T693" s="220"/>
      <c r="U693" s="220"/>
      <c r="V693" s="220"/>
      <c r="W693" s="220"/>
      <c r="X693" s="220"/>
      <c r="Y693" s="220"/>
      <c r="Z693" s="222"/>
      <c r="AA693" s="222"/>
    </row>
    <row r="694" spans="16:27" ht="15.75" customHeight="1" x14ac:dyDescent="0.25">
      <c r="P694" s="220"/>
      <c r="Q694" s="220"/>
      <c r="R694" s="220"/>
      <c r="S694" s="220"/>
      <c r="T694" s="220"/>
      <c r="U694" s="220"/>
      <c r="V694" s="220"/>
      <c r="W694" s="220"/>
      <c r="X694" s="220"/>
      <c r="Y694" s="220"/>
      <c r="Z694" s="222"/>
      <c r="AA694" s="222"/>
    </row>
    <row r="695" spans="16:27" ht="15.75" customHeight="1" x14ac:dyDescent="0.25">
      <c r="P695" s="220"/>
      <c r="Q695" s="220"/>
      <c r="R695" s="220"/>
      <c r="S695" s="220"/>
      <c r="T695" s="220"/>
      <c r="U695" s="220"/>
      <c r="V695" s="220"/>
      <c r="W695" s="220"/>
      <c r="X695" s="220"/>
      <c r="Y695" s="220"/>
      <c r="Z695" s="222"/>
      <c r="AA695" s="222"/>
    </row>
    <row r="696" spans="16:27" ht="15.75" customHeight="1" x14ac:dyDescent="0.25">
      <c r="P696" s="220"/>
      <c r="Q696" s="220"/>
      <c r="R696" s="220"/>
      <c r="S696" s="220"/>
      <c r="T696" s="220"/>
      <c r="U696" s="220"/>
      <c r="V696" s="220"/>
      <c r="W696" s="220"/>
      <c r="X696" s="220"/>
      <c r="Y696" s="220"/>
      <c r="Z696" s="222"/>
      <c r="AA696" s="222"/>
    </row>
    <row r="697" spans="16:27" ht="15.75" customHeight="1" x14ac:dyDescent="0.25">
      <c r="P697" s="220"/>
      <c r="Q697" s="220"/>
      <c r="R697" s="220"/>
      <c r="S697" s="220"/>
      <c r="T697" s="220"/>
      <c r="U697" s="220"/>
      <c r="V697" s="220"/>
      <c r="W697" s="220"/>
      <c r="X697" s="220"/>
      <c r="Y697" s="220"/>
      <c r="Z697" s="222"/>
      <c r="AA697" s="222"/>
    </row>
    <row r="698" spans="16:27" ht="15.75" customHeight="1" x14ac:dyDescent="0.25">
      <c r="P698" s="220"/>
      <c r="Q698" s="220"/>
      <c r="R698" s="220"/>
      <c r="S698" s="220"/>
      <c r="T698" s="220"/>
      <c r="U698" s="220"/>
      <c r="V698" s="220"/>
      <c r="W698" s="220"/>
      <c r="X698" s="220"/>
      <c r="Y698" s="220"/>
      <c r="Z698" s="222"/>
      <c r="AA698" s="222"/>
    </row>
    <row r="699" spans="16:27" ht="15.75" customHeight="1" x14ac:dyDescent="0.25">
      <c r="P699" s="220"/>
      <c r="Q699" s="220"/>
      <c r="R699" s="220"/>
      <c r="S699" s="220"/>
      <c r="T699" s="220"/>
      <c r="U699" s="220"/>
      <c r="V699" s="220"/>
      <c r="W699" s="220"/>
      <c r="X699" s="220"/>
      <c r="Y699" s="220"/>
      <c r="Z699" s="222"/>
      <c r="AA699" s="222"/>
    </row>
    <row r="700" spans="16:27" ht="15.75" customHeight="1" x14ac:dyDescent="0.25">
      <c r="P700" s="220"/>
      <c r="Q700" s="220"/>
      <c r="R700" s="220"/>
      <c r="S700" s="220"/>
      <c r="T700" s="220"/>
      <c r="U700" s="220"/>
      <c r="V700" s="220"/>
      <c r="W700" s="220"/>
      <c r="X700" s="220"/>
      <c r="Y700" s="220"/>
      <c r="Z700" s="222"/>
      <c r="AA700" s="222"/>
    </row>
    <row r="701" spans="16:27" ht="15.75" customHeight="1" x14ac:dyDescent="0.25">
      <c r="P701" s="220"/>
      <c r="Q701" s="220"/>
      <c r="R701" s="220"/>
      <c r="S701" s="220"/>
      <c r="T701" s="220"/>
      <c r="U701" s="220"/>
      <c r="V701" s="220"/>
      <c r="W701" s="220"/>
      <c r="X701" s="220"/>
      <c r="Y701" s="220"/>
      <c r="Z701" s="222"/>
      <c r="AA701" s="222"/>
    </row>
    <row r="702" spans="16:27" ht="15.75" customHeight="1" x14ac:dyDescent="0.25">
      <c r="P702" s="220"/>
      <c r="Q702" s="220"/>
      <c r="R702" s="220"/>
      <c r="S702" s="220"/>
      <c r="T702" s="220"/>
      <c r="U702" s="220"/>
      <c r="V702" s="220"/>
      <c r="W702" s="220"/>
      <c r="X702" s="220"/>
      <c r="Y702" s="220"/>
      <c r="Z702" s="222"/>
      <c r="AA702" s="222"/>
    </row>
    <row r="703" spans="16:27" ht="15.75" customHeight="1" x14ac:dyDescent="0.25">
      <c r="P703" s="220"/>
      <c r="Q703" s="220"/>
      <c r="R703" s="220"/>
      <c r="S703" s="220"/>
      <c r="T703" s="220"/>
      <c r="U703" s="220"/>
      <c r="V703" s="220"/>
      <c r="W703" s="220"/>
      <c r="X703" s="220"/>
      <c r="Y703" s="220"/>
      <c r="Z703" s="222"/>
      <c r="AA703" s="222"/>
    </row>
    <row r="704" spans="16:27" ht="15.75" customHeight="1" x14ac:dyDescent="0.25">
      <c r="P704" s="220"/>
      <c r="Q704" s="220"/>
      <c r="R704" s="220"/>
      <c r="S704" s="220"/>
      <c r="T704" s="220"/>
      <c r="U704" s="220"/>
      <c r="V704" s="220"/>
      <c r="W704" s="220"/>
      <c r="X704" s="220"/>
      <c r="Y704" s="220"/>
      <c r="Z704" s="222"/>
      <c r="AA704" s="222"/>
    </row>
    <row r="705" spans="16:27" ht="15.75" customHeight="1" x14ac:dyDescent="0.25">
      <c r="P705" s="220"/>
      <c r="Q705" s="220"/>
      <c r="R705" s="220"/>
      <c r="S705" s="220"/>
      <c r="T705" s="220"/>
      <c r="U705" s="220"/>
      <c r="V705" s="220"/>
      <c r="W705" s="220"/>
      <c r="X705" s="220"/>
      <c r="Y705" s="220"/>
      <c r="Z705" s="222"/>
      <c r="AA705" s="222"/>
    </row>
    <row r="706" spans="16:27" ht="15.75" customHeight="1" x14ac:dyDescent="0.25">
      <c r="P706" s="220"/>
      <c r="Q706" s="220"/>
      <c r="R706" s="220"/>
      <c r="S706" s="220"/>
      <c r="T706" s="220"/>
      <c r="U706" s="220"/>
      <c r="V706" s="220"/>
      <c r="W706" s="220"/>
      <c r="X706" s="220"/>
      <c r="Y706" s="220"/>
      <c r="Z706" s="222"/>
      <c r="AA706" s="222"/>
    </row>
    <row r="707" spans="16:27" ht="15.75" customHeight="1" x14ac:dyDescent="0.25">
      <c r="P707" s="220"/>
      <c r="Q707" s="220"/>
      <c r="R707" s="220"/>
      <c r="S707" s="220"/>
      <c r="T707" s="220"/>
      <c r="U707" s="220"/>
      <c r="V707" s="220"/>
      <c r="W707" s="220"/>
      <c r="X707" s="220"/>
      <c r="Y707" s="220"/>
      <c r="Z707" s="222"/>
      <c r="AA707" s="222"/>
    </row>
    <row r="708" spans="16:27" ht="15.75" customHeight="1" x14ac:dyDescent="0.25">
      <c r="P708" s="220"/>
      <c r="Q708" s="220"/>
      <c r="R708" s="220"/>
      <c r="S708" s="220"/>
      <c r="T708" s="220"/>
      <c r="U708" s="220"/>
      <c r="V708" s="220"/>
      <c r="W708" s="220"/>
      <c r="X708" s="220"/>
      <c r="Y708" s="220"/>
      <c r="Z708" s="222"/>
      <c r="AA708" s="222"/>
    </row>
    <row r="709" spans="16:27" ht="15.75" customHeight="1" x14ac:dyDescent="0.25">
      <c r="P709" s="220"/>
      <c r="Q709" s="220"/>
      <c r="R709" s="220"/>
      <c r="S709" s="220"/>
      <c r="T709" s="220"/>
      <c r="U709" s="220"/>
      <c r="V709" s="220"/>
      <c r="W709" s="220"/>
      <c r="X709" s="220"/>
      <c r="Y709" s="220"/>
      <c r="Z709" s="222"/>
      <c r="AA709" s="222"/>
    </row>
    <row r="710" spans="16:27" ht="15.75" customHeight="1" x14ac:dyDescent="0.25">
      <c r="P710" s="220"/>
      <c r="Q710" s="220"/>
      <c r="R710" s="220"/>
      <c r="S710" s="220"/>
      <c r="T710" s="220"/>
      <c r="U710" s="220"/>
      <c r="V710" s="220"/>
      <c r="W710" s="220"/>
      <c r="X710" s="220"/>
      <c r="Y710" s="220"/>
      <c r="Z710" s="222"/>
      <c r="AA710" s="222"/>
    </row>
    <row r="711" spans="16:27" ht="15.75" customHeight="1" x14ac:dyDescent="0.25">
      <c r="P711" s="220"/>
      <c r="Q711" s="220"/>
      <c r="R711" s="220"/>
      <c r="S711" s="220"/>
      <c r="T711" s="220"/>
      <c r="U711" s="220"/>
      <c r="V711" s="220"/>
      <c r="W711" s="220"/>
      <c r="X711" s="220"/>
      <c r="Y711" s="220"/>
      <c r="Z711" s="222"/>
      <c r="AA711" s="222"/>
    </row>
    <row r="712" spans="16:27" ht="15.75" customHeight="1" x14ac:dyDescent="0.25">
      <c r="P712" s="220"/>
      <c r="Q712" s="220"/>
      <c r="R712" s="220"/>
      <c r="S712" s="220"/>
      <c r="T712" s="220"/>
      <c r="U712" s="220"/>
      <c r="V712" s="220"/>
      <c r="W712" s="220"/>
      <c r="X712" s="220"/>
      <c r="Y712" s="220"/>
      <c r="Z712" s="222"/>
      <c r="AA712" s="222"/>
    </row>
    <row r="713" spans="16:27" ht="15.75" customHeight="1" x14ac:dyDescent="0.25">
      <c r="P713" s="220"/>
      <c r="Q713" s="220"/>
      <c r="R713" s="220"/>
      <c r="S713" s="220"/>
      <c r="T713" s="220"/>
      <c r="U713" s="220"/>
      <c r="V713" s="220"/>
      <c r="W713" s="220"/>
      <c r="X713" s="220"/>
      <c r="Y713" s="220"/>
      <c r="Z713" s="222"/>
      <c r="AA713" s="222"/>
    </row>
    <row r="714" spans="16:27" ht="15.75" customHeight="1" x14ac:dyDescent="0.25">
      <c r="P714" s="220"/>
      <c r="Q714" s="220"/>
      <c r="R714" s="220"/>
      <c r="S714" s="220"/>
      <c r="T714" s="220"/>
      <c r="U714" s="220"/>
      <c r="V714" s="220"/>
      <c r="W714" s="220"/>
      <c r="X714" s="220"/>
      <c r="Y714" s="220"/>
      <c r="Z714" s="222"/>
      <c r="AA714" s="222"/>
    </row>
    <row r="715" spans="16:27" ht="15.75" customHeight="1" x14ac:dyDescent="0.25">
      <c r="P715" s="220"/>
      <c r="Q715" s="220"/>
      <c r="R715" s="220"/>
      <c r="S715" s="220"/>
      <c r="T715" s="220"/>
      <c r="U715" s="220"/>
      <c r="V715" s="220"/>
      <c r="W715" s="220"/>
      <c r="X715" s="220"/>
      <c r="Y715" s="220"/>
      <c r="Z715" s="222"/>
      <c r="AA715" s="222"/>
    </row>
    <row r="716" spans="16:27" ht="15.75" customHeight="1" x14ac:dyDescent="0.25">
      <c r="P716" s="220"/>
      <c r="Q716" s="220"/>
      <c r="R716" s="220"/>
      <c r="S716" s="220"/>
      <c r="T716" s="220"/>
      <c r="U716" s="220"/>
      <c r="V716" s="220"/>
      <c r="W716" s="220"/>
      <c r="X716" s="220"/>
      <c r="Y716" s="220"/>
      <c r="Z716" s="222"/>
      <c r="AA716" s="222"/>
    </row>
    <row r="717" spans="16:27" ht="15.75" customHeight="1" x14ac:dyDescent="0.25">
      <c r="P717" s="220"/>
      <c r="Q717" s="220"/>
      <c r="R717" s="220"/>
      <c r="S717" s="220"/>
      <c r="T717" s="220"/>
      <c r="U717" s="220"/>
      <c r="V717" s="220"/>
      <c r="W717" s="220"/>
      <c r="X717" s="220"/>
      <c r="Y717" s="220"/>
      <c r="Z717" s="222"/>
      <c r="AA717" s="222"/>
    </row>
    <row r="718" spans="16:27" ht="15.75" customHeight="1" x14ac:dyDescent="0.25">
      <c r="P718" s="220"/>
      <c r="Q718" s="220"/>
      <c r="R718" s="220"/>
      <c r="S718" s="220"/>
      <c r="T718" s="220"/>
      <c r="U718" s="220"/>
      <c r="V718" s="220"/>
      <c r="W718" s="220"/>
      <c r="X718" s="220"/>
      <c r="Y718" s="220"/>
      <c r="Z718" s="222"/>
      <c r="AA718" s="222"/>
    </row>
    <row r="719" spans="16:27" ht="15.75" customHeight="1" x14ac:dyDescent="0.25">
      <c r="P719" s="220"/>
      <c r="Q719" s="220"/>
      <c r="R719" s="220"/>
      <c r="S719" s="220"/>
      <c r="T719" s="220"/>
      <c r="U719" s="220"/>
      <c r="V719" s="220"/>
      <c r="W719" s="220"/>
      <c r="X719" s="220"/>
      <c r="Y719" s="220"/>
      <c r="Z719" s="222"/>
      <c r="AA719" s="222"/>
    </row>
    <row r="720" spans="16:27" ht="15.75" customHeight="1" x14ac:dyDescent="0.25">
      <c r="P720" s="220"/>
      <c r="Q720" s="220"/>
      <c r="R720" s="220"/>
      <c r="S720" s="220"/>
      <c r="T720" s="220"/>
      <c r="U720" s="220"/>
      <c r="V720" s="220"/>
      <c r="W720" s="220"/>
      <c r="X720" s="220"/>
      <c r="Y720" s="220"/>
      <c r="Z720" s="222"/>
      <c r="AA720" s="222"/>
    </row>
    <row r="721" spans="16:27" ht="15.75" customHeight="1" x14ac:dyDescent="0.25">
      <c r="P721" s="220"/>
      <c r="Q721" s="220"/>
      <c r="R721" s="220"/>
      <c r="S721" s="220"/>
      <c r="T721" s="220"/>
      <c r="U721" s="220"/>
      <c r="V721" s="220"/>
      <c r="W721" s="220"/>
      <c r="X721" s="220"/>
      <c r="Y721" s="220"/>
      <c r="Z721" s="222"/>
      <c r="AA721" s="222"/>
    </row>
    <row r="722" spans="16:27" ht="15.75" customHeight="1" x14ac:dyDescent="0.25">
      <c r="P722" s="220"/>
      <c r="Q722" s="220"/>
      <c r="R722" s="220"/>
      <c r="S722" s="220"/>
      <c r="T722" s="220"/>
      <c r="U722" s="220"/>
      <c r="V722" s="220"/>
      <c r="W722" s="220"/>
      <c r="X722" s="220"/>
      <c r="Y722" s="220"/>
      <c r="Z722" s="222"/>
      <c r="AA722" s="222"/>
    </row>
    <row r="723" spans="16:27" ht="15.75" customHeight="1" x14ac:dyDescent="0.25">
      <c r="P723" s="220"/>
      <c r="Q723" s="220"/>
      <c r="R723" s="220"/>
      <c r="S723" s="220"/>
      <c r="T723" s="220"/>
      <c r="U723" s="220"/>
      <c r="V723" s="220"/>
      <c r="W723" s="220"/>
      <c r="X723" s="220"/>
      <c r="Y723" s="220"/>
      <c r="Z723" s="222"/>
      <c r="AA723" s="222"/>
    </row>
    <row r="724" spans="16:27" ht="15.75" customHeight="1" x14ac:dyDescent="0.25">
      <c r="P724" s="220"/>
      <c r="Q724" s="220"/>
      <c r="R724" s="220"/>
      <c r="S724" s="220"/>
      <c r="T724" s="220"/>
      <c r="U724" s="220"/>
      <c r="V724" s="220"/>
      <c r="W724" s="220"/>
      <c r="X724" s="220"/>
      <c r="Y724" s="220"/>
      <c r="Z724" s="222"/>
      <c r="AA724" s="222"/>
    </row>
    <row r="725" spans="16:27" ht="15.75" customHeight="1" x14ac:dyDescent="0.25">
      <c r="P725" s="220"/>
      <c r="Q725" s="220"/>
      <c r="R725" s="220"/>
      <c r="S725" s="220"/>
      <c r="T725" s="220"/>
      <c r="U725" s="220"/>
      <c r="V725" s="220"/>
      <c r="W725" s="220"/>
      <c r="X725" s="220"/>
      <c r="Y725" s="220"/>
      <c r="Z725" s="222"/>
      <c r="AA725" s="222"/>
    </row>
    <row r="726" spans="16:27" ht="15.75" customHeight="1" x14ac:dyDescent="0.25">
      <c r="P726" s="220"/>
      <c r="Q726" s="220"/>
      <c r="R726" s="220"/>
      <c r="S726" s="220"/>
      <c r="T726" s="220"/>
      <c r="U726" s="220"/>
      <c r="V726" s="220"/>
      <c r="W726" s="220"/>
      <c r="X726" s="220"/>
      <c r="Y726" s="220"/>
      <c r="Z726" s="222"/>
      <c r="AA726" s="222"/>
    </row>
    <row r="727" spans="16:27" ht="15.75" customHeight="1" x14ac:dyDescent="0.25">
      <c r="P727" s="220"/>
      <c r="Q727" s="220"/>
      <c r="R727" s="220"/>
      <c r="S727" s="220"/>
      <c r="T727" s="220"/>
      <c r="U727" s="220"/>
      <c r="V727" s="220"/>
      <c r="W727" s="220"/>
      <c r="X727" s="220"/>
      <c r="Y727" s="220"/>
      <c r="Z727" s="222"/>
      <c r="AA727" s="222"/>
    </row>
    <row r="728" spans="16:27" ht="15.75" customHeight="1" x14ac:dyDescent="0.25">
      <c r="P728" s="220"/>
      <c r="Q728" s="220"/>
      <c r="R728" s="220"/>
      <c r="S728" s="220"/>
      <c r="T728" s="220"/>
      <c r="U728" s="220"/>
      <c r="V728" s="220"/>
      <c r="W728" s="220"/>
      <c r="X728" s="220"/>
      <c r="Y728" s="220"/>
      <c r="Z728" s="222"/>
      <c r="AA728" s="222"/>
    </row>
    <row r="729" spans="16:27" ht="15.75" customHeight="1" x14ac:dyDescent="0.25">
      <c r="P729" s="220"/>
      <c r="Q729" s="220"/>
      <c r="R729" s="220"/>
      <c r="S729" s="220"/>
      <c r="T729" s="220"/>
      <c r="U729" s="220"/>
      <c r="V729" s="220"/>
      <c r="W729" s="220"/>
      <c r="X729" s="220"/>
      <c r="Y729" s="220"/>
      <c r="Z729" s="222"/>
      <c r="AA729" s="222"/>
    </row>
    <row r="730" spans="16:27" ht="15.75" customHeight="1" x14ac:dyDescent="0.25">
      <c r="P730" s="220"/>
      <c r="Q730" s="220"/>
      <c r="R730" s="220"/>
      <c r="S730" s="220"/>
      <c r="T730" s="220"/>
      <c r="U730" s="220"/>
      <c r="V730" s="220"/>
      <c r="W730" s="220"/>
      <c r="X730" s="220"/>
      <c r="Y730" s="220"/>
      <c r="Z730" s="222"/>
      <c r="AA730" s="222"/>
    </row>
    <row r="731" spans="16:27" ht="15.75" customHeight="1" x14ac:dyDescent="0.25">
      <c r="P731" s="220"/>
      <c r="Q731" s="220"/>
      <c r="R731" s="220"/>
      <c r="S731" s="220"/>
      <c r="T731" s="220"/>
      <c r="U731" s="220"/>
      <c r="V731" s="220"/>
      <c r="W731" s="220"/>
      <c r="X731" s="220"/>
      <c r="Y731" s="220"/>
      <c r="Z731" s="222"/>
      <c r="AA731" s="222"/>
    </row>
    <row r="732" spans="16:27" ht="15.75" customHeight="1" x14ac:dyDescent="0.25">
      <c r="P732" s="220"/>
      <c r="Q732" s="220"/>
      <c r="R732" s="220"/>
      <c r="S732" s="220"/>
      <c r="T732" s="220"/>
      <c r="U732" s="220"/>
      <c r="V732" s="220"/>
      <c r="W732" s="220"/>
      <c r="X732" s="220"/>
      <c r="Y732" s="220"/>
      <c r="Z732" s="222"/>
      <c r="AA732" s="222"/>
    </row>
    <row r="733" spans="16:27" ht="15.75" customHeight="1" x14ac:dyDescent="0.25">
      <c r="P733" s="220"/>
      <c r="Q733" s="220"/>
      <c r="R733" s="220"/>
      <c r="S733" s="220"/>
      <c r="T733" s="220"/>
      <c r="U733" s="220"/>
      <c r="V733" s="220"/>
      <c r="W733" s="220"/>
      <c r="X733" s="220"/>
      <c r="Y733" s="220"/>
      <c r="Z733" s="222"/>
      <c r="AA733" s="222"/>
    </row>
    <row r="734" spans="16:27" ht="15.75" customHeight="1" x14ac:dyDescent="0.25">
      <c r="P734" s="220"/>
      <c r="Q734" s="220"/>
      <c r="R734" s="220"/>
      <c r="S734" s="220"/>
      <c r="T734" s="220"/>
      <c r="U734" s="220"/>
      <c r="V734" s="220"/>
      <c r="W734" s="220"/>
      <c r="X734" s="220"/>
      <c r="Y734" s="220"/>
      <c r="Z734" s="222"/>
      <c r="AA734" s="222"/>
    </row>
    <row r="735" spans="16:27" ht="15.75" customHeight="1" x14ac:dyDescent="0.25">
      <c r="P735" s="220"/>
      <c r="Q735" s="220"/>
      <c r="R735" s="220"/>
      <c r="S735" s="220"/>
      <c r="T735" s="220"/>
      <c r="U735" s="220"/>
      <c r="V735" s="220"/>
      <c r="W735" s="220"/>
      <c r="X735" s="220"/>
      <c r="Y735" s="220"/>
      <c r="Z735" s="222"/>
      <c r="AA735" s="222"/>
    </row>
    <row r="736" spans="16:27" ht="15.75" customHeight="1" x14ac:dyDescent="0.25">
      <c r="P736" s="220"/>
      <c r="Q736" s="220"/>
      <c r="R736" s="220"/>
      <c r="S736" s="220"/>
      <c r="T736" s="220"/>
      <c r="U736" s="220"/>
      <c r="V736" s="220"/>
      <c r="W736" s="220"/>
      <c r="X736" s="220"/>
      <c r="Y736" s="220"/>
      <c r="Z736" s="222"/>
      <c r="AA736" s="222"/>
    </row>
    <row r="737" spans="16:27" ht="15.75" customHeight="1" x14ac:dyDescent="0.25">
      <c r="P737" s="220"/>
      <c r="Q737" s="220"/>
      <c r="R737" s="220"/>
      <c r="S737" s="220"/>
      <c r="T737" s="220"/>
      <c r="U737" s="220"/>
      <c r="V737" s="220"/>
      <c r="W737" s="220"/>
      <c r="X737" s="220"/>
      <c r="Y737" s="220"/>
      <c r="Z737" s="222"/>
      <c r="AA737" s="222"/>
    </row>
    <row r="738" spans="16:27" ht="15.75" customHeight="1" x14ac:dyDescent="0.25">
      <c r="P738" s="220"/>
      <c r="Q738" s="220"/>
      <c r="R738" s="220"/>
      <c r="S738" s="220"/>
      <c r="T738" s="220"/>
      <c r="U738" s="220"/>
      <c r="V738" s="220"/>
      <c r="W738" s="220"/>
      <c r="X738" s="220"/>
      <c r="Y738" s="220"/>
      <c r="Z738" s="222"/>
      <c r="AA738" s="222"/>
    </row>
    <row r="739" spans="16:27" ht="15.75" customHeight="1" x14ac:dyDescent="0.25">
      <c r="P739" s="220"/>
      <c r="Q739" s="220"/>
      <c r="R739" s="220"/>
      <c r="S739" s="220"/>
      <c r="T739" s="220"/>
      <c r="U739" s="220"/>
      <c r="V739" s="220"/>
      <c r="W739" s="220"/>
      <c r="X739" s="220"/>
      <c r="Y739" s="220"/>
      <c r="Z739" s="222"/>
      <c r="AA739" s="222"/>
    </row>
    <row r="740" spans="16:27" ht="15.75" customHeight="1" x14ac:dyDescent="0.25">
      <c r="P740" s="220"/>
      <c r="Q740" s="220"/>
      <c r="R740" s="220"/>
      <c r="S740" s="220"/>
      <c r="T740" s="220"/>
      <c r="U740" s="220"/>
      <c r="V740" s="220"/>
      <c r="W740" s="220"/>
      <c r="X740" s="220"/>
      <c r="Y740" s="220"/>
      <c r="Z740" s="222"/>
      <c r="AA740" s="222"/>
    </row>
    <row r="741" spans="16:27" ht="15.75" customHeight="1" x14ac:dyDescent="0.25">
      <c r="P741" s="220"/>
      <c r="Q741" s="220"/>
      <c r="R741" s="220"/>
      <c r="S741" s="220"/>
      <c r="T741" s="220"/>
      <c r="U741" s="220"/>
      <c r="V741" s="220"/>
      <c r="W741" s="220"/>
      <c r="X741" s="220"/>
      <c r="Y741" s="220"/>
      <c r="Z741" s="222"/>
      <c r="AA741" s="222"/>
    </row>
    <row r="742" spans="16:27" ht="15.75" customHeight="1" x14ac:dyDescent="0.25">
      <c r="P742" s="220"/>
      <c r="Q742" s="220"/>
      <c r="R742" s="220"/>
      <c r="S742" s="220"/>
      <c r="T742" s="220"/>
      <c r="U742" s="220"/>
      <c r="V742" s="220"/>
      <c r="W742" s="220"/>
      <c r="X742" s="220"/>
      <c r="Y742" s="220"/>
      <c r="Z742" s="222"/>
      <c r="AA742" s="222"/>
    </row>
    <row r="743" spans="16:27" ht="15.75" customHeight="1" x14ac:dyDescent="0.25">
      <c r="P743" s="220"/>
      <c r="Q743" s="220"/>
      <c r="R743" s="220"/>
      <c r="S743" s="220"/>
      <c r="T743" s="220"/>
      <c r="U743" s="220"/>
      <c r="V743" s="220"/>
      <c r="W743" s="220"/>
      <c r="X743" s="220"/>
      <c r="Y743" s="220"/>
      <c r="Z743" s="222"/>
      <c r="AA743" s="222"/>
    </row>
    <row r="744" spans="16:27" ht="15.75" customHeight="1" x14ac:dyDescent="0.25">
      <c r="P744" s="220"/>
      <c r="Q744" s="220"/>
      <c r="R744" s="220"/>
      <c r="S744" s="220"/>
      <c r="T744" s="220"/>
      <c r="U744" s="220"/>
      <c r="V744" s="220"/>
      <c r="W744" s="220"/>
      <c r="X744" s="220"/>
      <c r="Y744" s="220"/>
      <c r="Z744" s="222"/>
      <c r="AA744" s="222"/>
    </row>
    <row r="745" spans="16:27" ht="15.75" customHeight="1" x14ac:dyDescent="0.25">
      <c r="P745" s="220"/>
      <c r="Q745" s="220"/>
      <c r="R745" s="220"/>
      <c r="S745" s="220"/>
      <c r="T745" s="220"/>
      <c r="U745" s="220"/>
      <c r="V745" s="220"/>
      <c r="W745" s="220"/>
      <c r="X745" s="220"/>
      <c r="Y745" s="220"/>
      <c r="Z745" s="222"/>
      <c r="AA745" s="222"/>
    </row>
    <row r="746" spans="16:27" ht="15.75" customHeight="1" x14ac:dyDescent="0.25">
      <c r="P746" s="220"/>
      <c r="Q746" s="220"/>
      <c r="R746" s="220"/>
      <c r="S746" s="220"/>
      <c r="T746" s="220"/>
      <c r="U746" s="220"/>
      <c r="V746" s="220"/>
      <c r="W746" s="220"/>
      <c r="X746" s="220"/>
      <c r="Y746" s="220"/>
      <c r="Z746" s="222"/>
      <c r="AA746" s="222"/>
    </row>
    <row r="747" spans="16:27" ht="15.75" customHeight="1" x14ac:dyDescent="0.25">
      <c r="P747" s="220"/>
      <c r="Q747" s="220"/>
      <c r="R747" s="220"/>
      <c r="S747" s="220"/>
      <c r="T747" s="220"/>
      <c r="U747" s="220"/>
      <c r="V747" s="220"/>
      <c r="W747" s="220"/>
      <c r="X747" s="220"/>
      <c r="Y747" s="220"/>
      <c r="Z747" s="222"/>
      <c r="AA747" s="222"/>
    </row>
    <row r="748" spans="16:27" ht="15.75" customHeight="1" x14ac:dyDescent="0.25">
      <c r="P748" s="220"/>
      <c r="Q748" s="220"/>
      <c r="R748" s="220"/>
      <c r="S748" s="220"/>
      <c r="T748" s="220"/>
      <c r="U748" s="220"/>
      <c r="V748" s="220"/>
      <c r="W748" s="220"/>
      <c r="X748" s="220"/>
      <c r="Y748" s="220"/>
      <c r="Z748" s="222"/>
      <c r="AA748" s="222"/>
    </row>
    <row r="749" spans="16:27" ht="15.75" customHeight="1" x14ac:dyDescent="0.25">
      <c r="P749" s="220"/>
      <c r="Q749" s="220"/>
      <c r="R749" s="220"/>
      <c r="S749" s="220"/>
      <c r="T749" s="220"/>
      <c r="U749" s="220"/>
      <c r="V749" s="220"/>
      <c r="W749" s="220"/>
      <c r="X749" s="220"/>
      <c r="Y749" s="220"/>
      <c r="Z749" s="222"/>
      <c r="AA749" s="222"/>
    </row>
    <row r="750" spans="16:27" ht="15.75" customHeight="1" x14ac:dyDescent="0.25">
      <c r="P750" s="220"/>
      <c r="Q750" s="220"/>
      <c r="R750" s="220"/>
      <c r="S750" s="220"/>
      <c r="T750" s="220"/>
      <c r="U750" s="220"/>
      <c r="V750" s="220"/>
      <c r="W750" s="220"/>
      <c r="X750" s="220"/>
      <c r="Y750" s="220"/>
      <c r="Z750" s="222"/>
      <c r="AA750" s="222"/>
    </row>
    <row r="751" spans="16:27" ht="15.75" customHeight="1" x14ac:dyDescent="0.25">
      <c r="P751" s="220"/>
      <c r="Q751" s="220"/>
      <c r="R751" s="220"/>
      <c r="S751" s="220"/>
      <c r="T751" s="220"/>
      <c r="U751" s="220"/>
      <c r="V751" s="220"/>
      <c r="W751" s="220"/>
      <c r="X751" s="220"/>
      <c r="Y751" s="220"/>
      <c r="Z751" s="222"/>
      <c r="AA751" s="222"/>
    </row>
    <row r="752" spans="16:27" ht="15.75" customHeight="1" x14ac:dyDescent="0.25">
      <c r="P752" s="220"/>
      <c r="Q752" s="220"/>
      <c r="R752" s="220"/>
      <c r="S752" s="220"/>
      <c r="T752" s="220"/>
      <c r="U752" s="220"/>
      <c r="V752" s="220"/>
      <c r="W752" s="220"/>
      <c r="X752" s="220"/>
      <c r="Y752" s="220"/>
      <c r="Z752" s="222"/>
      <c r="AA752" s="222"/>
    </row>
    <row r="753" spans="16:27" ht="15.75" customHeight="1" x14ac:dyDescent="0.25">
      <c r="P753" s="220"/>
      <c r="Q753" s="220"/>
      <c r="R753" s="220"/>
      <c r="S753" s="220"/>
      <c r="T753" s="220"/>
      <c r="U753" s="220"/>
      <c r="V753" s="220"/>
      <c r="W753" s="220"/>
      <c r="X753" s="220"/>
      <c r="Y753" s="220"/>
      <c r="Z753" s="222"/>
      <c r="AA753" s="222"/>
    </row>
    <row r="754" spans="16:27" ht="15.75" customHeight="1" x14ac:dyDescent="0.25">
      <c r="P754" s="220"/>
      <c r="Q754" s="220"/>
      <c r="R754" s="220"/>
      <c r="S754" s="220"/>
      <c r="T754" s="220"/>
      <c r="U754" s="220"/>
      <c r="V754" s="220"/>
      <c r="W754" s="220"/>
      <c r="X754" s="220"/>
      <c r="Y754" s="220"/>
      <c r="Z754" s="222"/>
      <c r="AA754" s="222"/>
    </row>
    <row r="755" spans="16:27" ht="15.75" customHeight="1" x14ac:dyDescent="0.25">
      <c r="P755" s="220"/>
      <c r="Q755" s="220"/>
      <c r="R755" s="220"/>
      <c r="S755" s="220"/>
      <c r="T755" s="220"/>
      <c r="U755" s="220"/>
      <c r="V755" s="220"/>
      <c r="W755" s="220"/>
      <c r="X755" s="220"/>
      <c r="Y755" s="220"/>
      <c r="Z755" s="222"/>
      <c r="AA755" s="222"/>
    </row>
    <row r="756" spans="16:27" ht="15.75" customHeight="1" x14ac:dyDescent="0.25">
      <c r="P756" s="220"/>
      <c r="Q756" s="220"/>
      <c r="R756" s="220"/>
      <c r="S756" s="220"/>
      <c r="T756" s="220"/>
      <c r="U756" s="220"/>
      <c r="V756" s="220"/>
      <c r="W756" s="220"/>
      <c r="X756" s="220"/>
      <c r="Y756" s="220"/>
      <c r="Z756" s="222"/>
      <c r="AA756" s="222"/>
    </row>
    <row r="757" spans="16:27" ht="15.75" customHeight="1" x14ac:dyDescent="0.25">
      <c r="P757" s="220"/>
      <c r="Q757" s="220"/>
      <c r="R757" s="220"/>
      <c r="S757" s="220"/>
      <c r="T757" s="220"/>
      <c r="U757" s="220"/>
      <c r="V757" s="220"/>
      <c r="W757" s="220"/>
      <c r="X757" s="220"/>
      <c r="Y757" s="220"/>
      <c r="Z757" s="222"/>
      <c r="AA757" s="222"/>
    </row>
    <row r="758" spans="16:27" ht="15.75" customHeight="1" x14ac:dyDescent="0.25">
      <c r="P758" s="220"/>
      <c r="Q758" s="220"/>
      <c r="R758" s="220"/>
      <c r="S758" s="220"/>
      <c r="T758" s="220"/>
      <c r="U758" s="220"/>
      <c r="V758" s="220"/>
      <c r="W758" s="220"/>
      <c r="X758" s="220"/>
      <c r="Y758" s="220"/>
      <c r="Z758" s="222"/>
      <c r="AA758" s="222"/>
    </row>
    <row r="759" spans="16:27" ht="15.75" customHeight="1" x14ac:dyDescent="0.25">
      <c r="P759" s="220"/>
      <c r="Q759" s="220"/>
      <c r="R759" s="220"/>
      <c r="S759" s="220"/>
      <c r="T759" s="220"/>
      <c r="U759" s="220"/>
      <c r="V759" s="220"/>
      <c r="W759" s="220"/>
      <c r="X759" s="220"/>
      <c r="Y759" s="220"/>
      <c r="Z759" s="222"/>
      <c r="AA759" s="222"/>
    </row>
    <row r="760" spans="16:27" ht="15.75" customHeight="1" x14ac:dyDescent="0.25">
      <c r="P760" s="220"/>
      <c r="Q760" s="220"/>
      <c r="R760" s="220"/>
      <c r="S760" s="220"/>
      <c r="T760" s="220"/>
      <c r="U760" s="220"/>
      <c r="V760" s="220"/>
      <c r="W760" s="220"/>
      <c r="X760" s="220"/>
      <c r="Y760" s="220"/>
      <c r="Z760" s="222"/>
      <c r="AA760" s="222"/>
    </row>
    <row r="761" spans="16:27" ht="15.75" customHeight="1" x14ac:dyDescent="0.25">
      <c r="P761" s="220"/>
      <c r="Q761" s="220"/>
      <c r="R761" s="220"/>
      <c r="S761" s="220"/>
      <c r="T761" s="220"/>
      <c r="U761" s="220"/>
      <c r="V761" s="220"/>
      <c r="W761" s="220"/>
      <c r="X761" s="220"/>
      <c r="Y761" s="220"/>
      <c r="Z761" s="222"/>
      <c r="AA761" s="222"/>
    </row>
    <row r="762" spans="16:27" ht="15.75" customHeight="1" x14ac:dyDescent="0.25">
      <c r="P762" s="220"/>
      <c r="Q762" s="220"/>
      <c r="R762" s="220"/>
      <c r="S762" s="220"/>
      <c r="T762" s="220"/>
      <c r="U762" s="220"/>
      <c r="V762" s="220"/>
      <c r="W762" s="220"/>
      <c r="X762" s="220"/>
      <c r="Y762" s="220"/>
      <c r="Z762" s="222"/>
      <c r="AA762" s="222"/>
    </row>
    <row r="763" spans="16:27" ht="15.75" customHeight="1" x14ac:dyDescent="0.25">
      <c r="P763" s="220"/>
      <c r="Q763" s="220"/>
      <c r="R763" s="220"/>
      <c r="S763" s="220"/>
      <c r="T763" s="220"/>
      <c r="U763" s="220"/>
      <c r="V763" s="220"/>
      <c r="W763" s="220"/>
      <c r="X763" s="220"/>
      <c r="Y763" s="220"/>
      <c r="Z763" s="222"/>
      <c r="AA763" s="222"/>
    </row>
    <row r="764" spans="16:27" ht="15.75" customHeight="1" x14ac:dyDescent="0.25">
      <c r="P764" s="220"/>
      <c r="Q764" s="220"/>
      <c r="R764" s="220"/>
      <c r="S764" s="220"/>
      <c r="T764" s="220"/>
      <c r="U764" s="220"/>
      <c r="V764" s="220"/>
      <c r="W764" s="220"/>
      <c r="X764" s="220"/>
      <c r="Y764" s="220"/>
      <c r="Z764" s="222"/>
      <c r="AA764" s="222"/>
    </row>
    <row r="765" spans="16:27" ht="15.75" customHeight="1" x14ac:dyDescent="0.25">
      <c r="P765" s="220"/>
      <c r="Q765" s="220"/>
      <c r="R765" s="220"/>
      <c r="S765" s="220"/>
      <c r="T765" s="220"/>
      <c r="U765" s="220"/>
      <c r="V765" s="220"/>
      <c r="W765" s="220"/>
      <c r="X765" s="220"/>
      <c r="Y765" s="220"/>
      <c r="Z765" s="222"/>
      <c r="AA765" s="222"/>
    </row>
    <row r="766" spans="16:27" ht="15.75" customHeight="1" x14ac:dyDescent="0.25">
      <c r="P766" s="220"/>
      <c r="Q766" s="220"/>
      <c r="R766" s="220"/>
      <c r="S766" s="220"/>
      <c r="T766" s="220"/>
      <c r="U766" s="220"/>
      <c r="V766" s="220"/>
      <c r="W766" s="220"/>
      <c r="X766" s="220"/>
      <c r="Y766" s="220"/>
      <c r="Z766" s="222"/>
      <c r="AA766" s="222"/>
    </row>
    <row r="767" spans="16:27" ht="15.75" customHeight="1" x14ac:dyDescent="0.25">
      <c r="P767" s="220"/>
      <c r="Q767" s="220"/>
      <c r="R767" s="220"/>
      <c r="S767" s="220"/>
      <c r="T767" s="220"/>
      <c r="U767" s="220"/>
      <c r="V767" s="220"/>
      <c r="W767" s="220"/>
      <c r="X767" s="220"/>
      <c r="Y767" s="220"/>
      <c r="Z767" s="222"/>
      <c r="AA767" s="222"/>
    </row>
    <row r="768" spans="16:27" ht="15.75" customHeight="1" x14ac:dyDescent="0.25">
      <c r="P768" s="220"/>
      <c r="Q768" s="220"/>
      <c r="R768" s="220"/>
      <c r="S768" s="220"/>
      <c r="T768" s="220"/>
      <c r="U768" s="220"/>
      <c r="V768" s="220"/>
      <c r="W768" s="220"/>
      <c r="X768" s="220"/>
      <c r="Y768" s="220"/>
      <c r="Z768" s="222"/>
      <c r="AA768" s="222"/>
    </row>
    <row r="769" spans="16:27" ht="15.75" customHeight="1" x14ac:dyDescent="0.25">
      <c r="P769" s="220"/>
      <c r="Q769" s="220"/>
      <c r="R769" s="220"/>
      <c r="S769" s="220"/>
      <c r="T769" s="220"/>
      <c r="U769" s="220"/>
      <c r="V769" s="220"/>
      <c r="W769" s="220"/>
      <c r="X769" s="220"/>
      <c r="Y769" s="220"/>
      <c r="Z769" s="222"/>
      <c r="AA769" s="222"/>
    </row>
    <row r="770" spans="16:27" ht="15.75" customHeight="1" x14ac:dyDescent="0.25">
      <c r="P770" s="220"/>
      <c r="Q770" s="220"/>
      <c r="R770" s="220"/>
      <c r="S770" s="220"/>
      <c r="T770" s="220"/>
      <c r="U770" s="220"/>
      <c r="V770" s="220"/>
      <c r="W770" s="220"/>
      <c r="X770" s="220"/>
      <c r="Y770" s="220"/>
      <c r="Z770" s="222"/>
      <c r="AA770" s="222"/>
    </row>
    <row r="771" spans="16:27" ht="15.75" customHeight="1" x14ac:dyDescent="0.25">
      <c r="P771" s="220"/>
      <c r="Q771" s="220"/>
      <c r="R771" s="220"/>
      <c r="S771" s="220"/>
      <c r="T771" s="220"/>
      <c r="U771" s="220"/>
      <c r="V771" s="220"/>
      <c r="W771" s="220"/>
      <c r="X771" s="220"/>
      <c r="Y771" s="220"/>
      <c r="Z771" s="222"/>
      <c r="AA771" s="222"/>
    </row>
    <row r="772" spans="16:27" ht="15.75" customHeight="1" x14ac:dyDescent="0.25">
      <c r="P772" s="220"/>
      <c r="Q772" s="220"/>
      <c r="R772" s="220"/>
      <c r="S772" s="220"/>
      <c r="T772" s="220"/>
      <c r="U772" s="220"/>
      <c r="V772" s="220"/>
      <c r="W772" s="220"/>
      <c r="X772" s="220"/>
      <c r="Y772" s="220"/>
      <c r="Z772" s="222"/>
      <c r="AA772" s="222"/>
    </row>
    <row r="773" spans="16:27" ht="15.75" customHeight="1" x14ac:dyDescent="0.25">
      <c r="P773" s="220"/>
      <c r="Q773" s="220"/>
      <c r="R773" s="220"/>
      <c r="S773" s="220"/>
      <c r="T773" s="220"/>
      <c r="U773" s="220"/>
      <c r="V773" s="220"/>
      <c r="W773" s="220"/>
      <c r="X773" s="220"/>
      <c r="Y773" s="220"/>
      <c r="Z773" s="222"/>
      <c r="AA773" s="222"/>
    </row>
    <row r="774" spans="16:27" ht="15.75" customHeight="1" x14ac:dyDescent="0.25">
      <c r="P774" s="220"/>
      <c r="Q774" s="220"/>
      <c r="R774" s="220"/>
      <c r="S774" s="220"/>
      <c r="T774" s="220"/>
      <c r="U774" s="220"/>
      <c r="V774" s="220"/>
      <c r="W774" s="220"/>
      <c r="X774" s="220"/>
      <c r="Y774" s="220"/>
      <c r="Z774" s="222"/>
      <c r="AA774" s="222"/>
    </row>
    <row r="775" spans="16:27" ht="15.75" customHeight="1" x14ac:dyDescent="0.25">
      <c r="P775" s="220"/>
      <c r="Q775" s="220"/>
      <c r="R775" s="220"/>
      <c r="S775" s="220"/>
      <c r="T775" s="220"/>
      <c r="U775" s="220"/>
      <c r="V775" s="220"/>
      <c r="W775" s="220"/>
      <c r="X775" s="220"/>
      <c r="Y775" s="220"/>
      <c r="Z775" s="222"/>
      <c r="AA775" s="222"/>
    </row>
    <row r="776" spans="16:27" ht="15.75" customHeight="1" x14ac:dyDescent="0.25">
      <c r="P776" s="220"/>
      <c r="Q776" s="220"/>
      <c r="R776" s="220"/>
      <c r="S776" s="220"/>
      <c r="T776" s="220"/>
      <c r="U776" s="220"/>
      <c r="V776" s="220"/>
      <c r="W776" s="220"/>
      <c r="X776" s="220"/>
      <c r="Y776" s="220"/>
      <c r="Z776" s="222"/>
      <c r="AA776" s="222"/>
    </row>
    <row r="777" spans="16:27" ht="15.75" customHeight="1" x14ac:dyDescent="0.25">
      <c r="P777" s="220"/>
      <c r="Q777" s="220"/>
      <c r="R777" s="220"/>
      <c r="S777" s="220"/>
      <c r="T777" s="220"/>
      <c r="U777" s="220"/>
      <c r="V777" s="220"/>
      <c r="W777" s="220"/>
      <c r="X777" s="220"/>
      <c r="Y777" s="220"/>
      <c r="Z777" s="222"/>
      <c r="AA777" s="222"/>
    </row>
    <row r="778" spans="16:27" ht="15.75" customHeight="1" x14ac:dyDescent="0.25">
      <c r="P778" s="220"/>
      <c r="Q778" s="220"/>
      <c r="R778" s="220"/>
      <c r="S778" s="220"/>
      <c r="T778" s="220"/>
      <c r="U778" s="220"/>
      <c r="V778" s="220"/>
      <c r="W778" s="220"/>
      <c r="X778" s="220"/>
      <c r="Y778" s="220"/>
      <c r="Z778" s="222"/>
      <c r="AA778" s="222"/>
    </row>
    <row r="779" spans="16:27" ht="15.75" customHeight="1" x14ac:dyDescent="0.25">
      <c r="P779" s="220"/>
      <c r="Q779" s="220"/>
      <c r="R779" s="220"/>
      <c r="S779" s="220"/>
      <c r="T779" s="220"/>
      <c r="U779" s="220"/>
      <c r="V779" s="220"/>
      <c r="W779" s="220"/>
      <c r="X779" s="220"/>
      <c r="Y779" s="220"/>
      <c r="Z779" s="222"/>
      <c r="AA779" s="222"/>
    </row>
    <row r="780" spans="16:27" ht="15.75" customHeight="1" x14ac:dyDescent="0.25">
      <c r="P780" s="220"/>
      <c r="Q780" s="220"/>
      <c r="R780" s="220"/>
      <c r="S780" s="220"/>
      <c r="T780" s="220"/>
      <c r="U780" s="220"/>
      <c r="V780" s="220"/>
      <c r="W780" s="220"/>
      <c r="X780" s="220"/>
      <c r="Y780" s="220"/>
      <c r="Z780" s="222"/>
      <c r="AA780" s="222"/>
    </row>
    <row r="781" spans="16:27" ht="15.75" customHeight="1" x14ac:dyDescent="0.25">
      <c r="P781" s="220"/>
      <c r="Q781" s="220"/>
      <c r="R781" s="220"/>
      <c r="S781" s="220"/>
      <c r="T781" s="220"/>
      <c r="U781" s="220"/>
      <c r="V781" s="220"/>
      <c r="W781" s="220"/>
      <c r="X781" s="220"/>
      <c r="Y781" s="220"/>
      <c r="Z781" s="222"/>
      <c r="AA781" s="222"/>
    </row>
    <row r="782" spans="16:27" ht="15.75" customHeight="1" x14ac:dyDescent="0.25">
      <c r="P782" s="220"/>
      <c r="Q782" s="220"/>
      <c r="R782" s="220"/>
      <c r="S782" s="220"/>
      <c r="T782" s="220"/>
      <c r="U782" s="220"/>
      <c r="V782" s="220"/>
      <c r="W782" s="220"/>
      <c r="X782" s="220"/>
      <c r="Y782" s="220"/>
      <c r="Z782" s="222"/>
      <c r="AA782" s="222"/>
    </row>
    <row r="783" spans="16:27" ht="15.75" customHeight="1" x14ac:dyDescent="0.25">
      <c r="P783" s="220"/>
      <c r="Q783" s="220"/>
      <c r="R783" s="220"/>
      <c r="S783" s="220"/>
      <c r="T783" s="220"/>
      <c r="U783" s="220"/>
      <c r="V783" s="220"/>
      <c r="W783" s="220"/>
      <c r="X783" s="220"/>
      <c r="Y783" s="220"/>
      <c r="Z783" s="222"/>
      <c r="AA783" s="222"/>
    </row>
    <row r="784" spans="16:27" ht="15.75" customHeight="1" x14ac:dyDescent="0.25">
      <c r="P784" s="220"/>
      <c r="Q784" s="220"/>
      <c r="R784" s="220"/>
      <c r="S784" s="220"/>
      <c r="T784" s="220"/>
      <c r="U784" s="220"/>
      <c r="V784" s="220"/>
      <c r="W784" s="220"/>
      <c r="X784" s="220"/>
      <c r="Y784" s="220"/>
      <c r="Z784" s="222"/>
      <c r="AA784" s="222"/>
    </row>
    <row r="785" spans="16:27" ht="15.75" customHeight="1" x14ac:dyDescent="0.25">
      <c r="P785" s="220"/>
      <c r="Q785" s="220"/>
      <c r="R785" s="220"/>
      <c r="S785" s="220"/>
      <c r="T785" s="220"/>
      <c r="U785" s="220"/>
      <c r="V785" s="220"/>
      <c r="W785" s="220"/>
      <c r="X785" s="220"/>
      <c r="Y785" s="220"/>
      <c r="Z785" s="222"/>
      <c r="AA785" s="222"/>
    </row>
    <row r="786" spans="16:27" ht="15.75" customHeight="1" x14ac:dyDescent="0.25">
      <c r="P786" s="220"/>
      <c r="Q786" s="220"/>
      <c r="R786" s="220"/>
      <c r="S786" s="220"/>
      <c r="T786" s="220"/>
      <c r="U786" s="220"/>
      <c r="V786" s="220"/>
      <c r="W786" s="220"/>
      <c r="X786" s="220"/>
      <c r="Y786" s="220"/>
      <c r="Z786" s="222"/>
      <c r="AA786" s="222"/>
    </row>
    <row r="787" spans="16:27" ht="15.75" customHeight="1" x14ac:dyDescent="0.25">
      <c r="P787" s="220"/>
      <c r="Q787" s="220"/>
      <c r="R787" s="220"/>
      <c r="S787" s="220"/>
      <c r="T787" s="220"/>
      <c r="U787" s="220"/>
      <c r="V787" s="220"/>
      <c r="W787" s="220"/>
      <c r="X787" s="220"/>
      <c r="Y787" s="220"/>
      <c r="Z787" s="222"/>
      <c r="AA787" s="222"/>
    </row>
    <row r="788" spans="16:27" ht="15.75" customHeight="1" x14ac:dyDescent="0.25">
      <c r="P788" s="220"/>
      <c r="Q788" s="220"/>
      <c r="R788" s="220"/>
      <c r="S788" s="220"/>
      <c r="T788" s="220"/>
      <c r="U788" s="220"/>
      <c r="V788" s="220"/>
      <c r="W788" s="220"/>
      <c r="X788" s="220"/>
      <c r="Y788" s="220"/>
      <c r="Z788" s="222"/>
      <c r="AA788" s="222"/>
    </row>
    <row r="789" spans="16:27" ht="15.75" customHeight="1" x14ac:dyDescent="0.25">
      <c r="P789" s="220"/>
      <c r="Q789" s="220"/>
      <c r="R789" s="220"/>
      <c r="S789" s="220"/>
      <c r="T789" s="220"/>
      <c r="U789" s="220"/>
      <c r="V789" s="220"/>
      <c r="W789" s="220"/>
      <c r="X789" s="220"/>
      <c r="Y789" s="220"/>
      <c r="Z789" s="222"/>
      <c r="AA789" s="222"/>
    </row>
    <row r="790" spans="16:27" ht="15.75" customHeight="1" x14ac:dyDescent="0.25">
      <c r="P790" s="220"/>
      <c r="Q790" s="220"/>
      <c r="R790" s="220"/>
      <c r="S790" s="220"/>
      <c r="T790" s="220"/>
      <c r="U790" s="220"/>
      <c r="V790" s="220"/>
      <c r="W790" s="220"/>
      <c r="X790" s="220"/>
      <c r="Y790" s="220"/>
      <c r="Z790" s="222"/>
      <c r="AA790" s="222"/>
    </row>
    <row r="791" spans="16:27" ht="15.75" customHeight="1" x14ac:dyDescent="0.25">
      <c r="P791" s="220"/>
      <c r="Q791" s="220"/>
      <c r="R791" s="220"/>
      <c r="S791" s="220"/>
      <c r="T791" s="220"/>
      <c r="U791" s="220"/>
      <c r="V791" s="220"/>
      <c r="W791" s="220"/>
      <c r="X791" s="220"/>
      <c r="Y791" s="220"/>
      <c r="Z791" s="222"/>
      <c r="AA791" s="222"/>
    </row>
    <row r="792" spans="16:27" ht="15.75" customHeight="1" x14ac:dyDescent="0.25">
      <c r="P792" s="220"/>
      <c r="Q792" s="220"/>
      <c r="R792" s="220"/>
      <c r="S792" s="220"/>
      <c r="T792" s="220"/>
      <c r="U792" s="220"/>
      <c r="V792" s="220"/>
      <c r="W792" s="220"/>
      <c r="X792" s="220"/>
      <c r="Y792" s="220"/>
      <c r="Z792" s="222"/>
      <c r="AA792" s="222"/>
    </row>
    <row r="793" spans="16:27" ht="15.75" customHeight="1" x14ac:dyDescent="0.25">
      <c r="P793" s="220"/>
      <c r="Q793" s="220"/>
      <c r="R793" s="220"/>
      <c r="S793" s="220"/>
      <c r="T793" s="220"/>
      <c r="U793" s="220"/>
      <c r="V793" s="220"/>
      <c r="W793" s="220"/>
      <c r="X793" s="220"/>
      <c r="Y793" s="220"/>
      <c r="Z793" s="222"/>
      <c r="AA793" s="222"/>
    </row>
    <row r="794" spans="16:27" ht="15.75" customHeight="1" x14ac:dyDescent="0.25">
      <c r="P794" s="220"/>
      <c r="Q794" s="220"/>
      <c r="R794" s="220"/>
      <c r="S794" s="220"/>
      <c r="T794" s="220"/>
      <c r="U794" s="220"/>
      <c r="V794" s="220"/>
      <c r="W794" s="220"/>
      <c r="X794" s="220"/>
      <c r="Y794" s="220"/>
      <c r="Z794" s="222"/>
      <c r="AA794" s="222"/>
    </row>
    <row r="795" spans="16:27" ht="15.75" customHeight="1" x14ac:dyDescent="0.25">
      <c r="P795" s="220"/>
      <c r="Q795" s="220"/>
      <c r="R795" s="220"/>
      <c r="S795" s="220"/>
      <c r="T795" s="220"/>
      <c r="U795" s="220"/>
      <c r="V795" s="220"/>
      <c r="W795" s="220"/>
      <c r="X795" s="220"/>
      <c r="Y795" s="220"/>
      <c r="Z795" s="222"/>
      <c r="AA795" s="222"/>
    </row>
    <row r="796" spans="16:27" ht="15.75" customHeight="1" x14ac:dyDescent="0.25">
      <c r="P796" s="220"/>
      <c r="Q796" s="220"/>
      <c r="R796" s="220"/>
      <c r="S796" s="220"/>
      <c r="T796" s="220"/>
      <c r="U796" s="220"/>
      <c r="V796" s="220"/>
      <c r="W796" s="220"/>
      <c r="X796" s="220"/>
      <c r="Y796" s="220"/>
      <c r="Z796" s="222"/>
      <c r="AA796" s="222"/>
    </row>
    <row r="797" spans="16:27" ht="15.75" customHeight="1" x14ac:dyDescent="0.25">
      <c r="P797" s="220"/>
      <c r="Q797" s="220"/>
      <c r="R797" s="220"/>
      <c r="S797" s="220"/>
      <c r="T797" s="220"/>
      <c r="U797" s="220"/>
      <c r="V797" s="220"/>
      <c r="W797" s="220"/>
      <c r="X797" s="220"/>
      <c r="Y797" s="220"/>
      <c r="Z797" s="222"/>
      <c r="AA797" s="222"/>
    </row>
    <row r="798" spans="16:27" ht="15.75" customHeight="1" x14ac:dyDescent="0.25">
      <c r="P798" s="220"/>
      <c r="Q798" s="220"/>
      <c r="R798" s="220"/>
      <c r="S798" s="220"/>
      <c r="T798" s="220"/>
      <c r="U798" s="220"/>
      <c r="V798" s="220"/>
      <c r="W798" s="220"/>
      <c r="X798" s="220"/>
      <c r="Y798" s="220"/>
      <c r="Z798" s="222"/>
      <c r="AA798" s="222"/>
    </row>
    <row r="799" spans="16:27" ht="15.75" customHeight="1" x14ac:dyDescent="0.25">
      <c r="P799" s="220"/>
      <c r="Q799" s="220"/>
      <c r="R799" s="220"/>
      <c r="S799" s="220"/>
      <c r="T799" s="220"/>
      <c r="U799" s="220"/>
      <c r="V799" s="220"/>
      <c r="W799" s="220"/>
      <c r="X799" s="220"/>
      <c r="Y799" s="220"/>
      <c r="Z799" s="222"/>
      <c r="AA799" s="222"/>
    </row>
    <row r="800" spans="16:27" ht="15.75" customHeight="1" x14ac:dyDescent="0.25">
      <c r="P800" s="220"/>
      <c r="Q800" s="220"/>
      <c r="R800" s="220"/>
      <c r="S800" s="220"/>
      <c r="T800" s="220"/>
      <c r="U800" s="220"/>
      <c r="V800" s="220"/>
      <c r="W800" s="220"/>
      <c r="X800" s="220"/>
      <c r="Y800" s="220"/>
      <c r="Z800" s="222"/>
      <c r="AA800" s="222"/>
    </row>
    <row r="801" spans="16:27" ht="15.75" customHeight="1" x14ac:dyDescent="0.25">
      <c r="P801" s="220"/>
      <c r="Q801" s="220"/>
      <c r="R801" s="220"/>
      <c r="S801" s="220"/>
      <c r="T801" s="220"/>
      <c r="U801" s="220"/>
      <c r="V801" s="220"/>
      <c r="W801" s="220"/>
      <c r="X801" s="220"/>
      <c r="Y801" s="220"/>
      <c r="Z801" s="222"/>
      <c r="AA801" s="222"/>
    </row>
    <row r="802" spans="16:27" ht="15.75" customHeight="1" x14ac:dyDescent="0.25">
      <c r="P802" s="220"/>
      <c r="Q802" s="220"/>
      <c r="R802" s="220"/>
      <c r="S802" s="220"/>
      <c r="T802" s="220"/>
      <c r="U802" s="220"/>
      <c r="V802" s="220"/>
      <c r="W802" s="220"/>
      <c r="X802" s="220"/>
      <c r="Y802" s="220"/>
      <c r="Z802" s="222"/>
      <c r="AA802" s="222"/>
    </row>
    <row r="803" spans="16:27" ht="15.75" customHeight="1" x14ac:dyDescent="0.25">
      <c r="P803" s="220"/>
      <c r="Q803" s="220"/>
      <c r="R803" s="220"/>
      <c r="S803" s="220"/>
      <c r="T803" s="220"/>
      <c r="U803" s="220"/>
      <c r="V803" s="220"/>
      <c r="W803" s="220"/>
      <c r="X803" s="220"/>
      <c r="Y803" s="220"/>
      <c r="Z803" s="222"/>
      <c r="AA803" s="222"/>
    </row>
    <row r="804" spans="16:27" ht="15.75" customHeight="1" x14ac:dyDescent="0.25">
      <c r="P804" s="220"/>
      <c r="Q804" s="220"/>
      <c r="R804" s="220"/>
      <c r="S804" s="220"/>
      <c r="T804" s="220"/>
      <c r="U804" s="220"/>
      <c r="V804" s="220"/>
      <c r="W804" s="220"/>
      <c r="X804" s="220"/>
      <c r="Y804" s="220"/>
      <c r="Z804" s="222"/>
      <c r="AA804" s="222"/>
    </row>
    <row r="805" spans="16:27" ht="15.75" customHeight="1" x14ac:dyDescent="0.25">
      <c r="P805" s="220"/>
      <c r="Q805" s="220"/>
      <c r="R805" s="220"/>
      <c r="S805" s="220"/>
      <c r="T805" s="220"/>
      <c r="U805" s="220"/>
      <c r="V805" s="220"/>
      <c r="W805" s="220"/>
      <c r="X805" s="220"/>
      <c r="Y805" s="220"/>
      <c r="Z805" s="222"/>
      <c r="AA805" s="222"/>
    </row>
    <row r="806" spans="16:27" ht="15.75" customHeight="1" x14ac:dyDescent="0.25">
      <c r="P806" s="220"/>
      <c r="Q806" s="220"/>
      <c r="R806" s="220"/>
      <c r="S806" s="220"/>
      <c r="T806" s="220"/>
      <c r="U806" s="220"/>
      <c r="V806" s="220"/>
      <c r="W806" s="220"/>
      <c r="X806" s="220"/>
      <c r="Y806" s="220"/>
      <c r="Z806" s="222"/>
      <c r="AA806" s="222"/>
    </row>
    <row r="807" spans="16:27" ht="15.75" customHeight="1" x14ac:dyDescent="0.25">
      <c r="P807" s="220"/>
      <c r="Q807" s="220"/>
      <c r="R807" s="220"/>
      <c r="S807" s="220"/>
      <c r="T807" s="220"/>
      <c r="U807" s="220"/>
      <c r="V807" s="220"/>
      <c r="W807" s="220"/>
      <c r="X807" s="220"/>
      <c r="Y807" s="220"/>
      <c r="Z807" s="222"/>
      <c r="AA807" s="222"/>
    </row>
    <row r="808" spans="16:27" ht="15.75" customHeight="1" x14ac:dyDescent="0.25">
      <c r="P808" s="220"/>
      <c r="Q808" s="220"/>
      <c r="R808" s="220"/>
      <c r="S808" s="220"/>
      <c r="T808" s="220"/>
      <c r="U808" s="220"/>
      <c r="V808" s="220"/>
      <c r="W808" s="220"/>
      <c r="X808" s="220"/>
      <c r="Y808" s="220"/>
      <c r="Z808" s="222"/>
      <c r="AA808" s="222"/>
    </row>
    <row r="809" spans="16:27" ht="15.75" customHeight="1" x14ac:dyDescent="0.25">
      <c r="P809" s="220"/>
      <c r="Q809" s="220"/>
      <c r="R809" s="220"/>
      <c r="S809" s="220"/>
      <c r="T809" s="220"/>
      <c r="U809" s="220"/>
      <c r="V809" s="220"/>
      <c r="W809" s="220"/>
      <c r="X809" s="220"/>
      <c r="Y809" s="220"/>
      <c r="Z809" s="222"/>
      <c r="AA809" s="222"/>
    </row>
    <row r="810" spans="16:27" ht="15.75" customHeight="1" x14ac:dyDescent="0.25">
      <c r="P810" s="220"/>
      <c r="Q810" s="220"/>
      <c r="R810" s="220"/>
      <c r="S810" s="220"/>
      <c r="T810" s="220"/>
      <c r="U810" s="220"/>
      <c r="V810" s="220"/>
      <c r="W810" s="220"/>
      <c r="X810" s="220"/>
      <c r="Y810" s="220"/>
      <c r="Z810" s="222"/>
      <c r="AA810" s="222"/>
    </row>
    <row r="811" spans="16:27" ht="15.75" customHeight="1" x14ac:dyDescent="0.25">
      <c r="P811" s="220"/>
      <c r="Q811" s="220"/>
      <c r="R811" s="220"/>
      <c r="S811" s="220"/>
      <c r="T811" s="220"/>
      <c r="U811" s="220"/>
      <c r="V811" s="220"/>
      <c r="W811" s="220"/>
      <c r="X811" s="220"/>
      <c r="Y811" s="220"/>
      <c r="Z811" s="222"/>
      <c r="AA811" s="222"/>
    </row>
    <row r="812" spans="16:27" ht="15.75" customHeight="1" x14ac:dyDescent="0.25">
      <c r="P812" s="220"/>
      <c r="Q812" s="220"/>
      <c r="R812" s="220"/>
      <c r="S812" s="220"/>
      <c r="T812" s="220"/>
      <c r="U812" s="220"/>
      <c r="V812" s="220"/>
      <c r="W812" s="220"/>
      <c r="X812" s="220"/>
      <c r="Y812" s="220"/>
      <c r="Z812" s="222"/>
      <c r="AA812" s="222"/>
    </row>
    <row r="813" spans="16:27" ht="15.75" customHeight="1" x14ac:dyDescent="0.25">
      <c r="P813" s="220"/>
      <c r="Q813" s="220"/>
      <c r="R813" s="220"/>
      <c r="S813" s="220"/>
      <c r="T813" s="220"/>
      <c r="U813" s="220"/>
      <c r="V813" s="220"/>
      <c r="W813" s="220"/>
      <c r="X813" s="220"/>
      <c r="Y813" s="220"/>
      <c r="Z813" s="222"/>
      <c r="AA813" s="222"/>
    </row>
    <row r="814" spans="16:27" ht="15.75" customHeight="1" x14ac:dyDescent="0.25">
      <c r="P814" s="220"/>
      <c r="Q814" s="220"/>
      <c r="R814" s="220"/>
      <c r="S814" s="220"/>
      <c r="T814" s="220"/>
      <c r="U814" s="220"/>
      <c r="V814" s="220"/>
      <c r="W814" s="220"/>
      <c r="X814" s="220"/>
      <c r="Y814" s="220"/>
      <c r="Z814" s="222"/>
      <c r="AA814" s="222"/>
    </row>
    <row r="815" spans="16:27" ht="15.75" customHeight="1" x14ac:dyDescent="0.25">
      <c r="P815" s="220"/>
      <c r="Q815" s="220"/>
      <c r="R815" s="220"/>
      <c r="S815" s="220"/>
      <c r="T815" s="220"/>
      <c r="U815" s="220"/>
      <c r="V815" s="220"/>
      <c r="W815" s="220"/>
      <c r="X815" s="220"/>
      <c r="Y815" s="220"/>
      <c r="Z815" s="222"/>
      <c r="AA815" s="222"/>
    </row>
    <row r="816" spans="16:27" ht="15.75" customHeight="1" x14ac:dyDescent="0.25">
      <c r="P816" s="220"/>
      <c r="Q816" s="220"/>
      <c r="R816" s="220"/>
      <c r="S816" s="220"/>
      <c r="T816" s="220"/>
      <c r="U816" s="220"/>
      <c r="V816" s="220"/>
      <c r="W816" s="220"/>
      <c r="X816" s="220"/>
      <c r="Y816" s="220"/>
      <c r="Z816" s="222"/>
      <c r="AA816" s="222"/>
    </row>
    <row r="817" spans="16:27" ht="15.75" customHeight="1" x14ac:dyDescent="0.25">
      <c r="P817" s="220"/>
      <c r="Q817" s="220"/>
      <c r="R817" s="220"/>
      <c r="S817" s="220"/>
      <c r="T817" s="220"/>
      <c r="U817" s="220"/>
      <c r="V817" s="220"/>
      <c r="W817" s="220"/>
      <c r="X817" s="220"/>
      <c r="Y817" s="220"/>
      <c r="Z817" s="222"/>
      <c r="AA817" s="222"/>
    </row>
    <row r="818" spans="16:27" ht="15.75" customHeight="1" x14ac:dyDescent="0.25">
      <c r="P818" s="220"/>
      <c r="Q818" s="220"/>
      <c r="R818" s="220"/>
      <c r="S818" s="220"/>
      <c r="T818" s="220"/>
      <c r="U818" s="220"/>
      <c r="V818" s="220"/>
      <c r="W818" s="220"/>
      <c r="X818" s="220"/>
      <c r="Y818" s="220"/>
      <c r="Z818" s="222"/>
      <c r="AA818" s="222"/>
    </row>
    <row r="819" spans="16:27" ht="15.75" customHeight="1" x14ac:dyDescent="0.25">
      <c r="P819" s="220"/>
      <c r="Q819" s="220"/>
      <c r="R819" s="220"/>
      <c r="S819" s="220"/>
      <c r="T819" s="220"/>
      <c r="U819" s="220"/>
      <c r="V819" s="220"/>
      <c r="W819" s="220"/>
      <c r="X819" s="220"/>
      <c r="Y819" s="220"/>
      <c r="Z819" s="222"/>
      <c r="AA819" s="222"/>
    </row>
    <row r="820" spans="16:27" ht="15.75" customHeight="1" x14ac:dyDescent="0.25">
      <c r="P820" s="220"/>
      <c r="Q820" s="220"/>
      <c r="R820" s="220"/>
      <c r="S820" s="220"/>
      <c r="T820" s="220"/>
      <c r="U820" s="220"/>
      <c r="V820" s="220"/>
      <c r="W820" s="220"/>
      <c r="X820" s="220"/>
      <c r="Y820" s="220"/>
      <c r="Z820" s="222"/>
      <c r="AA820" s="222"/>
    </row>
    <row r="821" spans="16:27" ht="15.75" customHeight="1" x14ac:dyDescent="0.25">
      <c r="P821" s="220"/>
      <c r="Q821" s="220"/>
      <c r="R821" s="220"/>
      <c r="S821" s="220"/>
      <c r="T821" s="220"/>
      <c r="U821" s="220"/>
      <c r="V821" s="220"/>
      <c r="W821" s="220"/>
      <c r="X821" s="220"/>
      <c r="Y821" s="220"/>
      <c r="Z821" s="222"/>
      <c r="AA821" s="222"/>
    </row>
    <row r="822" spans="16:27" ht="15.75" customHeight="1" x14ac:dyDescent="0.25">
      <c r="P822" s="220"/>
      <c r="Q822" s="220"/>
      <c r="R822" s="220"/>
      <c r="S822" s="220"/>
      <c r="T822" s="220"/>
      <c r="U822" s="220"/>
      <c r="V822" s="220"/>
      <c r="W822" s="220"/>
      <c r="X822" s="220"/>
      <c r="Y822" s="220"/>
      <c r="Z822" s="222"/>
      <c r="AA822" s="222"/>
    </row>
    <row r="823" spans="16:27" ht="15.75" customHeight="1" x14ac:dyDescent="0.25">
      <c r="P823" s="220"/>
      <c r="Q823" s="220"/>
      <c r="R823" s="220"/>
      <c r="S823" s="220"/>
      <c r="T823" s="220"/>
      <c r="U823" s="220"/>
      <c r="V823" s="220"/>
      <c r="W823" s="220"/>
      <c r="X823" s="220"/>
      <c r="Y823" s="220"/>
      <c r="Z823" s="222"/>
      <c r="AA823" s="222"/>
    </row>
    <row r="824" spans="16:27" ht="15.75" customHeight="1" x14ac:dyDescent="0.25">
      <c r="P824" s="220"/>
      <c r="Q824" s="220"/>
      <c r="R824" s="220"/>
      <c r="S824" s="220"/>
      <c r="T824" s="220"/>
      <c r="U824" s="220"/>
      <c r="V824" s="220"/>
      <c r="W824" s="220"/>
      <c r="X824" s="220"/>
      <c r="Y824" s="220"/>
      <c r="Z824" s="222"/>
      <c r="AA824" s="222"/>
    </row>
    <row r="825" spans="16:27" ht="15.75" customHeight="1" x14ac:dyDescent="0.25">
      <c r="P825" s="220"/>
      <c r="Q825" s="220"/>
      <c r="R825" s="220"/>
      <c r="S825" s="220"/>
      <c r="T825" s="220"/>
      <c r="U825" s="220"/>
      <c r="V825" s="220"/>
      <c r="W825" s="220"/>
      <c r="X825" s="220"/>
      <c r="Y825" s="220"/>
      <c r="Z825" s="222"/>
      <c r="AA825" s="222"/>
    </row>
    <row r="826" spans="16:27" ht="15.75" customHeight="1" x14ac:dyDescent="0.25">
      <c r="P826" s="220"/>
      <c r="Q826" s="220"/>
      <c r="R826" s="220"/>
      <c r="S826" s="220"/>
      <c r="T826" s="220"/>
      <c r="U826" s="220"/>
      <c r="V826" s="220"/>
      <c r="W826" s="220"/>
      <c r="X826" s="220"/>
      <c r="Y826" s="220"/>
      <c r="Z826" s="222"/>
      <c r="AA826" s="222"/>
    </row>
    <row r="827" spans="16:27" ht="15.75" customHeight="1" x14ac:dyDescent="0.25">
      <c r="P827" s="220"/>
      <c r="Q827" s="220"/>
      <c r="R827" s="220"/>
      <c r="S827" s="220"/>
      <c r="T827" s="220"/>
      <c r="U827" s="220"/>
      <c r="V827" s="220"/>
      <c r="W827" s="220"/>
      <c r="X827" s="220"/>
      <c r="Y827" s="220"/>
      <c r="Z827" s="222"/>
      <c r="AA827" s="222"/>
    </row>
    <row r="828" spans="16:27" ht="15.75" customHeight="1" x14ac:dyDescent="0.25">
      <c r="P828" s="220"/>
      <c r="Q828" s="220"/>
      <c r="R828" s="220"/>
      <c r="S828" s="220"/>
      <c r="T828" s="220"/>
      <c r="U828" s="220"/>
      <c r="V828" s="220"/>
      <c r="W828" s="220"/>
      <c r="X828" s="220"/>
      <c r="Y828" s="220"/>
      <c r="Z828" s="222"/>
      <c r="AA828" s="222"/>
    </row>
    <row r="829" spans="16:27" ht="15.75" customHeight="1" x14ac:dyDescent="0.25">
      <c r="P829" s="220"/>
      <c r="Q829" s="220"/>
      <c r="R829" s="220"/>
      <c r="S829" s="220"/>
      <c r="T829" s="220"/>
      <c r="U829" s="220"/>
      <c r="V829" s="220"/>
      <c r="W829" s="220"/>
      <c r="X829" s="220"/>
      <c r="Y829" s="220"/>
      <c r="Z829" s="222"/>
      <c r="AA829" s="222"/>
    </row>
    <row r="830" spans="16:27" ht="15.75" customHeight="1" x14ac:dyDescent="0.25">
      <c r="P830" s="220"/>
      <c r="Q830" s="220"/>
      <c r="R830" s="220"/>
      <c r="S830" s="220"/>
      <c r="T830" s="220"/>
      <c r="U830" s="220"/>
      <c r="V830" s="220"/>
      <c r="W830" s="220"/>
      <c r="X830" s="220"/>
      <c r="Y830" s="220"/>
      <c r="Z830" s="222"/>
      <c r="AA830" s="222"/>
    </row>
    <row r="831" spans="16:27" ht="15.75" customHeight="1" x14ac:dyDescent="0.25">
      <c r="P831" s="220"/>
      <c r="Q831" s="220"/>
      <c r="R831" s="220"/>
      <c r="S831" s="220"/>
      <c r="T831" s="220"/>
      <c r="U831" s="220"/>
      <c r="V831" s="220"/>
      <c r="W831" s="220"/>
      <c r="X831" s="220"/>
      <c r="Y831" s="220"/>
      <c r="Z831" s="222"/>
      <c r="AA831" s="222"/>
    </row>
    <row r="832" spans="16:27" ht="15.75" customHeight="1" x14ac:dyDescent="0.25">
      <c r="P832" s="220"/>
      <c r="Q832" s="220"/>
      <c r="R832" s="220"/>
      <c r="S832" s="220"/>
      <c r="T832" s="220"/>
      <c r="U832" s="220"/>
      <c r="V832" s="220"/>
      <c r="W832" s="220"/>
      <c r="X832" s="220"/>
      <c r="Y832" s="220"/>
      <c r="Z832" s="222"/>
      <c r="AA832" s="222"/>
    </row>
    <row r="833" spans="16:27" ht="15.75" customHeight="1" x14ac:dyDescent="0.25">
      <c r="P833" s="220"/>
      <c r="Q833" s="220"/>
      <c r="R833" s="220"/>
      <c r="S833" s="220"/>
      <c r="T833" s="220"/>
      <c r="U833" s="220"/>
      <c r="V833" s="220"/>
      <c r="W833" s="220"/>
      <c r="X833" s="220"/>
      <c r="Y833" s="220"/>
      <c r="Z833" s="222"/>
      <c r="AA833" s="222"/>
    </row>
    <row r="834" spans="16:27" ht="15.75" customHeight="1" x14ac:dyDescent="0.25">
      <c r="P834" s="220"/>
      <c r="Q834" s="220"/>
      <c r="R834" s="220"/>
      <c r="S834" s="220"/>
      <c r="T834" s="220"/>
      <c r="U834" s="220"/>
      <c r="V834" s="220"/>
      <c r="W834" s="220"/>
      <c r="X834" s="220"/>
      <c r="Y834" s="220"/>
      <c r="Z834" s="222"/>
      <c r="AA834" s="222"/>
    </row>
    <row r="835" spans="16:27" ht="15.75" customHeight="1" x14ac:dyDescent="0.25">
      <c r="P835" s="220"/>
      <c r="Q835" s="220"/>
      <c r="R835" s="220"/>
      <c r="S835" s="220"/>
      <c r="T835" s="220"/>
      <c r="U835" s="220"/>
      <c r="V835" s="220"/>
      <c r="W835" s="220"/>
      <c r="X835" s="220"/>
      <c r="Y835" s="220"/>
      <c r="Z835" s="222"/>
      <c r="AA835" s="222"/>
    </row>
    <row r="836" spans="16:27" ht="15.75" customHeight="1" x14ac:dyDescent="0.25">
      <c r="P836" s="220"/>
      <c r="Q836" s="220"/>
      <c r="R836" s="220"/>
      <c r="S836" s="220"/>
      <c r="T836" s="220"/>
      <c r="U836" s="220"/>
      <c r="V836" s="220"/>
      <c r="W836" s="220"/>
      <c r="X836" s="220"/>
      <c r="Y836" s="220"/>
      <c r="Z836" s="222"/>
      <c r="AA836" s="222"/>
    </row>
    <row r="837" spans="16:27" ht="15.75" customHeight="1" x14ac:dyDescent="0.25">
      <c r="P837" s="220"/>
      <c r="Q837" s="220"/>
      <c r="R837" s="220"/>
      <c r="S837" s="220"/>
      <c r="T837" s="220"/>
      <c r="U837" s="220"/>
      <c r="V837" s="220"/>
      <c r="W837" s="220"/>
      <c r="X837" s="220"/>
      <c r="Y837" s="220"/>
      <c r="Z837" s="222"/>
      <c r="AA837" s="222"/>
    </row>
    <row r="838" spans="16:27" ht="15.75" customHeight="1" x14ac:dyDescent="0.25">
      <c r="P838" s="220"/>
      <c r="Q838" s="220"/>
      <c r="R838" s="220"/>
      <c r="S838" s="220"/>
      <c r="T838" s="220"/>
      <c r="U838" s="220"/>
      <c r="V838" s="220"/>
      <c r="W838" s="220"/>
      <c r="X838" s="220"/>
      <c r="Y838" s="220"/>
      <c r="Z838" s="222"/>
      <c r="AA838" s="222"/>
    </row>
    <row r="839" spans="16:27" ht="15.75" customHeight="1" x14ac:dyDescent="0.25">
      <c r="P839" s="220"/>
      <c r="Q839" s="220"/>
      <c r="R839" s="220"/>
      <c r="S839" s="220"/>
      <c r="T839" s="220"/>
      <c r="U839" s="220"/>
      <c r="V839" s="220"/>
      <c r="W839" s="220"/>
      <c r="X839" s="220"/>
      <c r="Y839" s="220"/>
      <c r="Z839" s="222"/>
      <c r="AA839" s="222"/>
    </row>
    <row r="840" spans="16:27" ht="15.75" customHeight="1" x14ac:dyDescent="0.25">
      <c r="P840" s="220"/>
      <c r="Q840" s="220"/>
      <c r="R840" s="220"/>
      <c r="S840" s="220"/>
      <c r="T840" s="220"/>
      <c r="U840" s="220"/>
      <c r="V840" s="220"/>
      <c r="W840" s="220"/>
      <c r="X840" s="220"/>
      <c r="Y840" s="220"/>
      <c r="Z840" s="222"/>
      <c r="AA840" s="222"/>
    </row>
    <row r="841" spans="16:27" ht="15.75" customHeight="1" x14ac:dyDescent="0.25">
      <c r="P841" s="220"/>
      <c r="Q841" s="220"/>
      <c r="R841" s="220"/>
      <c r="S841" s="220"/>
      <c r="T841" s="220"/>
      <c r="U841" s="220"/>
      <c r="V841" s="220"/>
      <c r="W841" s="220"/>
      <c r="X841" s="220"/>
      <c r="Y841" s="220"/>
      <c r="Z841" s="222"/>
      <c r="AA841" s="222"/>
    </row>
    <row r="842" spans="16:27" ht="15.75" customHeight="1" x14ac:dyDescent="0.25">
      <c r="P842" s="220"/>
      <c r="Q842" s="220"/>
      <c r="R842" s="220"/>
      <c r="S842" s="220"/>
      <c r="T842" s="220"/>
      <c r="U842" s="220"/>
      <c r="V842" s="220"/>
      <c r="W842" s="220"/>
      <c r="X842" s="220"/>
      <c r="Y842" s="220"/>
      <c r="Z842" s="222"/>
      <c r="AA842" s="222"/>
    </row>
    <row r="843" spans="16:27" ht="15.75" customHeight="1" x14ac:dyDescent="0.25">
      <c r="P843" s="220"/>
      <c r="Q843" s="220"/>
      <c r="R843" s="220"/>
      <c r="S843" s="220"/>
      <c r="T843" s="220"/>
      <c r="U843" s="220"/>
      <c r="V843" s="220"/>
      <c r="W843" s="220"/>
      <c r="X843" s="220"/>
      <c r="Y843" s="220"/>
      <c r="Z843" s="222"/>
      <c r="AA843" s="222"/>
    </row>
    <row r="844" spans="16:27" ht="15.75" customHeight="1" x14ac:dyDescent="0.25">
      <c r="P844" s="220"/>
      <c r="Q844" s="220"/>
      <c r="R844" s="220"/>
      <c r="S844" s="220"/>
      <c r="T844" s="220"/>
      <c r="U844" s="220"/>
      <c r="V844" s="220"/>
      <c r="W844" s="220"/>
      <c r="X844" s="220"/>
      <c r="Y844" s="220"/>
      <c r="Z844" s="222"/>
      <c r="AA844" s="222"/>
    </row>
    <row r="845" spans="16:27" ht="15.75" customHeight="1" x14ac:dyDescent="0.25">
      <c r="P845" s="220"/>
      <c r="Q845" s="220"/>
      <c r="R845" s="220"/>
      <c r="S845" s="220"/>
      <c r="T845" s="220"/>
      <c r="U845" s="220"/>
      <c r="V845" s="220"/>
      <c r="W845" s="220"/>
      <c r="X845" s="220"/>
      <c r="Y845" s="220"/>
      <c r="Z845" s="222"/>
      <c r="AA845" s="222"/>
    </row>
    <row r="846" spans="16:27" ht="15.75" customHeight="1" x14ac:dyDescent="0.25">
      <c r="P846" s="220"/>
      <c r="Q846" s="220"/>
      <c r="R846" s="220"/>
      <c r="S846" s="220"/>
      <c r="T846" s="220"/>
      <c r="U846" s="220"/>
      <c r="V846" s="220"/>
      <c r="W846" s="220"/>
      <c r="X846" s="220"/>
      <c r="Y846" s="220"/>
      <c r="Z846" s="222"/>
      <c r="AA846" s="222"/>
    </row>
    <row r="847" spans="16:27" ht="15.75" customHeight="1" x14ac:dyDescent="0.25">
      <c r="P847" s="220"/>
      <c r="Q847" s="220"/>
      <c r="R847" s="220"/>
      <c r="S847" s="220"/>
      <c r="T847" s="220"/>
      <c r="U847" s="220"/>
      <c r="V847" s="220"/>
      <c r="W847" s="220"/>
      <c r="X847" s="220"/>
      <c r="Y847" s="220"/>
      <c r="Z847" s="222"/>
      <c r="AA847" s="222"/>
    </row>
    <row r="848" spans="16:27" ht="15.75" customHeight="1" x14ac:dyDescent="0.25">
      <c r="P848" s="220"/>
      <c r="Q848" s="220"/>
      <c r="R848" s="220"/>
      <c r="S848" s="220"/>
      <c r="T848" s="220"/>
      <c r="U848" s="220"/>
      <c r="V848" s="220"/>
      <c r="W848" s="220"/>
      <c r="X848" s="220"/>
      <c r="Y848" s="220"/>
      <c r="Z848" s="222"/>
      <c r="AA848" s="222"/>
    </row>
    <row r="849" spans="16:27" ht="15.75" customHeight="1" x14ac:dyDescent="0.25">
      <c r="P849" s="220"/>
      <c r="Q849" s="220"/>
      <c r="R849" s="220"/>
      <c r="S849" s="220"/>
      <c r="T849" s="220"/>
      <c r="U849" s="220"/>
      <c r="V849" s="220"/>
      <c r="W849" s="220"/>
      <c r="X849" s="220"/>
      <c r="Y849" s="220"/>
      <c r="Z849" s="222"/>
      <c r="AA849" s="222"/>
    </row>
    <row r="850" spans="16:27" ht="15.75" customHeight="1" x14ac:dyDescent="0.25">
      <c r="P850" s="220"/>
      <c r="Q850" s="220"/>
      <c r="R850" s="220"/>
      <c r="S850" s="220"/>
      <c r="T850" s="220"/>
      <c r="U850" s="220"/>
      <c r="V850" s="220"/>
      <c r="W850" s="220"/>
      <c r="X850" s="220"/>
      <c r="Y850" s="220"/>
      <c r="Z850" s="222"/>
      <c r="AA850" s="222"/>
    </row>
    <row r="851" spans="16:27" ht="15.75" customHeight="1" x14ac:dyDescent="0.25">
      <c r="P851" s="220"/>
      <c r="Q851" s="220"/>
      <c r="R851" s="220"/>
      <c r="S851" s="220"/>
      <c r="T851" s="220"/>
      <c r="U851" s="220"/>
      <c r="V851" s="220"/>
      <c r="W851" s="220"/>
      <c r="X851" s="220"/>
      <c r="Y851" s="220"/>
      <c r="Z851" s="222"/>
      <c r="AA851" s="222"/>
    </row>
    <row r="852" spans="16:27" ht="15.75" customHeight="1" x14ac:dyDescent="0.25">
      <c r="P852" s="220"/>
      <c r="Q852" s="220"/>
      <c r="R852" s="220"/>
      <c r="S852" s="220"/>
      <c r="T852" s="220"/>
      <c r="U852" s="220"/>
      <c r="V852" s="220"/>
      <c r="W852" s="220"/>
      <c r="X852" s="220"/>
      <c r="Y852" s="220"/>
      <c r="Z852" s="222"/>
      <c r="AA852" s="222"/>
    </row>
    <row r="853" spans="16:27" ht="15.75" customHeight="1" x14ac:dyDescent="0.25">
      <c r="P853" s="220"/>
      <c r="Q853" s="220"/>
      <c r="R853" s="220"/>
      <c r="S853" s="220"/>
      <c r="T853" s="220"/>
      <c r="U853" s="220"/>
      <c r="V853" s="220"/>
      <c r="W853" s="220"/>
      <c r="X853" s="220"/>
      <c r="Y853" s="220"/>
      <c r="Z853" s="222"/>
      <c r="AA853" s="222"/>
    </row>
    <row r="854" spans="16:27" ht="15.75" customHeight="1" x14ac:dyDescent="0.25">
      <c r="P854" s="220"/>
      <c r="Q854" s="220"/>
      <c r="R854" s="220"/>
      <c r="S854" s="220"/>
      <c r="T854" s="220"/>
      <c r="U854" s="220"/>
      <c r="V854" s="220"/>
      <c r="W854" s="220"/>
      <c r="X854" s="220"/>
      <c r="Y854" s="220"/>
      <c r="Z854" s="222"/>
      <c r="AA854" s="222"/>
    </row>
    <row r="855" spans="16:27" ht="15.75" customHeight="1" x14ac:dyDescent="0.25">
      <c r="P855" s="220"/>
      <c r="Q855" s="220"/>
      <c r="R855" s="220"/>
      <c r="S855" s="220"/>
      <c r="T855" s="220"/>
      <c r="U855" s="220"/>
      <c r="V855" s="220"/>
      <c r="W855" s="220"/>
      <c r="X855" s="220"/>
      <c r="Y855" s="220"/>
      <c r="Z855" s="222"/>
      <c r="AA855" s="222"/>
    </row>
    <row r="856" spans="16:27" ht="15.75" customHeight="1" x14ac:dyDescent="0.25">
      <c r="P856" s="220"/>
      <c r="Q856" s="220"/>
      <c r="R856" s="220"/>
      <c r="S856" s="220"/>
      <c r="T856" s="220"/>
      <c r="U856" s="220"/>
      <c r="V856" s="220"/>
      <c r="W856" s="220"/>
      <c r="X856" s="220"/>
      <c r="Y856" s="220"/>
      <c r="Z856" s="222"/>
      <c r="AA856" s="222"/>
    </row>
    <row r="857" spans="16:27" ht="15.75" customHeight="1" x14ac:dyDescent="0.25">
      <c r="P857" s="220"/>
      <c r="Q857" s="220"/>
      <c r="R857" s="220"/>
      <c r="S857" s="220"/>
      <c r="T857" s="220"/>
      <c r="U857" s="220"/>
      <c r="V857" s="220"/>
      <c r="W857" s="220"/>
      <c r="X857" s="220"/>
      <c r="Y857" s="220"/>
      <c r="Z857" s="222"/>
      <c r="AA857" s="222"/>
    </row>
    <row r="858" spans="16:27" ht="15.75" customHeight="1" x14ac:dyDescent="0.25">
      <c r="P858" s="220"/>
      <c r="Q858" s="220"/>
      <c r="R858" s="220"/>
      <c r="S858" s="220"/>
      <c r="T858" s="220"/>
      <c r="U858" s="220"/>
      <c r="V858" s="220"/>
      <c r="W858" s="220"/>
      <c r="X858" s="220"/>
      <c r="Y858" s="220"/>
      <c r="Z858" s="222"/>
      <c r="AA858" s="222"/>
    </row>
    <row r="859" spans="16:27" ht="15.75" customHeight="1" x14ac:dyDescent="0.25">
      <c r="P859" s="220"/>
      <c r="Q859" s="220"/>
      <c r="R859" s="220"/>
      <c r="S859" s="220"/>
      <c r="T859" s="220"/>
      <c r="U859" s="220"/>
      <c r="V859" s="220"/>
      <c r="W859" s="220"/>
      <c r="X859" s="220"/>
      <c r="Y859" s="220"/>
      <c r="Z859" s="222"/>
      <c r="AA859" s="222"/>
    </row>
    <row r="860" spans="16:27" ht="15.75" customHeight="1" x14ac:dyDescent="0.25">
      <c r="P860" s="220"/>
      <c r="Q860" s="220"/>
      <c r="R860" s="220"/>
      <c r="S860" s="220"/>
      <c r="T860" s="220"/>
      <c r="U860" s="220"/>
      <c r="V860" s="220"/>
      <c r="W860" s="220"/>
      <c r="X860" s="220"/>
      <c r="Y860" s="220"/>
      <c r="Z860" s="222"/>
      <c r="AA860" s="222"/>
    </row>
    <row r="861" spans="16:27" ht="15.75" customHeight="1" x14ac:dyDescent="0.25">
      <c r="P861" s="220"/>
      <c r="Q861" s="220"/>
      <c r="R861" s="220"/>
      <c r="S861" s="220"/>
      <c r="T861" s="220"/>
      <c r="U861" s="220"/>
      <c r="V861" s="220"/>
      <c r="W861" s="220"/>
      <c r="X861" s="220"/>
      <c r="Y861" s="220"/>
      <c r="Z861" s="222"/>
      <c r="AA861" s="222"/>
    </row>
    <row r="862" spans="16:27" ht="15.75" customHeight="1" x14ac:dyDescent="0.25">
      <c r="P862" s="220"/>
      <c r="Q862" s="220"/>
      <c r="R862" s="220"/>
      <c r="S862" s="220"/>
      <c r="T862" s="220"/>
      <c r="U862" s="220"/>
      <c r="V862" s="220"/>
      <c r="W862" s="220"/>
      <c r="X862" s="220"/>
      <c r="Y862" s="220"/>
      <c r="Z862" s="222"/>
      <c r="AA862" s="222"/>
    </row>
    <row r="863" spans="16:27" ht="15.75" customHeight="1" x14ac:dyDescent="0.25">
      <c r="P863" s="220"/>
      <c r="Q863" s="220"/>
      <c r="R863" s="220"/>
      <c r="S863" s="220"/>
      <c r="T863" s="220"/>
      <c r="U863" s="220"/>
      <c r="V863" s="220"/>
      <c r="W863" s="220"/>
      <c r="X863" s="220"/>
      <c r="Y863" s="220"/>
      <c r="Z863" s="222"/>
      <c r="AA863" s="222"/>
    </row>
    <row r="864" spans="16:27" ht="15.75" customHeight="1" x14ac:dyDescent="0.25">
      <c r="P864" s="220"/>
      <c r="Q864" s="220"/>
      <c r="R864" s="220"/>
      <c r="S864" s="220"/>
      <c r="T864" s="220"/>
      <c r="U864" s="220"/>
      <c r="V864" s="220"/>
      <c r="W864" s="220"/>
      <c r="X864" s="220"/>
      <c r="Y864" s="220"/>
      <c r="Z864" s="222"/>
      <c r="AA864" s="222"/>
    </row>
    <row r="865" spans="16:27" ht="15.75" customHeight="1" x14ac:dyDescent="0.25">
      <c r="P865" s="220"/>
      <c r="Q865" s="220"/>
      <c r="R865" s="220"/>
      <c r="S865" s="220"/>
      <c r="T865" s="220"/>
      <c r="U865" s="220"/>
      <c r="V865" s="220"/>
      <c r="W865" s="220"/>
      <c r="X865" s="220"/>
      <c r="Y865" s="220"/>
      <c r="Z865" s="222"/>
      <c r="AA865" s="222"/>
    </row>
    <row r="866" spans="16:27" ht="15.75" customHeight="1" x14ac:dyDescent="0.25">
      <c r="P866" s="220"/>
      <c r="Q866" s="220"/>
      <c r="R866" s="220"/>
      <c r="S866" s="220"/>
      <c r="T866" s="220"/>
      <c r="U866" s="220"/>
      <c r="V866" s="220"/>
      <c r="W866" s="220"/>
      <c r="X866" s="220"/>
      <c r="Y866" s="220"/>
      <c r="Z866" s="222"/>
      <c r="AA866" s="222"/>
    </row>
    <row r="867" spans="16:27" ht="15.75" customHeight="1" x14ac:dyDescent="0.25">
      <c r="P867" s="220"/>
      <c r="Q867" s="220"/>
      <c r="R867" s="220"/>
      <c r="S867" s="220"/>
      <c r="T867" s="220"/>
      <c r="U867" s="220"/>
      <c r="V867" s="220"/>
      <c r="W867" s="220"/>
      <c r="X867" s="220"/>
      <c r="Y867" s="220"/>
      <c r="Z867" s="222"/>
      <c r="AA867" s="222"/>
    </row>
    <row r="868" spans="16:27" ht="15.75" customHeight="1" x14ac:dyDescent="0.25">
      <c r="P868" s="220"/>
      <c r="Q868" s="220"/>
      <c r="R868" s="220"/>
      <c r="S868" s="220"/>
      <c r="T868" s="220"/>
      <c r="U868" s="220"/>
      <c r="V868" s="220"/>
      <c r="W868" s="220"/>
      <c r="X868" s="220"/>
      <c r="Y868" s="220"/>
      <c r="Z868" s="222"/>
      <c r="AA868" s="222"/>
    </row>
    <row r="869" spans="16:27" ht="15.75" customHeight="1" x14ac:dyDescent="0.25">
      <c r="P869" s="220"/>
      <c r="Q869" s="220"/>
      <c r="R869" s="220"/>
      <c r="S869" s="220"/>
      <c r="T869" s="220"/>
      <c r="U869" s="220"/>
      <c r="V869" s="220"/>
      <c r="W869" s="220"/>
      <c r="X869" s="220"/>
      <c r="Y869" s="220"/>
      <c r="Z869" s="222"/>
      <c r="AA869" s="222"/>
    </row>
    <row r="870" spans="16:27" ht="15.75" customHeight="1" x14ac:dyDescent="0.25">
      <c r="P870" s="220"/>
      <c r="Q870" s="220"/>
      <c r="R870" s="220"/>
      <c r="S870" s="220"/>
      <c r="T870" s="220"/>
      <c r="U870" s="220"/>
      <c r="V870" s="220"/>
      <c r="W870" s="220"/>
      <c r="X870" s="220"/>
      <c r="Y870" s="220"/>
      <c r="Z870" s="222"/>
      <c r="AA870" s="222"/>
    </row>
    <row r="871" spans="16:27" ht="15.75" customHeight="1" x14ac:dyDescent="0.25">
      <c r="P871" s="220"/>
      <c r="Q871" s="220"/>
      <c r="R871" s="220"/>
      <c r="S871" s="220"/>
      <c r="T871" s="220"/>
      <c r="U871" s="220"/>
      <c r="V871" s="220"/>
      <c r="W871" s="220"/>
      <c r="X871" s="220"/>
      <c r="Y871" s="220"/>
      <c r="Z871" s="222"/>
      <c r="AA871" s="222"/>
    </row>
    <row r="872" spans="16:27" ht="15.75" customHeight="1" x14ac:dyDescent="0.25">
      <c r="P872" s="220"/>
      <c r="Q872" s="220"/>
      <c r="R872" s="220"/>
      <c r="S872" s="220"/>
      <c r="T872" s="220"/>
      <c r="U872" s="220"/>
      <c r="V872" s="220"/>
      <c r="W872" s="220"/>
      <c r="X872" s="220"/>
      <c r="Y872" s="220"/>
      <c r="Z872" s="222"/>
      <c r="AA872" s="222"/>
    </row>
    <row r="873" spans="16:27" ht="15.75" customHeight="1" x14ac:dyDescent="0.25">
      <c r="P873" s="220"/>
      <c r="Q873" s="220"/>
      <c r="R873" s="220"/>
      <c r="S873" s="220"/>
      <c r="T873" s="220"/>
      <c r="U873" s="220"/>
      <c r="V873" s="220"/>
      <c r="W873" s="220"/>
      <c r="X873" s="220"/>
      <c r="Y873" s="220"/>
      <c r="Z873" s="222"/>
      <c r="AA873" s="222"/>
    </row>
    <row r="874" spans="16:27" ht="15.75" customHeight="1" x14ac:dyDescent="0.25">
      <c r="P874" s="220"/>
      <c r="Q874" s="220"/>
      <c r="R874" s="220"/>
      <c r="S874" s="220"/>
      <c r="T874" s="220"/>
      <c r="U874" s="220"/>
      <c r="V874" s="220"/>
      <c r="W874" s="220"/>
      <c r="X874" s="220"/>
      <c r="Y874" s="220"/>
      <c r="Z874" s="222"/>
      <c r="AA874" s="222"/>
    </row>
    <row r="875" spans="16:27" ht="15.75" customHeight="1" x14ac:dyDescent="0.25">
      <c r="P875" s="220"/>
      <c r="Q875" s="220"/>
      <c r="R875" s="220"/>
      <c r="S875" s="220"/>
      <c r="T875" s="220"/>
      <c r="U875" s="220"/>
      <c r="V875" s="220"/>
      <c r="W875" s="220"/>
      <c r="X875" s="220"/>
      <c r="Y875" s="220"/>
      <c r="Z875" s="222"/>
      <c r="AA875" s="222"/>
    </row>
    <row r="876" spans="16:27" ht="15.75" customHeight="1" x14ac:dyDescent="0.25">
      <c r="P876" s="220"/>
      <c r="Q876" s="220"/>
      <c r="R876" s="220"/>
      <c r="S876" s="220"/>
      <c r="T876" s="220"/>
      <c r="U876" s="220"/>
      <c r="V876" s="220"/>
      <c r="W876" s="220"/>
      <c r="X876" s="220"/>
      <c r="Y876" s="220"/>
      <c r="Z876" s="222"/>
      <c r="AA876" s="222"/>
    </row>
    <row r="877" spans="16:27" ht="15.75" customHeight="1" x14ac:dyDescent="0.25">
      <c r="P877" s="220"/>
      <c r="Q877" s="220"/>
      <c r="R877" s="220"/>
      <c r="S877" s="220"/>
      <c r="T877" s="220"/>
      <c r="U877" s="220"/>
      <c r="V877" s="220"/>
      <c r="W877" s="220"/>
      <c r="X877" s="220"/>
      <c r="Y877" s="220"/>
      <c r="Z877" s="222"/>
      <c r="AA877" s="222"/>
    </row>
    <row r="878" spans="16:27" ht="15.75" customHeight="1" x14ac:dyDescent="0.25">
      <c r="P878" s="220"/>
      <c r="Q878" s="220"/>
      <c r="R878" s="220"/>
      <c r="S878" s="220"/>
      <c r="T878" s="220"/>
      <c r="U878" s="220"/>
      <c r="V878" s="220"/>
      <c r="W878" s="220"/>
      <c r="X878" s="220"/>
      <c r="Y878" s="220"/>
      <c r="Z878" s="222"/>
      <c r="AA878" s="222"/>
    </row>
    <row r="879" spans="16:27" ht="15.75" customHeight="1" x14ac:dyDescent="0.25">
      <c r="P879" s="220"/>
      <c r="Q879" s="220"/>
      <c r="R879" s="220"/>
      <c r="S879" s="220"/>
      <c r="T879" s="220"/>
      <c r="U879" s="220"/>
      <c r="V879" s="220"/>
      <c r="W879" s="220"/>
      <c r="X879" s="220"/>
      <c r="Y879" s="220"/>
      <c r="Z879" s="222"/>
      <c r="AA879" s="222"/>
    </row>
    <row r="880" spans="16:27" ht="15.75" customHeight="1" x14ac:dyDescent="0.25">
      <c r="P880" s="220"/>
      <c r="Q880" s="220"/>
      <c r="R880" s="220"/>
      <c r="S880" s="220"/>
      <c r="T880" s="220"/>
      <c r="U880" s="220"/>
      <c r="V880" s="220"/>
      <c r="W880" s="220"/>
      <c r="X880" s="220"/>
      <c r="Y880" s="220"/>
      <c r="Z880" s="222"/>
      <c r="AA880" s="222"/>
    </row>
    <row r="881" spans="16:27" ht="15.75" customHeight="1" x14ac:dyDescent="0.25">
      <c r="P881" s="220"/>
      <c r="Q881" s="220"/>
      <c r="R881" s="220"/>
      <c r="S881" s="220"/>
      <c r="T881" s="220"/>
      <c r="U881" s="220"/>
      <c r="V881" s="220"/>
      <c r="W881" s="220"/>
      <c r="X881" s="220"/>
      <c r="Y881" s="220"/>
      <c r="Z881" s="222"/>
      <c r="AA881" s="222"/>
    </row>
    <row r="882" spans="16:27" ht="15.75" customHeight="1" x14ac:dyDescent="0.25">
      <c r="P882" s="220"/>
      <c r="Q882" s="220"/>
      <c r="R882" s="220"/>
      <c r="S882" s="220"/>
      <c r="T882" s="220"/>
      <c r="U882" s="220"/>
      <c r="V882" s="220"/>
      <c r="W882" s="220"/>
      <c r="X882" s="220"/>
      <c r="Y882" s="220"/>
      <c r="Z882" s="222"/>
      <c r="AA882" s="222"/>
    </row>
    <row r="883" spans="16:27" ht="15.75" customHeight="1" x14ac:dyDescent="0.25">
      <c r="P883" s="220"/>
      <c r="Q883" s="220"/>
      <c r="R883" s="220"/>
      <c r="S883" s="220"/>
      <c r="T883" s="220"/>
      <c r="U883" s="220"/>
      <c r="V883" s="220"/>
      <c r="W883" s="220"/>
      <c r="X883" s="220"/>
      <c r="Y883" s="220"/>
      <c r="Z883" s="222"/>
      <c r="AA883" s="222"/>
    </row>
    <row r="884" spans="16:27" ht="15.75" customHeight="1" x14ac:dyDescent="0.25">
      <c r="P884" s="220"/>
      <c r="Q884" s="220"/>
      <c r="R884" s="220"/>
      <c r="S884" s="220"/>
      <c r="T884" s="220"/>
      <c r="U884" s="220"/>
      <c r="V884" s="220"/>
      <c r="W884" s="220"/>
      <c r="X884" s="220"/>
      <c r="Y884" s="220"/>
      <c r="Z884" s="222"/>
      <c r="AA884" s="222"/>
    </row>
    <row r="885" spans="16:27" ht="15.75" customHeight="1" x14ac:dyDescent="0.25">
      <c r="P885" s="220"/>
      <c r="Q885" s="220"/>
      <c r="R885" s="220"/>
      <c r="S885" s="220"/>
      <c r="T885" s="220"/>
      <c r="U885" s="220"/>
      <c r="V885" s="220"/>
      <c r="W885" s="220"/>
      <c r="X885" s="220"/>
      <c r="Y885" s="220"/>
      <c r="Z885" s="222"/>
      <c r="AA885" s="222"/>
    </row>
    <row r="886" spans="16:27" ht="15.75" customHeight="1" x14ac:dyDescent="0.25">
      <c r="P886" s="220"/>
      <c r="Q886" s="220"/>
      <c r="R886" s="220"/>
      <c r="S886" s="220"/>
      <c r="T886" s="220"/>
      <c r="U886" s="220"/>
      <c r="V886" s="220"/>
      <c r="W886" s="220"/>
      <c r="X886" s="220"/>
      <c r="Y886" s="220"/>
      <c r="Z886" s="222"/>
      <c r="AA886" s="222"/>
    </row>
    <row r="887" spans="16:27" ht="15.75" customHeight="1" x14ac:dyDescent="0.25">
      <c r="P887" s="220"/>
      <c r="Q887" s="220"/>
      <c r="R887" s="220"/>
      <c r="S887" s="220"/>
      <c r="T887" s="220"/>
      <c r="U887" s="220"/>
      <c r="V887" s="220"/>
      <c r="W887" s="220"/>
      <c r="X887" s="220"/>
      <c r="Y887" s="220"/>
      <c r="Z887" s="222"/>
      <c r="AA887" s="222"/>
    </row>
    <row r="888" spans="16:27" ht="15.75" customHeight="1" x14ac:dyDescent="0.25">
      <c r="P888" s="220"/>
      <c r="Q888" s="220"/>
      <c r="R888" s="220"/>
      <c r="S888" s="220"/>
      <c r="T888" s="220"/>
      <c r="U888" s="220"/>
      <c r="V888" s="220"/>
      <c r="W888" s="220"/>
      <c r="X888" s="220"/>
      <c r="Y888" s="220"/>
      <c r="Z888" s="222"/>
      <c r="AA888" s="222"/>
    </row>
    <row r="889" spans="16:27" ht="15.75" customHeight="1" x14ac:dyDescent="0.25">
      <c r="P889" s="220"/>
      <c r="Q889" s="220"/>
      <c r="R889" s="220"/>
      <c r="S889" s="220"/>
      <c r="T889" s="220"/>
      <c r="U889" s="220"/>
      <c r="V889" s="220"/>
      <c r="W889" s="220"/>
      <c r="X889" s="220"/>
      <c r="Y889" s="220"/>
      <c r="Z889" s="222"/>
      <c r="AA889" s="222"/>
    </row>
    <row r="890" spans="16:27" ht="15.75" customHeight="1" x14ac:dyDescent="0.25">
      <c r="P890" s="220"/>
      <c r="Q890" s="220"/>
      <c r="R890" s="220"/>
      <c r="S890" s="220"/>
      <c r="T890" s="220"/>
      <c r="U890" s="220"/>
      <c r="V890" s="220"/>
      <c r="W890" s="220"/>
      <c r="X890" s="220"/>
      <c r="Y890" s="220"/>
      <c r="Z890" s="222"/>
      <c r="AA890" s="222"/>
    </row>
    <row r="891" spans="16:27" ht="15.75" customHeight="1" x14ac:dyDescent="0.25">
      <c r="P891" s="220"/>
      <c r="Q891" s="220"/>
      <c r="R891" s="220"/>
      <c r="S891" s="220"/>
      <c r="T891" s="220"/>
      <c r="U891" s="220"/>
      <c r="V891" s="220"/>
      <c r="W891" s="220"/>
      <c r="X891" s="220"/>
      <c r="Y891" s="220"/>
      <c r="Z891" s="222"/>
      <c r="AA891" s="222"/>
    </row>
    <row r="892" spans="16:27" ht="15.75" customHeight="1" x14ac:dyDescent="0.25">
      <c r="P892" s="220"/>
      <c r="Q892" s="220"/>
      <c r="R892" s="220"/>
      <c r="S892" s="220"/>
      <c r="T892" s="220"/>
      <c r="U892" s="220"/>
      <c r="V892" s="220"/>
      <c r="W892" s="220"/>
      <c r="X892" s="220"/>
      <c r="Y892" s="220"/>
      <c r="Z892" s="222"/>
      <c r="AA892" s="222"/>
    </row>
    <row r="893" spans="16:27" ht="15.75" customHeight="1" x14ac:dyDescent="0.25">
      <c r="P893" s="220"/>
      <c r="Q893" s="220"/>
      <c r="R893" s="220"/>
      <c r="S893" s="220"/>
      <c r="T893" s="220"/>
      <c r="U893" s="220"/>
      <c r="V893" s="220"/>
      <c r="W893" s="220"/>
      <c r="X893" s="220"/>
      <c r="Y893" s="220"/>
      <c r="Z893" s="222"/>
      <c r="AA893" s="222"/>
    </row>
    <row r="894" spans="16:27" ht="15.75" customHeight="1" x14ac:dyDescent="0.25">
      <c r="P894" s="220"/>
      <c r="Q894" s="220"/>
      <c r="R894" s="220"/>
      <c r="S894" s="220"/>
      <c r="T894" s="220"/>
      <c r="U894" s="220"/>
      <c r="V894" s="220"/>
      <c r="W894" s="220"/>
      <c r="X894" s="220"/>
      <c r="Y894" s="220"/>
      <c r="Z894" s="222"/>
      <c r="AA894" s="222"/>
    </row>
    <row r="895" spans="16:27" ht="15.75" customHeight="1" x14ac:dyDescent="0.25">
      <c r="P895" s="220"/>
      <c r="Q895" s="220"/>
      <c r="R895" s="220"/>
      <c r="S895" s="220"/>
      <c r="T895" s="220"/>
      <c r="U895" s="220"/>
      <c r="V895" s="220"/>
      <c r="W895" s="220"/>
      <c r="X895" s="220"/>
      <c r="Y895" s="220"/>
      <c r="Z895" s="222"/>
      <c r="AA895" s="222"/>
    </row>
    <row r="896" spans="16:27" ht="15.75" customHeight="1" x14ac:dyDescent="0.25">
      <c r="P896" s="220"/>
      <c r="Q896" s="220"/>
      <c r="R896" s="220"/>
      <c r="S896" s="220"/>
      <c r="T896" s="220"/>
      <c r="U896" s="220"/>
      <c r="V896" s="220"/>
      <c r="W896" s="220"/>
      <c r="X896" s="220"/>
      <c r="Y896" s="220"/>
      <c r="Z896" s="222"/>
      <c r="AA896" s="222"/>
    </row>
    <row r="897" spans="16:27" ht="15.75" customHeight="1" x14ac:dyDescent="0.25">
      <c r="P897" s="220"/>
      <c r="Q897" s="220"/>
      <c r="R897" s="220"/>
      <c r="S897" s="220"/>
      <c r="T897" s="220"/>
      <c r="U897" s="220"/>
      <c r="V897" s="220"/>
      <c r="W897" s="220"/>
      <c r="X897" s="220"/>
      <c r="Y897" s="220"/>
      <c r="Z897" s="222"/>
      <c r="AA897" s="222"/>
    </row>
    <row r="898" spans="16:27" ht="15.75" customHeight="1" x14ac:dyDescent="0.25">
      <c r="P898" s="220"/>
      <c r="Q898" s="220"/>
      <c r="R898" s="220"/>
      <c r="S898" s="220"/>
      <c r="T898" s="220"/>
      <c r="U898" s="220"/>
      <c r="V898" s="220"/>
      <c r="W898" s="220"/>
      <c r="X898" s="220"/>
      <c r="Y898" s="220"/>
      <c r="Z898" s="222"/>
      <c r="AA898" s="222"/>
    </row>
    <row r="899" spans="16:27" ht="15.75" customHeight="1" x14ac:dyDescent="0.25">
      <c r="P899" s="220"/>
      <c r="Q899" s="220"/>
      <c r="R899" s="220"/>
      <c r="S899" s="220"/>
      <c r="T899" s="220"/>
      <c r="U899" s="220"/>
      <c r="V899" s="220"/>
      <c r="W899" s="220"/>
      <c r="X899" s="220"/>
      <c r="Y899" s="220"/>
      <c r="Z899" s="222"/>
      <c r="AA899" s="222"/>
    </row>
    <row r="900" spans="16:27" ht="15.75" customHeight="1" x14ac:dyDescent="0.25">
      <c r="P900" s="220"/>
      <c r="Q900" s="220"/>
      <c r="R900" s="220"/>
      <c r="S900" s="220"/>
      <c r="T900" s="220"/>
      <c r="U900" s="220"/>
      <c r="V900" s="220"/>
      <c r="W900" s="220"/>
      <c r="X900" s="220"/>
      <c r="Y900" s="220"/>
      <c r="Z900" s="222"/>
      <c r="AA900" s="222"/>
    </row>
    <row r="901" spans="16:27" ht="15.75" customHeight="1" x14ac:dyDescent="0.25">
      <c r="P901" s="220"/>
      <c r="Q901" s="220"/>
      <c r="R901" s="220"/>
      <c r="S901" s="220"/>
      <c r="T901" s="220"/>
      <c r="U901" s="220"/>
      <c r="V901" s="220"/>
      <c r="W901" s="220"/>
      <c r="X901" s="220"/>
      <c r="Y901" s="220"/>
      <c r="Z901" s="222"/>
      <c r="AA901" s="222"/>
    </row>
    <row r="902" spans="16:27" ht="15.75" customHeight="1" x14ac:dyDescent="0.25">
      <c r="P902" s="220"/>
      <c r="Q902" s="220"/>
      <c r="R902" s="220"/>
      <c r="S902" s="220"/>
      <c r="T902" s="220"/>
      <c r="U902" s="220"/>
      <c r="V902" s="220"/>
      <c r="W902" s="220"/>
      <c r="X902" s="220"/>
      <c r="Y902" s="220"/>
      <c r="Z902" s="222"/>
      <c r="AA902" s="222"/>
    </row>
    <row r="903" spans="16:27" ht="15.75" customHeight="1" x14ac:dyDescent="0.25">
      <c r="P903" s="220"/>
      <c r="Q903" s="220"/>
      <c r="R903" s="220"/>
      <c r="S903" s="220"/>
      <c r="T903" s="220"/>
      <c r="U903" s="220"/>
      <c r="V903" s="220"/>
      <c r="W903" s="220"/>
      <c r="X903" s="220"/>
      <c r="Y903" s="220"/>
      <c r="Z903" s="222"/>
      <c r="AA903" s="222"/>
    </row>
    <row r="904" spans="16:27" ht="15.75" customHeight="1" x14ac:dyDescent="0.25">
      <c r="P904" s="220"/>
      <c r="Q904" s="220"/>
      <c r="R904" s="220"/>
      <c r="S904" s="220"/>
      <c r="T904" s="220"/>
      <c r="U904" s="220"/>
      <c r="V904" s="220"/>
      <c r="W904" s="220"/>
      <c r="X904" s="220"/>
      <c r="Y904" s="220"/>
      <c r="Z904" s="222"/>
      <c r="AA904" s="222"/>
    </row>
    <row r="905" spans="16:27" ht="15.75" customHeight="1" x14ac:dyDescent="0.25">
      <c r="P905" s="220"/>
      <c r="Q905" s="220"/>
      <c r="R905" s="220"/>
      <c r="S905" s="220"/>
      <c r="T905" s="220"/>
      <c r="U905" s="220"/>
      <c r="V905" s="220"/>
      <c r="W905" s="220"/>
      <c r="X905" s="220"/>
      <c r="Y905" s="220"/>
      <c r="Z905" s="222"/>
      <c r="AA905" s="222"/>
    </row>
    <row r="906" spans="16:27" ht="15.75" customHeight="1" x14ac:dyDescent="0.25">
      <c r="P906" s="220"/>
      <c r="Q906" s="220"/>
      <c r="R906" s="220"/>
      <c r="S906" s="220"/>
      <c r="T906" s="220"/>
      <c r="U906" s="220"/>
      <c r="V906" s="220"/>
      <c r="W906" s="220"/>
      <c r="X906" s="220"/>
      <c r="Y906" s="220"/>
      <c r="Z906" s="222"/>
      <c r="AA906" s="222"/>
    </row>
    <row r="907" spans="16:27" ht="15.75" customHeight="1" x14ac:dyDescent="0.25">
      <c r="P907" s="220"/>
      <c r="Q907" s="220"/>
      <c r="R907" s="220"/>
      <c r="S907" s="220"/>
      <c r="T907" s="220"/>
      <c r="U907" s="220"/>
      <c r="V907" s="220"/>
      <c r="W907" s="220"/>
      <c r="X907" s="220"/>
      <c r="Y907" s="220"/>
      <c r="Z907" s="222"/>
      <c r="AA907" s="222"/>
    </row>
    <row r="908" spans="16:27" ht="15.75" customHeight="1" x14ac:dyDescent="0.25">
      <c r="P908" s="220"/>
      <c r="Q908" s="220"/>
      <c r="R908" s="220"/>
      <c r="S908" s="220"/>
      <c r="T908" s="220"/>
      <c r="U908" s="220"/>
      <c r="V908" s="220"/>
      <c r="W908" s="220"/>
      <c r="X908" s="220"/>
      <c r="Y908" s="220"/>
      <c r="Z908" s="222"/>
      <c r="AA908" s="222"/>
    </row>
    <row r="909" spans="16:27" ht="15.75" customHeight="1" x14ac:dyDescent="0.25">
      <c r="P909" s="220"/>
      <c r="Q909" s="220"/>
      <c r="R909" s="220"/>
      <c r="S909" s="220"/>
      <c r="T909" s="220"/>
      <c r="U909" s="220"/>
      <c r="V909" s="220"/>
      <c r="W909" s="220"/>
      <c r="X909" s="220"/>
      <c r="Y909" s="220"/>
      <c r="Z909" s="222"/>
      <c r="AA909" s="222"/>
    </row>
    <row r="910" spans="16:27" ht="15.75" customHeight="1" x14ac:dyDescent="0.25">
      <c r="P910" s="220"/>
      <c r="Q910" s="220"/>
      <c r="R910" s="220"/>
      <c r="S910" s="220"/>
      <c r="T910" s="220"/>
      <c r="U910" s="220"/>
      <c r="V910" s="220"/>
      <c r="W910" s="220"/>
      <c r="X910" s="220"/>
      <c r="Y910" s="220"/>
      <c r="Z910" s="222"/>
      <c r="AA910" s="222"/>
    </row>
    <row r="911" spans="16:27" ht="15.75" customHeight="1" x14ac:dyDescent="0.25">
      <c r="P911" s="220"/>
      <c r="Q911" s="220"/>
      <c r="R911" s="220"/>
      <c r="S911" s="220"/>
      <c r="T911" s="220"/>
      <c r="U911" s="220"/>
      <c r="V911" s="220"/>
      <c r="W911" s="220"/>
      <c r="X911" s="220"/>
      <c r="Y911" s="220"/>
      <c r="Z911" s="222"/>
      <c r="AA911" s="222"/>
    </row>
    <row r="912" spans="16:27" ht="15.75" customHeight="1" x14ac:dyDescent="0.25">
      <c r="P912" s="220"/>
      <c r="Q912" s="220"/>
      <c r="R912" s="220"/>
      <c r="S912" s="220"/>
      <c r="T912" s="220"/>
      <c r="U912" s="220"/>
      <c r="V912" s="220"/>
      <c r="W912" s="220"/>
      <c r="X912" s="220"/>
      <c r="Y912" s="220"/>
      <c r="Z912" s="222"/>
      <c r="AA912" s="222"/>
    </row>
    <row r="913" spans="16:27" ht="15.75" customHeight="1" x14ac:dyDescent="0.25">
      <c r="P913" s="220"/>
      <c r="Q913" s="220"/>
      <c r="R913" s="220"/>
      <c r="S913" s="220"/>
      <c r="T913" s="220"/>
      <c r="U913" s="220"/>
      <c r="V913" s="220"/>
      <c r="W913" s="220"/>
      <c r="X913" s="220"/>
      <c r="Y913" s="220"/>
      <c r="Z913" s="222"/>
      <c r="AA913" s="222"/>
    </row>
    <row r="914" spans="16:27" ht="15.75" customHeight="1" x14ac:dyDescent="0.25">
      <c r="P914" s="220"/>
      <c r="Q914" s="220"/>
      <c r="R914" s="220"/>
      <c r="S914" s="220"/>
      <c r="T914" s="220"/>
      <c r="U914" s="220"/>
      <c r="V914" s="220"/>
      <c r="W914" s="220"/>
      <c r="X914" s="220"/>
      <c r="Y914" s="220"/>
      <c r="Z914" s="222"/>
      <c r="AA914" s="222"/>
    </row>
    <row r="915" spans="16:27" ht="15.75" customHeight="1" x14ac:dyDescent="0.25">
      <c r="P915" s="220"/>
      <c r="Q915" s="220"/>
      <c r="R915" s="220"/>
      <c r="S915" s="220"/>
      <c r="T915" s="220"/>
      <c r="U915" s="220"/>
      <c r="V915" s="220"/>
      <c r="W915" s="220"/>
      <c r="X915" s="220"/>
      <c r="Y915" s="220"/>
      <c r="Z915" s="222"/>
      <c r="AA915" s="222"/>
    </row>
    <row r="916" spans="16:27" ht="15.75" customHeight="1" x14ac:dyDescent="0.25">
      <c r="P916" s="220"/>
      <c r="Q916" s="220"/>
      <c r="R916" s="220"/>
      <c r="S916" s="220"/>
      <c r="T916" s="220"/>
      <c r="U916" s="220"/>
      <c r="V916" s="220"/>
      <c r="W916" s="220"/>
      <c r="X916" s="220"/>
      <c r="Y916" s="220"/>
      <c r="Z916" s="222"/>
      <c r="AA916" s="222"/>
    </row>
    <row r="917" spans="16:27" ht="15.75" customHeight="1" x14ac:dyDescent="0.25">
      <c r="P917" s="220"/>
      <c r="Q917" s="220"/>
      <c r="R917" s="220"/>
      <c r="S917" s="220"/>
      <c r="T917" s="220"/>
      <c r="U917" s="220"/>
      <c r="V917" s="220"/>
      <c r="W917" s="220"/>
      <c r="X917" s="220"/>
      <c r="Y917" s="220"/>
      <c r="Z917" s="222"/>
      <c r="AA917" s="222"/>
    </row>
    <row r="918" spans="16:27" ht="15.75" customHeight="1" x14ac:dyDescent="0.25">
      <c r="P918" s="220"/>
      <c r="Q918" s="220"/>
      <c r="R918" s="220"/>
      <c r="S918" s="220"/>
      <c r="T918" s="220"/>
      <c r="U918" s="220"/>
      <c r="V918" s="220"/>
      <c r="W918" s="220"/>
      <c r="X918" s="220"/>
      <c r="Y918" s="220"/>
      <c r="Z918" s="222"/>
      <c r="AA918" s="222"/>
    </row>
    <row r="919" spans="16:27" ht="15.75" customHeight="1" x14ac:dyDescent="0.25">
      <c r="P919" s="220"/>
      <c r="Q919" s="220"/>
      <c r="R919" s="220"/>
      <c r="S919" s="220"/>
      <c r="T919" s="220"/>
      <c r="U919" s="220"/>
      <c r="V919" s="220"/>
      <c r="W919" s="220"/>
      <c r="X919" s="220"/>
      <c r="Y919" s="220"/>
      <c r="Z919" s="222"/>
      <c r="AA919" s="222"/>
    </row>
    <row r="920" spans="16:27" ht="15.75" customHeight="1" x14ac:dyDescent="0.25">
      <c r="P920" s="220"/>
      <c r="Q920" s="220"/>
      <c r="R920" s="220"/>
      <c r="S920" s="220"/>
      <c r="T920" s="220"/>
      <c r="U920" s="220"/>
      <c r="V920" s="220"/>
      <c r="W920" s="220"/>
      <c r="X920" s="220"/>
      <c r="Y920" s="220"/>
      <c r="Z920" s="222"/>
      <c r="AA920" s="222"/>
    </row>
    <row r="921" spans="16:27" ht="15.75" customHeight="1" x14ac:dyDescent="0.25">
      <c r="P921" s="220"/>
      <c r="Q921" s="220"/>
      <c r="R921" s="220"/>
      <c r="S921" s="220"/>
      <c r="T921" s="220"/>
      <c r="U921" s="220"/>
      <c r="V921" s="220"/>
      <c r="W921" s="220"/>
      <c r="X921" s="220"/>
      <c r="Y921" s="220"/>
      <c r="Z921" s="222"/>
      <c r="AA921" s="222"/>
    </row>
    <row r="922" spans="16:27" ht="15.75" customHeight="1" x14ac:dyDescent="0.25">
      <c r="P922" s="220"/>
      <c r="Q922" s="220"/>
      <c r="R922" s="220"/>
      <c r="S922" s="220"/>
      <c r="T922" s="220"/>
      <c r="U922" s="220"/>
      <c r="V922" s="220"/>
      <c r="W922" s="220"/>
      <c r="X922" s="220"/>
      <c r="Y922" s="220"/>
      <c r="Z922" s="222"/>
      <c r="AA922" s="222"/>
    </row>
    <row r="923" spans="16:27" ht="15.75" customHeight="1" x14ac:dyDescent="0.25">
      <c r="P923" s="220"/>
      <c r="Q923" s="220"/>
      <c r="R923" s="220"/>
      <c r="S923" s="220"/>
      <c r="T923" s="220"/>
      <c r="U923" s="220"/>
      <c r="V923" s="220"/>
      <c r="W923" s="220"/>
      <c r="X923" s="220"/>
      <c r="Y923" s="220"/>
      <c r="Z923" s="222"/>
      <c r="AA923" s="222"/>
    </row>
    <row r="924" spans="16:27" ht="15.75" customHeight="1" x14ac:dyDescent="0.25">
      <c r="P924" s="220"/>
      <c r="Q924" s="220"/>
      <c r="R924" s="220"/>
      <c r="S924" s="220"/>
      <c r="T924" s="220"/>
      <c r="U924" s="220"/>
      <c r="V924" s="220"/>
      <c r="W924" s="220"/>
      <c r="X924" s="220"/>
      <c r="Y924" s="220"/>
      <c r="Z924" s="222"/>
      <c r="AA924" s="222"/>
    </row>
    <row r="925" spans="16:27" ht="15.75" customHeight="1" x14ac:dyDescent="0.25">
      <c r="P925" s="220"/>
      <c r="Q925" s="220"/>
      <c r="R925" s="220"/>
      <c r="S925" s="220"/>
      <c r="T925" s="220"/>
      <c r="U925" s="220"/>
      <c r="V925" s="220"/>
      <c r="W925" s="220"/>
      <c r="X925" s="220"/>
      <c r="Y925" s="220"/>
      <c r="Z925" s="222"/>
      <c r="AA925" s="222"/>
    </row>
    <row r="926" spans="16:27" ht="15.75" customHeight="1" x14ac:dyDescent="0.25">
      <c r="P926" s="220"/>
      <c r="Q926" s="220"/>
      <c r="R926" s="220"/>
      <c r="S926" s="220"/>
      <c r="T926" s="220"/>
      <c r="U926" s="220"/>
      <c r="V926" s="220"/>
      <c r="W926" s="220"/>
      <c r="X926" s="220"/>
      <c r="Y926" s="220"/>
      <c r="Z926" s="222"/>
      <c r="AA926" s="222"/>
    </row>
    <row r="927" spans="16:27" ht="15.75" customHeight="1" x14ac:dyDescent="0.25">
      <c r="P927" s="220"/>
      <c r="Q927" s="220"/>
      <c r="R927" s="220"/>
      <c r="S927" s="220"/>
      <c r="T927" s="220"/>
      <c r="U927" s="220"/>
      <c r="V927" s="220"/>
      <c r="W927" s="220"/>
      <c r="X927" s="220"/>
      <c r="Y927" s="220"/>
      <c r="Z927" s="222"/>
      <c r="AA927" s="222"/>
    </row>
    <row r="928" spans="16:27" ht="15.75" customHeight="1" x14ac:dyDescent="0.25">
      <c r="P928" s="220"/>
      <c r="Q928" s="220"/>
      <c r="R928" s="220"/>
      <c r="S928" s="220"/>
      <c r="T928" s="220"/>
      <c r="U928" s="220"/>
      <c r="V928" s="220"/>
      <c r="W928" s="220"/>
      <c r="X928" s="220"/>
      <c r="Y928" s="220"/>
      <c r="Z928" s="222"/>
      <c r="AA928" s="222"/>
    </row>
    <row r="929" spans="16:27" ht="15.75" customHeight="1" x14ac:dyDescent="0.25">
      <c r="P929" s="220"/>
      <c r="Q929" s="220"/>
      <c r="R929" s="220"/>
      <c r="S929" s="220"/>
      <c r="T929" s="220"/>
      <c r="U929" s="220"/>
      <c r="V929" s="220"/>
      <c r="W929" s="220"/>
      <c r="X929" s="220"/>
      <c r="Y929" s="220"/>
      <c r="Z929" s="222"/>
      <c r="AA929" s="222"/>
    </row>
    <row r="930" spans="16:27" ht="15.75" customHeight="1" x14ac:dyDescent="0.25">
      <c r="P930" s="220"/>
      <c r="Q930" s="220"/>
      <c r="R930" s="220"/>
      <c r="S930" s="220"/>
      <c r="T930" s="220"/>
      <c r="U930" s="220"/>
      <c r="V930" s="220"/>
      <c r="W930" s="220"/>
      <c r="X930" s="220"/>
      <c r="Y930" s="220"/>
      <c r="Z930" s="222"/>
      <c r="AA930" s="222"/>
    </row>
    <row r="931" spans="16:27" ht="15.75" customHeight="1" x14ac:dyDescent="0.25">
      <c r="P931" s="220"/>
      <c r="Q931" s="220"/>
      <c r="R931" s="220"/>
      <c r="S931" s="220"/>
      <c r="T931" s="220"/>
      <c r="U931" s="220"/>
      <c r="V931" s="220"/>
      <c r="W931" s="220"/>
      <c r="X931" s="220"/>
      <c r="Y931" s="220"/>
      <c r="Z931" s="222"/>
      <c r="AA931" s="222"/>
    </row>
    <row r="932" spans="16:27" ht="15.75" customHeight="1" x14ac:dyDescent="0.25">
      <c r="P932" s="220"/>
      <c r="Q932" s="220"/>
      <c r="R932" s="220"/>
      <c r="S932" s="220"/>
      <c r="T932" s="220"/>
      <c r="U932" s="220"/>
      <c r="V932" s="220"/>
      <c r="W932" s="220"/>
      <c r="X932" s="220"/>
      <c r="Y932" s="220"/>
      <c r="Z932" s="222"/>
      <c r="AA932" s="222"/>
    </row>
    <row r="933" spans="16:27" ht="15.75" customHeight="1" x14ac:dyDescent="0.25">
      <c r="P933" s="220"/>
      <c r="Q933" s="220"/>
      <c r="R933" s="220"/>
      <c r="S933" s="220"/>
      <c r="T933" s="220"/>
      <c r="U933" s="220"/>
      <c r="V933" s="220"/>
      <c r="W933" s="220"/>
      <c r="X933" s="220"/>
      <c r="Y933" s="220"/>
      <c r="Z933" s="222"/>
      <c r="AA933" s="222"/>
    </row>
    <row r="934" spans="16:27" ht="15.75" customHeight="1" x14ac:dyDescent="0.25">
      <c r="P934" s="220"/>
      <c r="Q934" s="220"/>
      <c r="R934" s="220"/>
      <c r="S934" s="220"/>
      <c r="T934" s="220"/>
      <c r="U934" s="220"/>
      <c r="V934" s="220"/>
      <c r="W934" s="220"/>
      <c r="X934" s="220"/>
      <c r="Y934" s="220"/>
      <c r="Z934" s="222"/>
      <c r="AA934" s="222"/>
    </row>
    <row r="935" spans="16:27" ht="15.75" customHeight="1" x14ac:dyDescent="0.25">
      <c r="P935" s="220"/>
      <c r="Q935" s="220"/>
      <c r="R935" s="220"/>
      <c r="S935" s="220"/>
      <c r="T935" s="220"/>
      <c r="U935" s="220"/>
      <c r="V935" s="220"/>
      <c r="W935" s="220"/>
      <c r="X935" s="220"/>
      <c r="Y935" s="220"/>
      <c r="Z935" s="222"/>
      <c r="AA935" s="222"/>
    </row>
    <row r="936" spans="16:27" ht="15.75" customHeight="1" x14ac:dyDescent="0.25">
      <c r="P936" s="220"/>
      <c r="Q936" s="220"/>
      <c r="R936" s="220"/>
      <c r="S936" s="220"/>
      <c r="T936" s="220"/>
      <c r="U936" s="220"/>
      <c r="V936" s="220"/>
      <c r="W936" s="220"/>
      <c r="X936" s="220"/>
      <c r="Y936" s="220"/>
      <c r="Z936" s="222"/>
      <c r="AA936" s="222"/>
    </row>
    <row r="937" spans="16:27" ht="15.75" customHeight="1" x14ac:dyDescent="0.25">
      <c r="P937" s="220"/>
      <c r="Q937" s="220"/>
      <c r="R937" s="220"/>
      <c r="S937" s="220"/>
      <c r="T937" s="220"/>
      <c r="U937" s="220"/>
      <c r="V937" s="220"/>
      <c r="W937" s="220"/>
      <c r="X937" s="220"/>
      <c r="Y937" s="220"/>
      <c r="Z937" s="222"/>
      <c r="AA937" s="222"/>
    </row>
    <row r="938" spans="16:27" ht="15.75" customHeight="1" x14ac:dyDescent="0.25">
      <c r="P938" s="220"/>
      <c r="Q938" s="220"/>
      <c r="R938" s="220"/>
      <c r="S938" s="220"/>
      <c r="T938" s="220"/>
      <c r="U938" s="220"/>
      <c r="V938" s="220"/>
      <c r="W938" s="220"/>
      <c r="X938" s="220"/>
      <c r="Y938" s="220"/>
      <c r="Z938" s="222"/>
      <c r="AA938" s="222"/>
    </row>
    <row r="939" spans="16:27" ht="15.75" customHeight="1" x14ac:dyDescent="0.25">
      <c r="P939" s="220"/>
      <c r="Q939" s="220"/>
      <c r="R939" s="220"/>
      <c r="S939" s="220"/>
      <c r="T939" s="220"/>
      <c r="U939" s="220"/>
      <c r="V939" s="220"/>
      <c r="W939" s="220"/>
      <c r="X939" s="220"/>
      <c r="Y939" s="220"/>
      <c r="Z939" s="222"/>
      <c r="AA939" s="222"/>
    </row>
    <row r="940" spans="16:27" ht="15.75" customHeight="1" x14ac:dyDescent="0.25">
      <c r="P940" s="220"/>
      <c r="Q940" s="220"/>
      <c r="R940" s="220"/>
      <c r="S940" s="220"/>
      <c r="T940" s="220"/>
      <c r="U940" s="220"/>
      <c r="V940" s="220"/>
      <c r="W940" s="220"/>
      <c r="X940" s="220"/>
      <c r="Y940" s="220"/>
      <c r="Z940" s="222"/>
      <c r="AA940" s="222"/>
    </row>
    <row r="941" spans="16:27" ht="15.75" customHeight="1" x14ac:dyDescent="0.25">
      <c r="P941" s="220"/>
      <c r="Q941" s="220"/>
      <c r="R941" s="220"/>
      <c r="S941" s="220"/>
      <c r="T941" s="220"/>
      <c r="U941" s="220"/>
      <c r="V941" s="220"/>
      <c r="W941" s="220"/>
      <c r="X941" s="220"/>
      <c r="Y941" s="220"/>
      <c r="Z941" s="222"/>
      <c r="AA941" s="222"/>
    </row>
    <row r="942" spans="16:27" ht="15.75" customHeight="1" x14ac:dyDescent="0.25">
      <c r="P942" s="220"/>
      <c r="Q942" s="220"/>
      <c r="R942" s="220"/>
      <c r="S942" s="220"/>
      <c r="T942" s="220"/>
      <c r="U942" s="220"/>
      <c r="V942" s="220"/>
      <c r="W942" s="220"/>
      <c r="X942" s="220"/>
      <c r="Y942" s="220"/>
      <c r="Z942" s="222"/>
      <c r="AA942" s="222"/>
    </row>
    <row r="943" spans="16:27" ht="15.75" customHeight="1" x14ac:dyDescent="0.25">
      <c r="P943" s="220"/>
      <c r="Q943" s="220"/>
      <c r="R943" s="220"/>
      <c r="S943" s="220"/>
      <c r="T943" s="220"/>
      <c r="U943" s="220"/>
      <c r="V943" s="220"/>
      <c r="W943" s="220"/>
      <c r="X943" s="220"/>
      <c r="Y943" s="220"/>
      <c r="Z943" s="222"/>
      <c r="AA943" s="222"/>
    </row>
    <row r="944" spans="16:27" ht="15.75" customHeight="1" x14ac:dyDescent="0.25">
      <c r="P944" s="220"/>
      <c r="Q944" s="220"/>
      <c r="R944" s="220"/>
      <c r="S944" s="220"/>
      <c r="T944" s="220"/>
      <c r="U944" s="220"/>
      <c r="V944" s="220"/>
      <c r="W944" s="220"/>
      <c r="X944" s="220"/>
      <c r="Y944" s="220"/>
      <c r="Z944" s="222"/>
      <c r="AA944" s="222"/>
    </row>
    <row r="945" spans="16:27" ht="15.75" customHeight="1" x14ac:dyDescent="0.25">
      <c r="P945" s="220"/>
      <c r="Q945" s="220"/>
      <c r="R945" s="220"/>
      <c r="S945" s="220"/>
      <c r="T945" s="220"/>
      <c r="U945" s="220"/>
      <c r="V945" s="220"/>
      <c r="W945" s="220"/>
      <c r="X945" s="220"/>
      <c r="Y945" s="220"/>
      <c r="Z945" s="222"/>
      <c r="AA945" s="222"/>
    </row>
    <row r="946" spans="16:27" ht="15.75" customHeight="1" x14ac:dyDescent="0.25">
      <c r="P946" s="220"/>
      <c r="Q946" s="220"/>
      <c r="R946" s="220"/>
      <c r="S946" s="220"/>
      <c r="T946" s="220"/>
      <c r="U946" s="220"/>
      <c r="V946" s="220"/>
      <c r="W946" s="220"/>
      <c r="X946" s="220"/>
      <c r="Y946" s="220"/>
      <c r="Z946" s="222"/>
      <c r="AA946" s="222"/>
    </row>
    <row r="947" spans="16:27" ht="15.75" customHeight="1" x14ac:dyDescent="0.25">
      <c r="P947" s="220"/>
      <c r="Q947" s="220"/>
      <c r="R947" s="220"/>
      <c r="S947" s="220"/>
      <c r="T947" s="220"/>
      <c r="U947" s="220"/>
      <c r="V947" s="220"/>
      <c r="W947" s="220"/>
      <c r="X947" s="220"/>
      <c r="Y947" s="220"/>
      <c r="Z947" s="222"/>
      <c r="AA947" s="222"/>
    </row>
    <row r="948" spans="16:27" ht="15.75" customHeight="1" x14ac:dyDescent="0.25">
      <c r="P948" s="220"/>
      <c r="Q948" s="220"/>
      <c r="R948" s="220"/>
      <c r="S948" s="220"/>
      <c r="T948" s="220"/>
      <c r="U948" s="220"/>
      <c r="V948" s="220"/>
      <c r="W948" s="220"/>
      <c r="X948" s="220"/>
      <c r="Y948" s="220"/>
      <c r="Z948" s="222"/>
      <c r="AA948" s="222"/>
    </row>
    <row r="949" spans="16:27" ht="15.75" customHeight="1" x14ac:dyDescent="0.25">
      <c r="P949" s="220"/>
      <c r="Q949" s="220"/>
      <c r="R949" s="220"/>
      <c r="S949" s="220"/>
      <c r="T949" s="220"/>
      <c r="U949" s="220"/>
      <c r="V949" s="220"/>
      <c r="W949" s="220"/>
      <c r="X949" s="220"/>
      <c r="Y949" s="220"/>
      <c r="Z949" s="222"/>
      <c r="AA949" s="222"/>
    </row>
    <row r="950" spans="16:27" ht="15.75" customHeight="1" x14ac:dyDescent="0.25">
      <c r="P950" s="220"/>
      <c r="Q950" s="220"/>
      <c r="R950" s="220"/>
      <c r="S950" s="220"/>
      <c r="T950" s="220"/>
      <c r="U950" s="220"/>
      <c r="V950" s="220"/>
      <c r="W950" s="220"/>
      <c r="X950" s="220"/>
      <c r="Y950" s="220"/>
      <c r="Z950" s="222"/>
      <c r="AA950" s="222"/>
    </row>
    <row r="951" spans="16:27" ht="15.75" customHeight="1" x14ac:dyDescent="0.25">
      <c r="P951" s="220"/>
      <c r="Q951" s="220"/>
      <c r="R951" s="220"/>
      <c r="S951" s="220"/>
      <c r="T951" s="220"/>
      <c r="U951" s="220"/>
      <c r="V951" s="220"/>
      <c r="W951" s="220"/>
      <c r="X951" s="220"/>
      <c r="Y951" s="220"/>
      <c r="Z951" s="222"/>
      <c r="AA951" s="222"/>
    </row>
    <row r="952" spans="16:27" ht="15.75" customHeight="1" x14ac:dyDescent="0.25">
      <c r="P952" s="220"/>
      <c r="Q952" s="220"/>
      <c r="R952" s="220"/>
      <c r="S952" s="220"/>
      <c r="T952" s="220"/>
      <c r="U952" s="220"/>
      <c r="V952" s="220"/>
      <c r="W952" s="220"/>
      <c r="X952" s="220"/>
      <c r="Y952" s="220"/>
      <c r="Z952" s="222"/>
      <c r="AA952" s="222"/>
    </row>
    <row r="953" spans="16:27" ht="15.75" customHeight="1" x14ac:dyDescent="0.25">
      <c r="P953" s="220"/>
      <c r="Q953" s="220"/>
      <c r="R953" s="220"/>
      <c r="S953" s="220"/>
      <c r="T953" s="220"/>
      <c r="U953" s="220"/>
      <c r="V953" s="220"/>
      <c r="W953" s="220"/>
      <c r="X953" s="220"/>
      <c r="Y953" s="220"/>
      <c r="Z953" s="222"/>
      <c r="AA953" s="222"/>
    </row>
    <row r="954" spans="16:27" ht="15.75" customHeight="1" x14ac:dyDescent="0.25">
      <c r="P954" s="220"/>
      <c r="Q954" s="220"/>
      <c r="R954" s="220"/>
      <c r="S954" s="220"/>
      <c r="T954" s="220"/>
      <c r="U954" s="220"/>
      <c r="V954" s="220"/>
      <c r="W954" s="220"/>
      <c r="X954" s="220"/>
      <c r="Y954" s="220"/>
      <c r="Z954" s="222"/>
      <c r="AA954" s="222"/>
    </row>
    <row r="955" spans="16:27" ht="15.75" customHeight="1" x14ac:dyDescent="0.25">
      <c r="P955" s="220"/>
      <c r="Q955" s="220"/>
      <c r="R955" s="220"/>
      <c r="S955" s="220"/>
      <c r="T955" s="220"/>
      <c r="U955" s="220"/>
      <c r="V955" s="220"/>
      <c r="W955" s="220"/>
      <c r="X955" s="220"/>
      <c r="Y955" s="220"/>
      <c r="Z955" s="222"/>
      <c r="AA955" s="222"/>
    </row>
    <row r="956" spans="16:27" ht="15.75" customHeight="1" x14ac:dyDescent="0.25">
      <c r="P956" s="220"/>
      <c r="Q956" s="220"/>
      <c r="R956" s="220"/>
      <c r="S956" s="220"/>
      <c r="T956" s="220"/>
      <c r="U956" s="220"/>
      <c r="V956" s="220"/>
      <c r="W956" s="220"/>
      <c r="X956" s="220"/>
      <c r="Y956" s="220"/>
      <c r="Z956" s="222"/>
      <c r="AA956" s="222"/>
    </row>
    <row r="957" spans="16:27" ht="15.75" customHeight="1" x14ac:dyDescent="0.25">
      <c r="P957" s="220"/>
      <c r="Q957" s="220"/>
      <c r="R957" s="220"/>
      <c r="S957" s="220"/>
      <c r="T957" s="220"/>
      <c r="U957" s="220"/>
      <c r="V957" s="220"/>
      <c r="W957" s="220"/>
      <c r="X957" s="220"/>
      <c r="Y957" s="220"/>
      <c r="Z957" s="222"/>
      <c r="AA957" s="222"/>
    </row>
    <row r="958" spans="16:27" ht="15.75" customHeight="1" x14ac:dyDescent="0.25">
      <c r="P958" s="220"/>
      <c r="Q958" s="220"/>
      <c r="R958" s="220"/>
      <c r="S958" s="220"/>
      <c r="T958" s="220"/>
      <c r="U958" s="220"/>
      <c r="V958" s="220"/>
      <c r="W958" s="220"/>
      <c r="X958" s="220"/>
      <c r="Y958" s="220"/>
      <c r="Z958" s="222"/>
      <c r="AA958" s="222"/>
    </row>
    <row r="959" spans="16:27" ht="15.75" customHeight="1" x14ac:dyDescent="0.25">
      <c r="P959" s="220"/>
      <c r="Q959" s="220"/>
      <c r="R959" s="220"/>
      <c r="S959" s="220"/>
      <c r="T959" s="220"/>
      <c r="U959" s="220"/>
      <c r="V959" s="220"/>
      <c r="W959" s="220"/>
      <c r="X959" s="220"/>
      <c r="Y959" s="220"/>
      <c r="Z959" s="222"/>
      <c r="AA959" s="222"/>
    </row>
    <row r="960" spans="16:27" ht="15.75" customHeight="1" x14ac:dyDescent="0.25">
      <c r="P960" s="220"/>
      <c r="Q960" s="220"/>
      <c r="R960" s="220"/>
      <c r="S960" s="220"/>
      <c r="T960" s="220"/>
      <c r="U960" s="220"/>
      <c r="V960" s="220"/>
      <c r="W960" s="220"/>
      <c r="X960" s="220"/>
      <c r="Y960" s="220"/>
      <c r="Z960" s="222"/>
      <c r="AA960" s="222"/>
    </row>
    <row r="961" spans="16:27" ht="15.75" customHeight="1" x14ac:dyDescent="0.25">
      <c r="P961" s="220"/>
      <c r="Q961" s="220"/>
      <c r="R961" s="220"/>
      <c r="S961" s="220"/>
      <c r="T961" s="220"/>
      <c r="U961" s="220"/>
      <c r="V961" s="220"/>
      <c r="W961" s="220"/>
      <c r="X961" s="220"/>
      <c r="Y961" s="220"/>
      <c r="Z961" s="222"/>
      <c r="AA961" s="222"/>
    </row>
    <row r="962" spans="16:27" ht="15.75" customHeight="1" x14ac:dyDescent="0.25">
      <c r="P962" s="220"/>
      <c r="Q962" s="220"/>
      <c r="R962" s="220"/>
      <c r="S962" s="220"/>
      <c r="T962" s="220"/>
      <c r="U962" s="220"/>
      <c r="V962" s="220"/>
      <c r="W962" s="220"/>
      <c r="X962" s="220"/>
      <c r="Y962" s="220"/>
      <c r="Z962" s="222"/>
      <c r="AA962" s="222"/>
    </row>
    <row r="963" spans="16:27" ht="15.75" customHeight="1" x14ac:dyDescent="0.25">
      <c r="P963" s="220"/>
      <c r="Q963" s="220"/>
      <c r="R963" s="220"/>
      <c r="S963" s="220"/>
      <c r="T963" s="220"/>
      <c r="U963" s="220"/>
      <c r="V963" s="220"/>
      <c r="W963" s="220"/>
      <c r="X963" s="220"/>
      <c r="Y963" s="220"/>
      <c r="Z963" s="222"/>
      <c r="AA963" s="222"/>
    </row>
    <row r="964" spans="16:27" ht="15.75" customHeight="1" x14ac:dyDescent="0.25">
      <c r="P964" s="220"/>
      <c r="Q964" s="220"/>
      <c r="R964" s="220"/>
      <c r="S964" s="220"/>
      <c r="T964" s="220"/>
      <c r="U964" s="220"/>
      <c r="V964" s="220"/>
      <c r="W964" s="220"/>
      <c r="X964" s="220"/>
      <c r="Y964" s="220"/>
      <c r="Z964" s="222"/>
      <c r="AA964" s="222"/>
    </row>
    <row r="965" spans="16:27" ht="15.75" customHeight="1" x14ac:dyDescent="0.25">
      <c r="P965" s="220"/>
      <c r="Q965" s="220"/>
      <c r="R965" s="220"/>
      <c r="S965" s="220"/>
      <c r="T965" s="220"/>
      <c r="U965" s="220"/>
      <c r="V965" s="220"/>
      <c r="W965" s="220"/>
      <c r="X965" s="220"/>
      <c r="Y965" s="220"/>
      <c r="Z965" s="222"/>
      <c r="AA965" s="222"/>
    </row>
    <row r="966" spans="16:27" ht="15.75" customHeight="1" x14ac:dyDescent="0.25">
      <c r="P966" s="220"/>
      <c r="Q966" s="220"/>
      <c r="R966" s="220"/>
      <c r="S966" s="220"/>
      <c r="T966" s="220"/>
      <c r="U966" s="220"/>
      <c r="V966" s="220"/>
      <c r="W966" s="220"/>
      <c r="X966" s="220"/>
      <c r="Y966" s="220"/>
      <c r="Z966" s="222"/>
      <c r="AA966" s="222"/>
    </row>
    <row r="967" spans="16:27" ht="15.75" customHeight="1" x14ac:dyDescent="0.25">
      <c r="P967" s="220"/>
      <c r="Q967" s="220"/>
      <c r="R967" s="220"/>
      <c r="S967" s="220"/>
      <c r="T967" s="220"/>
      <c r="U967" s="220"/>
      <c r="V967" s="220"/>
      <c r="W967" s="220"/>
      <c r="X967" s="220"/>
      <c r="Y967" s="220"/>
      <c r="Z967" s="222"/>
      <c r="AA967" s="222"/>
    </row>
    <row r="968" spans="16:27" ht="15.75" customHeight="1" x14ac:dyDescent="0.25">
      <c r="P968" s="220"/>
      <c r="Q968" s="220"/>
      <c r="R968" s="220"/>
      <c r="S968" s="220"/>
      <c r="T968" s="220"/>
      <c r="U968" s="220"/>
      <c r="V968" s="220"/>
      <c r="W968" s="220"/>
      <c r="X968" s="220"/>
      <c r="Y968" s="220"/>
      <c r="Z968" s="222"/>
      <c r="AA968" s="222"/>
    </row>
    <row r="969" spans="16:27" ht="15.75" customHeight="1" x14ac:dyDescent="0.25">
      <c r="P969" s="220"/>
      <c r="Q969" s="220"/>
      <c r="R969" s="220"/>
      <c r="S969" s="220"/>
      <c r="T969" s="220"/>
      <c r="U969" s="220"/>
      <c r="V969" s="220"/>
      <c r="W969" s="220"/>
      <c r="X969" s="220"/>
      <c r="Y969" s="220"/>
      <c r="Z969" s="222"/>
      <c r="AA969" s="222"/>
    </row>
    <row r="970" spans="16:27" ht="15.75" customHeight="1" x14ac:dyDescent="0.25">
      <c r="P970" s="220"/>
      <c r="Q970" s="220"/>
      <c r="R970" s="220"/>
      <c r="S970" s="220"/>
      <c r="T970" s="220"/>
      <c r="U970" s="220"/>
      <c r="V970" s="220"/>
      <c r="W970" s="220"/>
      <c r="X970" s="220"/>
      <c r="Y970" s="220"/>
      <c r="Z970" s="222"/>
      <c r="AA970" s="222"/>
    </row>
    <row r="971" spans="16:27" ht="15.75" customHeight="1" x14ac:dyDescent="0.25">
      <c r="P971" s="220"/>
      <c r="Q971" s="220"/>
      <c r="R971" s="220"/>
      <c r="S971" s="220"/>
      <c r="T971" s="220"/>
      <c r="U971" s="220"/>
      <c r="V971" s="220"/>
      <c r="W971" s="220"/>
      <c r="X971" s="220"/>
      <c r="Y971" s="220"/>
      <c r="Z971" s="222"/>
      <c r="AA971" s="222"/>
    </row>
    <row r="972" spans="16:27" ht="15.75" customHeight="1" x14ac:dyDescent="0.25">
      <c r="P972" s="220"/>
      <c r="Q972" s="220"/>
      <c r="R972" s="220"/>
      <c r="S972" s="220"/>
      <c r="T972" s="220"/>
      <c r="U972" s="220"/>
      <c r="V972" s="220"/>
      <c r="W972" s="220"/>
      <c r="X972" s="220"/>
      <c r="Y972" s="220"/>
      <c r="Z972" s="222"/>
      <c r="AA972" s="222"/>
    </row>
    <row r="973" spans="16:27" ht="15.75" customHeight="1" x14ac:dyDescent="0.25">
      <c r="P973" s="220"/>
      <c r="Q973" s="220"/>
      <c r="R973" s="220"/>
      <c r="S973" s="220"/>
      <c r="T973" s="220"/>
      <c r="U973" s="220"/>
      <c r="V973" s="220"/>
      <c r="W973" s="220"/>
      <c r="X973" s="220"/>
      <c r="Y973" s="220"/>
      <c r="Z973" s="222"/>
      <c r="AA973" s="222"/>
    </row>
    <row r="974" spans="16:27" ht="15.75" customHeight="1" x14ac:dyDescent="0.25">
      <c r="P974" s="220"/>
      <c r="Q974" s="220"/>
      <c r="R974" s="220"/>
      <c r="S974" s="220"/>
      <c r="T974" s="220"/>
      <c r="U974" s="220"/>
      <c r="V974" s="220"/>
      <c r="W974" s="220"/>
      <c r="X974" s="220"/>
      <c r="Y974" s="220"/>
      <c r="Z974" s="222"/>
      <c r="AA974" s="222"/>
    </row>
    <row r="975" spans="16:27" ht="15.75" customHeight="1" x14ac:dyDescent="0.25">
      <c r="P975" s="220"/>
      <c r="Q975" s="220"/>
      <c r="R975" s="220"/>
      <c r="S975" s="220"/>
      <c r="T975" s="220"/>
      <c r="U975" s="220"/>
      <c r="V975" s="220"/>
      <c r="W975" s="220"/>
      <c r="X975" s="220"/>
      <c r="Y975" s="220"/>
      <c r="Z975" s="222"/>
      <c r="AA975" s="222"/>
    </row>
    <row r="976" spans="16:27" ht="15.75" customHeight="1" x14ac:dyDescent="0.25">
      <c r="P976" s="220"/>
      <c r="Q976" s="220"/>
      <c r="R976" s="220"/>
      <c r="S976" s="220"/>
      <c r="T976" s="220"/>
      <c r="U976" s="220"/>
      <c r="V976" s="220"/>
      <c r="W976" s="220"/>
      <c r="X976" s="220"/>
      <c r="Y976" s="220"/>
      <c r="Z976" s="222"/>
      <c r="AA976" s="222"/>
    </row>
    <row r="977" spans="16:27" ht="15.75" customHeight="1" x14ac:dyDescent="0.25">
      <c r="P977" s="220"/>
      <c r="Q977" s="220"/>
      <c r="R977" s="220"/>
      <c r="S977" s="220"/>
      <c r="T977" s="220"/>
      <c r="U977" s="220"/>
      <c r="V977" s="220"/>
      <c r="W977" s="220"/>
      <c r="X977" s="220"/>
      <c r="Y977" s="220"/>
      <c r="Z977" s="222"/>
      <c r="AA977" s="222"/>
    </row>
    <row r="978" spans="16:27" ht="15.75" customHeight="1" x14ac:dyDescent="0.25">
      <c r="P978" s="220"/>
      <c r="Q978" s="220"/>
      <c r="R978" s="220"/>
      <c r="S978" s="220"/>
      <c r="T978" s="220"/>
      <c r="U978" s="220"/>
      <c r="V978" s="220"/>
      <c r="W978" s="220"/>
      <c r="X978" s="220"/>
      <c r="Y978" s="220"/>
      <c r="Z978" s="222"/>
      <c r="AA978" s="222"/>
    </row>
    <row r="979" spans="16:27" ht="15.75" customHeight="1" x14ac:dyDescent="0.25">
      <c r="P979" s="220"/>
      <c r="Q979" s="220"/>
      <c r="R979" s="220"/>
      <c r="S979" s="220"/>
      <c r="T979" s="220"/>
      <c r="U979" s="220"/>
      <c r="V979" s="220"/>
      <c r="W979" s="220"/>
      <c r="X979" s="220"/>
      <c r="Y979" s="220"/>
      <c r="Z979" s="222"/>
      <c r="AA979" s="222"/>
    </row>
    <row r="980" spans="16:27" ht="15.75" customHeight="1" x14ac:dyDescent="0.25">
      <c r="P980" s="220"/>
      <c r="Q980" s="220"/>
      <c r="R980" s="220"/>
      <c r="S980" s="220"/>
      <c r="T980" s="220"/>
      <c r="U980" s="220"/>
      <c r="V980" s="220"/>
      <c r="W980" s="220"/>
      <c r="X980" s="220"/>
      <c r="Y980" s="220"/>
      <c r="Z980" s="222"/>
      <c r="AA980" s="222"/>
    </row>
    <row r="981" spans="16:27" ht="15.75" customHeight="1" x14ac:dyDescent="0.25">
      <c r="P981" s="220"/>
      <c r="Q981" s="220"/>
      <c r="R981" s="220"/>
      <c r="S981" s="220"/>
      <c r="T981" s="220"/>
      <c r="U981" s="220"/>
      <c r="V981" s="220"/>
      <c r="W981" s="220"/>
      <c r="X981" s="220"/>
      <c r="Y981" s="220"/>
      <c r="Z981" s="222"/>
      <c r="AA981" s="222"/>
    </row>
    <row r="982" spans="16:27" ht="15.75" customHeight="1" x14ac:dyDescent="0.25">
      <c r="P982" s="220"/>
      <c r="Q982" s="220"/>
      <c r="R982" s="220"/>
      <c r="S982" s="220"/>
      <c r="T982" s="220"/>
      <c r="U982" s="220"/>
      <c r="V982" s="220"/>
      <c r="W982" s="220"/>
      <c r="X982" s="220"/>
      <c r="Y982" s="220"/>
      <c r="Z982" s="222"/>
      <c r="AA982" s="222"/>
    </row>
    <row r="983" spans="16:27" ht="15.75" customHeight="1" x14ac:dyDescent="0.25">
      <c r="P983" s="220"/>
      <c r="Q983" s="220"/>
      <c r="R983" s="220"/>
      <c r="S983" s="220"/>
      <c r="T983" s="220"/>
      <c r="U983" s="220"/>
      <c r="V983" s="220"/>
      <c r="W983" s="220"/>
      <c r="X983" s="220"/>
      <c r="Y983" s="220"/>
      <c r="Z983" s="222"/>
      <c r="AA983" s="222"/>
    </row>
    <row r="984" spans="16:27" ht="15.75" customHeight="1" x14ac:dyDescent="0.25">
      <c r="P984" s="220"/>
      <c r="Q984" s="220"/>
      <c r="R984" s="220"/>
      <c r="S984" s="220"/>
      <c r="T984" s="220"/>
      <c r="U984" s="220"/>
      <c r="V984" s="220"/>
      <c r="W984" s="220"/>
      <c r="X984" s="220"/>
      <c r="Y984" s="220"/>
      <c r="Z984" s="222"/>
      <c r="AA984" s="222"/>
    </row>
    <row r="985" spans="16:27" ht="15.75" customHeight="1" x14ac:dyDescent="0.25">
      <c r="P985" s="220"/>
      <c r="Q985" s="220"/>
      <c r="R985" s="220"/>
      <c r="S985" s="220"/>
      <c r="T985" s="220"/>
      <c r="U985" s="220"/>
      <c r="V985" s="220"/>
      <c r="W985" s="220"/>
      <c r="X985" s="220"/>
      <c r="Y985" s="220"/>
      <c r="Z985" s="222"/>
      <c r="AA985" s="222"/>
    </row>
    <row r="986" spans="16:27" ht="15.75" customHeight="1" x14ac:dyDescent="0.25">
      <c r="P986" s="220"/>
      <c r="Q986" s="220"/>
      <c r="R986" s="220"/>
      <c r="S986" s="220"/>
      <c r="T986" s="220"/>
      <c r="U986" s="220"/>
      <c r="V986" s="220"/>
      <c r="W986" s="220"/>
      <c r="X986" s="220"/>
      <c r="Y986" s="220"/>
      <c r="Z986" s="222"/>
      <c r="AA986" s="222"/>
    </row>
    <row r="987" spans="16:27" ht="15.75" customHeight="1" x14ac:dyDescent="0.25">
      <c r="P987" s="220"/>
      <c r="Q987" s="220"/>
      <c r="R987" s="220"/>
      <c r="S987" s="220"/>
      <c r="T987" s="220"/>
      <c r="U987" s="220"/>
      <c r="V987" s="220"/>
      <c r="W987" s="220"/>
      <c r="X987" s="220"/>
      <c r="Y987" s="220"/>
      <c r="Z987" s="222"/>
      <c r="AA987" s="222"/>
    </row>
    <row r="988" spans="16:27" ht="15.75" customHeight="1" x14ac:dyDescent="0.25">
      <c r="P988" s="220"/>
      <c r="Q988" s="220"/>
      <c r="R988" s="220"/>
      <c r="S988" s="220"/>
      <c r="T988" s="220"/>
      <c r="U988" s="220"/>
      <c r="V988" s="220"/>
      <c r="W988" s="220"/>
      <c r="X988" s="220"/>
      <c r="Y988" s="220"/>
      <c r="Z988" s="222"/>
      <c r="AA988" s="222"/>
    </row>
    <row r="989" spans="16:27" ht="15.75" customHeight="1" x14ac:dyDescent="0.25">
      <c r="P989" s="220"/>
      <c r="Q989" s="220"/>
      <c r="R989" s="220"/>
      <c r="S989" s="220"/>
      <c r="T989" s="220"/>
      <c r="U989" s="220"/>
      <c r="V989" s="220"/>
      <c r="W989" s="220"/>
      <c r="X989" s="220"/>
      <c r="Y989" s="220"/>
      <c r="Z989" s="222"/>
      <c r="AA989" s="222"/>
    </row>
    <row r="990" spans="16:27" ht="15.75" customHeight="1" x14ac:dyDescent="0.25">
      <c r="P990" s="220"/>
      <c r="Q990" s="220"/>
      <c r="R990" s="220"/>
      <c r="S990" s="220"/>
      <c r="T990" s="220"/>
      <c r="U990" s="220"/>
      <c r="V990" s="220"/>
      <c r="W990" s="220"/>
      <c r="X990" s="220"/>
      <c r="Y990" s="220"/>
      <c r="Z990" s="222"/>
      <c r="AA990" s="222"/>
    </row>
    <row r="991" spans="16:27" ht="15.75" customHeight="1" x14ac:dyDescent="0.25">
      <c r="P991" s="220"/>
      <c r="Q991" s="220"/>
      <c r="R991" s="220"/>
      <c r="S991" s="220"/>
      <c r="T991" s="220"/>
      <c r="U991" s="220"/>
      <c r="V991" s="220"/>
      <c r="W991" s="220"/>
      <c r="X991" s="220"/>
      <c r="Y991" s="220"/>
      <c r="Z991" s="222"/>
      <c r="AA991" s="222"/>
    </row>
    <row r="992" spans="16:27" ht="15.75" customHeight="1" x14ac:dyDescent="0.25">
      <c r="P992" s="220"/>
      <c r="Q992" s="220"/>
      <c r="R992" s="220"/>
      <c r="S992" s="220"/>
      <c r="T992" s="220"/>
      <c r="U992" s="220"/>
      <c r="V992" s="220"/>
      <c r="W992" s="220"/>
      <c r="X992" s="220"/>
      <c r="Y992" s="220"/>
      <c r="Z992" s="222"/>
      <c r="AA992" s="222"/>
    </row>
    <row r="993" spans="16:27" ht="15.75" customHeight="1" x14ac:dyDescent="0.25">
      <c r="P993" s="220"/>
      <c r="Q993" s="220"/>
      <c r="R993" s="220"/>
      <c r="S993" s="220"/>
      <c r="T993" s="220"/>
      <c r="U993" s="220"/>
      <c r="V993" s="220"/>
      <c r="W993" s="220"/>
      <c r="X993" s="220"/>
      <c r="Y993" s="220"/>
      <c r="Z993" s="222"/>
      <c r="AA993" s="222"/>
    </row>
    <row r="994" spans="16:27" ht="15.75" customHeight="1" x14ac:dyDescent="0.25">
      <c r="P994" s="220"/>
      <c r="Q994" s="220"/>
      <c r="R994" s="220"/>
      <c r="S994" s="220"/>
      <c r="T994" s="220"/>
      <c r="U994" s="220"/>
      <c r="V994" s="220"/>
      <c r="W994" s="220"/>
      <c r="X994" s="220"/>
      <c r="Y994" s="220"/>
      <c r="Z994" s="222"/>
      <c r="AA994" s="222"/>
    </row>
    <row r="995" spans="16:27" ht="15.75" customHeight="1" x14ac:dyDescent="0.25">
      <c r="P995" s="220"/>
      <c r="Q995" s="220"/>
      <c r="R995" s="220"/>
      <c r="S995" s="220"/>
      <c r="T995" s="220"/>
      <c r="U995" s="220"/>
      <c r="V995" s="220"/>
      <c r="W995" s="220"/>
      <c r="X995" s="220"/>
      <c r="Y995" s="220"/>
      <c r="Z995" s="222"/>
      <c r="AA995" s="222"/>
    </row>
    <row r="996" spans="16:27" ht="15.75" customHeight="1" x14ac:dyDescent="0.25">
      <c r="P996" s="220"/>
      <c r="Q996" s="220"/>
      <c r="R996" s="220"/>
      <c r="S996" s="220"/>
      <c r="T996" s="220"/>
      <c r="U996" s="220"/>
      <c r="V996" s="220"/>
      <c r="W996" s="220"/>
      <c r="X996" s="220"/>
      <c r="Y996" s="220"/>
      <c r="Z996" s="222"/>
      <c r="AA996" s="222"/>
    </row>
    <row r="997" spans="16:27" ht="15.75" customHeight="1" x14ac:dyDescent="0.25">
      <c r="P997" s="220"/>
      <c r="Q997" s="220"/>
      <c r="R997" s="220"/>
      <c r="S997" s="220"/>
      <c r="T997" s="220"/>
      <c r="U997" s="220"/>
      <c r="V997" s="220"/>
      <c r="W997" s="220"/>
      <c r="X997" s="220"/>
      <c r="Y997" s="220"/>
      <c r="Z997" s="222"/>
      <c r="AA997" s="222"/>
    </row>
    <row r="998" spans="16:27" ht="15.75" customHeight="1" x14ac:dyDescent="0.25">
      <c r="P998" s="220"/>
      <c r="Q998" s="220"/>
      <c r="R998" s="220"/>
      <c r="S998" s="220"/>
      <c r="T998" s="220"/>
      <c r="U998" s="220"/>
      <c r="V998" s="220"/>
      <c r="W998" s="220"/>
      <c r="X998" s="220"/>
      <c r="Y998" s="220"/>
      <c r="Z998" s="222"/>
      <c r="AA998" s="222"/>
    </row>
    <row r="999" spans="16:27" ht="15.75" customHeight="1" x14ac:dyDescent="0.25">
      <c r="P999" s="220"/>
      <c r="Q999" s="220"/>
      <c r="R999" s="220"/>
      <c r="S999" s="220"/>
      <c r="T999" s="220"/>
      <c r="U999" s="220"/>
      <c r="V999" s="220"/>
      <c r="W999" s="220"/>
      <c r="X999" s="220"/>
      <c r="Y999" s="220"/>
      <c r="Z999" s="222"/>
      <c r="AA999" s="222"/>
    </row>
    <row r="1000" spans="16:27" ht="15.75" customHeight="1" x14ac:dyDescent="0.25">
      <c r="P1000" s="220"/>
      <c r="Q1000" s="220"/>
      <c r="R1000" s="220"/>
      <c r="S1000" s="220"/>
      <c r="T1000" s="220"/>
      <c r="U1000" s="220"/>
      <c r="V1000" s="220"/>
      <c r="W1000" s="220"/>
      <c r="X1000" s="220"/>
      <c r="Y1000" s="220"/>
      <c r="Z1000" s="222"/>
      <c r="AA1000" s="222"/>
    </row>
    <row r="1001" spans="16:27" ht="15.75" customHeight="1" x14ac:dyDescent="0.25">
      <c r="P1001" s="220"/>
      <c r="Q1001" s="220"/>
      <c r="R1001" s="220"/>
      <c r="S1001" s="220"/>
      <c r="T1001" s="220"/>
      <c r="U1001" s="220"/>
      <c r="V1001" s="220"/>
      <c r="W1001" s="220"/>
      <c r="X1001" s="220"/>
      <c r="Y1001" s="220"/>
      <c r="Z1001" s="222"/>
      <c r="AA1001" s="222"/>
    </row>
    <row r="1002" spans="16:27" ht="15.75" customHeight="1" x14ac:dyDescent="0.25">
      <c r="P1002" s="220"/>
      <c r="Q1002" s="220"/>
      <c r="R1002" s="220"/>
      <c r="S1002" s="220"/>
      <c r="T1002" s="220"/>
      <c r="U1002" s="220"/>
      <c r="V1002" s="220"/>
      <c r="W1002" s="220"/>
      <c r="X1002" s="220"/>
      <c r="Y1002" s="220"/>
      <c r="Z1002" s="222"/>
      <c r="AA1002" s="222"/>
    </row>
    <row r="1003" spans="16:27" ht="15.75" customHeight="1" x14ac:dyDescent="0.25">
      <c r="P1003" s="220"/>
      <c r="Q1003" s="220"/>
      <c r="R1003" s="220"/>
      <c r="S1003" s="220"/>
      <c r="T1003" s="220"/>
      <c r="U1003" s="220"/>
      <c r="V1003" s="220"/>
      <c r="W1003" s="220"/>
      <c r="X1003" s="220"/>
      <c r="Y1003" s="220"/>
      <c r="Z1003" s="222"/>
      <c r="AA1003" s="222"/>
    </row>
    <row r="1004" spans="16:27" ht="15.75" customHeight="1" x14ac:dyDescent="0.25">
      <c r="P1004" s="220"/>
      <c r="Q1004" s="220"/>
      <c r="R1004" s="220"/>
      <c r="S1004" s="220"/>
      <c r="T1004" s="220"/>
      <c r="U1004" s="220"/>
      <c r="V1004" s="220"/>
      <c r="W1004" s="220"/>
      <c r="X1004" s="220"/>
      <c r="Y1004" s="220"/>
      <c r="Z1004" s="222"/>
      <c r="AA1004" s="222"/>
    </row>
    <row r="1005" spans="16:27" ht="15.75" customHeight="1" x14ac:dyDescent="0.25">
      <c r="P1005" s="220"/>
      <c r="Q1005" s="220"/>
      <c r="R1005" s="220"/>
      <c r="S1005" s="220"/>
      <c r="T1005" s="220"/>
      <c r="U1005" s="220"/>
      <c r="V1005" s="220"/>
      <c r="W1005" s="220"/>
      <c r="X1005" s="220"/>
      <c r="Y1005" s="220"/>
      <c r="Z1005" s="222"/>
      <c r="AA1005" s="222"/>
    </row>
    <row r="1006" spans="16:27" ht="15.75" customHeight="1" x14ac:dyDescent="0.25">
      <c r="P1006" s="220"/>
      <c r="Q1006" s="220"/>
      <c r="R1006" s="220"/>
      <c r="S1006" s="220"/>
      <c r="T1006" s="220"/>
      <c r="U1006" s="220"/>
      <c r="V1006" s="220"/>
      <c r="W1006" s="220"/>
      <c r="X1006" s="220"/>
      <c r="Y1006" s="220"/>
      <c r="Z1006" s="222"/>
      <c r="AA1006" s="222"/>
    </row>
    <row r="1007" spans="16:27" ht="15.75" customHeight="1" x14ac:dyDescent="0.25">
      <c r="P1007" s="220"/>
      <c r="Q1007" s="220"/>
      <c r="R1007" s="220"/>
      <c r="S1007" s="220"/>
      <c r="T1007" s="220"/>
      <c r="U1007" s="220"/>
      <c r="V1007" s="220"/>
      <c r="W1007" s="220"/>
      <c r="X1007" s="220"/>
      <c r="Y1007" s="220"/>
      <c r="Z1007" s="222"/>
      <c r="AA1007" s="222"/>
    </row>
    <row r="1008" spans="16:27" ht="15.75" customHeight="1" x14ac:dyDescent="0.25">
      <c r="P1008" s="220"/>
      <c r="Q1008" s="220"/>
      <c r="R1008" s="220"/>
      <c r="S1008" s="220"/>
      <c r="T1008" s="220"/>
      <c r="U1008" s="220"/>
      <c r="V1008" s="220"/>
      <c r="W1008" s="220"/>
      <c r="X1008" s="220"/>
      <c r="Y1008" s="220"/>
      <c r="Z1008" s="222"/>
      <c r="AA1008" s="222"/>
    </row>
    <row r="1009" spans="16:27" ht="15.75" customHeight="1" x14ac:dyDescent="0.25">
      <c r="P1009" s="220"/>
      <c r="Q1009" s="220"/>
      <c r="R1009" s="220"/>
      <c r="S1009" s="220"/>
      <c r="T1009" s="220"/>
      <c r="U1009" s="220"/>
      <c r="V1009" s="220"/>
      <c r="W1009" s="220"/>
      <c r="X1009" s="220"/>
      <c r="Y1009" s="220"/>
      <c r="Z1009" s="222"/>
      <c r="AA1009" s="222"/>
    </row>
    <row r="1010" spans="16:27" ht="15.75" customHeight="1" x14ac:dyDescent="0.25">
      <c r="P1010" s="220"/>
      <c r="Q1010" s="220"/>
      <c r="R1010" s="220"/>
      <c r="S1010" s="220"/>
      <c r="T1010" s="220"/>
      <c r="U1010" s="220"/>
      <c r="V1010" s="220"/>
      <c r="W1010" s="220"/>
      <c r="X1010" s="220"/>
      <c r="Y1010" s="220"/>
      <c r="Z1010" s="222"/>
      <c r="AA1010" s="222"/>
    </row>
    <row r="1011" spans="16:27" ht="15.75" customHeight="1" x14ac:dyDescent="0.25">
      <c r="P1011" s="220"/>
      <c r="Q1011" s="220"/>
      <c r="R1011" s="220"/>
      <c r="S1011" s="220"/>
      <c r="T1011" s="220"/>
      <c r="U1011" s="220"/>
      <c r="V1011" s="220"/>
      <c r="W1011" s="220"/>
      <c r="X1011" s="220"/>
      <c r="Y1011" s="220"/>
      <c r="Z1011" s="222"/>
      <c r="AA1011" s="222"/>
    </row>
    <row r="1012" spans="16:27" ht="15.75" customHeight="1" x14ac:dyDescent="0.25">
      <c r="P1012" s="220"/>
      <c r="Q1012" s="220"/>
      <c r="R1012" s="220"/>
      <c r="S1012" s="220"/>
      <c r="T1012" s="220"/>
      <c r="U1012" s="220"/>
      <c r="V1012" s="220"/>
      <c r="W1012" s="220"/>
      <c r="X1012" s="220"/>
      <c r="Y1012" s="220"/>
      <c r="Z1012" s="222"/>
      <c r="AA1012" s="222"/>
    </row>
    <row r="1013" spans="16:27" ht="15.75" customHeight="1" x14ac:dyDescent="0.25">
      <c r="P1013" s="220"/>
      <c r="Q1013" s="220"/>
      <c r="R1013" s="220"/>
      <c r="S1013" s="220"/>
      <c r="T1013" s="220"/>
      <c r="U1013" s="220"/>
      <c r="V1013" s="220"/>
      <c r="W1013" s="220"/>
      <c r="X1013" s="220"/>
      <c r="Y1013" s="220"/>
      <c r="Z1013" s="222"/>
      <c r="AA1013" s="222"/>
    </row>
    <row r="1014" spans="16:27" ht="15.75" customHeight="1" x14ac:dyDescent="0.25">
      <c r="P1014" s="220"/>
      <c r="Q1014" s="220"/>
      <c r="R1014" s="220"/>
      <c r="S1014" s="220"/>
      <c r="T1014" s="220"/>
      <c r="U1014" s="220"/>
      <c r="V1014" s="220"/>
      <c r="W1014" s="220"/>
      <c r="X1014" s="220"/>
      <c r="Y1014" s="220"/>
      <c r="Z1014" s="222"/>
      <c r="AA1014" s="222"/>
    </row>
    <row r="1015" spans="16:27" ht="15.75" customHeight="1" x14ac:dyDescent="0.25">
      <c r="P1015" s="220"/>
      <c r="Q1015" s="220"/>
      <c r="R1015" s="220"/>
      <c r="S1015" s="220"/>
      <c r="T1015" s="220"/>
      <c r="U1015" s="220"/>
      <c r="V1015" s="220"/>
      <c r="W1015" s="220"/>
      <c r="X1015" s="220"/>
      <c r="Y1015" s="220"/>
      <c r="Z1015" s="222"/>
      <c r="AA1015" s="222"/>
    </row>
    <row r="1016" spans="16:27" ht="15.75" customHeight="1" x14ac:dyDescent="0.25">
      <c r="P1016" s="220"/>
      <c r="Q1016" s="220"/>
      <c r="R1016" s="220"/>
      <c r="S1016" s="220"/>
      <c r="T1016" s="220"/>
      <c r="U1016" s="220"/>
      <c r="V1016" s="220"/>
      <c r="W1016" s="220"/>
      <c r="X1016" s="220"/>
      <c r="Y1016" s="220"/>
      <c r="Z1016" s="222"/>
      <c r="AA1016" s="222"/>
    </row>
    <row r="1017" spans="16:27" ht="15.75" customHeight="1" x14ac:dyDescent="0.25">
      <c r="P1017" s="220"/>
      <c r="Q1017" s="220"/>
      <c r="R1017" s="220"/>
      <c r="S1017" s="220"/>
      <c r="T1017" s="220"/>
      <c r="U1017" s="220"/>
      <c r="V1017" s="220"/>
      <c r="W1017" s="220"/>
      <c r="X1017" s="220"/>
      <c r="Y1017" s="220"/>
      <c r="Z1017" s="222"/>
      <c r="AA1017" s="222"/>
    </row>
    <row r="1018" spans="16:27" ht="15.75" customHeight="1" x14ac:dyDescent="0.25">
      <c r="P1018" s="220"/>
      <c r="Q1018" s="220"/>
      <c r="R1018" s="220"/>
      <c r="S1018" s="220"/>
      <c r="T1018" s="220"/>
      <c r="U1018" s="220"/>
      <c r="V1018" s="220"/>
      <c r="W1018" s="220"/>
      <c r="X1018" s="220"/>
      <c r="Y1018" s="220"/>
      <c r="Z1018" s="222"/>
      <c r="AA1018" s="222"/>
    </row>
    <row r="1019" spans="16:27" ht="15.75" customHeight="1" x14ac:dyDescent="0.25">
      <c r="P1019" s="220"/>
      <c r="Q1019" s="220"/>
      <c r="R1019" s="220"/>
      <c r="S1019" s="220"/>
      <c r="T1019" s="220"/>
      <c r="U1019" s="220"/>
      <c r="V1019" s="220"/>
      <c r="W1019" s="220"/>
      <c r="X1019" s="220"/>
      <c r="Y1019" s="220"/>
      <c r="Z1019" s="222"/>
      <c r="AA1019" s="222"/>
    </row>
    <row r="1020" spans="16:27" ht="15.75" customHeight="1" x14ac:dyDescent="0.25">
      <c r="P1020" s="220"/>
      <c r="Q1020" s="220"/>
      <c r="R1020" s="220"/>
      <c r="S1020" s="220"/>
      <c r="T1020" s="220"/>
      <c r="U1020" s="220"/>
      <c r="V1020" s="220"/>
      <c r="W1020" s="220"/>
      <c r="X1020" s="220"/>
      <c r="Y1020" s="220"/>
      <c r="Z1020" s="222"/>
      <c r="AA1020" s="222"/>
    </row>
    <row r="1021" spans="16:27" ht="15.75" customHeight="1" x14ac:dyDescent="0.25">
      <c r="P1021" s="220"/>
      <c r="Q1021" s="220"/>
      <c r="R1021" s="220"/>
      <c r="S1021" s="220"/>
      <c r="T1021" s="220"/>
      <c r="U1021" s="220"/>
      <c r="V1021" s="220"/>
      <c r="W1021" s="220"/>
      <c r="X1021" s="220"/>
      <c r="Y1021" s="220"/>
      <c r="Z1021" s="222"/>
      <c r="AA1021" s="222"/>
    </row>
    <row r="1022" spans="16:27" ht="15.75" customHeight="1" x14ac:dyDescent="0.25">
      <c r="P1022" s="220"/>
      <c r="Q1022" s="220"/>
      <c r="R1022" s="220"/>
      <c r="S1022" s="220"/>
      <c r="T1022" s="220"/>
      <c r="U1022" s="220"/>
      <c r="V1022" s="220"/>
      <c r="W1022" s="220"/>
      <c r="X1022" s="220"/>
      <c r="Y1022" s="220"/>
      <c r="Z1022" s="222"/>
      <c r="AA1022" s="222"/>
    </row>
    <row r="1023" spans="16:27" ht="15.75" customHeight="1" x14ac:dyDescent="0.25">
      <c r="P1023" s="220"/>
      <c r="Q1023" s="220"/>
      <c r="R1023" s="220"/>
      <c r="S1023" s="220"/>
      <c r="T1023" s="220"/>
      <c r="U1023" s="220"/>
      <c r="V1023" s="220"/>
      <c r="W1023" s="220"/>
      <c r="X1023" s="220"/>
      <c r="Y1023" s="220"/>
      <c r="Z1023" s="222"/>
      <c r="AA1023" s="222"/>
    </row>
    <row r="1024" spans="16:27" ht="15.75" customHeight="1" x14ac:dyDescent="0.25">
      <c r="P1024" s="220"/>
      <c r="Q1024" s="220"/>
      <c r="R1024" s="220"/>
      <c r="S1024" s="220"/>
      <c r="T1024" s="220"/>
      <c r="U1024" s="220"/>
      <c r="V1024" s="220"/>
      <c r="W1024" s="220"/>
      <c r="X1024" s="220"/>
      <c r="Y1024" s="220"/>
      <c r="Z1024" s="222"/>
      <c r="AA1024" s="222"/>
    </row>
    <row r="1025" spans="16:27" ht="15.75" customHeight="1" x14ac:dyDescent="0.25">
      <c r="P1025" s="220"/>
      <c r="Q1025" s="220"/>
      <c r="R1025" s="220"/>
      <c r="S1025" s="220"/>
      <c r="T1025" s="220"/>
      <c r="U1025" s="220"/>
      <c r="V1025" s="220"/>
      <c r="W1025" s="220"/>
      <c r="X1025" s="220"/>
      <c r="Y1025" s="220"/>
      <c r="Z1025" s="222"/>
      <c r="AA1025" s="222"/>
    </row>
    <row r="1026" spans="16:27" ht="15.75" customHeight="1" x14ac:dyDescent="0.25">
      <c r="P1026" s="220"/>
      <c r="Q1026" s="220"/>
      <c r="R1026" s="220"/>
      <c r="S1026" s="220"/>
      <c r="T1026" s="220"/>
      <c r="U1026" s="220"/>
      <c r="V1026" s="220"/>
      <c r="W1026" s="220"/>
      <c r="X1026" s="220"/>
      <c r="Y1026" s="220"/>
      <c r="Z1026" s="222"/>
      <c r="AA1026" s="222"/>
    </row>
    <row r="1027" spans="16:27" ht="15.75" customHeight="1" x14ac:dyDescent="0.25">
      <c r="P1027" s="220"/>
      <c r="Q1027" s="220"/>
      <c r="R1027" s="220"/>
      <c r="S1027" s="220"/>
      <c r="T1027" s="220"/>
      <c r="U1027" s="220"/>
      <c r="V1027" s="220"/>
      <c r="W1027" s="220"/>
      <c r="X1027" s="220"/>
      <c r="Y1027" s="220"/>
      <c r="Z1027" s="222"/>
      <c r="AA1027" s="222"/>
    </row>
    <row r="1028" spans="16:27" ht="15.75" customHeight="1" x14ac:dyDescent="0.25">
      <c r="P1028" s="220"/>
      <c r="Q1028" s="220"/>
      <c r="R1028" s="220"/>
      <c r="S1028" s="220"/>
      <c r="T1028" s="220"/>
      <c r="U1028" s="220"/>
      <c r="V1028" s="220"/>
      <c r="W1028" s="220"/>
      <c r="X1028" s="220"/>
      <c r="Y1028" s="220"/>
      <c r="Z1028" s="222"/>
      <c r="AA1028" s="222"/>
    </row>
    <row r="1029" spans="16:27" ht="15.75" customHeight="1" x14ac:dyDescent="0.25">
      <c r="P1029" s="220"/>
      <c r="Q1029" s="220"/>
      <c r="R1029" s="220"/>
      <c r="S1029" s="220"/>
      <c r="T1029" s="220"/>
      <c r="U1029" s="220"/>
      <c r="V1029" s="220"/>
      <c r="W1029" s="220"/>
      <c r="X1029" s="220"/>
      <c r="Y1029" s="220"/>
      <c r="Z1029" s="222"/>
      <c r="AA1029" s="222"/>
    </row>
    <row r="1030" spans="16:27" ht="15.75" customHeight="1" x14ac:dyDescent="0.25">
      <c r="P1030" s="220"/>
      <c r="Q1030" s="220"/>
      <c r="R1030" s="220"/>
      <c r="S1030" s="220"/>
      <c r="T1030" s="220"/>
      <c r="U1030" s="220"/>
      <c r="V1030" s="220"/>
      <c r="W1030" s="220"/>
      <c r="X1030" s="220"/>
      <c r="Y1030" s="220"/>
      <c r="Z1030" s="222"/>
      <c r="AA1030" s="222"/>
    </row>
    <row r="1031" spans="16:27" ht="15.75" customHeight="1" x14ac:dyDescent="0.25">
      <c r="P1031" s="220"/>
      <c r="Q1031" s="220"/>
      <c r="R1031" s="220"/>
      <c r="S1031" s="220"/>
      <c r="T1031" s="220"/>
      <c r="U1031" s="220"/>
      <c r="V1031" s="220"/>
      <c r="W1031" s="220"/>
      <c r="X1031" s="220"/>
      <c r="Y1031" s="220"/>
      <c r="Z1031" s="222"/>
      <c r="AA1031" s="222"/>
    </row>
    <row r="1032" spans="16:27" ht="15.75" customHeight="1" x14ac:dyDescent="0.25">
      <c r="P1032" s="220"/>
      <c r="Q1032" s="220"/>
      <c r="R1032" s="220"/>
      <c r="S1032" s="220"/>
      <c r="T1032" s="220"/>
      <c r="U1032" s="220"/>
      <c r="V1032" s="220"/>
      <c r="W1032" s="220"/>
      <c r="X1032" s="220"/>
      <c r="Y1032" s="220"/>
      <c r="Z1032" s="222"/>
      <c r="AA1032" s="222"/>
    </row>
    <row r="1033" spans="16:27" ht="15.75" customHeight="1" x14ac:dyDescent="0.25">
      <c r="P1033" s="220"/>
      <c r="Q1033" s="220"/>
      <c r="R1033" s="220"/>
      <c r="S1033" s="220"/>
      <c r="T1033" s="220"/>
      <c r="U1033" s="220"/>
      <c r="V1033" s="220"/>
      <c r="W1033" s="220"/>
      <c r="X1033" s="220"/>
      <c r="Y1033" s="220"/>
      <c r="Z1033" s="222"/>
      <c r="AA1033" s="222"/>
    </row>
    <row r="1034" spans="16:27" ht="15.75" customHeight="1" x14ac:dyDescent="0.25">
      <c r="P1034" s="220"/>
      <c r="Q1034" s="220"/>
      <c r="R1034" s="220"/>
      <c r="S1034" s="220"/>
      <c r="T1034" s="220"/>
      <c r="U1034" s="220"/>
      <c r="V1034" s="220"/>
      <c r="W1034" s="220"/>
      <c r="X1034" s="220"/>
      <c r="Y1034" s="220"/>
      <c r="Z1034" s="222"/>
      <c r="AA1034" s="222"/>
    </row>
    <row r="1035" spans="16:27" ht="15.75" customHeight="1" x14ac:dyDescent="0.25">
      <c r="P1035" s="220"/>
      <c r="Q1035" s="220"/>
      <c r="R1035" s="220"/>
      <c r="S1035" s="220"/>
      <c r="T1035" s="220"/>
      <c r="U1035" s="220"/>
      <c r="V1035" s="220"/>
      <c r="W1035" s="220"/>
      <c r="X1035" s="220"/>
      <c r="Y1035" s="220"/>
      <c r="Z1035" s="222"/>
      <c r="AA1035" s="222"/>
    </row>
    <row r="1036" spans="16:27" ht="15.75" customHeight="1" x14ac:dyDescent="0.25">
      <c r="P1036" s="220"/>
      <c r="Q1036" s="220"/>
      <c r="R1036" s="220"/>
      <c r="S1036" s="220"/>
      <c r="T1036" s="220"/>
      <c r="U1036" s="220"/>
      <c r="V1036" s="220"/>
      <c r="W1036" s="220"/>
      <c r="X1036" s="220"/>
      <c r="Y1036" s="220"/>
      <c r="Z1036" s="222"/>
      <c r="AA1036" s="222"/>
    </row>
    <row r="1037" spans="16:27" ht="15.75" customHeight="1" x14ac:dyDescent="0.25">
      <c r="P1037" s="220"/>
      <c r="Q1037" s="220"/>
      <c r="R1037" s="220"/>
      <c r="S1037" s="220"/>
      <c r="T1037" s="220"/>
      <c r="U1037" s="220"/>
      <c r="V1037" s="220"/>
      <c r="W1037" s="220"/>
      <c r="X1037" s="220"/>
      <c r="Y1037" s="220"/>
      <c r="Z1037" s="222"/>
      <c r="AA1037" s="222"/>
    </row>
    <row r="1038" spans="16:27" ht="15.75" customHeight="1" x14ac:dyDescent="0.25">
      <c r="P1038" s="220"/>
      <c r="Q1038" s="220"/>
      <c r="R1038" s="220"/>
      <c r="S1038" s="220"/>
      <c r="T1038" s="220"/>
      <c r="U1038" s="220"/>
      <c r="V1038" s="220"/>
      <c r="W1038" s="220"/>
      <c r="X1038" s="220"/>
      <c r="Y1038" s="220"/>
      <c r="Z1038" s="222"/>
      <c r="AA1038" s="222"/>
    </row>
    <row r="1039" spans="16:27" ht="15.75" customHeight="1" x14ac:dyDescent="0.25">
      <c r="P1039" s="220"/>
      <c r="Q1039" s="220"/>
      <c r="R1039" s="220"/>
      <c r="S1039" s="220"/>
      <c r="T1039" s="220"/>
      <c r="U1039" s="220"/>
      <c r="V1039" s="220"/>
      <c r="W1039" s="220"/>
      <c r="X1039" s="220"/>
      <c r="Y1039" s="220"/>
      <c r="Z1039" s="222"/>
      <c r="AA1039" s="222"/>
    </row>
    <row r="1040" spans="16:27" ht="15.75" customHeight="1" x14ac:dyDescent="0.25">
      <c r="P1040" s="220"/>
      <c r="Q1040" s="220"/>
      <c r="R1040" s="220"/>
      <c r="S1040" s="220"/>
      <c r="T1040" s="220"/>
      <c r="U1040" s="220"/>
      <c r="V1040" s="220"/>
      <c r="W1040" s="220"/>
      <c r="X1040" s="220"/>
      <c r="Y1040" s="220"/>
      <c r="Z1040" s="222"/>
      <c r="AA1040" s="222"/>
    </row>
    <row r="1041" spans="16:27" ht="15.75" customHeight="1" x14ac:dyDescent="0.25">
      <c r="P1041" s="220"/>
      <c r="Q1041" s="220"/>
      <c r="R1041" s="220"/>
      <c r="S1041" s="220"/>
      <c r="T1041" s="220"/>
      <c r="U1041" s="220"/>
      <c r="V1041" s="220"/>
      <c r="W1041" s="220"/>
      <c r="X1041" s="220"/>
      <c r="Y1041" s="220"/>
      <c r="Z1041" s="222"/>
      <c r="AA1041" s="222"/>
    </row>
    <row r="1042" spans="16:27" ht="15.75" customHeight="1" x14ac:dyDescent="0.25">
      <c r="P1042" s="220"/>
      <c r="Q1042" s="220"/>
      <c r="R1042" s="220"/>
      <c r="S1042" s="220"/>
      <c r="T1042" s="220"/>
      <c r="U1042" s="220"/>
      <c r="V1042" s="220"/>
      <c r="W1042" s="220"/>
      <c r="X1042" s="220"/>
      <c r="Y1042" s="220"/>
      <c r="Z1042" s="222"/>
      <c r="AA1042" s="222"/>
    </row>
    <row r="1043" spans="16:27" ht="15.75" customHeight="1" x14ac:dyDescent="0.25">
      <c r="P1043" s="220"/>
      <c r="Q1043" s="220"/>
      <c r="R1043" s="220"/>
      <c r="S1043" s="220"/>
      <c r="T1043" s="220"/>
      <c r="U1043" s="220"/>
      <c r="V1043" s="220"/>
      <c r="W1043" s="220"/>
      <c r="X1043" s="220"/>
      <c r="Y1043" s="220"/>
      <c r="Z1043" s="222"/>
      <c r="AA1043" s="222"/>
    </row>
    <row r="1044" spans="16:27" ht="15.75" customHeight="1" x14ac:dyDescent="0.25">
      <c r="P1044" s="220"/>
      <c r="Q1044" s="220"/>
      <c r="R1044" s="220"/>
      <c r="S1044" s="220"/>
      <c r="T1044" s="220"/>
      <c r="U1044" s="220"/>
      <c r="V1044" s="220"/>
      <c r="W1044" s="220"/>
      <c r="X1044" s="220"/>
      <c r="Y1044" s="220"/>
      <c r="Z1044" s="222"/>
      <c r="AA1044" s="222"/>
    </row>
    <row r="1045" spans="16:27" ht="15.75" customHeight="1" x14ac:dyDescent="0.25">
      <c r="P1045" s="220"/>
      <c r="Q1045" s="220"/>
      <c r="R1045" s="220"/>
      <c r="S1045" s="220"/>
      <c r="T1045" s="220"/>
      <c r="U1045" s="220"/>
      <c r="V1045" s="220"/>
      <c r="W1045" s="220"/>
      <c r="X1045" s="220"/>
      <c r="Y1045" s="220"/>
      <c r="Z1045" s="222"/>
      <c r="AA1045" s="222"/>
    </row>
    <row r="1046" spans="16:27" ht="15.75" customHeight="1" x14ac:dyDescent="0.25">
      <c r="P1046" s="220"/>
      <c r="Q1046" s="220"/>
      <c r="R1046" s="220"/>
      <c r="S1046" s="220"/>
      <c r="T1046" s="220"/>
      <c r="U1046" s="220"/>
      <c r="V1046" s="220"/>
      <c r="W1046" s="220"/>
      <c r="X1046" s="220"/>
      <c r="Y1046" s="220"/>
      <c r="Z1046" s="222"/>
      <c r="AA1046" s="222"/>
    </row>
    <row r="1047" spans="16:27" ht="15.75" customHeight="1" x14ac:dyDescent="0.25">
      <c r="P1047" s="220"/>
      <c r="Q1047" s="220"/>
      <c r="R1047" s="220"/>
      <c r="S1047" s="220"/>
      <c r="T1047" s="220"/>
      <c r="U1047" s="220"/>
      <c r="V1047" s="220"/>
      <c r="W1047" s="220"/>
      <c r="X1047" s="220"/>
      <c r="Y1047" s="220"/>
      <c r="Z1047" s="222"/>
      <c r="AA1047" s="222"/>
    </row>
    <row r="1048" spans="16:27" ht="15.75" customHeight="1" x14ac:dyDescent="0.25">
      <c r="P1048" s="220"/>
      <c r="Q1048" s="220"/>
      <c r="R1048" s="220"/>
      <c r="S1048" s="220"/>
      <c r="T1048" s="220"/>
      <c r="U1048" s="220"/>
      <c r="V1048" s="220"/>
      <c r="W1048" s="220"/>
      <c r="X1048" s="220"/>
      <c r="Y1048" s="220"/>
      <c r="Z1048" s="222"/>
      <c r="AA1048" s="222"/>
    </row>
    <row r="1049" spans="16:27" ht="15.75" customHeight="1" x14ac:dyDescent="0.25">
      <c r="P1049" s="220"/>
      <c r="Q1049" s="220"/>
      <c r="R1049" s="220"/>
      <c r="S1049" s="220"/>
      <c r="T1049" s="220"/>
      <c r="U1049" s="220"/>
      <c r="V1049" s="220"/>
      <c r="W1049" s="220"/>
      <c r="X1049" s="220"/>
      <c r="Y1049" s="220"/>
      <c r="Z1049" s="222"/>
      <c r="AA1049" s="222"/>
    </row>
    <row r="1050" spans="16:27" ht="15.75" customHeight="1" x14ac:dyDescent="0.25">
      <c r="P1050" s="220"/>
      <c r="Q1050" s="220"/>
      <c r="R1050" s="220"/>
      <c r="S1050" s="220"/>
      <c r="T1050" s="220"/>
      <c r="U1050" s="220"/>
      <c r="V1050" s="220"/>
      <c r="W1050" s="220"/>
      <c r="X1050" s="220"/>
      <c r="Y1050" s="220"/>
      <c r="Z1050" s="222"/>
      <c r="AA1050" s="222"/>
    </row>
    <row r="1051" spans="16:27" ht="15.75" customHeight="1" x14ac:dyDescent="0.25">
      <c r="P1051" s="220"/>
      <c r="Q1051" s="220"/>
      <c r="R1051" s="220"/>
      <c r="S1051" s="220"/>
      <c r="T1051" s="220"/>
      <c r="U1051" s="220"/>
      <c r="V1051" s="220"/>
      <c r="W1051" s="220"/>
      <c r="X1051" s="220"/>
      <c r="Y1051" s="220"/>
      <c r="Z1051" s="222"/>
      <c r="AA1051" s="222"/>
    </row>
    <row r="1052" spans="16:27" ht="15.75" customHeight="1" x14ac:dyDescent="0.25">
      <c r="P1052" s="220"/>
      <c r="Q1052" s="220"/>
      <c r="R1052" s="220"/>
      <c r="S1052" s="220"/>
      <c r="T1052" s="220"/>
      <c r="U1052" s="220"/>
      <c r="V1052" s="220"/>
      <c r="W1052" s="220"/>
      <c r="X1052" s="220"/>
      <c r="Y1052" s="220"/>
      <c r="Z1052" s="222"/>
      <c r="AA1052" s="222"/>
    </row>
    <row r="1053" spans="16:27" ht="15.75" customHeight="1" x14ac:dyDescent="0.25">
      <c r="P1053" s="220"/>
      <c r="Q1053" s="220"/>
      <c r="R1053" s="220"/>
      <c r="S1053" s="220"/>
      <c r="T1053" s="220"/>
      <c r="U1053" s="220"/>
      <c r="V1053" s="220"/>
      <c r="W1053" s="220"/>
      <c r="X1053" s="220"/>
      <c r="Y1053" s="220"/>
      <c r="Z1053" s="222"/>
      <c r="AA1053" s="222"/>
    </row>
    <row r="1054" spans="16:27" ht="15.75" customHeight="1" x14ac:dyDescent="0.25">
      <c r="P1054" s="220"/>
      <c r="Q1054" s="220"/>
      <c r="R1054" s="220"/>
      <c r="S1054" s="220"/>
      <c r="T1054" s="220"/>
      <c r="U1054" s="220"/>
      <c r="V1054" s="220"/>
      <c r="W1054" s="220"/>
      <c r="X1054" s="220"/>
      <c r="Y1054" s="220"/>
      <c r="Z1054" s="222"/>
      <c r="AA1054" s="222"/>
    </row>
    <row r="1055" spans="16:27" ht="15.75" customHeight="1" x14ac:dyDescent="0.25">
      <c r="P1055" s="220"/>
      <c r="Q1055" s="220"/>
      <c r="R1055" s="220"/>
      <c r="S1055" s="220"/>
      <c r="T1055" s="220"/>
      <c r="U1055" s="220"/>
      <c r="V1055" s="220"/>
      <c r="W1055" s="220"/>
      <c r="X1055" s="220"/>
      <c r="Y1055" s="220"/>
      <c r="Z1055" s="222"/>
      <c r="AA1055" s="222"/>
    </row>
    <row r="1056" spans="16:27" ht="15.75" customHeight="1" x14ac:dyDescent="0.25">
      <c r="P1056" s="220"/>
      <c r="Q1056" s="220"/>
      <c r="R1056" s="220"/>
      <c r="S1056" s="220"/>
      <c r="T1056" s="220"/>
      <c r="U1056" s="220"/>
      <c r="V1056" s="220"/>
      <c r="W1056" s="220"/>
      <c r="X1056" s="220"/>
      <c r="Y1056" s="220"/>
      <c r="Z1056" s="222"/>
      <c r="AA1056" s="222"/>
    </row>
    <row r="1057" spans="16:27" ht="15.75" customHeight="1" x14ac:dyDescent="0.25">
      <c r="P1057" s="220"/>
      <c r="Q1057" s="220"/>
      <c r="R1057" s="220"/>
      <c r="S1057" s="220"/>
      <c r="T1057" s="220"/>
      <c r="U1057" s="220"/>
      <c r="V1057" s="220"/>
      <c r="W1057" s="220"/>
      <c r="X1057" s="220"/>
      <c r="Y1057" s="220"/>
      <c r="Z1057" s="222"/>
      <c r="AA1057" s="222"/>
    </row>
    <row r="1058" spans="16:27" ht="15.75" customHeight="1" x14ac:dyDescent="0.25">
      <c r="P1058" s="220"/>
      <c r="Q1058" s="220"/>
      <c r="R1058" s="220"/>
      <c r="S1058" s="220"/>
      <c r="T1058" s="220"/>
      <c r="U1058" s="220"/>
      <c r="V1058" s="220"/>
      <c r="W1058" s="220"/>
      <c r="X1058" s="220"/>
      <c r="Y1058" s="220"/>
      <c r="Z1058" s="222"/>
      <c r="AA1058" s="222"/>
    </row>
    <row r="1059" spans="16:27" ht="15.75" customHeight="1" x14ac:dyDescent="0.25">
      <c r="P1059" s="220"/>
      <c r="Q1059" s="220"/>
      <c r="R1059" s="220"/>
      <c r="S1059" s="220"/>
      <c r="T1059" s="220"/>
      <c r="U1059" s="220"/>
      <c r="V1059" s="220"/>
      <c r="W1059" s="220"/>
      <c r="X1059" s="220"/>
      <c r="Y1059" s="220"/>
      <c r="Z1059" s="222"/>
      <c r="AA1059" s="222"/>
    </row>
    <row r="1060" spans="16:27" ht="15.75" customHeight="1" x14ac:dyDescent="0.25">
      <c r="P1060" s="220"/>
      <c r="Q1060" s="220"/>
      <c r="R1060" s="220"/>
      <c r="S1060" s="220"/>
      <c r="T1060" s="220"/>
      <c r="U1060" s="220"/>
      <c r="V1060" s="220"/>
      <c r="W1060" s="220"/>
      <c r="X1060" s="220"/>
      <c r="Y1060" s="220"/>
      <c r="Z1060" s="222"/>
      <c r="AA1060" s="222"/>
    </row>
    <row r="1061" spans="16:27" ht="15.75" customHeight="1" x14ac:dyDescent="0.25">
      <c r="P1061" s="220"/>
      <c r="Q1061" s="220"/>
      <c r="R1061" s="220"/>
      <c r="S1061" s="220"/>
      <c r="T1061" s="220"/>
      <c r="U1061" s="220"/>
      <c r="V1061" s="220"/>
      <c r="W1061" s="220"/>
      <c r="X1061" s="220"/>
      <c r="Y1061" s="220"/>
      <c r="Z1061" s="222"/>
      <c r="AA1061" s="222"/>
    </row>
    <row r="1062" spans="16:27" ht="15.75" customHeight="1" x14ac:dyDescent="0.25">
      <c r="P1062" s="220"/>
      <c r="Q1062" s="220"/>
      <c r="R1062" s="220"/>
      <c r="S1062" s="220"/>
      <c r="T1062" s="220"/>
      <c r="U1062" s="220"/>
      <c r="V1062" s="220"/>
      <c r="W1062" s="220"/>
      <c r="X1062" s="220"/>
      <c r="Y1062" s="220"/>
      <c r="Z1062" s="222"/>
      <c r="AA1062" s="222"/>
    </row>
    <row r="1063" spans="16:27" ht="15.75" customHeight="1" x14ac:dyDescent="0.25">
      <c r="P1063" s="220"/>
      <c r="Q1063" s="220"/>
      <c r="R1063" s="220"/>
      <c r="S1063" s="220"/>
      <c r="T1063" s="220"/>
      <c r="U1063" s="220"/>
      <c r="V1063" s="220"/>
      <c r="W1063" s="220"/>
      <c r="X1063" s="220"/>
      <c r="Y1063" s="220"/>
      <c r="Z1063" s="222"/>
      <c r="AA1063" s="222"/>
    </row>
    <row r="1064" spans="16:27" ht="15.75" customHeight="1" x14ac:dyDescent="0.25">
      <c r="P1064" s="220"/>
      <c r="Q1064" s="220"/>
      <c r="R1064" s="220"/>
      <c r="S1064" s="220"/>
      <c r="T1064" s="220"/>
      <c r="U1064" s="220"/>
      <c r="V1064" s="220"/>
      <c r="W1064" s="220"/>
      <c r="X1064" s="220"/>
      <c r="Y1064" s="220"/>
      <c r="Z1064" s="222"/>
      <c r="AA1064" s="222"/>
    </row>
    <row r="1065" spans="16:27" ht="15.75" customHeight="1" x14ac:dyDescent="0.25">
      <c r="P1065" s="220"/>
      <c r="Q1065" s="220"/>
      <c r="R1065" s="220"/>
      <c r="S1065" s="220"/>
      <c r="T1065" s="220"/>
      <c r="U1065" s="220"/>
      <c r="V1065" s="220"/>
      <c r="W1065" s="220"/>
      <c r="X1065" s="220"/>
      <c r="Y1065" s="220"/>
      <c r="Z1065" s="222"/>
      <c r="AA1065" s="222"/>
    </row>
    <row r="1066" spans="16:27" ht="15.75" customHeight="1" x14ac:dyDescent="0.25">
      <c r="P1066" s="220"/>
      <c r="Q1066" s="220"/>
      <c r="R1066" s="220"/>
      <c r="S1066" s="220"/>
      <c r="T1066" s="220"/>
      <c r="U1066" s="220"/>
      <c r="V1066" s="220"/>
      <c r="W1066" s="220"/>
      <c r="X1066" s="220"/>
      <c r="Y1066" s="220"/>
      <c r="Z1066" s="222"/>
      <c r="AA1066" s="222"/>
    </row>
    <row r="1067" spans="16:27" ht="15.75" customHeight="1" x14ac:dyDescent="0.25">
      <c r="P1067" s="220"/>
      <c r="Q1067" s="220"/>
      <c r="R1067" s="220"/>
      <c r="S1067" s="220"/>
      <c r="T1067" s="220"/>
      <c r="U1067" s="220"/>
      <c r="V1067" s="220"/>
      <c r="W1067" s="220"/>
      <c r="X1067" s="220"/>
      <c r="Y1067" s="220"/>
      <c r="Z1067" s="222"/>
      <c r="AA1067" s="222"/>
    </row>
    <row r="1068" spans="16:27" ht="15.75" customHeight="1" x14ac:dyDescent="0.25">
      <c r="P1068" s="220"/>
      <c r="Q1068" s="220"/>
      <c r="R1068" s="220"/>
      <c r="S1068" s="220"/>
      <c r="T1068" s="220"/>
      <c r="U1068" s="220"/>
      <c r="V1068" s="220"/>
      <c r="W1068" s="220"/>
      <c r="X1068" s="220"/>
      <c r="Y1068" s="220"/>
      <c r="Z1068" s="222"/>
      <c r="AA1068" s="222"/>
    </row>
    <row r="1069" spans="16:27" ht="15.75" customHeight="1" x14ac:dyDescent="0.25">
      <c r="P1069" s="220"/>
      <c r="Q1069" s="220"/>
      <c r="R1069" s="220"/>
      <c r="S1069" s="220"/>
      <c r="T1069" s="220"/>
      <c r="U1069" s="220"/>
      <c r="V1069" s="220"/>
      <c r="W1069" s="220"/>
      <c r="X1069" s="220"/>
      <c r="Y1069" s="220"/>
      <c r="Z1069" s="222"/>
      <c r="AA1069" s="222"/>
    </row>
    <row r="1070" spans="16:27" ht="15.75" customHeight="1" x14ac:dyDescent="0.25">
      <c r="P1070" s="220"/>
      <c r="Q1070" s="220"/>
      <c r="R1070" s="220"/>
      <c r="S1070" s="220"/>
      <c r="T1070" s="220"/>
      <c r="U1070" s="220"/>
      <c r="V1070" s="220"/>
      <c r="W1070" s="220"/>
      <c r="X1070" s="220"/>
      <c r="Y1070" s="220"/>
      <c r="Z1070" s="222"/>
      <c r="AA1070" s="222"/>
    </row>
    <row r="1071" spans="16:27" ht="15.75" customHeight="1" x14ac:dyDescent="0.25">
      <c r="P1071" s="220"/>
      <c r="Q1071" s="220"/>
      <c r="R1071" s="220"/>
      <c r="S1071" s="220"/>
      <c r="T1071" s="220"/>
      <c r="U1071" s="220"/>
      <c r="V1071" s="220"/>
      <c r="W1071" s="220"/>
      <c r="X1071" s="220"/>
      <c r="Y1071" s="220"/>
      <c r="Z1071" s="222"/>
      <c r="AA1071" s="222"/>
    </row>
    <row r="1072" spans="16:27" ht="15.75" customHeight="1" x14ac:dyDescent="0.25">
      <c r="P1072" s="220"/>
      <c r="Q1072" s="220"/>
      <c r="R1072" s="220"/>
      <c r="S1072" s="220"/>
      <c r="T1072" s="220"/>
      <c r="U1072" s="220"/>
      <c r="V1072" s="220"/>
      <c r="W1072" s="220"/>
      <c r="X1072" s="220"/>
      <c r="Y1072" s="220"/>
      <c r="Z1072" s="222"/>
      <c r="AA1072" s="222"/>
    </row>
    <row r="1073" spans="16:27" ht="15.75" customHeight="1" x14ac:dyDescent="0.25">
      <c r="P1073" s="220"/>
      <c r="Q1073" s="220"/>
      <c r="R1073" s="220"/>
      <c r="S1073" s="220"/>
      <c r="T1073" s="220"/>
      <c r="U1073" s="220"/>
      <c r="V1073" s="220"/>
      <c r="W1073" s="220"/>
      <c r="X1073" s="220"/>
      <c r="Y1073" s="220"/>
      <c r="Z1073" s="222"/>
      <c r="AA1073" s="222"/>
    </row>
    <row r="1074" spans="16:27" ht="15.75" customHeight="1" x14ac:dyDescent="0.25">
      <c r="P1074" s="220"/>
      <c r="Q1074" s="220"/>
      <c r="R1074" s="220"/>
      <c r="S1074" s="220"/>
      <c r="T1074" s="220"/>
      <c r="U1074" s="220"/>
      <c r="V1074" s="220"/>
      <c r="W1074" s="220"/>
      <c r="X1074" s="220"/>
      <c r="Y1074" s="220"/>
      <c r="Z1074" s="222"/>
      <c r="AA1074" s="222"/>
    </row>
    <row r="1075" spans="16:27" ht="15.75" customHeight="1" x14ac:dyDescent="0.25">
      <c r="P1075" s="220"/>
      <c r="Q1075" s="220"/>
      <c r="R1075" s="220"/>
      <c r="S1075" s="220"/>
      <c r="T1075" s="220"/>
      <c r="U1075" s="220"/>
      <c r="V1075" s="220"/>
      <c r="W1075" s="220"/>
      <c r="X1075" s="220"/>
      <c r="Y1075" s="220"/>
      <c r="Z1075" s="222"/>
      <c r="AA1075" s="222"/>
    </row>
    <row r="1076" spans="16:27" ht="15.75" customHeight="1" x14ac:dyDescent="0.25">
      <c r="P1076" s="220"/>
      <c r="Q1076" s="220"/>
      <c r="R1076" s="220"/>
      <c r="S1076" s="220"/>
      <c r="T1076" s="220"/>
      <c r="U1076" s="220"/>
      <c r="V1076" s="220"/>
      <c r="W1076" s="220"/>
      <c r="X1076" s="220"/>
      <c r="Y1076" s="220"/>
      <c r="Z1076" s="222"/>
      <c r="AA1076" s="222"/>
    </row>
    <row r="1077" spans="16:27" ht="15.75" customHeight="1" x14ac:dyDescent="0.25">
      <c r="P1077" s="220"/>
      <c r="Q1077" s="220"/>
      <c r="R1077" s="220"/>
      <c r="S1077" s="220"/>
      <c r="T1077" s="220"/>
      <c r="U1077" s="220"/>
      <c r="V1077" s="220"/>
      <c r="W1077" s="220"/>
      <c r="X1077" s="220"/>
      <c r="Y1077" s="220"/>
      <c r="Z1077" s="222"/>
      <c r="AA1077" s="222"/>
    </row>
    <row r="1078" spans="16:27" ht="15.75" customHeight="1" x14ac:dyDescent="0.25">
      <c r="P1078" s="220"/>
      <c r="Q1078" s="220"/>
      <c r="R1078" s="220"/>
      <c r="S1078" s="220"/>
      <c r="T1078" s="220"/>
      <c r="U1078" s="220"/>
      <c r="V1078" s="220"/>
      <c r="W1078" s="220"/>
      <c r="X1078" s="220"/>
      <c r="Y1078" s="220"/>
      <c r="Z1078" s="222"/>
      <c r="AA1078" s="222"/>
    </row>
    <row r="1079" spans="16:27" ht="15.75" customHeight="1" x14ac:dyDescent="0.25">
      <c r="P1079" s="220"/>
      <c r="Q1079" s="220"/>
      <c r="R1079" s="220"/>
      <c r="S1079" s="220"/>
      <c r="T1079" s="220"/>
      <c r="U1079" s="220"/>
      <c r="V1079" s="220"/>
      <c r="W1079" s="220"/>
      <c r="X1079" s="220"/>
      <c r="Y1079" s="220"/>
      <c r="Z1079" s="222"/>
      <c r="AA1079" s="222"/>
    </row>
    <row r="1080" spans="16:27" ht="15.75" customHeight="1" x14ac:dyDescent="0.25">
      <c r="P1080" s="220"/>
      <c r="Q1080" s="220"/>
      <c r="R1080" s="220"/>
      <c r="S1080" s="220"/>
      <c r="T1080" s="220"/>
      <c r="U1080" s="220"/>
      <c r="V1080" s="220"/>
      <c r="W1080" s="220"/>
      <c r="X1080" s="220"/>
      <c r="Y1080" s="220"/>
      <c r="Z1080" s="222"/>
      <c r="AA1080" s="222"/>
    </row>
    <row r="1081" spans="16:27" ht="15.75" customHeight="1" x14ac:dyDescent="0.25">
      <c r="P1081" s="220"/>
      <c r="Q1081" s="220"/>
      <c r="R1081" s="220"/>
      <c r="S1081" s="220"/>
      <c r="T1081" s="220"/>
      <c r="U1081" s="220"/>
      <c r="V1081" s="220"/>
      <c r="W1081" s="220"/>
      <c r="X1081" s="220"/>
      <c r="Y1081" s="220"/>
      <c r="Z1081" s="222"/>
      <c r="AA1081" s="222"/>
    </row>
    <row r="1082" spans="16:27" ht="15.75" customHeight="1" x14ac:dyDescent="0.25">
      <c r="P1082" s="220"/>
      <c r="Q1082" s="220"/>
      <c r="R1082" s="220"/>
      <c r="S1082" s="220"/>
      <c r="T1082" s="220"/>
      <c r="U1082" s="220"/>
      <c r="V1082" s="220"/>
      <c r="W1082" s="220"/>
      <c r="X1082" s="220"/>
      <c r="Y1082" s="220"/>
      <c r="Z1082" s="222"/>
      <c r="AA1082" s="222"/>
    </row>
    <row r="1083" spans="16:27" ht="15.75" customHeight="1" x14ac:dyDescent="0.25">
      <c r="P1083" s="220"/>
      <c r="Q1083" s="220"/>
      <c r="R1083" s="220"/>
      <c r="S1083" s="220"/>
      <c r="T1083" s="220"/>
      <c r="U1083" s="220"/>
      <c r="V1083" s="220"/>
      <c r="W1083" s="220"/>
      <c r="X1083" s="220"/>
      <c r="Y1083" s="220"/>
      <c r="Z1083" s="222"/>
      <c r="AA1083" s="222"/>
    </row>
    <row r="1084" spans="16:27" ht="15.75" customHeight="1" x14ac:dyDescent="0.25">
      <c r="P1084" s="220"/>
      <c r="Q1084" s="220"/>
      <c r="R1084" s="220"/>
      <c r="S1084" s="220"/>
      <c r="T1084" s="220"/>
      <c r="U1084" s="220"/>
      <c r="V1084" s="220"/>
      <c r="W1084" s="220"/>
      <c r="X1084" s="220"/>
      <c r="Y1084" s="220"/>
      <c r="Z1084" s="222"/>
      <c r="AA1084" s="222"/>
    </row>
    <row r="1085" spans="16:27" ht="15.75" customHeight="1" x14ac:dyDescent="0.25">
      <c r="P1085" s="220"/>
      <c r="Q1085" s="220"/>
      <c r="R1085" s="220"/>
      <c r="S1085" s="220"/>
      <c r="T1085" s="220"/>
      <c r="U1085" s="220"/>
      <c r="V1085" s="220"/>
      <c r="W1085" s="220"/>
      <c r="X1085" s="220"/>
      <c r="Y1085" s="220"/>
      <c r="Z1085" s="222"/>
      <c r="AA1085" s="222"/>
    </row>
    <row r="1086" spans="16:27" ht="15.75" customHeight="1" x14ac:dyDescent="0.25">
      <c r="P1086" s="220"/>
      <c r="Q1086" s="220"/>
      <c r="R1086" s="220"/>
      <c r="S1086" s="220"/>
      <c r="T1086" s="220"/>
      <c r="U1086" s="220"/>
      <c r="V1086" s="220"/>
      <c r="W1086" s="220"/>
      <c r="X1086" s="220"/>
      <c r="Y1086" s="220"/>
      <c r="Z1086" s="222"/>
      <c r="AA1086" s="222"/>
    </row>
    <row r="1087" spans="16:27" ht="15.75" customHeight="1" x14ac:dyDescent="0.25">
      <c r="P1087" s="220"/>
      <c r="Q1087" s="220"/>
      <c r="R1087" s="220"/>
      <c r="S1087" s="220"/>
      <c r="T1087" s="220"/>
      <c r="U1087" s="220"/>
      <c r="V1087" s="220"/>
      <c r="W1087" s="220"/>
      <c r="X1087" s="220"/>
      <c r="Y1087" s="220"/>
      <c r="Z1087" s="222"/>
      <c r="AA1087" s="222"/>
    </row>
    <row r="1088" spans="16:27" ht="15.75" customHeight="1" x14ac:dyDescent="0.25">
      <c r="P1088" s="220"/>
      <c r="Q1088" s="220"/>
      <c r="R1088" s="220"/>
      <c r="S1088" s="220"/>
      <c r="T1088" s="220"/>
      <c r="U1088" s="220"/>
      <c r="V1088" s="220"/>
      <c r="W1088" s="220"/>
      <c r="X1088" s="220"/>
      <c r="Y1088" s="220"/>
      <c r="Z1088" s="222"/>
      <c r="AA1088" s="222"/>
    </row>
    <row r="1089" spans="16:27" ht="15.75" customHeight="1" x14ac:dyDescent="0.25">
      <c r="P1089" s="220"/>
      <c r="Q1089" s="220"/>
      <c r="R1089" s="220"/>
      <c r="S1089" s="220"/>
      <c r="T1089" s="220"/>
      <c r="U1089" s="220"/>
      <c r="V1089" s="220"/>
      <c r="W1089" s="220"/>
      <c r="X1089" s="220"/>
      <c r="Y1089" s="220"/>
      <c r="Z1089" s="222"/>
      <c r="AA1089" s="222"/>
    </row>
    <row r="1090" spans="16:27" ht="15.75" customHeight="1" x14ac:dyDescent="0.25">
      <c r="P1090" s="220"/>
      <c r="Q1090" s="220"/>
      <c r="R1090" s="220"/>
      <c r="S1090" s="220"/>
      <c r="T1090" s="220"/>
      <c r="U1090" s="220"/>
      <c r="V1090" s="220"/>
      <c r="W1090" s="220"/>
      <c r="X1090" s="220"/>
      <c r="Y1090" s="220"/>
      <c r="Z1090" s="222"/>
      <c r="AA1090" s="222"/>
    </row>
    <row r="1091" spans="16:27" ht="15.75" customHeight="1" x14ac:dyDescent="0.25">
      <c r="P1091" s="220"/>
      <c r="Q1091" s="220"/>
      <c r="R1091" s="220"/>
      <c r="S1091" s="220"/>
      <c r="T1091" s="220"/>
      <c r="U1091" s="220"/>
      <c r="V1091" s="220"/>
      <c r="W1091" s="220"/>
      <c r="X1091" s="220"/>
      <c r="Y1091" s="220"/>
      <c r="Z1091" s="222"/>
      <c r="AA1091" s="222"/>
    </row>
    <row r="1092" spans="16:27" ht="15.75" customHeight="1" x14ac:dyDescent="0.25">
      <c r="P1092" s="220"/>
      <c r="Q1092" s="220"/>
      <c r="R1092" s="220"/>
      <c r="S1092" s="220"/>
      <c r="T1092" s="220"/>
      <c r="U1092" s="220"/>
      <c r="V1092" s="220"/>
      <c r="W1092" s="220"/>
      <c r="X1092" s="220"/>
      <c r="Y1092" s="220"/>
      <c r="Z1092" s="222"/>
      <c r="AA1092" s="222"/>
    </row>
    <row r="1093" spans="16:27" ht="15.75" customHeight="1" x14ac:dyDescent="0.25">
      <c r="P1093" s="220"/>
      <c r="Q1093" s="220"/>
      <c r="R1093" s="220"/>
      <c r="S1093" s="220"/>
      <c r="T1093" s="220"/>
      <c r="U1093" s="220"/>
      <c r="V1093" s="220"/>
      <c r="W1093" s="220"/>
      <c r="X1093" s="220"/>
      <c r="Y1093" s="220"/>
      <c r="Z1093" s="222"/>
      <c r="AA1093" s="222"/>
    </row>
    <row r="1094" spans="16:27" ht="15.75" customHeight="1" x14ac:dyDescent="0.25">
      <c r="P1094" s="220"/>
      <c r="Q1094" s="220"/>
      <c r="R1094" s="220"/>
      <c r="S1094" s="220"/>
      <c r="T1094" s="220"/>
      <c r="U1094" s="220"/>
      <c r="V1094" s="220"/>
      <c r="W1094" s="220"/>
      <c r="X1094" s="220"/>
      <c r="Y1094" s="220"/>
      <c r="Z1094" s="222"/>
      <c r="AA1094" s="222"/>
    </row>
    <row r="1095" spans="16:27" ht="15.75" customHeight="1" x14ac:dyDescent="0.25">
      <c r="P1095" s="220"/>
      <c r="Q1095" s="220"/>
      <c r="R1095" s="220"/>
      <c r="S1095" s="220"/>
      <c r="T1095" s="220"/>
      <c r="U1095" s="220"/>
      <c r="V1095" s="220"/>
      <c r="W1095" s="220"/>
      <c r="X1095" s="220"/>
      <c r="Y1095" s="220"/>
      <c r="Z1095" s="222"/>
      <c r="AA1095" s="222"/>
    </row>
    <row r="1096" spans="16:27" ht="15.75" customHeight="1" x14ac:dyDescent="0.25">
      <c r="P1096" s="220"/>
      <c r="Q1096" s="220"/>
      <c r="R1096" s="220"/>
      <c r="S1096" s="220"/>
      <c r="T1096" s="220"/>
      <c r="U1096" s="220"/>
      <c r="V1096" s="220"/>
      <c r="W1096" s="220"/>
      <c r="X1096" s="220"/>
      <c r="Y1096" s="220"/>
      <c r="Z1096" s="222"/>
      <c r="AA1096" s="222"/>
    </row>
    <row r="1097" spans="16:27" ht="15.75" customHeight="1" x14ac:dyDescent="0.25">
      <c r="P1097" s="220"/>
      <c r="Q1097" s="220"/>
      <c r="R1097" s="220"/>
      <c r="S1097" s="220"/>
      <c r="T1097" s="220"/>
      <c r="U1097" s="220"/>
      <c r="V1097" s="220"/>
      <c r="W1097" s="220"/>
      <c r="X1097" s="220"/>
      <c r="Y1097" s="220"/>
      <c r="Z1097" s="222"/>
      <c r="AA1097" s="222"/>
    </row>
    <row r="1098" spans="16:27" ht="15.75" customHeight="1" x14ac:dyDescent="0.25">
      <c r="P1098" s="220"/>
      <c r="Q1098" s="220"/>
      <c r="R1098" s="220"/>
      <c r="S1098" s="220"/>
      <c r="T1098" s="220"/>
      <c r="U1098" s="220"/>
      <c r="V1098" s="220"/>
      <c r="W1098" s="220"/>
      <c r="X1098" s="220"/>
      <c r="Y1098" s="220"/>
      <c r="Z1098" s="222"/>
      <c r="AA1098" s="222"/>
    </row>
    <row r="1099" spans="16:27" ht="15.75" customHeight="1" x14ac:dyDescent="0.25">
      <c r="P1099" s="220"/>
      <c r="Q1099" s="220"/>
      <c r="R1099" s="220"/>
      <c r="S1099" s="220"/>
      <c r="T1099" s="220"/>
      <c r="U1099" s="220"/>
      <c r="V1099" s="220"/>
      <c r="W1099" s="220"/>
      <c r="X1099" s="220"/>
      <c r="Y1099" s="220"/>
      <c r="Z1099" s="222"/>
      <c r="AA1099" s="222"/>
    </row>
    <row r="1100" spans="16:27" ht="15.75" customHeight="1" x14ac:dyDescent="0.25">
      <c r="P1100" s="220"/>
      <c r="Q1100" s="220"/>
      <c r="R1100" s="220"/>
      <c r="S1100" s="220"/>
      <c r="T1100" s="220"/>
      <c r="U1100" s="220"/>
      <c r="V1100" s="220"/>
      <c r="W1100" s="220"/>
      <c r="X1100" s="220"/>
      <c r="Y1100" s="220"/>
      <c r="Z1100" s="222"/>
      <c r="AA1100" s="222"/>
    </row>
    <row r="1101" spans="16:27" ht="15.75" customHeight="1" x14ac:dyDescent="0.25">
      <c r="P1101" s="220"/>
      <c r="Q1101" s="220"/>
      <c r="R1101" s="220"/>
      <c r="S1101" s="220"/>
      <c r="T1101" s="220"/>
      <c r="U1101" s="220"/>
      <c r="V1101" s="220"/>
      <c r="W1101" s="220"/>
      <c r="X1101" s="220"/>
      <c r="Y1101" s="220"/>
      <c r="Z1101" s="222"/>
      <c r="AA1101" s="222"/>
    </row>
    <row r="1102" spans="16:27" ht="15.75" customHeight="1" x14ac:dyDescent="0.25">
      <c r="P1102" s="220"/>
      <c r="Q1102" s="220"/>
      <c r="R1102" s="220"/>
      <c r="S1102" s="220"/>
      <c r="T1102" s="220"/>
      <c r="U1102" s="220"/>
      <c r="V1102" s="220"/>
      <c r="W1102" s="220"/>
      <c r="X1102" s="220"/>
      <c r="Y1102" s="220"/>
      <c r="Z1102" s="222"/>
      <c r="AA1102" s="222"/>
    </row>
    <row r="1103" spans="16:27" ht="15.75" customHeight="1" x14ac:dyDescent="0.25">
      <c r="P1103" s="220"/>
      <c r="Q1103" s="220"/>
      <c r="R1103" s="220"/>
      <c r="S1103" s="220"/>
      <c r="T1103" s="220"/>
      <c r="U1103" s="220"/>
      <c r="V1103" s="220"/>
      <c r="W1103" s="220"/>
      <c r="X1103" s="220"/>
      <c r="Y1103" s="220"/>
      <c r="Z1103" s="222"/>
      <c r="AA1103" s="222"/>
    </row>
    <row r="1104" spans="16:27" ht="15.75" customHeight="1" x14ac:dyDescent="0.25">
      <c r="P1104" s="220"/>
      <c r="Q1104" s="220"/>
      <c r="R1104" s="220"/>
      <c r="S1104" s="220"/>
      <c r="T1104" s="220"/>
      <c r="U1104" s="220"/>
      <c r="V1104" s="220"/>
      <c r="W1104" s="220"/>
      <c r="X1104" s="220"/>
      <c r="Y1104" s="220"/>
      <c r="Z1104" s="222"/>
      <c r="AA1104" s="222"/>
    </row>
    <row r="1105" spans="16:27" ht="15.75" customHeight="1" x14ac:dyDescent="0.25">
      <c r="P1105" s="220"/>
      <c r="Q1105" s="220"/>
      <c r="R1105" s="220"/>
      <c r="S1105" s="220"/>
      <c r="T1105" s="220"/>
      <c r="U1105" s="220"/>
      <c r="V1105" s="220"/>
      <c r="W1105" s="220"/>
      <c r="X1105" s="220"/>
      <c r="Y1105" s="220"/>
      <c r="Z1105" s="222"/>
      <c r="AA1105" s="222"/>
    </row>
    <row r="1106" spans="16:27" ht="15.75" customHeight="1" x14ac:dyDescent="0.25">
      <c r="P1106" s="220"/>
      <c r="Q1106" s="220"/>
      <c r="R1106" s="220"/>
      <c r="S1106" s="220"/>
      <c r="T1106" s="220"/>
      <c r="U1106" s="220"/>
      <c r="V1106" s="220"/>
      <c r="W1106" s="220"/>
      <c r="X1106" s="220"/>
      <c r="Y1106" s="220"/>
      <c r="Z1106" s="222"/>
      <c r="AA1106" s="222"/>
    </row>
    <row r="1107" spans="16:27" ht="15.75" customHeight="1" x14ac:dyDescent="0.25">
      <c r="P1107" s="220"/>
      <c r="Q1107" s="220"/>
      <c r="R1107" s="220"/>
      <c r="S1107" s="220"/>
      <c r="T1107" s="220"/>
      <c r="U1107" s="220"/>
      <c r="V1107" s="220"/>
      <c r="W1107" s="220"/>
      <c r="X1107" s="220"/>
      <c r="Y1107" s="220"/>
      <c r="Z1107" s="222"/>
      <c r="AA1107" s="222"/>
    </row>
    <row r="1108" spans="16:27" ht="15.75" customHeight="1" x14ac:dyDescent="0.25">
      <c r="P1108" s="220"/>
      <c r="Q1108" s="220"/>
      <c r="R1108" s="220"/>
      <c r="S1108" s="220"/>
      <c r="T1108" s="220"/>
      <c r="U1108" s="220"/>
      <c r="V1108" s="220"/>
      <c r="W1108" s="220"/>
      <c r="X1108" s="220"/>
      <c r="Y1108" s="220"/>
      <c r="Z1108" s="222"/>
      <c r="AA1108" s="222"/>
    </row>
    <row r="1109" spans="16:27" ht="15.75" customHeight="1" x14ac:dyDescent="0.25">
      <c r="P1109" s="220"/>
      <c r="Q1109" s="220"/>
      <c r="R1109" s="220"/>
      <c r="S1109" s="220"/>
      <c r="T1109" s="220"/>
      <c r="U1109" s="220"/>
      <c r="V1109" s="220"/>
      <c r="W1109" s="220"/>
      <c r="X1109" s="220"/>
      <c r="Y1109" s="220"/>
      <c r="Z1109" s="222"/>
      <c r="AA1109" s="222"/>
    </row>
    <row r="1110" spans="16:27" ht="15.75" customHeight="1" x14ac:dyDescent="0.25">
      <c r="P1110" s="220"/>
      <c r="Q1110" s="220"/>
      <c r="R1110" s="220"/>
      <c r="S1110" s="220"/>
      <c r="T1110" s="220"/>
      <c r="U1110" s="220"/>
      <c r="V1110" s="220"/>
      <c r="W1110" s="220"/>
      <c r="X1110" s="220"/>
      <c r="Y1110" s="220"/>
      <c r="Z1110" s="222"/>
      <c r="AA1110" s="222"/>
    </row>
    <row r="1111" spans="16:27" ht="15.75" customHeight="1" x14ac:dyDescent="0.25">
      <c r="P1111" s="220"/>
      <c r="Q1111" s="220"/>
      <c r="R1111" s="220"/>
      <c r="S1111" s="220"/>
      <c r="T1111" s="220"/>
      <c r="U1111" s="220"/>
      <c r="V1111" s="220"/>
      <c r="W1111" s="220"/>
      <c r="X1111" s="220"/>
      <c r="Y1111" s="220"/>
      <c r="Z1111" s="222"/>
      <c r="AA1111" s="222"/>
    </row>
    <row r="1112" spans="16:27" ht="15.75" customHeight="1" x14ac:dyDescent="0.25">
      <c r="P1112" s="220"/>
      <c r="Q1112" s="220"/>
      <c r="R1112" s="220"/>
      <c r="S1112" s="220"/>
      <c r="T1112" s="220"/>
      <c r="U1112" s="220"/>
      <c r="V1112" s="220"/>
      <c r="W1112" s="220"/>
      <c r="X1112" s="220"/>
      <c r="Y1112" s="220"/>
      <c r="Z1112" s="222"/>
      <c r="AA1112" s="222"/>
    </row>
    <row r="1113" spans="16:27" ht="15.75" customHeight="1" x14ac:dyDescent="0.25">
      <c r="P1113" s="220"/>
      <c r="Q1113" s="220"/>
      <c r="R1113" s="220"/>
      <c r="S1113" s="220"/>
      <c r="T1113" s="220"/>
      <c r="U1113" s="220"/>
      <c r="V1113" s="220"/>
      <c r="W1113" s="220"/>
      <c r="X1113" s="220"/>
      <c r="Y1113" s="220"/>
      <c r="Z1113" s="222"/>
      <c r="AA1113" s="222"/>
    </row>
    <row r="1114" spans="16:27" ht="15.75" customHeight="1" x14ac:dyDescent="0.25">
      <c r="P1114" s="220"/>
      <c r="Q1114" s="220"/>
      <c r="R1114" s="220"/>
      <c r="S1114" s="220"/>
      <c r="T1114" s="220"/>
      <c r="U1114" s="220"/>
      <c r="V1114" s="220"/>
      <c r="W1114" s="220"/>
      <c r="X1114" s="220"/>
      <c r="Y1114" s="220"/>
      <c r="Z1114" s="222"/>
      <c r="AA1114" s="222"/>
    </row>
    <row r="1115" spans="16:27" ht="15.75" customHeight="1" x14ac:dyDescent="0.25">
      <c r="P1115" s="220"/>
      <c r="Q1115" s="220"/>
      <c r="R1115" s="220"/>
      <c r="S1115" s="220"/>
      <c r="T1115" s="220"/>
      <c r="U1115" s="220"/>
      <c r="V1115" s="220"/>
      <c r="W1115" s="220"/>
      <c r="X1115" s="220"/>
      <c r="Y1115" s="220"/>
      <c r="Z1115" s="222"/>
      <c r="AA1115" s="222"/>
    </row>
    <row r="1116" spans="16:27" ht="15.75" customHeight="1" x14ac:dyDescent="0.25">
      <c r="P1116" s="220"/>
      <c r="Q1116" s="220"/>
      <c r="R1116" s="220"/>
      <c r="S1116" s="220"/>
      <c r="T1116" s="220"/>
      <c r="U1116" s="220"/>
      <c r="V1116" s="220"/>
      <c r="W1116" s="220"/>
      <c r="X1116" s="220"/>
      <c r="Y1116" s="220"/>
      <c r="Z1116" s="222"/>
      <c r="AA1116" s="222"/>
    </row>
    <row r="1117" spans="16:27" ht="15.75" customHeight="1" x14ac:dyDescent="0.25">
      <c r="P1117" s="220"/>
      <c r="Q1117" s="220"/>
      <c r="R1117" s="220"/>
      <c r="S1117" s="220"/>
      <c r="T1117" s="220"/>
      <c r="U1117" s="220"/>
      <c r="V1117" s="220"/>
      <c r="W1117" s="220"/>
      <c r="X1117" s="220"/>
      <c r="Y1117" s="220"/>
      <c r="Z1117" s="222"/>
      <c r="AA1117" s="222"/>
    </row>
    <row r="1118" spans="16:27" ht="15.75" customHeight="1" x14ac:dyDescent="0.25">
      <c r="P1118" s="220"/>
      <c r="Q1118" s="220"/>
      <c r="R1118" s="220"/>
      <c r="S1118" s="220"/>
      <c r="T1118" s="220"/>
      <c r="U1118" s="220"/>
      <c r="V1118" s="220"/>
      <c r="W1118" s="220"/>
      <c r="X1118" s="220"/>
      <c r="Y1118" s="220"/>
      <c r="Z1118" s="222"/>
      <c r="AA1118" s="222"/>
    </row>
    <row r="1119" spans="16:27" ht="15.75" customHeight="1" x14ac:dyDescent="0.25">
      <c r="P1119" s="220"/>
      <c r="Q1119" s="220"/>
      <c r="R1119" s="220"/>
      <c r="S1119" s="220"/>
      <c r="T1119" s="220"/>
      <c r="U1119" s="220"/>
      <c r="V1119" s="220"/>
      <c r="W1119" s="220"/>
      <c r="X1119" s="220"/>
      <c r="Y1119" s="220"/>
      <c r="Z1119" s="222"/>
      <c r="AA1119" s="222"/>
    </row>
    <row r="1120" spans="16:27" ht="15.75" customHeight="1" x14ac:dyDescent="0.25">
      <c r="P1120" s="220"/>
      <c r="Q1120" s="220"/>
      <c r="R1120" s="220"/>
      <c r="S1120" s="220"/>
      <c r="T1120" s="220"/>
      <c r="U1120" s="220"/>
      <c r="V1120" s="220"/>
      <c r="W1120" s="220"/>
      <c r="X1120" s="220"/>
      <c r="Y1120" s="220"/>
      <c r="Z1120" s="222"/>
      <c r="AA1120" s="222"/>
    </row>
    <row r="1121" spans="16:27" ht="15.75" customHeight="1" x14ac:dyDescent="0.25">
      <c r="P1121" s="220"/>
      <c r="Q1121" s="220"/>
      <c r="R1121" s="220"/>
      <c r="S1121" s="220"/>
      <c r="T1121" s="220"/>
      <c r="U1121" s="220"/>
      <c r="V1121" s="220"/>
      <c r="W1121" s="220"/>
      <c r="X1121" s="220"/>
      <c r="Y1121" s="220"/>
      <c r="Z1121" s="222"/>
      <c r="AA1121" s="222"/>
    </row>
    <row r="1122" spans="16:27" ht="15.75" customHeight="1" x14ac:dyDescent="0.25">
      <c r="P1122" s="220"/>
      <c r="Q1122" s="220"/>
      <c r="R1122" s="220"/>
      <c r="S1122" s="220"/>
      <c r="T1122" s="220"/>
      <c r="U1122" s="220"/>
      <c r="V1122" s="220"/>
      <c r="W1122" s="220"/>
      <c r="X1122" s="220"/>
      <c r="Y1122" s="220"/>
      <c r="Z1122" s="222"/>
      <c r="AA1122" s="222"/>
    </row>
    <row r="1123" spans="16:27" ht="15.75" customHeight="1" x14ac:dyDescent="0.25">
      <c r="P1123" s="220"/>
      <c r="Q1123" s="220"/>
      <c r="R1123" s="220"/>
      <c r="S1123" s="220"/>
      <c r="T1123" s="220"/>
      <c r="U1123" s="220"/>
      <c r="V1123" s="220"/>
      <c r="W1123" s="220"/>
      <c r="X1123" s="220"/>
      <c r="Y1123" s="220"/>
      <c r="Z1123" s="222"/>
      <c r="AA1123" s="222"/>
    </row>
    <row r="1124" spans="16:27" ht="15.75" customHeight="1" x14ac:dyDescent="0.25">
      <c r="P1124" s="220"/>
      <c r="Q1124" s="220"/>
      <c r="R1124" s="220"/>
      <c r="S1124" s="220"/>
      <c r="T1124" s="220"/>
      <c r="U1124" s="220"/>
      <c r="V1124" s="220"/>
      <c r="W1124" s="220"/>
      <c r="X1124" s="220"/>
      <c r="Y1124" s="220"/>
      <c r="Z1124" s="222"/>
      <c r="AA1124" s="222"/>
    </row>
    <row r="1125" spans="16:27" ht="15.75" customHeight="1" x14ac:dyDescent="0.25">
      <c r="P1125" s="220"/>
      <c r="Q1125" s="220"/>
      <c r="R1125" s="220"/>
      <c r="S1125" s="220"/>
      <c r="T1125" s="220"/>
      <c r="U1125" s="220"/>
      <c r="V1125" s="220"/>
      <c r="W1125" s="220"/>
      <c r="X1125" s="220"/>
      <c r="Y1125" s="220"/>
      <c r="Z1125" s="222"/>
      <c r="AA1125" s="222"/>
    </row>
    <row r="1126" spans="16:27" ht="15.75" customHeight="1" x14ac:dyDescent="0.25">
      <c r="P1126" s="220"/>
      <c r="Q1126" s="220"/>
      <c r="R1126" s="220"/>
      <c r="S1126" s="220"/>
      <c r="T1126" s="220"/>
      <c r="U1126" s="220"/>
      <c r="V1126" s="220"/>
      <c r="W1126" s="220"/>
      <c r="X1126" s="220"/>
      <c r="Y1126" s="220"/>
      <c r="Z1126" s="222"/>
      <c r="AA1126" s="222"/>
    </row>
    <row r="1127" spans="16:27" ht="15.75" customHeight="1" x14ac:dyDescent="0.25">
      <c r="P1127" s="220"/>
      <c r="Q1127" s="220"/>
      <c r="R1127" s="220"/>
      <c r="S1127" s="220"/>
      <c r="T1127" s="220"/>
      <c r="U1127" s="220"/>
      <c r="V1127" s="220"/>
      <c r="W1127" s="220"/>
      <c r="X1127" s="220"/>
      <c r="Y1127" s="220"/>
      <c r="Z1127" s="222"/>
      <c r="AA1127" s="222"/>
    </row>
    <row r="1128" spans="16:27" ht="15.75" customHeight="1" x14ac:dyDescent="0.25">
      <c r="P1128" s="220"/>
      <c r="Q1128" s="220"/>
      <c r="R1128" s="220"/>
      <c r="S1128" s="220"/>
      <c r="T1128" s="220"/>
      <c r="U1128" s="220"/>
      <c r="V1128" s="220"/>
      <c r="W1128" s="220"/>
      <c r="X1128" s="220"/>
      <c r="Y1128" s="220"/>
      <c r="Z1128" s="222"/>
      <c r="AA1128" s="222"/>
    </row>
    <row r="1129" spans="16:27" ht="15.75" customHeight="1" x14ac:dyDescent="0.25">
      <c r="P1129" s="220"/>
      <c r="Q1129" s="220"/>
      <c r="R1129" s="220"/>
      <c r="S1129" s="220"/>
      <c r="T1129" s="220"/>
      <c r="U1129" s="220"/>
      <c r="V1129" s="220"/>
      <c r="W1129" s="220"/>
      <c r="X1129" s="220"/>
      <c r="Y1129" s="220"/>
      <c r="Z1129" s="222"/>
      <c r="AA1129" s="222"/>
    </row>
    <row r="1130" spans="16:27" ht="15.75" customHeight="1" x14ac:dyDescent="0.25">
      <c r="P1130" s="220"/>
      <c r="Q1130" s="220"/>
      <c r="R1130" s="220"/>
      <c r="S1130" s="220"/>
      <c r="T1130" s="220"/>
      <c r="U1130" s="220"/>
      <c r="V1130" s="220"/>
      <c r="W1130" s="220"/>
      <c r="X1130" s="220"/>
      <c r="Y1130" s="220"/>
      <c r="Z1130" s="222"/>
      <c r="AA1130" s="222"/>
    </row>
    <row r="1131" spans="16:27" ht="15.75" customHeight="1" x14ac:dyDescent="0.25">
      <c r="P1131" s="220"/>
      <c r="Q1131" s="220"/>
      <c r="R1131" s="220"/>
      <c r="S1131" s="220"/>
      <c r="T1131" s="220"/>
      <c r="U1131" s="220"/>
      <c r="V1131" s="220"/>
      <c r="W1131" s="220"/>
      <c r="X1131" s="220"/>
      <c r="Y1131" s="220"/>
      <c r="Z1131" s="222"/>
      <c r="AA1131" s="222"/>
    </row>
    <row r="1132" spans="16:27" ht="15.75" customHeight="1" x14ac:dyDescent="0.25">
      <c r="P1132" s="220"/>
      <c r="Q1132" s="220"/>
      <c r="R1132" s="220"/>
      <c r="S1132" s="220"/>
      <c r="T1132" s="220"/>
      <c r="U1132" s="220"/>
      <c r="V1132" s="220"/>
      <c r="W1132" s="220"/>
      <c r="X1132" s="220"/>
      <c r="Y1132" s="220"/>
      <c r="Z1132" s="222"/>
      <c r="AA1132" s="222"/>
    </row>
    <row r="1133" spans="16:27" ht="15.75" customHeight="1" x14ac:dyDescent="0.25">
      <c r="P1133" s="220"/>
      <c r="Q1133" s="220"/>
      <c r="R1133" s="220"/>
      <c r="S1133" s="220"/>
      <c r="T1133" s="220"/>
      <c r="U1133" s="220"/>
      <c r="V1133" s="220"/>
      <c r="W1133" s="220"/>
      <c r="X1133" s="220"/>
      <c r="Y1133" s="220"/>
      <c r="Z1133" s="222"/>
      <c r="AA1133" s="222"/>
    </row>
    <row r="1134" spans="16:27" ht="15.75" customHeight="1" x14ac:dyDescent="0.25">
      <c r="P1134" s="220"/>
      <c r="Q1134" s="220"/>
      <c r="R1134" s="220"/>
      <c r="S1134" s="220"/>
      <c r="T1134" s="220"/>
      <c r="U1134" s="220"/>
      <c r="V1134" s="220"/>
      <c r="W1134" s="220"/>
      <c r="X1134" s="220"/>
      <c r="Y1134" s="220"/>
      <c r="Z1134" s="222"/>
      <c r="AA1134" s="222"/>
    </row>
    <row r="1135" spans="16:27" ht="15.75" customHeight="1" x14ac:dyDescent="0.25">
      <c r="P1135" s="220"/>
      <c r="Q1135" s="220"/>
      <c r="R1135" s="220"/>
      <c r="S1135" s="220"/>
      <c r="T1135" s="220"/>
      <c r="U1135" s="220"/>
      <c r="V1135" s="220"/>
      <c r="W1135" s="220"/>
      <c r="X1135" s="220"/>
      <c r="Y1135" s="220"/>
      <c r="Z1135" s="222"/>
      <c r="AA1135" s="222"/>
    </row>
    <row r="1136" spans="16:27" ht="15.75" customHeight="1" x14ac:dyDescent="0.25">
      <c r="P1136" s="220"/>
      <c r="Q1136" s="220"/>
      <c r="R1136" s="220"/>
      <c r="S1136" s="220"/>
      <c r="T1136" s="220"/>
      <c r="U1136" s="220"/>
      <c r="V1136" s="220"/>
      <c r="W1136" s="220"/>
      <c r="X1136" s="220"/>
      <c r="Y1136" s="220"/>
      <c r="Z1136" s="222"/>
      <c r="AA1136" s="222"/>
    </row>
    <row r="1137" spans="16:27" ht="15.75" customHeight="1" x14ac:dyDescent="0.25">
      <c r="P1137" s="220"/>
      <c r="Q1137" s="220"/>
      <c r="R1137" s="220"/>
      <c r="S1137" s="220"/>
      <c r="T1137" s="220"/>
      <c r="U1137" s="220"/>
      <c r="V1137" s="220"/>
      <c r="W1137" s="220"/>
      <c r="X1137" s="220"/>
      <c r="Y1137" s="220"/>
      <c r="Z1137" s="222"/>
      <c r="AA1137" s="222"/>
    </row>
    <row r="1138" spans="16:27" ht="15.75" customHeight="1" x14ac:dyDescent="0.25">
      <c r="P1138" s="220"/>
      <c r="Q1138" s="220"/>
      <c r="R1138" s="220"/>
      <c r="S1138" s="220"/>
      <c r="T1138" s="220"/>
      <c r="U1138" s="220"/>
      <c r="V1138" s="220"/>
      <c r="W1138" s="220"/>
      <c r="X1138" s="220"/>
      <c r="Y1138" s="220"/>
      <c r="Z1138" s="222"/>
      <c r="AA1138" s="222"/>
    </row>
    <row r="1139" spans="16:27" ht="15.75" customHeight="1" x14ac:dyDescent="0.25">
      <c r="P1139" s="220"/>
      <c r="Q1139" s="220"/>
      <c r="R1139" s="220"/>
      <c r="S1139" s="220"/>
      <c r="T1139" s="220"/>
      <c r="U1139" s="220"/>
      <c r="V1139" s="220"/>
      <c r="W1139" s="220"/>
      <c r="X1139" s="220"/>
      <c r="Y1139" s="220"/>
      <c r="Z1139" s="222"/>
      <c r="AA1139" s="222"/>
    </row>
    <row r="1140" spans="16:27" ht="15.75" customHeight="1" x14ac:dyDescent="0.25">
      <c r="P1140" s="220"/>
      <c r="Q1140" s="220"/>
      <c r="R1140" s="220"/>
      <c r="S1140" s="220"/>
      <c r="T1140" s="220"/>
      <c r="U1140" s="220"/>
      <c r="V1140" s="220"/>
      <c r="W1140" s="220"/>
      <c r="X1140" s="220"/>
      <c r="Y1140" s="220"/>
      <c r="Z1140" s="222"/>
      <c r="AA1140" s="222"/>
    </row>
    <row r="1141" spans="16:27" ht="15.75" customHeight="1" x14ac:dyDescent="0.25">
      <c r="P1141" s="220"/>
      <c r="Q1141" s="220"/>
      <c r="R1141" s="220"/>
      <c r="S1141" s="220"/>
      <c r="T1141" s="220"/>
      <c r="U1141" s="220"/>
      <c r="V1141" s="220"/>
      <c r="W1141" s="220"/>
      <c r="X1141" s="220"/>
      <c r="Y1141" s="220"/>
      <c r="Z1141" s="222"/>
      <c r="AA1141" s="222"/>
    </row>
    <row r="1142" spans="16:27" ht="15.75" customHeight="1" x14ac:dyDescent="0.25">
      <c r="P1142" s="220"/>
      <c r="Q1142" s="220"/>
      <c r="R1142" s="220"/>
      <c r="S1142" s="220"/>
      <c r="T1142" s="220"/>
      <c r="U1142" s="220"/>
      <c r="V1142" s="220"/>
      <c r="W1142" s="220"/>
      <c r="X1142" s="220"/>
      <c r="Y1142" s="220"/>
      <c r="Z1142" s="222"/>
      <c r="AA1142" s="222"/>
    </row>
    <row r="1143" spans="16:27" ht="15.75" customHeight="1" x14ac:dyDescent="0.25">
      <c r="P1143" s="220"/>
      <c r="Q1143" s="220"/>
      <c r="R1143" s="220"/>
      <c r="S1143" s="220"/>
      <c r="T1143" s="220"/>
      <c r="U1143" s="220"/>
      <c r="V1143" s="220"/>
      <c r="W1143" s="220"/>
      <c r="X1143" s="220"/>
      <c r="Y1143" s="220"/>
      <c r="Z1143" s="222"/>
      <c r="AA1143" s="222"/>
    </row>
    <row r="1144" spans="16:27" ht="15.75" customHeight="1" x14ac:dyDescent="0.25">
      <c r="P1144" s="220"/>
      <c r="Q1144" s="220"/>
      <c r="R1144" s="220"/>
      <c r="S1144" s="220"/>
      <c r="T1144" s="220"/>
      <c r="U1144" s="220"/>
      <c r="V1144" s="220"/>
      <c r="W1144" s="220"/>
      <c r="X1144" s="220"/>
      <c r="Y1144" s="220"/>
      <c r="Z1144" s="222"/>
      <c r="AA1144" s="222"/>
    </row>
    <row r="1145" spans="16:27" ht="15.75" customHeight="1" x14ac:dyDescent="0.25">
      <c r="P1145" s="220"/>
      <c r="Q1145" s="220"/>
      <c r="R1145" s="220"/>
      <c r="S1145" s="220"/>
      <c r="T1145" s="220"/>
      <c r="U1145" s="220"/>
      <c r="V1145" s="220"/>
      <c r="W1145" s="220"/>
      <c r="X1145" s="220"/>
      <c r="Y1145" s="220"/>
      <c r="Z1145" s="222"/>
      <c r="AA1145" s="222"/>
    </row>
    <row r="1146" spans="16:27" ht="15.75" customHeight="1" x14ac:dyDescent="0.25">
      <c r="P1146" s="220"/>
      <c r="Q1146" s="220"/>
      <c r="R1146" s="220"/>
      <c r="S1146" s="220"/>
      <c r="T1146" s="220"/>
      <c r="U1146" s="220"/>
      <c r="V1146" s="220"/>
      <c r="W1146" s="220"/>
      <c r="X1146" s="220"/>
      <c r="Y1146" s="220"/>
      <c r="Z1146" s="222"/>
      <c r="AA1146" s="222"/>
    </row>
    <row r="1147" spans="16:27" ht="15.75" customHeight="1" x14ac:dyDescent="0.25">
      <c r="P1147" s="220"/>
      <c r="Q1147" s="220"/>
      <c r="R1147" s="220"/>
      <c r="S1147" s="220"/>
      <c r="T1147" s="220"/>
      <c r="U1147" s="220"/>
      <c r="V1147" s="220"/>
      <c r="W1147" s="220"/>
      <c r="X1147" s="220"/>
      <c r="Y1147" s="220"/>
      <c r="Z1147" s="222"/>
      <c r="AA1147" s="222"/>
    </row>
    <row r="1148" spans="16:27" ht="15.75" customHeight="1" x14ac:dyDescent="0.25">
      <c r="P1148" s="220"/>
      <c r="Q1148" s="220"/>
      <c r="R1148" s="220"/>
      <c r="S1148" s="220"/>
      <c r="T1148" s="220"/>
      <c r="U1148" s="220"/>
      <c r="V1148" s="220"/>
      <c r="W1148" s="220"/>
      <c r="X1148" s="220"/>
      <c r="Y1148" s="220"/>
      <c r="Z1148" s="222"/>
      <c r="AA1148" s="222"/>
    </row>
    <row r="1149" spans="16:27" ht="15.75" customHeight="1" x14ac:dyDescent="0.25">
      <c r="P1149" s="220"/>
      <c r="Q1149" s="220"/>
      <c r="R1149" s="220"/>
      <c r="S1149" s="220"/>
      <c r="T1149" s="220"/>
      <c r="U1149" s="220"/>
      <c r="V1149" s="220"/>
      <c r="W1149" s="220"/>
      <c r="X1149" s="220"/>
      <c r="Y1149" s="220"/>
      <c r="Z1149" s="222"/>
      <c r="AA1149" s="222"/>
    </row>
    <row r="1150" spans="16:27" ht="15.75" customHeight="1" x14ac:dyDescent="0.25">
      <c r="P1150" s="220"/>
      <c r="Q1150" s="220"/>
      <c r="R1150" s="220"/>
      <c r="S1150" s="220"/>
      <c r="T1150" s="220"/>
      <c r="U1150" s="220"/>
      <c r="V1150" s="220"/>
      <c r="W1150" s="220"/>
      <c r="X1150" s="220"/>
      <c r="Y1150" s="220"/>
      <c r="Z1150" s="222"/>
      <c r="AA1150" s="222"/>
    </row>
    <row r="1151" spans="16:27" ht="15.75" customHeight="1" x14ac:dyDescent="0.25">
      <c r="P1151" s="220"/>
      <c r="Q1151" s="220"/>
      <c r="R1151" s="220"/>
      <c r="S1151" s="220"/>
      <c r="T1151" s="220"/>
      <c r="U1151" s="220"/>
      <c r="V1151" s="220"/>
      <c r="W1151" s="220"/>
      <c r="X1151" s="220"/>
      <c r="Y1151" s="220"/>
      <c r="Z1151" s="222"/>
      <c r="AA1151" s="222"/>
    </row>
    <row r="1152" spans="16:27" ht="15.75" customHeight="1" x14ac:dyDescent="0.25">
      <c r="P1152" s="220"/>
      <c r="Q1152" s="220"/>
      <c r="R1152" s="220"/>
      <c r="S1152" s="220"/>
      <c r="T1152" s="220"/>
      <c r="U1152" s="220"/>
      <c r="V1152" s="220"/>
      <c r="W1152" s="220"/>
      <c r="X1152" s="220"/>
      <c r="Y1152" s="220"/>
      <c r="Z1152" s="222"/>
      <c r="AA1152" s="222"/>
    </row>
    <row r="1153" spans="16:27" ht="15.75" customHeight="1" x14ac:dyDescent="0.25">
      <c r="P1153" s="220"/>
      <c r="Q1153" s="220"/>
      <c r="R1153" s="220"/>
      <c r="S1153" s="220"/>
      <c r="T1153" s="220"/>
      <c r="U1153" s="220"/>
      <c r="V1153" s="220"/>
      <c r="W1153" s="220"/>
      <c r="X1153" s="220"/>
      <c r="Y1153" s="220"/>
      <c r="Z1153" s="222"/>
      <c r="AA1153" s="222"/>
    </row>
    <row r="1154" spans="16:27" ht="15.75" customHeight="1" x14ac:dyDescent="0.25">
      <c r="P1154" s="220"/>
      <c r="Q1154" s="220"/>
      <c r="R1154" s="220"/>
      <c r="S1154" s="220"/>
      <c r="T1154" s="220"/>
      <c r="U1154" s="220"/>
      <c r="V1154" s="220"/>
      <c r="W1154" s="220"/>
      <c r="X1154" s="220"/>
      <c r="Y1154" s="220"/>
      <c r="Z1154" s="222"/>
      <c r="AA1154" s="222"/>
    </row>
    <row r="1155" spans="16:27" ht="15.75" customHeight="1" x14ac:dyDescent="0.25">
      <c r="P1155" s="220"/>
      <c r="Q1155" s="220"/>
      <c r="R1155" s="220"/>
      <c r="S1155" s="220"/>
      <c r="T1155" s="220"/>
      <c r="U1155" s="220"/>
      <c r="V1155" s="220"/>
      <c r="W1155" s="220"/>
      <c r="X1155" s="220"/>
      <c r="Y1155" s="220"/>
      <c r="Z1155" s="222"/>
      <c r="AA1155" s="222"/>
    </row>
    <row r="1156" spans="16:27" ht="15.75" customHeight="1" x14ac:dyDescent="0.25">
      <c r="P1156" s="220"/>
      <c r="Q1156" s="220"/>
      <c r="R1156" s="220"/>
      <c r="S1156" s="220"/>
      <c r="T1156" s="220"/>
      <c r="U1156" s="220"/>
      <c r="V1156" s="220"/>
      <c r="W1156" s="220"/>
      <c r="X1156" s="220"/>
      <c r="Y1156" s="220"/>
      <c r="Z1156" s="222"/>
      <c r="AA1156" s="222"/>
    </row>
    <row r="1157" spans="16:27" ht="15.75" customHeight="1" x14ac:dyDescent="0.25">
      <c r="P1157" s="220"/>
      <c r="Q1157" s="220"/>
      <c r="R1157" s="220"/>
      <c r="S1157" s="220"/>
      <c r="T1157" s="220"/>
      <c r="U1157" s="220"/>
      <c r="V1157" s="220"/>
      <c r="W1157" s="220"/>
      <c r="X1157" s="220"/>
      <c r="Y1157" s="220"/>
      <c r="Z1157" s="222"/>
      <c r="AA1157" s="222"/>
    </row>
    <row r="1158" spans="16:27" ht="15.75" customHeight="1" x14ac:dyDescent="0.25">
      <c r="P1158" s="220"/>
      <c r="Q1158" s="220"/>
      <c r="R1158" s="220"/>
      <c r="S1158" s="220"/>
      <c r="T1158" s="220"/>
      <c r="U1158" s="220"/>
      <c r="V1158" s="220"/>
      <c r="W1158" s="220"/>
      <c r="X1158" s="220"/>
      <c r="Y1158" s="220"/>
      <c r="Z1158" s="222"/>
      <c r="AA1158" s="222"/>
    </row>
    <row r="1159" spans="16:27" ht="15.75" customHeight="1" x14ac:dyDescent="0.25">
      <c r="P1159" s="220"/>
      <c r="Q1159" s="220"/>
      <c r="R1159" s="220"/>
      <c r="S1159" s="220"/>
      <c r="T1159" s="220"/>
      <c r="U1159" s="220"/>
      <c r="V1159" s="220"/>
      <c r="W1159" s="220"/>
      <c r="X1159" s="220"/>
      <c r="Y1159" s="220"/>
      <c r="Z1159" s="222"/>
      <c r="AA1159" s="222"/>
    </row>
    <row r="1160" spans="16:27" ht="15.75" customHeight="1" x14ac:dyDescent="0.25">
      <c r="P1160" s="220"/>
      <c r="Q1160" s="220"/>
      <c r="R1160" s="220"/>
      <c r="S1160" s="220"/>
      <c r="T1160" s="220"/>
      <c r="U1160" s="220"/>
      <c r="V1160" s="220"/>
      <c r="W1160" s="220"/>
      <c r="X1160" s="220"/>
      <c r="Y1160" s="220"/>
      <c r="Z1160" s="222"/>
      <c r="AA1160" s="222"/>
    </row>
    <row r="1161" spans="16:27" ht="15.75" customHeight="1" x14ac:dyDescent="0.25">
      <c r="P1161" s="220"/>
      <c r="Q1161" s="220"/>
      <c r="R1161" s="220"/>
      <c r="S1161" s="220"/>
      <c r="T1161" s="220"/>
      <c r="U1161" s="220"/>
      <c r="V1161" s="220"/>
      <c r="W1161" s="220"/>
      <c r="X1161" s="220"/>
      <c r="Y1161" s="220"/>
      <c r="Z1161" s="222"/>
      <c r="AA1161" s="222"/>
    </row>
    <row r="1162" spans="16:27" ht="15.75" customHeight="1" x14ac:dyDescent="0.25">
      <c r="P1162" s="220"/>
      <c r="Q1162" s="220"/>
      <c r="R1162" s="220"/>
      <c r="S1162" s="220"/>
      <c r="T1162" s="220"/>
      <c r="U1162" s="220"/>
      <c r="V1162" s="220"/>
      <c r="W1162" s="220"/>
      <c r="X1162" s="220"/>
      <c r="Y1162" s="220"/>
      <c r="Z1162" s="222"/>
      <c r="AA1162" s="222"/>
    </row>
    <row r="1163" spans="16:27" ht="15.75" customHeight="1" x14ac:dyDescent="0.25">
      <c r="P1163" s="220"/>
      <c r="Q1163" s="220"/>
      <c r="R1163" s="220"/>
      <c r="S1163" s="220"/>
      <c r="T1163" s="220"/>
      <c r="U1163" s="220"/>
      <c r="V1163" s="220"/>
      <c r="W1163" s="220"/>
      <c r="X1163" s="220"/>
      <c r="Y1163" s="220"/>
      <c r="Z1163" s="222"/>
      <c r="AA1163" s="222"/>
    </row>
    <row r="1164" spans="16:27" ht="15.75" customHeight="1" x14ac:dyDescent="0.25">
      <c r="P1164" s="220"/>
      <c r="Q1164" s="220"/>
      <c r="R1164" s="220"/>
      <c r="S1164" s="220"/>
      <c r="T1164" s="220"/>
      <c r="U1164" s="220"/>
      <c r="V1164" s="220"/>
      <c r="W1164" s="220"/>
      <c r="X1164" s="220"/>
      <c r="Y1164" s="220"/>
      <c r="Z1164" s="222"/>
      <c r="AA1164" s="222"/>
    </row>
    <row r="1165" spans="16:27" ht="15.75" customHeight="1" x14ac:dyDescent="0.25">
      <c r="P1165" s="220"/>
      <c r="Q1165" s="220"/>
      <c r="R1165" s="220"/>
      <c r="S1165" s="220"/>
      <c r="T1165" s="220"/>
      <c r="U1165" s="220"/>
      <c r="V1165" s="220"/>
      <c r="W1165" s="220"/>
      <c r="X1165" s="220"/>
      <c r="Y1165" s="220"/>
      <c r="Z1165" s="222"/>
      <c r="AA1165" s="222"/>
    </row>
    <row r="1166" spans="16:27" ht="15.75" customHeight="1" x14ac:dyDescent="0.25">
      <c r="P1166" s="220"/>
      <c r="Q1166" s="220"/>
      <c r="R1166" s="220"/>
      <c r="S1166" s="220"/>
      <c r="T1166" s="220"/>
      <c r="U1166" s="220"/>
      <c r="V1166" s="220"/>
      <c r="W1166" s="220"/>
      <c r="X1166" s="220"/>
      <c r="Y1166" s="220"/>
      <c r="Z1166" s="222"/>
      <c r="AA1166" s="222"/>
    </row>
    <row r="1167" spans="16:27" ht="15.75" customHeight="1" x14ac:dyDescent="0.25">
      <c r="P1167" s="220"/>
      <c r="Q1167" s="220"/>
      <c r="R1167" s="220"/>
      <c r="S1167" s="220"/>
      <c r="T1167" s="220"/>
      <c r="U1167" s="220"/>
      <c r="V1167" s="220"/>
      <c r="W1167" s="220"/>
      <c r="X1167" s="220"/>
      <c r="Y1167" s="220"/>
      <c r="Z1167" s="222"/>
      <c r="AA1167" s="222"/>
    </row>
    <row r="1168" spans="16:27" ht="15.75" customHeight="1" x14ac:dyDescent="0.25">
      <c r="P1168" s="220"/>
      <c r="Q1168" s="220"/>
      <c r="R1168" s="220"/>
      <c r="S1168" s="220"/>
      <c r="T1168" s="220"/>
      <c r="U1168" s="220"/>
      <c r="V1168" s="220"/>
      <c r="W1168" s="220"/>
      <c r="X1168" s="220"/>
      <c r="Y1168" s="220"/>
      <c r="Z1168" s="222"/>
      <c r="AA1168" s="222"/>
    </row>
    <row r="1169" spans="16:27" ht="15.75" customHeight="1" x14ac:dyDescent="0.25">
      <c r="P1169" s="220"/>
      <c r="Q1169" s="220"/>
      <c r="R1169" s="220"/>
      <c r="S1169" s="220"/>
      <c r="T1169" s="220"/>
      <c r="U1169" s="220"/>
      <c r="V1169" s="220"/>
      <c r="W1169" s="220"/>
      <c r="X1169" s="220"/>
      <c r="Y1169" s="220"/>
      <c r="Z1169" s="222"/>
      <c r="AA1169" s="222"/>
    </row>
    <row r="1170" spans="16:27" ht="15.75" customHeight="1" x14ac:dyDescent="0.25">
      <c r="P1170" s="220"/>
      <c r="Q1170" s="220"/>
      <c r="R1170" s="220"/>
      <c r="S1170" s="220"/>
      <c r="T1170" s="220"/>
      <c r="U1170" s="220"/>
      <c r="V1170" s="220"/>
      <c r="W1170" s="220"/>
      <c r="X1170" s="220"/>
      <c r="Y1170" s="220"/>
      <c r="Z1170" s="222"/>
      <c r="AA1170" s="222"/>
    </row>
    <row r="1171" spans="16:27" ht="15.75" customHeight="1" x14ac:dyDescent="0.25">
      <c r="P1171" s="220"/>
      <c r="Q1171" s="220"/>
      <c r="R1171" s="220"/>
      <c r="S1171" s="220"/>
      <c r="T1171" s="220"/>
      <c r="U1171" s="220"/>
      <c r="V1171" s="220"/>
      <c r="W1171" s="220"/>
      <c r="X1171" s="220"/>
      <c r="Y1171" s="220"/>
      <c r="Z1171" s="222"/>
      <c r="AA1171" s="222"/>
    </row>
    <row r="1172" spans="16:27" ht="15.75" customHeight="1" x14ac:dyDescent="0.25">
      <c r="P1172" s="220"/>
      <c r="Q1172" s="220"/>
      <c r="R1172" s="220"/>
      <c r="S1172" s="220"/>
      <c r="T1172" s="220"/>
      <c r="U1172" s="220"/>
      <c r="V1172" s="220"/>
      <c r="W1172" s="220"/>
      <c r="X1172" s="220"/>
      <c r="Y1172" s="220"/>
      <c r="Z1172" s="222"/>
      <c r="AA1172" s="222"/>
    </row>
    <row r="1173" spans="16:27" ht="15.75" customHeight="1" x14ac:dyDescent="0.25">
      <c r="P1173" s="220"/>
      <c r="Q1173" s="220"/>
      <c r="R1173" s="220"/>
      <c r="S1173" s="220"/>
      <c r="T1173" s="220"/>
      <c r="U1173" s="220"/>
      <c r="V1173" s="220"/>
      <c r="W1173" s="220"/>
      <c r="X1173" s="220"/>
      <c r="Y1173" s="220"/>
      <c r="Z1173" s="222"/>
      <c r="AA1173" s="222"/>
    </row>
    <row r="1174" spans="16:27" ht="15.75" customHeight="1" x14ac:dyDescent="0.25">
      <c r="P1174" s="220"/>
      <c r="Q1174" s="220"/>
      <c r="R1174" s="220"/>
      <c r="S1174" s="220"/>
      <c r="T1174" s="220"/>
      <c r="U1174" s="220"/>
      <c r="V1174" s="220"/>
      <c r="W1174" s="220"/>
      <c r="X1174" s="220"/>
      <c r="Y1174" s="220"/>
      <c r="Z1174" s="222"/>
      <c r="AA1174" s="222"/>
    </row>
    <row r="1175" spans="16:27" ht="15.75" customHeight="1" x14ac:dyDescent="0.25">
      <c r="P1175" s="220"/>
      <c r="Q1175" s="220"/>
      <c r="R1175" s="220"/>
      <c r="S1175" s="220"/>
      <c r="T1175" s="220"/>
      <c r="U1175" s="220"/>
      <c r="V1175" s="220"/>
      <c r="W1175" s="220"/>
      <c r="X1175" s="220"/>
      <c r="Y1175" s="220"/>
      <c r="Z1175" s="222"/>
      <c r="AA1175" s="222"/>
    </row>
    <row r="1176" spans="16:27" ht="15.75" customHeight="1" x14ac:dyDescent="0.25">
      <c r="P1176" s="220"/>
      <c r="Q1176" s="220"/>
      <c r="R1176" s="220"/>
      <c r="S1176" s="220"/>
      <c r="T1176" s="220"/>
      <c r="U1176" s="220"/>
      <c r="V1176" s="220"/>
      <c r="W1176" s="220"/>
      <c r="X1176" s="220"/>
      <c r="Y1176" s="220"/>
      <c r="Z1176" s="222"/>
      <c r="AA1176" s="222"/>
    </row>
    <row r="1177" spans="16:27" ht="15.75" customHeight="1" x14ac:dyDescent="0.25">
      <c r="P1177" s="220"/>
      <c r="Q1177" s="220"/>
      <c r="R1177" s="220"/>
      <c r="S1177" s="220"/>
      <c r="T1177" s="220"/>
      <c r="U1177" s="220"/>
      <c r="V1177" s="220"/>
      <c r="W1177" s="220"/>
      <c r="X1177" s="220"/>
      <c r="Y1177" s="220"/>
      <c r="Z1177" s="222"/>
      <c r="AA1177" s="222"/>
    </row>
    <row r="1178" spans="16:27" ht="15.75" customHeight="1" x14ac:dyDescent="0.25">
      <c r="P1178" s="220"/>
      <c r="Q1178" s="220"/>
      <c r="R1178" s="220"/>
      <c r="S1178" s="220"/>
      <c r="T1178" s="220"/>
      <c r="U1178" s="220"/>
      <c r="V1178" s="220"/>
      <c r="W1178" s="220"/>
      <c r="X1178" s="220"/>
      <c r="Y1178" s="220"/>
      <c r="Z1178" s="222"/>
      <c r="AA1178" s="222"/>
    </row>
    <row r="1179" spans="16:27" ht="15.75" customHeight="1" x14ac:dyDescent="0.25">
      <c r="P1179" s="220"/>
      <c r="Q1179" s="220"/>
      <c r="R1179" s="220"/>
      <c r="S1179" s="220"/>
      <c r="T1179" s="220"/>
      <c r="U1179" s="220"/>
      <c r="V1179" s="220"/>
      <c r="W1179" s="220"/>
      <c r="X1179" s="220"/>
      <c r="Y1179" s="220"/>
      <c r="Z1179" s="222"/>
      <c r="AA1179" s="222"/>
    </row>
    <row r="1180" spans="16:27" ht="15.75" customHeight="1" x14ac:dyDescent="0.25">
      <c r="P1180" s="220"/>
      <c r="Q1180" s="220"/>
      <c r="R1180" s="220"/>
      <c r="S1180" s="220"/>
      <c r="T1180" s="220"/>
      <c r="U1180" s="220"/>
      <c r="V1180" s="220"/>
      <c r="W1180" s="220"/>
      <c r="X1180" s="220"/>
      <c r="Y1180" s="220"/>
      <c r="Z1180" s="222"/>
      <c r="AA1180" s="222"/>
    </row>
    <row r="1181" spans="16:27" ht="15.75" customHeight="1" x14ac:dyDescent="0.25">
      <c r="P1181" s="220"/>
      <c r="Q1181" s="220"/>
      <c r="R1181" s="220"/>
      <c r="S1181" s="220"/>
      <c r="T1181" s="220"/>
      <c r="U1181" s="220"/>
      <c r="V1181" s="220"/>
      <c r="W1181" s="220"/>
      <c r="X1181" s="220"/>
      <c r="Y1181" s="220"/>
      <c r="Z1181" s="222"/>
      <c r="AA1181" s="222"/>
    </row>
    <row r="1182" spans="16:27" ht="15.75" customHeight="1" x14ac:dyDescent="0.25">
      <c r="P1182" s="220"/>
      <c r="Q1182" s="220"/>
      <c r="R1182" s="220"/>
      <c r="S1182" s="220"/>
      <c r="T1182" s="220"/>
      <c r="U1182" s="220"/>
      <c r="V1182" s="220"/>
      <c r="W1182" s="220"/>
      <c r="X1182" s="220"/>
      <c r="Y1182" s="220"/>
      <c r="Z1182" s="222"/>
      <c r="AA1182" s="222"/>
    </row>
    <row r="1183" spans="16:27" ht="15.75" customHeight="1" x14ac:dyDescent="0.25">
      <c r="P1183" s="220"/>
      <c r="Q1183" s="220"/>
      <c r="R1183" s="220"/>
      <c r="S1183" s="220"/>
      <c r="T1183" s="220"/>
      <c r="U1183" s="220"/>
      <c r="V1183" s="220"/>
      <c r="W1183" s="220"/>
      <c r="X1183" s="220"/>
      <c r="Y1183" s="220"/>
      <c r="Z1183" s="222"/>
      <c r="AA1183" s="222"/>
    </row>
    <row r="1184" spans="16:27" ht="15.75" customHeight="1" x14ac:dyDescent="0.25">
      <c r="P1184" s="220"/>
      <c r="Q1184" s="220"/>
      <c r="R1184" s="220"/>
      <c r="S1184" s="220"/>
      <c r="T1184" s="220"/>
      <c r="U1184" s="220"/>
      <c r="V1184" s="220"/>
      <c r="W1184" s="220"/>
      <c r="X1184" s="220"/>
      <c r="Y1184" s="220"/>
      <c r="Z1184" s="222"/>
      <c r="AA1184" s="222"/>
    </row>
    <row r="1185" spans="16:27" ht="15.75" customHeight="1" x14ac:dyDescent="0.25">
      <c r="P1185" s="220"/>
      <c r="Q1185" s="220"/>
      <c r="R1185" s="220"/>
      <c r="S1185" s="220"/>
      <c r="T1185" s="220"/>
      <c r="U1185" s="220"/>
      <c r="V1185" s="220"/>
      <c r="W1185" s="220"/>
      <c r="X1185" s="220"/>
      <c r="Y1185" s="220"/>
      <c r="Z1185" s="222"/>
      <c r="AA1185" s="222"/>
    </row>
    <row r="1186" spans="16:27" ht="15.75" customHeight="1" x14ac:dyDescent="0.25">
      <c r="P1186" s="220"/>
      <c r="Q1186" s="220"/>
      <c r="R1186" s="220"/>
      <c r="S1186" s="220"/>
      <c r="T1186" s="220"/>
      <c r="U1186" s="220"/>
      <c r="V1186" s="220"/>
      <c r="W1186" s="220"/>
      <c r="X1186" s="220"/>
      <c r="Y1186" s="220"/>
      <c r="Z1186" s="222"/>
      <c r="AA1186" s="222"/>
    </row>
    <row r="1187" spans="16:27" ht="15.75" customHeight="1" x14ac:dyDescent="0.25">
      <c r="P1187" s="220"/>
      <c r="Q1187" s="220"/>
      <c r="R1187" s="220"/>
      <c r="S1187" s="220"/>
      <c r="T1187" s="220"/>
      <c r="U1187" s="220"/>
      <c r="V1187" s="220"/>
      <c r="W1187" s="220"/>
      <c r="X1187" s="220"/>
      <c r="Y1187" s="220"/>
      <c r="Z1187" s="222"/>
      <c r="AA1187" s="222"/>
    </row>
    <row r="1188" spans="16:27" ht="15.75" customHeight="1" x14ac:dyDescent="0.25">
      <c r="P1188" s="220"/>
      <c r="Q1188" s="220"/>
      <c r="R1188" s="220"/>
      <c r="S1188" s="220"/>
      <c r="T1188" s="220"/>
      <c r="U1188" s="220"/>
      <c r="V1188" s="220"/>
      <c r="W1188" s="220"/>
      <c r="X1188" s="220"/>
      <c r="Y1188" s="220"/>
      <c r="Z1188" s="222"/>
      <c r="AA1188" s="222"/>
    </row>
    <row r="1189" spans="16:27" ht="15.75" customHeight="1" x14ac:dyDescent="0.25">
      <c r="P1189" s="220"/>
      <c r="Q1189" s="220"/>
      <c r="R1189" s="220"/>
      <c r="S1189" s="220"/>
      <c r="T1189" s="220"/>
      <c r="U1189" s="220"/>
      <c r="V1189" s="220"/>
      <c r="W1189" s="220"/>
      <c r="X1189" s="220"/>
      <c r="Y1189" s="220"/>
      <c r="Z1189" s="222"/>
      <c r="AA1189" s="222"/>
    </row>
    <row r="1190" spans="16:27" ht="15.75" customHeight="1" x14ac:dyDescent="0.25">
      <c r="P1190" s="220"/>
      <c r="Q1190" s="220"/>
      <c r="R1190" s="220"/>
      <c r="S1190" s="220"/>
      <c r="T1190" s="220"/>
      <c r="U1190" s="220"/>
      <c r="V1190" s="220"/>
      <c r="W1190" s="220"/>
      <c r="X1190" s="220"/>
      <c r="Y1190" s="220"/>
      <c r="Z1190" s="222"/>
      <c r="AA1190" s="222"/>
    </row>
    <row r="1191" spans="16:27" ht="15.75" customHeight="1" x14ac:dyDescent="0.25">
      <c r="P1191" s="220"/>
      <c r="Q1191" s="220"/>
      <c r="R1191" s="220"/>
      <c r="S1191" s="220"/>
      <c r="T1191" s="220"/>
      <c r="U1191" s="220"/>
      <c r="V1191" s="220"/>
      <c r="W1191" s="220"/>
      <c r="X1191" s="220"/>
      <c r="Y1191" s="220"/>
      <c r="Z1191" s="222"/>
      <c r="AA1191" s="222"/>
    </row>
    <row r="1192" spans="16:27" ht="15.75" customHeight="1" x14ac:dyDescent="0.25">
      <c r="P1192" s="220"/>
      <c r="Q1192" s="220"/>
      <c r="R1192" s="220"/>
      <c r="S1192" s="220"/>
      <c r="T1192" s="220"/>
      <c r="U1192" s="220"/>
      <c r="V1192" s="220"/>
      <c r="W1192" s="220"/>
      <c r="X1192" s="220"/>
      <c r="Y1192" s="220"/>
      <c r="Z1192" s="222"/>
      <c r="AA1192" s="222"/>
    </row>
    <row r="1193" spans="16:27" ht="15.75" customHeight="1" x14ac:dyDescent="0.25">
      <c r="P1193" s="220"/>
      <c r="Q1193" s="220"/>
      <c r="R1193" s="220"/>
      <c r="S1193" s="220"/>
      <c r="T1193" s="220"/>
      <c r="U1193" s="220"/>
      <c r="V1193" s="220"/>
      <c r="W1193" s="220"/>
      <c r="X1193" s="220"/>
      <c r="Y1193" s="220"/>
      <c r="Z1193" s="222"/>
      <c r="AA1193" s="222"/>
    </row>
    <row r="1194" spans="16:27" ht="15.75" customHeight="1" x14ac:dyDescent="0.25">
      <c r="P1194" s="220"/>
      <c r="Q1194" s="220"/>
      <c r="R1194" s="220"/>
      <c r="S1194" s="220"/>
      <c r="T1194" s="220"/>
      <c r="U1194" s="220"/>
      <c r="V1194" s="220"/>
      <c r="W1194" s="220"/>
      <c r="X1194" s="220"/>
      <c r="Y1194" s="220"/>
      <c r="Z1194" s="222"/>
      <c r="AA1194" s="222"/>
    </row>
    <row r="1195" spans="16:27" ht="15.75" customHeight="1" x14ac:dyDescent="0.25">
      <c r="P1195" s="220"/>
      <c r="Q1195" s="220"/>
      <c r="R1195" s="220"/>
      <c r="S1195" s="220"/>
      <c r="T1195" s="220"/>
      <c r="U1195" s="220"/>
      <c r="V1195" s="220"/>
      <c r="W1195" s="220"/>
      <c r="X1195" s="220"/>
      <c r="Y1195" s="220"/>
      <c r="Z1195" s="222"/>
      <c r="AA1195" s="222"/>
    </row>
    <row r="1196" spans="16:27" ht="15.75" customHeight="1" x14ac:dyDescent="0.25">
      <c r="P1196" s="220"/>
      <c r="Q1196" s="220"/>
      <c r="R1196" s="220"/>
      <c r="S1196" s="220"/>
      <c r="T1196" s="220"/>
      <c r="U1196" s="220"/>
      <c r="V1196" s="220"/>
      <c r="W1196" s="220"/>
      <c r="X1196" s="220"/>
      <c r="Y1196" s="220"/>
      <c r="Z1196" s="222"/>
      <c r="AA1196" s="222"/>
    </row>
    <row r="1197" spans="16:27" ht="15.75" customHeight="1" x14ac:dyDescent="0.25">
      <c r="P1197" s="220"/>
      <c r="Q1197" s="220"/>
      <c r="R1197" s="220"/>
      <c r="S1197" s="220"/>
      <c r="T1197" s="220"/>
      <c r="U1197" s="220"/>
      <c r="V1197" s="220"/>
      <c r="W1197" s="220"/>
      <c r="X1197" s="220"/>
      <c r="Y1197" s="220"/>
      <c r="Z1197" s="222"/>
      <c r="AA1197" s="222"/>
    </row>
    <row r="1198" spans="16:27" ht="15.75" customHeight="1" x14ac:dyDescent="0.25">
      <c r="P1198" s="220"/>
      <c r="Q1198" s="220"/>
      <c r="R1198" s="220"/>
      <c r="S1198" s="220"/>
      <c r="T1198" s="220"/>
      <c r="U1198" s="220"/>
      <c r="V1198" s="220"/>
      <c r="W1198" s="220"/>
      <c r="X1198" s="220"/>
      <c r="Y1198" s="220"/>
      <c r="Z1198" s="222"/>
      <c r="AA1198" s="222"/>
    </row>
    <row r="1199" spans="16:27" ht="15.75" customHeight="1" x14ac:dyDescent="0.25">
      <c r="P1199" s="220"/>
      <c r="Q1199" s="220"/>
      <c r="R1199" s="220"/>
      <c r="S1199" s="220"/>
      <c r="T1199" s="220"/>
      <c r="U1199" s="220"/>
      <c r="V1199" s="220"/>
      <c r="W1199" s="220"/>
      <c r="X1199" s="220"/>
      <c r="Y1199" s="220"/>
      <c r="Z1199" s="222"/>
      <c r="AA1199" s="222"/>
    </row>
    <row r="1200" spans="16:27" ht="15.75" customHeight="1" x14ac:dyDescent="0.25">
      <c r="P1200" s="220"/>
      <c r="Q1200" s="220"/>
      <c r="R1200" s="220"/>
      <c r="S1200" s="220"/>
      <c r="T1200" s="220"/>
      <c r="U1200" s="220"/>
      <c r="V1200" s="220"/>
      <c r="W1200" s="220"/>
      <c r="X1200" s="220"/>
      <c r="Y1200" s="220"/>
      <c r="Z1200" s="222"/>
      <c r="AA1200" s="222"/>
    </row>
    <row r="1201" spans="16:27" ht="15.75" customHeight="1" x14ac:dyDescent="0.25">
      <c r="P1201" s="220"/>
      <c r="Q1201" s="220"/>
      <c r="R1201" s="220"/>
      <c r="S1201" s="220"/>
      <c r="T1201" s="220"/>
      <c r="U1201" s="220"/>
      <c r="V1201" s="220"/>
      <c r="W1201" s="220"/>
      <c r="X1201" s="220"/>
      <c r="Y1201" s="220"/>
      <c r="Z1201" s="222"/>
      <c r="AA1201" s="222"/>
    </row>
    <row r="1202" spans="16:27" ht="15.75" customHeight="1" x14ac:dyDescent="0.25">
      <c r="P1202" s="220"/>
      <c r="Q1202" s="220"/>
      <c r="R1202" s="220"/>
      <c r="S1202" s="220"/>
      <c r="T1202" s="220"/>
      <c r="U1202" s="220"/>
      <c r="V1202" s="220"/>
      <c r="W1202" s="220"/>
      <c r="X1202" s="220"/>
      <c r="Y1202" s="220"/>
      <c r="Z1202" s="222"/>
      <c r="AA1202" s="222"/>
    </row>
    <row r="1203" spans="16:27" ht="15.75" customHeight="1" x14ac:dyDescent="0.25">
      <c r="P1203" s="220"/>
      <c r="Q1203" s="220"/>
      <c r="R1203" s="220"/>
      <c r="S1203" s="220"/>
      <c r="T1203" s="220"/>
      <c r="U1203" s="220"/>
      <c r="V1203" s="220"/>
      <c r="W1203" s="220"/>
      <c r="X1203" s="220"/>
      <c r="Y1203" s="220"/>
      <c r="Z1203" s="222"/>
      <c r="AA1203" s="222"/>
    </row>
    <row r="1204" spans="16:27" ht="15.75" customHeight="1" x14ac:dyDescent="0.25">
      <c r="P1204" s="220"/>
      <c r="Q1204" s="220"/>
      <c r="R1204" s="220"/>
      <c r="S1204" s="220"/>
      <c r="T1204" s="220"/>
      <c r="U1204" s="220"/>
      <c r="V1204" s="220"/>
      <c r="W1204" s="220"/>
      <c r="X1204" s="220"/>
      <c r="Y1204" s="220"/>
      <c r="Z1204" s="222"/>
      <c r="AA1204" s="222"/>
    </row>
    <row r="1205" spans="16:27" ht="15.75" customHeight="1" x14ac:dyDescent="0.25">
      <c r="P1205" s="220"/>
      <c r="Q1205" s="220"/>
      <c r="R1205" s="220"/>
      <c r="S1205" s="220"/>
      <c r="T1205" s="220"/>
      <c r="U1205" s="220"/>
      <c r="V1205" s="220"/>
      <c r="W1205" s="220"/>
      <c r="X1205" s="220"/>
      <c r="Y1205" s="220"/>
      <c r="Z1205" s="222"/>
      <c r="AA1205" s="222"/>
    </row>
    <row r="1206" spans="16:27" ht="15.75" customHeight="1" x14ac:dyDescent="0.25">
      <c r="P1206" s="220"/>
      <c r="Q1206" s="220"/>
      <c r="R1206" s="220"/>
      <c r="S1206" s="220"/>
      <c r="T1206" s="220"/>
      <c r="U1206" s="220"/>
      <c r="V1206" s="220"/>
      <c r="W1206" s="220"/>
      <c r="X1206" s="220"/>
      <c r="Y1206" s="220"/>
      <c r="Z1206" s="222"/>
      <c r="AA1206" s="222"/>
    </row>
    <row r="1207" spans="16:27" ht="15.75" customHeight="1" x14ac:dyDescent="0.25">
      <c r="P1207" s="220"/>
      <c r="Q1207" s="220"/>
      <c r="R1207" s="220"/>
      <c r="S1207" s="220"/>
      <c r="T1207" s="220"/>
      <c r="U1207" s="220"/>
      <c r="V1207" s="220"/>
      <c r="W1207" s="220"/>
      <c r="X1207" s="220"/>
      <c r="Y1207" s="220"/>
      <c r="Z1207" s="222"/>
      <c r="AA1207" s="222"/>
    </row>
    <row r="1208" spans="16:27" ht="15.75" customHeight="1" x14ac:dyDescent="0.25">
      <c r="P1208" s="220"/>
      <c r="Q1208" s="220"/>
      <c r="R1208" s="220"/>
      <c r="S1208" s="220"/>
      <c r="T1208" s="220"/>
      <c r="U1208" s="220"/>
      <c r="V1208" s="220"/>
      <c r="W1208" s="220"/>
      <c r="X1208" s="220"/>
      <c r="Y1208" s="220"/>
      <c r="Z1208" s="222"/>
      <c r="AA1208" s="222"/>
    </row>
    <row r="1209" spans="16:27" ht="15.75" customHeight="1" x14ac:dyDescent="0.25">
      <c r="P1209" s="220"/>
      <c r="Q1209" s="220"/>
      <c r="R1209" s="220"/>
      <c r="S1209" s="220"/>
      <c r="T1209" s="220"/>
      <c r="U1209" s="220"/>
      <c r="V1209" s="220"/>
      <c r="W1209" s="220"/>
      <c r="X1209" s="220"/>
      <c r="Y1209" s="220"/>
      <c r="Z1209" s="222"/>
      <c r="AA1209" s="222"/>
    </row>
    <row r="1210" spans="16:27" ht="15.75" customHeight="1" x14ac:dyDescent="0.25">
      <c r="P1210" s="220"/>
      <c r="Q1210" s="220"/>
      <c r="R1210" s="220"/>
      <c r="S1210" s="220"/>
      <c r="T1210" s="220"/>
      <c r="U1210" s="220"/>
      <c r="V1210" s="220"/>
      <c r="W1210" s="220"/>
      <c r="X1210" s="220"/>
      <c r="Y1210" s="220"/>
      <c r="Z1210" s="222"/>
      <c r="AA1210" s="222"/>
    </row>
    <row r="1211" spans="16:27" ht="15.75" customHeight="1" x14ac:dyDescent="0.25">
      <c r="P1211" s="220"/>
      <c r="Q1211" s="220"/>
      <c r="R1211" s="220"/>
      <c r="S1211" s="220"/>
      <c r="T1211" s="220"/>
      <c r="U1211" s="220"/>
      <c r="V1211" s="220"/>
      <c r="W1211" s="220"/>
      <c r="X1211" s="220"/>
      <c r="Y1211" s="220"/>
      <c r="Z1211" s="222"/>
      <c r="AA1211" s="222"/>
    </row>
    <row r="1212" spans="16:27" ht="15.75" customHeight="1" x14ac:dyDescent="0.25">
      <c r="P1212" s="220"/>
      <c r="Q1212" s="220"/>
      <c r="R1212" s="220"/>
      <c r="S1212" s="220"/>
      <c r="T1212" s="220"/>
      <c r="U1212" s="220"/>
      <c r="V1212" s="220"/>
      <c r="W1212" s="220"/>
      <c r="X1212" s="220"/>
      <c r="Y1212" s="220"/>
      <c r="Z1212" s="222"/>
      <c r="AA1212" s="222"/>
    </row>
    <row r="1213" spans="16:27" ht="15.75" customHeight="1" x14ac:dyDescent="0.25">
      <c r="P1213" s="220"/>
      <c r="Q1213" s="220"/>
      <c r="R1213" s="220"/>
      <c r="S1213" s="220"/>
      <c r="T1213" s="220"/>
      <c r="U1213" s="220"/>
      <c r="V1213" s="220"/>
      <c r="W1213" s="220"/>
      <c r="X1213" s="220"/>
      <c r="Y1213" s="220"/>
      <c r="Z1213" s="222"/>
      <c r="AA1213" s="222"/>
    </row>
    <row r="1214" spans="16:27" ht="15.75" customHeight="1" x14ac:dyDescent="0.25">
      <c r="P1214" s="220"/>
      <c r="Q1214" s="220"/>
      <c r="R1214" s="220"/>
      <c r="S1214" s="220"/>
      <c r="T1214" s="220"/>
      <c r="U1214" s="220"/>
      <c r="V1214" s="220"/>
      <c r="W1214" s="220"/>
      <c r="X1214" s="220"/>
      <c r="Y1214" s="220"/>
      <c r="Z1214" s="222"/>
      <c r="AA1214" s="222"/>
    </row>
    <row r="1215" spans="16:27" ht="15.75" customHeight="1" x14ac:dyDescent="0.25">
      <c r="P1215" s="220"/>
      <c r="Q1215" s="220"/>
      <c r="R1215" s="220"/>
      <c r="S1215" s="220"/>
      <c r="T1215" s="220"/>
      <c r="U1215" s="220"/>
      <c r="V1215" s="220"/>
      <c r="W1215" s="220"/>
      <c r="X1215" s="220"/>
      <c r="Y1215" s="220"/>
      <c r="Z1215" s="222"/>
      <c r="AA1215" s="222"/>
    </row>
    <row r="1216" spans="16:27" ht="15.75" customHeight="1" x14ac:dyDescent="0.25">
      <c r="P1216" s="220"/>
      <c r="Q1216" s="220"/>
      <c r="R1216" s="220"/>
      <c r="S1216" s="220"/>
      <c r="T1216" s="220"/>
      <c r="U1216" s="220"/>
      <c r="V1216" s="220"/>
      <c r="W1216" s="220"/>
      <c r="X1216" s="220"/>
      <c r="Y1216" s="220"/>
      <c r="Z1216" s="222"/>
      <c r="AA1216" s="222"/>
    </row>
    <row r="1217" spans="16:27" ht="15.75" customHeight="1" x14ac:dyDescent="0.25">
      <c r="P1217" s="220"/>
      <c r="Q1217" s="220"/>
      <c r="R1217" s="220"/>
      <c r="S1217" s="220"/>
      <c r="T1217" s="220"/>
      <c r="U1217" s="220"/>
      <c r="V1217" s="220"/>
      <c r="W1217" s="220"/>
      <c r="X1217" s="220"/>
      <c r="Y1217" s="220"/>
      <c r="Z1217" s="222"/>
      <c r="AA1217" s="222"/>
    </row>
    <row r="1218" spans="16:27" ht="15.75" customHeight="1" x14ac:dyDescent="0.25">
      <c r="P1218" s="220"/>
      <c r="Q1218" s="220"/>
      <c r="R1218" s="220"/>
      <c r="S1218" s="220"/>
      <c r="T1218" s="220"/>
      <c r="U1218" s="220"/>
      <c r="V1218" s="220"/>
      <c r="W1218" s="220"/>
      <c r="X1218" s="220"/>
      <c r="Y1218" s="220"/>
      <c r="Z1218" s="222"/>
      <c r="AA1218" s="222"/>
    </row>
    <row r="1219" spans="16:27" ht="15.75" customHeight="1" x14ac:dyDescent="0.25">
      <c r="P1219" s="220"/>
      <c r="Q1219" s="220"/>
      <c r="R1219" s="220"/>
      <c r="S1219" s="220"/>
      <c r="T1219" s="220"/>
      <c r="U1219" s="220"/>
      <c r="V1219" s="220"/>
      <c r="W1219" s="220"/>
      <c r="X1219" s="220"/>
      <c r="Y1219" s="220"/>
      <c r="Z1219" s="222"/>
      <c r="AA1219" s="222"/>
    </row>
    <row r="1220" spans="16:27" ht="15.75" customHeight="1" x14ac:dyDescent="0.25">
      <c r="P1220" s="220"/>
      <c r="Q1220" s="220"/>
      <c r="R1220" s="220"/>
      <c r="S1220" s="220"/>
      <c r="T1220" s="220"/>
      <c r="U1220" s="220"/>
      <c r="V1220" s="220"/>
      <c r="W1220" s="220"/>
      <c r="X1220" s="220"/>
      <c r="Y1220" s="220"/>
      <c r="Z1220" s="222"/>
      <c r="AA1220" s="222"/>
    </row>
    <row r="1221" spans="16:27" ht="15.75" customHeight="1" x14ac:dyDescent="0.25">
      <c r="P1221" s="220"/>
      <c r="Q1221" s="220"/>
      <c r="R1221" s="220"/>
      <c r="S1221" s="220"/>
      <c r="T1221" s="220"/>
      <c r="U1221" s="220"/>
      <c r="V1221" s="220"/>
      <c r="W1221" s="220"/>
      <c r="X1221" s="220"/>
      <c r="Y1221" s="220"/>
      <c r="Z1221" s="222"/>
      <c r="AA1221" s="222"/>
    </row>
    <row r="1222" spans="16:27" ht="15.75" customHeight="1" x14ac:dyDescent="0.25">
      <c r="P1222" s="220"/>
      <c r="Q1222" s="220"/>
      <c r="R1222" s="220"/>
      <c r="S1222" s="220"/>
      <c r="T1222" s="220"/>
      <c r="U1222" s="220"/>
      <c r="V1222" s="220"/>
      <c r="W1222" s="220"/>
      <c r="X1222" s="220"/>
      <c r="Y1222" s="220"/>
      <c r="Z1222" s="222"/>
      <c r="AA1222" s="222"/>
    </row>
    <row r="1223" spans="16:27" ht="15.75" customHeight="1" x14ac:dyDescent="0.25">
      <c r="P1223" s="220"/>
      <c r="Q1223" s="220"/>
      <c r="R1223" s="220"/>
      <c r="S1223" s="220"/>
      <c r="T1223" s="220"/>
      <c r="U1223" s="220"/>
      <c r="V1223" s="220"/>
      <c r="W1223" s="220"/>
      <c r="X1223" s="220"/>
      <c r="Y1223" s="220"/>
      <c r="Z1223" s="222"/>
      <c r="AA1223" s="222"/>
    </row>
    <row r="1224" spans="16:27" ht="15.75" customHeight="1" x14ac:dyDescent="0.25">
      <c r="P1224" s="220"/>
      <c r="Q1224" s="220"/>
      <c r="R1224" s="220"/>
      <c r="S1224" s="220"/>
      <c r="T1224" s="220"/>
      <c r="U1224" s="220"/>
      <c r="V1224" s="220"/>
      <c r="W1224" s="220"/>
      <c r="X1224" s="220"/>
      <c r="Y1224" s="220"/>
      <c r="Z1224" s="222"/>
      <c r="AA1224" s="222"/>
    </row>
    <row r="1225" spans="16:27" ht="15.75" customHeight="1" x14ac:dyDescent="0.25">
      <c r="P1225" s="220"/>
      <c r="Q1225" s="220"/>
      <c r="R1225" s="220"/>
      <c r="S1225" s="220"/>
      <c r="T1225" s="220"/>
      <c r="U1225" s="220"/>
      <c r="V1225" s="220"/>
      <c r="W1225" s="220"/>
      <c r="X1225" s="220"/>
      <c r="Y1225" s="220"/>
      <c r="Z1225" s="222"/>
      <c r="AA1225" s="222"/>
    </row>
    <row r="1226" spans="16:27" ht="15.75" customHeight="1" x14ac:dyDescent="0.25">
      <c r="P1226" s="220"/>
      <c r="Q1226" s="220"/>
      <c r="R1226" s="220"/>
      <c r="S1226" s="220"/>
      <c r="T1226" s="220"/>
      <c r="U1226" s="220"/>
      <c r="V1226" s="220"/>
      <c r="W1226" s="220"/>
      <c r="X1226" s="220"/>
      <c r="Y1226" s="220"/>
      <c r="Z1226" s="222"/>
      <c r="AA1226" s="222"/>
    </row>
    <row r="1227" spans="16:27" ht="15.75" customHeight="1" x14ac:dyDescent="0.25">
      <c r="P1227" s="220"/>
      <c r="Q1227" s="220"/>
      <c r="R1227" s="220"/>
      <c r="S1227" s="220"/>
      <c r="T1227" s="220"/>
      <c r="U1227" s="220"/>
      <c r="V1227" s="220"/>
      <c r="W1227" s="220"/>
      <c r="X1227" s="220"/>
      <c r="Y1227" s="220"/>
      <c r="Z1227" s="222"/>
      <c r="AA1227" s="222"/>
    </row>
    <row r="1228" spans="16:27" ht="15.75" customHeight="1" x14ac:dyDescent="0.25">
      <c r="P1228" s="220"/>
      <c r="Q1228" s="220"/>
      <c r="R1228" s="220"/>
      <c r="S1228" s="220"/>
      <c r="T1228" s="220"/>
      <c r="U1228" s="220"/>
      <c r="V1228" s="220"/>
      <c r="W1228" s="220"/>
      <c r="X1228" s="220"/>
      <c r="Y1228" s="220"/>
      <c r="Z1228" s="222"/>
      <c r="AA1228" s="222"/>
    </row>
    <row r="1229" spans="16:27" ht="15.75" customHeight="1" x14ac:dyDescent="0.25">
      <c r="P1229" s="220"/>
      <c r="Q1229" s="220"/>
      <c r="R1229" s="220"/>
      <c r="S1229" s="220"/>
      <c r="T1229" s="220"/>
      <c r="U1229" s="220"/>
      <c r="V1229" s="220"/>
      <c r="W1229" s="220"/>
      <c r="X1229" s="220"/>
      <c r="Y1229" s="220"/>
      <c r="Z1229" s="222"/>
      <c r="AA1229" s="222"/>
    </row>
    <row r="1230" spans="16:27" ht="15.75" customHeight="1" x14ac:dyDescent="0.25">
      <c r="P1230" s="220"/>
      <c r="Q1230" s="220"/>
      <c r="R1230" s="220"/>
      <c r="S1230" s="220"/>
      <c r="T1230" s="220"/>
      <c r="U1230" s="220"/>
      <c r="V1230" s="220"/>
      <c r="W1230" s="220"/>
      <c r="X1230" s="220"/>
      <c r="Y1230" s="220"/>
      <c r="Z1230" s="222"/>
      <c r="AA1230" s="222"/>
    </row>
    <row r="1231" spans="16:27" ht="15.75" customHeight="1" x14ac:dyDescent="0.25">
      <c r="P1231" s="220"/>
      <c r="Q1231" s="220"/>
      <c r="R1231" s="220"/>
      <c r="S1231" s="220"/>
      <c r="T1231" s="220"/>
      <c r="U1231" s="220"/>
      <c r="V1231" s="220"/>
      <c r="W1231" s="220"/>
      <c r="X1231" s="220"/>
      <c r="Y1231" s="220"/>
      <c r="Z1231" s="222"/>
      <c r="AA1231" s="222"/>
    </row>
    <row r="1232" spans="16:27" ht="15.75" customHeight="1" x14ac:dyDescent="0.25">
      <c r="P1232" s="220"/>
      <c r="Q1232" s="220"/>
      <c r="R1232" s="220"/>
      <c r="S1232" s="220"/>
      <c r="T1232" s="220"/>
      <c r="U1232" s="220"/>
      <c r="V1232" s="220"/>
      <c r="W1232" s="220"/>
      <c r="X1232" s="220"/>
      <c r="Y1232" s="220"/>
      <c r="Z1232" s="222"/>
      <c r="AA1232" s="222"/>
    </row>
    <row r="1233" spans="16:27" ht="15.75" customHeight="1" x14ac:dyDescent="0.25">
      <c r="P1233" s="220"/>
      <c r="Q1233" s="220"/>
      <c r="R1233" s="220"/>
      <c r="S1233" s="220"/>
      <c r="T1233" s="220"/>
      <c r="U1233" s="220"/>
      <c r="V1233" s="220"/>
      <c r="W1233" s="220"/>
      <c r="X1233" s="220"/>
      <c r="Y1233" s="220"/>
      <c r="Z1233" s="222"/>
      <c r="AA1233" s="222"/>
    </row>
    <row r="1234" spans="16:27" ht="15.75" customHeight="1" x14ac:dyDescent="0.25">
      <c r="P1234" s="220"/>
      <c r="Q1234" s="220"/>
      <c r="R1234" s="220"/>
      <c r="S1234" s="220"/>
      <c r="T1234" s="220"/>
      <c r="U1234" s="220"/>
      <c r="V1234" s="220"/>
      <c r="W1234" s="220"/>
      <c r="X1234" s="220"/>
      <c r="Y1234" s="220"/>
      <c r="Z1234" s="222"/>
      <c r="AA1234" s="222"/>
    </row>
    <row r="1235" spans="16:27" ht="15.75" customHeight="1" x14ac:dyDescent="0.25">
      <c r="P1235" s="220"/>
      <c r="Q1235" s="220"/>
      <c r="R1235" s="220"/>
      <c r="S1235" s="220"/>
      <c r="T1235" s="220"/>
      <c r="U1235" s="220"/>
      <c r="V1235" s="220"/>
      <c r="W1235" s="220"/>
      <c r="X1235" s="220"/>
      <c r="Y1235" s="220"/>
      <c r="Z1235" s="222"/>
      <c r="AA1235" s="222"/>
    </row>
    <row r="1236" spans="16:27" ht="15.75" customHeight="1" x14ac:dyDescent="0.25">
      <c r="P1236" s="220"/>
      <c r="Q1236" s="220"/>
      <c r="R1236" s="220"/>
      <c r="S1236" s="220"/>
      <c r="T1236" s="220"/>
      <c r="U1236" s="220"/>
      <c r="V1236" s="220"/>
      <c r="W1236" s="220"/>
      <c r="X1236" s="220"/>
      <c r="Y1236" s="220"/>
      <c r="Z1236" s="222"/>
      <c r="AA1236" s="222"/>
    </row>
    <row r="1237" spans="16:27" ht="15.75" customHeight="1" x14ac:dyDescent="0.25">
      <c r="P1237" s="220"/>
      <c r="Q1237" s="220"/>
      <c r="R1237" s="220"/>
      <c r="S1237" s="220"/>
      <c r="T1237" s="220"/>
      <c r="U1237" s="220"/>
      <c r="V1237" s="220"/>
      <c r="W1237" s="220"/>
      <c r="X1237" s="220"/>
      <c r="Y1237" s="220"/>
      <c r="Z1237" s="222"/>
      <c r="AA1237" s="222"/>
    </row>
    <row r="1238" spans="16:27" ht="15.75" customHeight="1" x14ac:dyDescent="0.25">
      <c r="P1238" s="220"/>
      <c r="Q1238" s="220"/>
      <c r="R1238" s="220"/>
      <c r="S1238" s="220"/>
      <c r="T1238" s="220"/>
      <c r="U1238" s="220"/>
      <c r="V1238" s="220"/>
      <c r="W1238" s="220"/>
      <c r="X1238" s="220"/>
      <c r="Y1238" s="220"/>
      <c r="Z1238" s="222"/>
      <c r="AA1238" s="222"/>
    </row>
    <row r="1239" spans="16:27" ht="15.75" customHeight="1" x14ac:dyDescent="0.25">
      <c r="P1239" s="220"/>
      <c r="Q1239" s="220"/>
      <c r="R1239" s="220"/>
      <c r="S1239" s="220"/>
      <c r="T1239" s="220"/>
      <c r="U1239" s="220"/>
      <c r="V1239" s="220"/>
      <c r="W1239" s="220"/>
      <c r="X1239" s="220"/>
      <c r="Y1239" s="220"/>
      <c r="Z1239" s="222"/>
      <c r="AA1239" s="222"/>
    </row>
    <row r="1240" spans="16:27" ht="15.75" customHeight="1" x14ac:dyDescent="0.25">
      <c r="P1240" s="220"/>
      <c r="Q1240" s="220"/>
      <c r="R1240" s="220"/>
      <c r="S1240" s="220"/>
      <c r="T1240" s="220"/>
      <c r="U1240" s="220"/>
      <c r="V1240" s="220"/>
      <c r="W1240" s="220"/>
      <c r="X1240" s="220"/>
      <c r="Y1240" s="220"/>
      <c r="Z1240" s="222"/>
      <c r="AA1240" s="222"/>
    </row>
    <row r="1241" spans="16:27" ht="15.75" customHeight="1" x14ac:dyDescent="0.25">
      <c r="P1241" s="220"/>
      <c r="Q1241" s="220"/>
      <c r="R1241" s="220"/>
      <c r="S1241" s="220"/>
      <c r="T1241" s="220"/>
      <c r="U1241" s="220"/>
      <c r="V1241" s="220"/>
      <c r="W1241" s="220"/>
      <c r="X1241" s="220"/>
      <c r="Y1241" s="220"/>
      <c r="Z1241" s="222"/>
      <c r="AA1241" s="222"/>
    </row>
    <row r="1242" spans="16:27" ht="15.75" customHeight="1" x14ac:dyDescent="0.25">
      <c r="P1242" s="220"/>
      <c r="Q1242" s="220"/>
      <c r="R1242" s="220"/>
      <c r="S1242" s="220"/>
      <c r="T1242" s="220"/>
      <c r="U1242" s="220"/>
      <c r="V1242" s="220"/>
      <c r="W1242" s="220"/>
      <c r="X1242" s="220"/>
      <c r="Y1242" s="220"/>
      <c r="Z1242" s="222"/>
      <c r="AA1242" s="222"/>
    </row>
    <row r="1243" spans="16:27" ht="15.75" customHeight="1" x14ac:dyDescent="0.25">
      <c r="P1243" s="220"/>
      <c r="Q1243" s="220"/>
      <c r="R1243" s="220"/>
      <c r="S1243" s="220"/>
      <c r="T1243" s="220"/>
      <c r="U1243" s="220"/>
      <c r="V1243" s="220"/>
      <c r="W1243" s="220"/>
      <c r="X1243" s="220"/>
      <c r="Y1243" s="220"/>
      <c r="Z1243" s="222"/>
      <c r="AA1243" s="222"/>
    </row>
    <row r="1244" spans="16:27" ht="15.75" customHeight="1" x14ac:dyDescent="0.25">
      <c r="P1244" s="220"/>
      <c r="Q1244" s="220"/>
      <c r="R1244" s="220"/>
      <c r="S1244" s="220"/>
      <c r="T1244" s="220"/>
      <c r="U1244" s="220"/>
      <c r="V1244" s="220"/>
      <c r="W1244" s="220"/>
      <c r="X1244" s="220"/>
      <c r="Y1244" s="220"/>
      <c r="Z1244" s="222"/>
      <c r="AA1244" s="222"/>
    </row>
    <row r="1245" spans="16:27" ht="15.75" customHeight="1" x14ac:dyDescent="0.25">
      <c r="P1245" s="220"/>
      <c r="Q1245" s="220"/>
      <c r="R1245" s="220"/>
      <c r="S1245" s="220"/>
      <c r="T1245" s="220"/>
      <c r="U1245" s="220"/>
      <c r="V1245" s="220"/>
      <c r="W1245" s="220"/>
      <c r="X1245" s="220"/>
      <c r="Y1245" s="220"/>
      <c r="Z1245" s="222"/>
      <c r="AA1245" s="222"/>
    </row>
    <row r="1246" spans="16:27" ht="15.75" customHeight="1" x14ac:dyDescent="0.25">
      <c r="P1246" s="220"/>
      <c r="Q1246" s="220"/>
      <c r="R1246" s="220"/>
      <c r="S1246" s="220"/>
      <c r="T1246" s="220"/>
      <c r="U1246" s="220"/>
      <c r="V1246" s="220"/>
      <c r="W1246" s="220"/>
      <c r="X1246" s="220"/>
      <c r="Y1246" s="220"/>
      <c r="Z1246" s="222"/>
      <c r="AA1246" s="222"/>
    </row>
    <row r="1247" spans="16:27" ht="15.75" customHeight="1" x14ac:dyDescent="0.25">
      <c r="P1247" s="220"/>
      <c r="Q1247" s="220"/>
      <c r="R1247" s="220"/>
      <c r="S1247" s="220"/>
      <c r="T1247" s="220"/>
      <c r="U1247" s="220"/>
      <c r="V1247" s="220"/>
      <c r="W1247" s="220"/>
      <c r="X1247" s="220"/>
      <c r="Y1247" s="220"/>
      <c r="Z1247" s="222"/>
      <c r="AA1247" s="222"/>
    </row>
    <row r="1248" spans="16:27" ht="15.75" customHeight="1" x14ac:dyDescent="0.25">
      <c r="P1248" s="220"/>
      <c r="Q1248" s="220"/>
      <c r="R1248" s="220"/>
      <c r="S1248" s="220"/>
      <c r="T1248" s="220"/>
      <c r="U1248" s="220"/>
      <c r="V1248" s="220"/>
      <c r="W1248" s="220"/>
      <c r="X1248" s="220"/>
      <c r="Y1248" s="220"/>
      <c r="Z1248" s="222"/>
      <c r="AA1248" s="222"/>
    </row>
    <row r="1249" spans="16:27" ht="15.75" customHeight="1" x14ac:dyDescent="0.25">
      <c r="P1249" s="220"/>
      <c r="Q1249" s="220"/>
      <c r="R1249" s="220"/>
      <c r="S1249" s="220"/>
      <c r="T1249" s="220"/>
      <c r="U1249" s="220"/>
      <c r="V1249" s="220"/>
      <c r="W1249" s="220"/>
      <c r="X1249" s="220"/>
      <c r="Y1249" s="220"/>
      <c r="Z1249" s="222"/>
      <c r="AA1249" s="222"/>
    </row>
    <row r="1250" spans="16:27" ht="15.75" customHeight="1" x14ac:dyDescent="0.25">
      <c r="P1250" s="220"/>
      <c r="Q1250" s="220"/>
      <c r="R1250" s="220"/>
      <c r="S1250" s="220"/>
      <c r="T1250" s="220"/>
      <c r="U1250" s="220"/>
      <c r="V1250" s="220"/>
      <c r="W1250" s="220"/>
      <c r="X1250" s="220"/>
      <c r="Y1250" s="220"/>
      <c r="Z1250" s="222"/>
      <c r="AA1250" s="222"/>
    </row>
    <row r="1251" spans="16:27" ht="15.75" customHeight="1" x14ac:dyDescent="0.25">
      <c r="P1251" s="220"/>
      <c r="Q1251" s="220"/>
      <c r="R1251" s="220"/>
      <c r="S1251" s="220"/>
      <c r="T1251" s="220"/>
      <c r="U1251" s="220"/>
      <c r="V1251" s="220"/>
      <c r="W1251" s="220"/>
      <c r="X1251" s="220"/>
      <c r="Y1251" s="220"/>
      <c r="Z1251" s="222"/>
      <c r="AA1251" s="222"/>
    </row>
    <row r="1252" spans="16:27" ht="15.75" customHeight="1" x14ac:dyDescent="0.25">
      <c r="P1252" s="220"/>
      <c r="Q1252" s="220"/>
      <c r="R1252" s="220"/>
      <c r="S1252" s="220"/>
      <c r="T1252" s="220"/>
      <c r="U1252" s="220"/>
      <c r="V1252" s="220"/>
      <c r="W1252" s="220"/>
      <c r="X1252" s="220"/>
      <c r="Y1252" s="220"/>
      <c r="Z1252" s="222"/>
      <c r="AA1252" s="222"/>
    </row>
    <row r="1253" spans="16:27" ht="15.75" customHeight="1" x14ac:dyDescent="0.25">
      <c r="P1253" s="220"/>
      <c r="Q1253" s="220"/>
      <c r="R1253" s="220"/>
      <c r="S1253" s="220"/>
      <c r="T1253" s="220"/>
      <c r="U1253" s="220"/>
      <c r="V1253" s="220"/>
      <c r="W1253" s="220"/>
      <c r="X1253" s="220"/>
      <c r="Y1253" s="220"/>
      <c r="Z1253" s="222"/>
      <c r="AA1253" s="222"/>
    </row>
    <row r="1254" spans="16:27" ht="15.75" customHeight="1" x14ac:dyDescent="0.25">
      <c r="P1254" s="220"/>
      <c r="Q1254" s="220"/>
      <c r="R1254" s="220"/>
      <c r="S1254" s="220"/>
      <c r="T1254" s="220"/>
      <c r="U1254" s="220"/>
      <c r="V1254" s="220"/>
      <c r="W1254" s="220"/>
      <c r="X1254" s="220"/>
      <c r="Y1254" s="220"/>
      <c r="Z1254" s="222"/>
      <c r="AA1254" s="222"/>
    </row>
    <row r="1255" spans="16:27" ht="15.75" customHeight="1" x14ac:dyDescent="0.25">
      <c r="P1255" s="220"/>
      <c r="Q1255" s="220"/>
      <c r="R1255" s="220"/>
      <c r="S1255" s="220"/>
      <c r="T1255" s="220"/>
      <c r="U1255" s="220"/>
      <c r="V1255" s="220"/>
      <c r="W1255" s="220"/>
      <c r="X1255" s="220"/>
      <c r="Y1255" s="220"/>
      <c r="Z1255" s="222"/>
      <c r="AA1255" s="222"/>
    </row>
    <row r="1256" spans="16:27" ht="15.75" customHeight="1" x14ac:dyDescent="0.25">
      <c r="P1256" s="220"/>
      <c r="Q1256" s="220"/>
      <c r="R1256" s="220"/>
      <c r="S1256" s="220"/>
      <c r="T1256" s="220"/>
      <c r="U1256" s="220"/>
      <c r="V1256" s="220"/>
      <c r="W1256" s="220"/>
      <c r="X1256" s="220"/>
      <c r="Y1256" s="220"/>
      <c r="Z1256" s="222"/>
      <c r="AA1256" s="222"/>
    </row>
    <row r="1257" spans="16:27" ht="15.75" customHeight="1" x14ac:dyDescent="0.25">
      <c r="P1257" s="220"/>
      <c r="Q1257" s="220"/>
      <c r="R1257" s="220"/>
      <c r="S1257" s="220"/>
      <c r="T1257" s="220"/>
      <c r="U1257" s="220"/>
      <c r="V1257" s="220"/>
      <c r="W1257" s="220"/>
      <c r="X1257" s="220"/>
      <c r="Y1257" s="220"/>
      <c r="Z1257" s="222"/>
      <c r="AA1257" s="222"/>
    </row>
    <row r="1258" spans="16:27" ht="15.75" customHeight="1" x14ac:dyDescent="0.25">
      <c r="P1258" s="220"/>
      <c r="Q1258" s="220"/>
      <c r="R1258" s="220"/>
      <c r="S1258" s="220"/>
      <c r="T1258" s="220"/>
      <c r="U1258" s="220"/>
      <c r="V1258" s="220"/>
      <c r="W1258" s="220"/>
      <c r="X1258" s="220"/>
      <c r="Y1258" s="220"/>
      <c r="Z1258" s="222"/>
      <c r="AA1258" s="222"/>
    </row>
    <row r="1259" spans="16:27" ht="15.75" customHeight="1" x14ac:dyDescent="0.25">
      <c r="P1259" s="220"/>
      <c r="Q1259" s="220"/>
      <c r="R1259" s="220"/>
      <c r="S1259" s="220"/>
      <c r="T1259" s="220"/>
      <c r="U1259" s="220"/>
      <c r="V1259" s="220"/>
      <c r="W1259" s="220"/>
      <c r="X1259" s="220"/>
      <c r="Y1259" s="220"/>
      <c r="Z1259" s="222"/>
      <c r="AA1259" s="222"/>
    </row>
    <row r="1260" spans="16:27" ht="15.75" customHeight="1" x14ac:dyDescent="0.25">
      <c r="P1260" s="220"/>
      <c r="Q1260" s="220"/>
      <c r="R1260" s="220"/>
      <c r="S1260" s="220"/>
      <c r="T1260" s="220"/>
      <c r="U1260" s="220"/>
      <c r="V1260" s="220"/>
      <c r="W1260" s="220"/>
      <c r="X1260" s="220"/>
      <c r="Y1260" s="220"/>
      <c r="Z1260" s="222"/>
      <c r="AA1260" s="222"/>
    </row>
    <row r="1261" spans="16:27" ht="15.75" customHeight="1" x14ac:dyDescent="0.25">
      <c r="P1261" s="220"/>
      <c r="Q1261" s="220"/>
      <c r="R1261" s="220"/>
      <c r="S1261" s="220"/>
      <c r="T1261" s="220"/>
      <c r="U1261" s="220"/>
      <c r="V1261" s="220"/>
      <c r="W1261" s="220"/>
      <c r="X1261" s="220"/>
      <c r="Y1261" s="220"/>
      <c r="Z1261" s="222"/>
      <c r="AA1261" s="222"/>
    </row>
    <row r="1262" spans="16:27" ht="15.75" customHeight="1" x14ac:dyDescent="0.25">
      <c r="P1262" s="220"/>
      <c r="Q1262" s="220"/>
      <c r="R1262" s="220"/>
      <c r="S1262" s="220"/>
      <c r="T1262" s="220"/>
      <c r="U1262" s="220"/>
      <c r="V1262" s="220"/>
      <c r="W1262" s="220"/>
      <c r="X1262" s="220"/>
      <c r="Y1262" s="220"/>
      <c r="Z1262" s="222"/>
      <c r="AA1262" s="222"/>
    </row>
    <row r="1263" spans="16:27" ht="15.75" customHeight="1" x14ac:dyDescent="0.25">
      <c r="P1263" s="220"/>
      <c r="Q1263" s="220"/>
      <c r="R1263" s="220"/>
      <c r="S1263" s="220"/>
      <c r="T1263" s="220"/>
      <c r="U1263" s="220"/>
      <c r="V1263" s="220"/>
      <c r="W1263" s="220"/>
      <c r="X1263" s="220"/>
      <c r="Y1263" s="220"/>
      <c r="Z1263" s="222"/>
      <c r="AA1263" s="222"/>
    </row>
    <row r="1264" spans="16:27" ht="15.75" customHeight="1" x14ac:dyDescent="0.25">
      <c r="P1264" s="220"/>
      <c r="Q1264" s="220"/>
      <c r="R1264" s="220"/>
      <c r="S1264" s="220"/>
      <c r="T1264" s="220"/>
      <c r="U1264" s="220"/>
      <c r="V1264" s="220"/>
      <c r="W1264" s="220"/>
      <c r="X1264" s="220"/>
      <c r="Y1264" s="220"/>
      <c r="Z1264" s="222"/>
      <c r="AA1264" s="222"/>
    </row>
    <row r="1265" spans="16:27" ht="15.75" customHeight="1" x14ac:dyDescent="0.25">
      <c r="P1265" s="220"/>
      <c r="Q1265" s="220"/>
      <c r="R1265" s="220"/>
      <c r="S1265" s="220"/>
      <c r="T1265" s="220"/>
      <c r="U1265" s="220"/>
      <c r="V1265" s="220"/>
      <c r="W1265" s="220"/>
      <c r="X1265" s="220"/>
      <c r="Y1265" s="220"/>
      <c r="Z1265" s="222"/>
      <c r="AA1265" s="222"/>
    </row>
    <row r="1266" spans="16:27" ht="15.75" customHeight="1" x14ac:dyDescent="0.25">
      <c r="P1266" s="220"/>
      <c r="Q1266" s="220"/>
      <c r="R1266" s="220"/>
      <c r="S1266" s="220"/>
      <c r="T1266" s="220"/>
      <c r="U1266" s="220"/>
      <c r="V1266" s="220"/>
      <c r="W1266" s="220"/>
      <c r="X1266" s="220"/>
      <c r="Y1266" s="220"/>
      <c r="Z1266" s="222"/>
      <c r="AA1266" s="222"/>
    </row>
    <row r="1267" spans="16:27" ht="15.75" customHeight="1" x14ac:dyDescent="0.25">
      <c r="P1267" s="220"/>
      <c r="Q1267" s="220"/>
      <c r="R1267" s="220"/>
      <c r="S1267" s="220"/>
      <c r="T1267" s="220"/>
      <c r="U1267" s="220"/>
      <c r="V1267" s="220"/>
      <c r="W1267" s="220"/>
      <c r="X1267" s="220"/>
      <c r="Y1267" s="220"/>
      <c r="Z1267" s="222"/>
      <c r="AA1267" s="222"/>
    </row>
    <row r="1268" spans="16:27" ht="15.75" customHeight="1" x14ac:dyDescent="0.25">
      <c r="P1268" s="220"/>
      <c r="Q1268" s="220"/>
      <c r="R1268" s="220"/>
      <c r="S1268" s="220"/>
      <c r="T1268" s="220"/>
      <c r="U1268" s="220"/>
      <c r="V1268" s="220"/>
      <c r="W1268" s="220"/>
      <c r="X1268" s="220"/>
      <c r="Y1268" s="220"/>
      <c r="Z1268" s="222"/>
      <c r="AA1268" s="222"/>
    </row>
    <row r="1269" spans="16:27" ht="15.75" customHeight="1" x14ac:dyDescent="0.25">
      <c r="P1269" s="220"/>
      <c r="Q1269" s="220"/>
      <c r="R1269" s="220"/>
      <c r="S1269" s="220"/>
      <c r="T1269" s="220"/>
      <c r="U1269" s="220"/>
      <c r="V1269" s="220"/>
      <c r="W1269" s="220"/>
      <c r="X1269" s="220"/>
      <c r="Y1269" s="220"/>
      <c r="Z1269" s="222"/>
      <c r="AA1269" s="222"/>
    </row>
    <row r="1270" spans="16:27" ht="15.75" customHeight="1" x14ac:dyDescent="0.25">
      <c r="P1270" s="220"/>
      <c r="Q1270" s="220"/>
      <c r="R1270" s="220"/>
      <c r="S1270" s="220"/>
      <c r="T1270" s="220"/>
      <c r="U1270" s="220"/>
      <c r="V1270" s="220"/>
      <c r="W1270" s="220"/>
      <c r="X1270" s="220"/>
      <c r="Y1270" s="220"/>
      <c r="Z1270" s="222"/>
      <c r="AA1270" s="222"/>
    </row>
    <row r="1271" spans="16:27" ht="15.75" customHeight="1" x14ac:dyDescent="0.25">
      <c r="P1271" s="220"/>
      <c r="Q1271" s="220"/>
      <c r="R1271" s="220"/>
      <c r="S1271" s="220"/>
      <c r="T1271" s="220"/>
      <c r="U1271" s="220"/>
      <c r="V1271" s="220"/>
      <c r="W1271" s="220"/>
      <c r="X1271" s="220"/>
      <c r="Y1271" s="220"/>
      <c r="Z1271" s="222"/>
      <c r="AA1271" s="222"/>
    </row>
    <row r="1272" spans="16:27" ht="15.75" customHeight="1" x14ac:dyDescent="0.25">
      <c r="P1272" s="220"/>
      <c r="Q1272" s="220"/>
      <c r="R1272" s="220"/>
      <c r="S1272" s="220"/>
      <c r="T1272" s="220"/>
      <c r="U1272" s="220"/>
      <c r="V1272" s="220"/>
      <c r="W1272" s="220"/>
      <c r="X1272" s="220"/>
      <c r="Y1272" s="220"/>
      <c r="Z1272" s="222"/>
      <c r="AA1272" s="222"/>
    </row>
    <row r="1273" spans="16:27" ht="15.75" customHeight="1" x14ac:dyDescent="0.25">
      <c r="P1273" s="220"/>
      <c r="Q1273" s="220"/>
      <c r="R1273" s="220"/>
      <c r="S1273" s="220"/>
      <c r="T1273" s="220"/>
      <c r="U1273" s="220"/>
      <c r="V1273" s="220"/>
      <c r="W1273" s="220"/>
      <c r="X1273" s="220"/>
      <c r="Y1273" s="220"/>
      <c r="Z1273" s="222"/>
      <c r="AA1273" s="222"/>
    </row>
    <row r="1274" spans="16:27" ht="15.75" customHeight="1" x14ac:dyDescent="0.25">
      <c r="P1274" s="220"/>
      <c r="Q1274" s="220"/>
      <c r="R1274" s="220"/>
      <c r="S1274" s="220"/>
      <c r="T1274" s="220"/>
      <c r="U1274" s="220"/>
      <c r="V1274" s="220"/>
      <c r="W1274" s="220"/>
      <c r="X1274" s="220"/>
      <c r="Y1274" s="220"/>
      <c r="Z1274" s="222"/>
      <c r="AA1274" s="222"/>
    </row>
    <row r="1275" spans="16:27" ht="15.75" customHeight="1" x14ac:dyDescent="0.25">
      <c r="P1275" s="220"/>
      <c r="Q1275" s="220"/>
      <c r="R1275" s="220"/>
      <c r="S1275" s="220"/>
      <c r="T1275" s="220"/>
      <c r="U1275" s="220"/>
      <c r="V1275" s="220"/>
      <c r="W1275" s="220"/>
      <c r="X1275" s="220"/>
      <c r="Y1275" s="220"/>
      <c r="Z1275" s="222"/>
      <c r="AA1275" s="222"/>
    </row>
    <row r="1276" spans="16:27" ht="15.75" customHeight="1" x14ac:dyDescent="0.25">
      <c r="P1276" s="220"/>
      <c r="Q1276" s="220"/>
      <c r="R1276" s="220"/>
      <c r="S1276" s="220"/>
      <c r="T1276" s="220"/>
      <c r="U1276" s="220"/>
      <c r="V1276" s="220"/>
      <c r="W1276" s="220"/>
      <c r="X1276" s="220"/>
      <c r="Y1276" s="220"/>
      <c r="Z1276" s="222"/>
      <c r="AA1276" s="222"/>
    </row>
    <row r="1277" spans="16:27" ht="15.75" customHeight="1" x14ac:dyDescent="0.25">
      <c r="P1277" s="220"/>
      <c r="Q1277" s="220"/>
      <c r="R1277" s="220"/>
      <c r="S1277" s="220"/>
      <c r="T1277" s="220"/>
      <c r="U1277" s="220"/>
      <c r="V1277" s="220"/>
      <c r="W1277" s="220"/>
      <c r="X1277" s="220"/>
      <c r="Y1277" s="220"/>
      <c r="Z1277" s="222"/>
      <c r="AA1277" s="222"/>
    </row>
    <row r="1278" spans="16:27" ht="15.75" customHeight="1" x14ac:dyDescent="0.25">
      <c r="P1278" s="220"/>
      <c r="Q1278" s="220"/>
      <c r="R1278" s="220"/>
      <c r="S1278" s="220"/>
      <c r="T1278" s="220"/>
      <c r="U1278" s="220"/>
      <c r="V1278" s="220"/>
      <c r="W1278" s="220"/>
      <c r="X1278" s="220"/>
      <c r="Y1278" s="220"/>
      <c r="Z1278" s="222"/>
      <c r="AA1278" s="222"/>
    </row>
    <row r="1279" spans="16:27" ht="15.75" customHeight="1" x14ac:dyDescent="0.25">
      <c r="P1279" s="220"/>
      <c r="Q1279" s="220"/>
      <c r="R1279" s="220"/>
      <c r="S1279" s="220"/>
      <c r="T1279" s="220"/>
      <c r="U1279" s="220"/>
      <c r="V1279" s="220"/>
      <c r="W1279" s="220"/>
      <c r="X1279" s="220"/>
      <c r="Y1279" s="220"/>
      <c r="Z1279" s="222"/>
      <c r="AA1279" s="222"/>
    </row>
    <row r="1280" spans="16:27" ht="15.75" customHeight="1" x14ac:dyDescent="0.25">
      <c r="P1280" s="220"/>
      <c r="Q1280" s="220"/>
      <c r="R1280" s="220"/>
      <c r="S1280" s="220"/>
      <c r="T1280" s="220"/>
      <c r="U1280" s="220"/>
      <c r="V1280" s="220"/>
      <c r="W1280" s="220"/>
      <c r="X1280" s="220"/>
      <c r="Y1280" s="220"/>
      <c r="Z1280" s="222"/>
      <c r="AA1280" s="222"/>
    </row>
    <row r="1281" spans="16:27" ht="15.75" customHeight="1" x14ac:dyDescent="0.25">
      <c r="P1281" s="220"/>
      <c r="Q1281" s="220"/>
      <c r="R1281" s="220"/>
      <c r="S1281" s="220"/>
      <c r="T1281" s="220"/>
      <c r="U1281" s="220"/>
      <c r="V1281" s="220"/>
      <c r="W1281" s="220"/>
      <c r="X1281" s="220"/>
      <c r="Y1281" s="220"/>
      <c r="Z1281" s="222"/>
      <c r="AA1281" s="222"/>
    </row>
    <row r="1282" spans="16:27" ht="15.75" customHeight="1" x14ac:dyDescent="0.25">
      <c r="P1282" s="220"/>
      <c r="Q1282" s="220"/>
      <c r="R1282" s="220"/>
      <c r="S1282" s="220"/>
      <c r="T1282" s="220"/>
      <c r="U1282" s="220"/>
      <c r="V1282" s="220"/>
      <c r="W1282" s="220"/>
      <c r="X1282" s="220"/>
      <c r="Y1282" s="220"/>
      <c r="Z1282" s="222"/>
      <c r="AA1282" s="222"/>
    </row>
    <row r="1283" spans="16:27" ht="15.75" customHeight="1" x14ac:dyDescent="0.25">
      <c r="P1283" s="220"/>
      <c r="Q1283" s="220"/>
      <c r="R1283" s="220"/>
      <c r="S1283" s="220"/>
      <c r="T1283" s="220"/>
      <c r="U1283" s="220"/>
      <c r="V1283" s="220"/>
      <c r="W1283" s="220"/>
      <c r="X1283" s="220"/>
      <c r="Y1283" s="220"/>
      <c r="Z1283" s="222"/>
      <c r="AA1283" s="222"/>
    </row>
    <row r="1284" spans="16:27" ht="15.75" customHeight="1" x14ac:dyDescent="0.25">
      <c r="P1284" s="220"/>
      <c r="Q1284" s="220"/>
      <c r="R1284" s="220"/>
      <c r="S1284" s="220"/>
      <c r="T1284" s="220"/>
      <c r="U1284" s="220"/>
      <c r="V1284" s="220"/>
      <c r="W1284" s="220"/>
      <c r="X1284" s="220"/>
      <c r="Y1284" s="220"/>
      <c r="Z1284" s="222"/>
      <c r="AA1284" s="222"/>
    </row>
    <row r="1285" spans="16:27" ht="15.75" customHeight="1" x14ac:dyDescent="0.25">
      <c r="P1285" s="220"/>
      <c r="Q1285" s="220"/>
      <c r="R1285" s="220"/>
      <c r="S1285" s="220"/>
      <c r="T1285" s="220"/>
      <c r="U1285" s="220"/>
      <c r="V1285" s="220"/>
      <c r="W1285" s="220"/>
      <c r="X1285" s="220"/>
      <c r="Y1285" s="220"/>
      <c r="Z1285" s="222"/>
      <c r="AA1285" s="222"/>
    </row>
    <row r="1286" spans="16:27" ht="15.75" customHeight="1" x14ac:dyDescent="0.25">
      <c r="P1286" s="220"/>
      <c r="Q1286" s="220"/>
      <c r="R1286" s="220"/>
      <c r="S1286" s="220"/>
      <c r="T1286" s="220"/>
      <c r="U1286" s="220"/>
      <c r="V1286" s="220"/>
      <c r="W1286" s="220"/>
      <c r="X1286" s="220"/>
      <c r="Y1286" s="220"/>
      <c r="Z1286" s="222"/>
      <c r="AA1286" s="222"/>
    </row>
    <row r="1287" spans="16:27" ht="15.75" customHeight="1" x14ac:dyDescent="0.25">
      <c r="P1287" s="220"/>
      <c r="Q1287" s="220"/>
      <c r="R1287" s="220"/>
      <c r="S1287" s="220"/>
      <c r="T1287" s="220"/>
      <c r="U1287" s="220"/>
      <c r="V1287" s="220"/>
      <c r="W1287" s="220"/>
      <c r="X1287" s="220"/>
      <c r="Y1287" s="220"/>
      <c r="Z1287" s="222"/>
      <c r="AA1287" s="222"/>
    </row>
    <row r="1288" spans="16:27" ht="15.75" customHeight="1" x14ac:dyDescent="0.25">
      <c r="P1288" s="220"/>
      <c r="Q1288" s="220"/>
      <c r="R1288" s="220"/>
      <c r="S1288" s="220"/>
      <c r="T1288" s="220"/>
      <c r="U1288" s="220"/>
      <c r="V1288" s="220"/>
      <c r="W1288" s="220"/>
      <c r="X1288" s="220"/>
      <c r="Y1288" s="220"/>
      <c r="Z1288" s="222"/>
      <c r="AA1288" s="222"/>
    </row>
    <row r="1289" spans="16:27" ht="15.75" customHeight="1" x14ac:dyDescent="0.25">
      <c r="P1289" s="220"/>
      <c r="Q1289" s="220"/>
      <c r="R1289" s="220"/>
      <c r="S1289" s="220"/>
      <c r="T1289" s="220"/>
      <c r="U1289" s="220"/>
      <c r="V1289" s="220"/>
      <c r="W1289" s="220"/>
      <c r="X1289" s="220"/>
      <c r="Y1289" s="220"/>
      <c r="Z1289" s="222"/>
      <c r="AA1289" s="222"/>
    </row>
    <row r="1290" spans="16:27" ht="15.75" customHeight="1" x14ac:dyDescent="0.25">
      <c r="P1290" s="220"/>
      <c r="Q1290" s="220"/>
      <c r="R1290" s="220"/>
      <c r="S1290" s="220"/>
      <c r="T1290" s="220"/>
      <c r="U1290" s="220"/>
      <c r="V1290" s="220"/>
      <c r="W1290" s="220"/>
      <c r="X1290" s="220"/>
      <c r="Y1290" s="220"/>
      <c r="Z1290" s="222"/>
      <c r="AA1290" s="222"/>
    </row>
    <row r="1291" spans="16:27" ht="15.75" customHeight="1" x14ac:dyDescent="0.25">
      <c r="P1291" s="220"/>
      <c r="Q1291" s="220"/>
      <c r="R1291" s="220"/>
      <c r="S1291" s="220"/>
      <c r="T1291" s="220"/>
      <c r="U1291" s="220"/>
      <c r="V1291" s="220"/>
      <c r="W1291" s="220"/>
      <c r="X1291" s="220"/>
      <c r="Y1291" s="220"/>
      <c r="Z1291" s="222"/>
      <c r="AA1291" s="222"/>
    </row>
    <row r="1292" spans="16:27" ht="15.75" customHeight="1" x14ac:dyDescent="0.25">
      <c r="P1292" s="220"/>
      <c r="Q1292" s="220"/>
      <c r="R1292" s="220"/>
      <c r="S1292" s="220"/>
      <c r="T1292" s="220"/>
      <c r="U1292" s="220"/>
      <c r="V1292" s="220"/>
      <c r="W1292" s="220"/>
      <c r="X1292" s="220"/>
      <c r="Y1292" s="220"/>
      <c r="Z1292" s="222"/>
      <c r="AA1292" s="222"/>
    </row>
    <row r="1293" spans="16:27" ht="15.75" customHeight="1" x14ac:dyDescent="0.25">
      <c r="P1293" s="220"/>
      <c r="Q1293" s="220"/>
      <c r="R1293" s="220"/>
      <c r="S1293" s="220"/>
      <c r="T1293" s="220"/>
      <c r="U1293" s="220"/>
      <c r="V1293" s="220"/>
      <c r="W1293" s="220"/>
      <c r="X1293" s="220"/>
      <c r="Y1293" s="220"/>
      <c r="Z1293" s="222"/>
      <c r="AA1293" s="222"/>
    </row>
    <row r="1294" spans="16:27" ht="15.75" customHeight="1" x14ac:dyDescent="0.25">
      <c r="P1294" s="220"/>
      <c r="Q1294" s="220"/>
      <c r="R1294" s="220"/>
      <c r="S1294" s="220"/>
      <c r="T1294" s="220"/>
      <c r="U1294" s="220"/>
      <c r="V1294" s="220"/>
      <c r="W1294" s="220"/>
      <c r="X1294" s="220"/>
      <c r="Y1294" s="220"/>
      <c r="Z1294" s="222"/>
      <c r="AA1294" s="222"/>
    </row>
    <row r="1295" spans="16:27" ht="15.75" customHeight="1" x14ac:dyDescent="0.25">
      <c r="P1295" s="220"/>
      <c r="Q1295" s="220"/>
      <c r="R1295" s="220"/>
      <c r="S1295" s="220"/>
      <c r="T1295" s="220"/>
      <c r="U1295" s="220"/>
      <c r="V1295" s="220"/>
      <c r="W1295" s="220"/>
      <c r="X1295" s="220"/>
      <c r="Y1295" s="220"/>
      <c r="Z1295" s="222"/>
      <c r="AA1295" s="222"/>
    </row>
    <row r="1296" spans="16:27" ht="15.75" customHeight="1" x14ac:dyDescent="0.25">
      <c r="P1296" s="220"/>
      <c r="Q1296" s="220"/>
      <c r="R1296" s="220"/>
      <c r="S1296" s="220"/>
      <c r="T1296" s="220"/>
      <c r="U1296" s="220"/>
      <c r="V1296" s="220"/>
      <c r="W1296" s="220"/>
      <c r="X1296" s="220"/>
      <c r="Y1296" s="220"/>
      <c r="Z1296" s="222"/>
      <c r="AA1296" s="222"/>
    </row>
    <row r="1297" spans="16:27" ht="15.75" customHeight="1" x14ac:dyDescent="0.25">
      <c r="P1297" s="220"/>
      <c r="Q1297" s="220"/>
      <c r="R1297" s="220"/>
      <c r="S1297" s="220"/>
      <c r="T1297" s="220"/>
      <c r="U1297" s="220"/>
      <c r="V1297" s="220"/>
      <c r="W1297" s="220"/>
      <c r="X1297" s="220"/>
      <c r="Y1297" s="220"/>
      <c r="Z1297" s="222"/>
      <c r="AA1297" s="222"/>
    </row>
    <row r="1298" spans="16:27" ht="15.75" customHeight="1" x14ac:dyDescent="0.25">
      <c r="P1298" s="220"/>
      <c r="Q1298" s="220"/>
      <c r="R1298" s="220"/>
      <c r="S1298" s="220"/>
      <c r="T1298" s="220"/>
      <c r="U1298" s="220"/>
      <c r="V1298" s="220"/>
      <c r="W1298" s="220"/>
      <c r="X1298" s="220"/>
      <c r="Y1298" s="220"/>
      <c r="Z1298" s="222"/>
      <c r="AA1298" s="222"/>
    </row>
    <row r="1299" spans="16:27" ht="15.75" customHeight="1" x14ac:dyDescent="0.25">
      <c r="P1299" s="220"/>
      <c r="Q1299" s="220"/>
      <c r="R1299" s="220"/>
      <c r="S1299" s="220"/>
      <c r="T1299" s="220"/>
      <c r="U1299" s="220"/>
      <c r="V1299" s="220"/>
      <c r="W1299" s="220"/>
      <c r="X1299" s="220"/>
      <c r="Y1299" s="220"/>
      <c r="Z1299" s="222"/>
      <c r="AA1299" s="222"/>
    </row>
    <row r="1300" spans="16:27" ht="15.75" customHeight="1" x14ac:dyDescent="0.25">
      <c r="P1300" s="220"/>
      <c r="Q1300" s="220"/>
      <c r="R1300" s="220"/>
      <c r="S1300" s="220"/>
      <c r="T1300" s="220"/>
      <c r="U1300" s="220"/>
      <c r="V1300" s="220"/>
      <c r="W1300" s="220"/>
      <c r="X1300" s="220"/>
      <c r="Y1300" s="220"/>
      <c r="Z1300" s="222"/>
      <c r="AA1300" s="222"/>
    </row>
    <row r="1301" spans="16:27" ht="15.75" customHeight="1" x14ac:dyDescent="0.25">
      <c r="P1301" s="220"/>
      <c r="Q1301" s="220"/>
      <c r="R1301" s="220"/>
      <c r="S1301" s="220"/>
      <c r="T1301" s="220"/>
      <c r="U1301" s="220"/>
      <c r="V1301" s="220"/>
      <c r="W1301" s="220"/>
      <c r="X1301" s="220"/>
      <c r="Y1301" s="220"/>
      <c r="Z1301" s="222"/>
      <c r="AA1301" s="222"/>
    </row>
    <row r="1302" spans="16:27" ht="15.75" customHeight="1" x14ac:dyDescent="0.25">
      <c r="P1302" s="220"/>
      <c r="Q1302" s="220"/>
      <c r="R1302" s="220"/>
      <c r="S1302" s="220"/>
      <c r="T1302" s="220"/>
      <c r="U1302" s="220"/>
      <c r="V1302" s="220"/>
      <c r="W1302" s="220"/>
      <c r="X1302" s="220"/>
      <c r="Y1302" s="220"/>
      <c r="Z1302" s="222"/>
      <c r="AA1302" s="222"/>
    </row>
    <row r="1303" spans="16:27" ht="15.75" customHeight="1" x14ac:dyDescent="0.25">
      <c r="P1303" s="220"/>
      <c r="Q1303" s="220"/>
      <c r="R1303" s="220"/>
      <c r="S1303" s="220"/>
      <c r="T1303" s="220"/>
      <c r="U1303" s="220"/>
      <c r="V1303" s="220"/>
      <c r="W1303" s="220"/>
      <c r="X1303" s="220"/>
      <c r="Y1303" s="220"/>
      <c r="Z1303" s="222"/>
      <c r="AA1303" s="222"/>
    </row>
    <row r="1304" spans="16:27" ht="15.75" customHeight="1" x14ac:dyDescent="0.25">
      <c r="P1304" s="220"/>
      <c r="Q1304" s="220"/>
      <c r="R1304" s="220"/>
      <c r="S1304" s="220"/>
      <c r="T1304" s="220"/>
      <c r="U1304" s="220"/>
      <c r="V1304" s="220"/>
      <c r="W1304" s="220"/>
      <c r="X1304" s="220"/>
      <c r="Y1304" s="220"/>
      <c r="Z1304" s="222"/>
      <c r="AA1304" s="222"/>
    </row>
    <row r="1305" spans="16:27" ht="15.75" customHeight="1" x14ac:dyDescent="0.25">
      <c r="P1305" s="220"/>
      <c r="Q1305" s="220"/>
      <c r="R1305" s="220"/>
      <c r="S1305" s="220"/>
      <c r="T1305" s="220"/>
      <c r="U1305" s="220"/>
      <c r="V1305" s="220"/>
      <c r="W1305" s="220"/>
      <c r="X1305" s="220"/>
      <c r="Y1305" s="220"/>
      <c r="Z1305" s="222"/>
      <c r="AA1305" s="222"/>
    </row>
    <row r="1306" spans="16:27" ht="15.75" customHeight="1" x14ac:dyDescent="0.25">
      <c r="P1306" s="220"/>
      <c r="Q1306" s="220"/>
      <c r="R1306" s="220"/>
      <c r="S1306" s="220"/>
      <c r="T1306" s="220"/>
      <c r="U1306" s="220"/>
      <c r="V1306" s="220"/>
      <c r="W1306" s="220"/>
      <c r="X1306" s="220"/>
      <c r="Y1306" s="220"/>
      <c r="Z1306" s="222"/>
      <c r="AA1306" s="222"/>
    </row>
    <row r="1307" spans="16:27" ht="15.75" customHeight="1" x14ac:dyDescent="0.25">
      <c r="P1307" s="220"/>
      <c r="Q1307" s="220"/>
      <c r="R1307" s="220"/>
      <c r="S1307" s="220"/>
      <c r="T1307" s="220"/>
      <c r="U1307" s="220"/>
      <c r="V1307" s="220"/>
      <c r="W1307" s="220"/>
      <c r="X1307" s="220"/>
      <c r="Y1307" s="220"/>
      <c r="Z1307" s="222"/>
      <c r="AA1307" s="222"/>
    </row>
    <row r="1308" spans="16:27" ht="15.75" customHeight="1" x14ac:dyDescent="0.25">
      <c r="P1308" s="220"/>
      <c r="Q1308" s="220"/>
      <c r="R1308" s="220"/>
      <c r="S1308" s="220"/>
      <c r="T1308" s="220"/>
      <c r="U1308" s="220"/>
      <c r="V1308" s="220"/>
      <c r="W1308" s="220"/>
      <c r="X1308" s="220"/>
      <c r="Y1308" s="220"/>
      <c r="Z1308" s="222"/>
      <c r="AA1308" s="222"/>
    </row>
    <row r="1309" spans="16:27" ht="15.75" customHeight="1" x14ac:dyDescent="0.25">
      <c r="P1309" s="220"/>
      <c r="Q1309" s="220"/>
      <c r="R1309" s="220"/>
      <c r="S1309" s="220"/>
      <c r="T1309" s="220"/>
      <c r="U1309" s="220"/>
      <c r="V1309" s="220"/>
      <c r="W1309" s="220"/>
      <c r="X1309" s="220"/>
      <c r="Y1309" s="220"/>
      <c r="Z1309" s="222"/>
      <c r="AA1309" s="222"/>
    </row>
    <row r="1310" spans="16:27" ht="15.75" customHeight="1" x14ac:dyDescent="0.25">
      <c r="P1310" s="220"/>
      <c r="Q1310" s="220"/>
      <c r="R1310" s="220"/>
      <c r="S1310" s="220"/>
      <c r="T1310" s="220"/>
      <c r="U1310" s="220"/>
      <c r="V1310" s="220"/>
      <c r="W1310" s="220"/>
      <c r="X1310" s="220"/>
      <c r="Y1310" s="220"/>
      <c r="Z1310" s="222"/>
      <c r="AA1310" s="222"/>
    </row>
    <row r="1311" spans="16:27" ht="15.75" customHeight="1" x14ac:dyDescent="0.25">
      <c r="P1311" s="220"/>
      <c r="Q1311" s="220"/>
      <c r="R1311" s="220"/>
      <c r="S1311" s="220"/>
      <c r="T1311" s="220"/>
      <c r="U1311" s="220"/>
      <c r="V1311" s="220"/>
      <c r="W1311" s="220"/>
      <c r="X1311" s="220"/>
      <c r="Y1311" s="220"/>
      <c r="Z1311" s="222"/>
      <c r="AA1311" s="222"/>
    </row>
    <row r="1312" spans="16:27" ht="15.75" customHeight="1" x14ac:dyDescent="0.25">
      <c r="P1312" s="220"/>
      <c r="Q1312" s="220"/>
      <c r="R1312" s="220"/>
      <c r="S1312" s="220"/>
      <c r="T1312" s="220"/>
      <c r="U1312" s="220"/>
      <c r="V1312" s="220"/>
      <c r="W1312" s="220"/>
      <c r="X1312" s="220"/>
      <c r="Y1312" s="220"/>
      <c r="Z1312" s="222"/>
      <c r="AA1312" s="222"/>
    </row>
    <row r="1313" spans="16:27" ht="15.75" customHeight="1" x14ac:dyDescent="0.25">
      <c r="P1313" s="220"/>
      <c r="Q1313" s="220"/>
      <c r="R1313" s="220"/>
      <c r="S1313" s="220"/>
      <c r="T1313" s="220"/>
      <c r="U1313" s="220"/>
      <c r="V1313" s="220"/>
      <c r="W1313" s="220"/>
      <c r="X1313" s="220"/>
      <c r="Y1313" s="220"/>
      <c r="Z1313" s="222"/>
      <c r="AA1313" s="222"/>
    </row>
    <row r="1314" spans="16:27" ht="15.75" customHeight="1" x14ac:dyDescent="0.25">
      <c r="P1314" s="220"/>
      <c r="Q1314" s="220"/>
      <c r="R1314" s="220"/>
      <c r="S1314" s="220"/>
      <c r="T1314" s="220"/>
      <c r="U1314" s="220"/>
      <c r="V1314" s="220"/>
      <c r="W1314" s="220"/>
      <c r="X1314" s="220"/>
      <c r="Y1314" s="220"/>
      <c r="Z1314" s="222"/>
      <c r="AA1314" s="222"/>
    </row>
    <row r="1315" spans="16:27" ht="15.75" customHeight="1" x14ac:dyDescent="0.25">
      <c r="P1315" s="220"/>
      <c r="Q1315" s="220"/>
      <c r="R1315" s="220"/>
      <c r="S1315" s="220"/>
      <c r="T1315" s="220"/>
      <c r="U1315" s="220"/>
      <c r="V1315" s="220"/>
      <c r="W1315" s="220"/>
      <c r="X1315" s="220"/>
      <c r="Y1315" s="220"/>
      <c r="Z1315" s="222"/>
      <c r="AA1315" s="222"/>
    </row>
    <row r="1316" spans="16:27" ht="15.75" customHeight="1" x14ac:dyDescent="0.25">
      <c r="P1316" s="220"/>
      <c r="Q1316" s="220"/>
      <c r="R1316" s="220"/>
      <c r="S1316" s="220"/>
      <c r="T1316" s="220"/>
      <c r="U1316" s="220"/>
      <c r="V1316" s="220"/>
      <c r="W1316" s="220"/>
      <c r="X1316" s="220"/>
      <c r="Y1316" s="220"/>
      <c r="Z1316" s="222"/>
      <c r="AA1316" s="222"/>
    </row>
    <row r="1317" spans="16:27" ht="15.75" customHeight="1" x14ac:dyDescent="0.25">
      <c r="P1317" s="220"/>
      <c r="Q1317" s="220"/>
      <c r="R1317" s="220"/>
      <c r="S1317" s="220"/>
      <c r="T1317" s="220"/>
      <c r="U1317" s="220"/>
      <c r="V1317" s="220"/>
      <c r="W1317" s="220"/>
      <c r="X1317" s="220"/>
      <c r="Y1317" s="220"/>
      <c r="Z1317" s="222"/>
      <c r="AA1317" s="222"/>
    </row>
    <row r="1318" spans="16:27" ht="15.75" customHeight="1" x14ac:dyDescent="0.25">
      <c r="P1318" s="220"/>
      <c r="Q1318" s="220"/>
      <c r="R1318" s="220"/>
      <c r="S1318" s="220"/>
      <c r="T1318" s="220"/>
      <c r="U1318" s="220"/>
      <c r="V1318" s="220"/>
      <c r="W1318" s="220"/>
      <c r="X1318" s="220"/>
      <c r="Y1318" s="220"/>
      <c r="Z1318" s="222"/>
      <c r="AA1318" s="222"/>
    </row>
    <row r="1319" spans="16:27" ht="15.75" customHeight="1" x14ac:dyDescent="0.25">
      <c r="P1319" s="220"/>
      <c r="Q1319" s="220"/>
      <c r="R1319" s="220"/>
      <c r="S1319" s="220"/>
      <c r="T1319" s="220"/>
      <c r="U1319" s="220"/>
      <c r="V1319" s="220"/>
      <c r="W1319" s="220"/>
      <c r="X1319" s="220"/>
      <c r="Y1319" s="220"/>
      <c r="Z1319" s="222"/>
      <c r="AA1319" s="222"/>
    </row>
    <row r="1320" spans="16:27" ht="15.75" customHeight="1" x14ac:dyDescent="0.25">
      <c r="P1320" s="220"/>
      <c r="Q1320" s="220"/>
      <c r="R1320" s="220"/>
      <c r="S1320" s="220"/>
      <c r="T1320" s="220"/>
      <c r="U1320" s="220"/>
      <c r="V1320" s="220"/>
      <c r="W1320" s="220"/>
      <c r="X1320" s="220"/>
      <c r="Y1320" s="220"/>
      <c r="Z1320" s="222"/>
      <c r="AA1320" s="222"/>
    </row>
    <row r="1321" spans="16:27" ht="15.75" customHeight="1" x14ac:dyDescent="0.25">
      <c r="P1321" s="220"/>
      <c r="Q1321" s="220"/>
      <c r="R1321" s="220"/>
      <c r="S1321" s="220"/>
      <c r="T1321" s="220"/>
      <c r="U1321" s="220"/>
      <c r="V1321" s="220"/>
      <c r="W1321" s="220"/>
      <c r="X1321" s="220"/>
      <c r="Y1321" s="220"/>
      <c r="Z1321" s="222"/>
      <c r="AA1321" s="222"/>
    </row>
    <row r="1322" spans="16:27" ht="15.75" customHeight="1" x14ac:dyDescent="0.25">
      <c r="P1322" s="220"/>
      <c r="Q1322" s="220"/>
      <c r="R1322" s="220"/>
      <c r="S1322" s="220"/>
      <c r="T1322" s="220"/>
      <c r="U1322" s="220"/>
      <c r="V1322" s="220"/>
      <c r="W1322" s="220"/>
      <c r="X1322" s="220"/>
      <c r="Y1322" s="220"/>
      <c r="Z1322" s="222"/>
      <c r="AA1322" s="222"/>
    </row>
    <row r="1323" spans="16:27" ht="15.75" customHeight="1" x14ac:dyDescent="0.25">
      <c r="P1323" s="220"/>
      <c r="Q1323" s="220"/>
      <c r="R1323" s="220"/>
      <c r="S1323" s="220"/>
      <c r="T1323" s="220"/>
      <c r="U1323" s="220"/>
      <c r="V1323" s="220"/>
      <c r="W1323" s="220"/>
      <c r="X1323" s="220"/>
      <c r="Y1323" s="220"/>
      <c r="Z1323" s="222"/>
      <c r="AA1323" s="222"/>
    </row>
    <row r="1324" spans="16:27" ht="15.75" customHeight="1" x14ac:dyDescent="0.25">
      <c r="P1324" s="220"/>
      <c r="Q1324" s="220"/>
      <c r="R1324" s="220"/>
      <c r="S1324" s="220"/>
      <c r="T1324" s="220"/>
      <c r="U1324" s="220"/>
      <c r="V1324" s="220"/>
      <c r="W1324" s="220"/>
      <c r="X1324" s="220"/>
      <c r="Y1324" s="220"/>
      <c r="Z1324" s="222"/>
      <c r="AA1324" s="222"/>
    </row>
    <row r="1325" spans="16:27" ht="15.75" customHeight="1" x14ac:dyDescent="0.25">
      <c r="P1325" s="220"/>
      <c r="Q1325" s="220"/>
      <c r="R1325" s="220"/>
      <c r="S1325" s="220"/>
      <c r="T1325" s="220"/>
      <c r="U1325" s="220"/>
      <c r="V1325" s="220"/>
      <c r="W1325" s="220"/>
      <c r="X1325" s="220"/>
      <c r="Y1325" s="220"/>
      <c r="Z1325" s="222"/>
      <c r="AA1325" s="222"/>
    </row>
    <row r="1326" spans="16:27" ht="15.75" customHeight="1" x14ac:dyDescent="0.25">
      <c r="P1326" s="220"/>
      <c r="Q1326" s="220"/>
      <c r="R1326" s="220"/>
      <c r="S1326" s="220"/>
      <c r="T1326" s="220"/>
      <c r="U1326" s="220"/>
      <c r="V1326" s="220"/>
      <c r="W1326" s="220"/>
      <c r="X1326" s="220"/>
      <c r="Y1326" s="220"/>
      <c r="Z1326" s="222"/>
      <c r="AA1326" s="222"/>
    </row>
    <row r="1327" spans="16:27" ht="15.75" customHeight="1" x14ac:dyDescent="0.25">
      <c r="P1327" s="220"/>
      <c r="Q1327" s="220"/>
      <c r="R1327" s="220"/>
      <c r="S1327" s="220"/>
      <c r="T1327" s="220"/>
      <c r="U1327" s="220"/>
      <c r="V1327" s="220"/>
      <c r="W1327" s="220"/>
      <c r="X1327" s="220"/>
      <c r="Y1327" s="220"/>
      <c r="Z1327" s="222"/>
      <c r="AA1327" s="222"/>
    </row>
    <row r="1328" spans="16:27" ht="15.75" customHeight="1" x14ac:dyDescent="0.25">
      <c r="P1328" s="220"/>
      <c r="Q1328" s="220"/>
      <c r="R1328" s="220"/>
      <c r="S1328" s="220"/>
      <c r="T1328" s="220"/>
      <c r="U1328" s="220"/>
      <c r="V1328" s="220"/>
      <c r="W1328" s="220"/>
      <c r="X1328" s="220"/>
      <c r="Y1328" s="220"/>
      <c r="Z1328" s="222"/>
      <c r="AA1328" s="222"/>
    </row>
    <row r="1329" spans="16:27" ht="15.75" customHeight="1" x14ac:dyDescent="0.25">
      <c r="P1329" s="220"/>
      <c r="Q1329" s="220"/>
      <c r="R1329" s="220"/>
      <c r="S1329" s="220"/>
      <c r="T1329" s="220"/>
      <c r="U1329" s="220"/>
      <c r="V1329" s="220"/>
      <c r="W1329" s="220"/>
      <c r="X1329" s="220"/>
      <c r="Y1329" s="220"/>
      <c r="Z1329" s="222"/>
      <c r="AA1329" s="222"/>
    </row>
    <row r="1330" spans="16:27" ht="15.75" customHeight="1" x14ac:dyDescent="0.25">
      <c r="P1330" s="220"/>
      <c r="Q1330" s="220"/>
      <c r="R1330" s="220"/>
      <c r="S1330" s="220"/>
      <c r="T1330" s="220"/>
      <c r="U1330" s="220"/>
      <c r="V1330" s="220"/>
      <c r="W1330" s="220"/>
      <c r="X1330" s="220"/>
      <c r="Y1330" s="220"/>
      <c r="Z1330" s="222"/>
      <c r="AA1330" s="222"/>
    </row>
    <row r="1331" spans="16:27" ht="15.75" customHeight="1" x14ac:dyDescent="0.25">
      <c r="P1331" s="220"/>
      <c r="Q1331" s="220"/>
      <c r="R1331" s="220"/>
      <c r="S1331" s="220"/>
      <c r="T1331" s="220"/>
      <c r="U1331" s="220"/>
      <c r="V1331" s="220"/>
      <c r="W1331" s="220"/>
      <c r="X1331" s="220"/>
      <c r="Y1331" s="220"/>
      <c r="Z1331" s="222"/>
      <c r="AA1331" s="222"/>
    </row>
    <row r="1332" spans="16:27" ht="15.75" customHeight="1" x14ac:dyDescent="0.25">
      <c r="P1332" s="220"/>
      <c r="Q1332" s="220"/>
      <c r="R1332" s="220"/>
      <c r="S1332" s="220"/>
      <c r="T1332" s="220"/>
      <c r="U1332" s="220"/>
      <c r="V1332" s="220"/>
      <c r="W1332" s="220"/>
      <c r="X1332" s="220"/>
      <c r="Y1332" s="220"/>
      <c r="Z1332" s="222"/>
      <c r="AA1332" s="222"/>
    </row>
    <row r="1333" spans="16:27" ht="15.75" customHeight="1" x14ac:dyDescent="0.25">
      <c r="P1333" s="220"/>
      <c r="Q1333" s="220"/>
      <c r="R1333" s="220"/>
      <c r="S1333" s="220"/>
      <c r="T1333" s="220"/>
      <c r="U1333" s="220"/>
      <c r="V1333" s="220"/>
      <c r="W1333" s="220"/>
      <c r="X1333" s="220"/>
      <c r="Y1333" s="220"/>
      <c r="Z1333" s="222"/>
      <c r="AA1333" s="222"/>
    </row>
    <row r="1334" spans="16:27" ht="15.75" customHeight="1" x14ac:dyDescent="0.25">
      <c r="P1334" s="220"/>
      <c r="Q1334" s="220"/>
      <c r="R1334" s="220"/>
      <c r="S1334" s="220"/>
      <c r="T1334" s="220"/>
      <c r="U1334" s="220"/>
      <c r="V1334" s="220"/>
      <c r="W1334" s="220"/>
      <c r="X1334" s="220"/>
      <c r="Y1334" s="220"/>
      <c r="Z1334" s="222"/>
      <c r="AA1334" s="222"/>
    </row>
    <row r="1335" spans="16:27" ht="15.75" customHeight="1" x14ac:dyDescent="0.25">
      <c r="P1335" s="220"/>
      <c r="Q1335" s="220"/>
      <c r="R1335" s="220"/>
      <c r="S1335" s="220"/>
      <c r="T1335" s="220"/>
      <c r="U1335" s="220"/>
      <c r="V1335" s="220"/>
      <c r="W1335" s="220"/>
      <c r="X1335" s="220"/>
      <c r="Y1335" s="220"/>
      <c r="Z1335" s="222"/>
      <c r="AA1335" s="222"/>
    </row>
    <row r="1336" spans="16:27" ht="15.75" customHeight="1" x14ac:dyDescent="0.25">
      <c r="P1336" s="220"/>
      <c r="Q1336" s="220"/>
      <c r="R1336" s="220"/>
      <c r="S1336" s="220"/>
      <c r="T1336" s="220"/>
      <c r="U1336" s="220"/>
      <c r="V1336" s="220"/>
      <c r="W1336" s="220"/>
      <c r="X1336" s="220"/>
      <c r="Y1336" s="220"/>
      <c r="Z1336" s="222"/>
      <c r="AA1336" s="222"/>
    </row>
    <row r="1337" spans="16:27" ht="15.75" customHeight="1" x14ac:dyDescent="0.25">
      <c r="P1337" s="220"/>
      <c r="Q1337" s="220"/>
      <c r="R1337" s="220"/>
      <c r="S1337" s="220"/>
      <c r="T1337" s="220"/>
      <c r="U1337" s="220"/>
      <c r="V1337" s="220"/>
      <c r="W1337" s="220"/>
      <c r="X1337" s="220"/>
      <c r="Y1337" s="220"/>
      <c r="Z1337" s="222"/>
      <c r="AA1337" s="222"/>
    </row>
    <row r="1338" spans="16:27" ht="15.75" customHeight="1" x14ac:dyDescent="0.25">
      <c r="P1338" s="220"/>
      <c r="Q1338" s="220"/>
      <c r="R1338" s="220"/>
      <c r="S1338" s="220"/>
      <c r="T1338" s="220"/>
      <c r="U1338" s="220"/>
      <c r="V1338" s="220"/>
      <c r="W1338" s="220"/>
      <c r="X1338" s="220"/>
      <c r="Y1338" s="220"/>
      <c r="Z1338" s="222"/>
      <c r="AA1338" s="222"/>
    </row>
    <row r="1339" spans="16:27" ht="15.75" customHeight="1" x14ac:dyDescent="0.25">
      <c r="P1339" s="220"/>
      <c r="Q1339" s="220"/>
      <c r="R1339" s="220"/>
      <c r="S1339" s="220"/>
      <c r="T1339" s="220"/>
      <c r="U1339" s="220"/>
      <c r="V1339" s="220"/>
      <c r="W1339" s="220"/>
      <c r="X1339" s="220"/>
      <c r="Y1339" s="220"/>
      <c r="Z1339" s="222"/>
      <c r="AA1339" s="222"/>
    </row>
    <row r="1340" spans="16:27" ht="15.75" customHeight="1" x14ac:dyDescent="0.25">
      <c r="P1340" s="220"/>
      <c r="Q1340" s="220"/>
      <c r="R1340" s="220"/>
      <c r="S1340" s="220"/>
      <c r="T1340" s="220"/>
      <c r="U1340" s="220"/>
      <c r="V1340" s="220"/>
      <c r="W1340" s="220"/>
      <c r="X1340" s="220"/>
      <c r="Y1340" s="220"/>
      <c r="Z1340" s="222"/>
      <c r="AA1340" s="222"/>
    </row>
    <row r="1341" spans="16:27" ht="15.75" customHeight="1" x14ac:dyDescent="0.25">
      <c r="P1341" s="220"/>
      <c r="Q1341" s="220"/>
      <c r="R1341" s="220"/>
      <c r="S1341" s="220"/>
      <c r="T1341" s="220"/>
      <c r="U1341" s="220"/>
      <c r="V1341" s="220"/>
      <c r="W1341" s="220"/>
      <c r="X1341" s="220"/>
      <c r="Y1341" s="220"/>
      <c r="Z1341" s="222"/>
      <c r="AA1341" s="222"/>
    </row>
    <row r="1342" spans="16:27" ht="15.75" customHeight="1" x14ac:dyDescent="0.25">
      <c r="P1342" s="220"/>
      <c r="Q1342" s="220"/>
      <c r="R1342" s="220"/>
      <c r="S1342" s="220"/>
      <c r="T1342" s="220"/>
      <c r="U1342" s="220"/>
      <c r="V1342" s="220"/>
      <c r="W1342" s="220"/>
      <c r="X1342" s="220"/>
      <c r="Y1342" s="220"/>
      <c r="Z1342" s="222"/>
      <c r="AA1342" s="222"/>
    </row>
    <row r="1343" spans="16:27" ht="15.75" customHeight="1" x14ac:dyDescent="0.25">
      <c r="P1343" s="220"/>
      <c r="Q1343" s="220"/>
      <c r="R1343" s="220"/>
      <c r="S1343" s="220"/>
      <c r="T1343" s="220"/>
      <c r="U1343" s="220"/>
      <c r="V1343" s="220"/>
      <c r="W1343" s="220"/>
      <c r="X1343" s="220"/>
      <c r="Y1343" s="220"/>
      <c r="Z1343" s="222"/>
      <c r="AA1343" s="222"/>
    </row>
    <row r="1344" spans="16:27" ht="15.75" customHeight="1" x14ac:dyDescent="0.25">
      <c r="P1344" s="220"/>
      <c r="Q1344" s="220"/>
      <c r="R1344" s="220"/>
      <c r="S1344" s="220"/>
      <c r="T1344" s="220"/>
      <c r="U1344" s="220"/>
      <c r="V1344" s="220"/>
      <c r="W1344" s="220"/>
      <c r="X1344" s="220"/>
      <c r="Y1344" s="220"/>
      <c r="Z1344" s="222"/>
      <c r="AA1344" s="222"/>
    </row>
    <row r="1345" spans="16:27" ht="15.75" customHeight="1" x14ac:dyDescent="0.25">
      <c r="P1345" s="220"/>
      <c r="Q1345" s="220"/>
      <c r="R1345" s="220"/>
      <c r="S1345" s="220"/>
      <c r="T1345" s="220"/>
      <c r="U1345" s="220"/>
      <c r="V1345" s="220"/>
      <c r="W1345" s="220"/>
      <c r="X1345" s="220"/>
      <c r="Y1345" s="220"/>
      <c r="Z1345" s="222"/>
      <c r="AA1345" s="222"/>
    </row>
    <row r="1346" spans="16:27" ht="15.75" customHeight="1" x14ac:dyDescent="0.25">
      <c r="P1346" s="220"/>
      <c r="Q1346" s="220"/>
      <c r="R1346" s="220"/>
      <c r="S1346" s="220"/>
      <c r="T1346" s="220"/>
      <c r="U1346" s="220"/>
      <c r="V1346" s="220"/>
      <c r="W1346" s="220"/>
      <c r="X1346" s="220"/>
      <c r="Y1346" s="220"/>
      <c r="Z1346" s="222"/>
      <c r="AA1346" s="222"/>
    </row>
    <row r="1347" spans="16:27" ht="15.75" customHeight="1" x14ac:dyDescent="0.25">
      <c r="P1347" s="220"/>
      <c r="Q1347" s="220"/>
      <c r="R1347" s="220"/>
      <c r="S1347" s="220"/>
      <c r="T1347" s="220"/>
      <c r="U1347" s="220"/>
      <c r="V1347" s="220"/>
      <c r="W1347" s="220"/>
      <c r="X1347" s="220"/>
      <c r="Y1347" s="220"/>
      <c r="Z1347" s="222"/>
      <c r="AA1347" s="222"/>
    </row>
    <row r="1348" spans="16:27" ht="15.75" customHeight="1" x14ac:dyDescent="0.25">
      <c r="P1348" s="220"/>
      <c r="Q1348" s="220"/>
      <c r="R1348" s="220"/>
      <c r="S1348" s="220"/>
      <c r="T1348" s="220"/>
      <c r="U1348" s="220"/>
      <c r="V1348" s="220"/>
      <c r="W1348" s="220"/>
      <c r="X1348" s="220"/>
      <c r="Y1348" s="220"/>
      <c r="Z1348" s="222"/>
      <c r="AA1348" s="222"/>
    </row>
    <row r="1349" spans="16:27" ht="15.75" customHeight="1" x14ac:dyDescent="0.25">
      <c r="P1349" s="220"/>
      <c r="Q1349" s="220"/>
      <c r="R1349" s="220"/>
      <c r="S1349" s="220"/>
      <c r="T1349" s="220"/>
      <c r="U1349" s="220"/>
      <c r="V1349" s="220"/>
      <c r="W1349" s="220"/>
      <c r="X1349" s="220"/>
      <c r="Y1349" s="220"/>
      <c r="Z1349" s="222"/>
      <c r="AA1349" s="222"/>
    </row>
    <row r="1350" spans="16:27" ht="15.75" customHeight="1" x14ac:dyDescent="0.25">
      <c r="P1350" s="220"/>
      <c r="Q1350" s="220"/>
      <c r="R1350" s="220"/>
      <c r="S1350" s="220"/>
      <c r="T1350" s="220"/>
      <c r="U1350" s="220"/>
      <c r="V1350" s="220"/>
      <c r="W1350" s="220"/>
      <c r="X1350" s="220"/>
      <c r="Y1350" s="220"/>
      <c r="Z1350" s="222"/>
      <c r="AA1350" s="222"/>
    </row>
    <row r="1351" spans="16:27" ht="15.75" customHeight="1" x14ac:dyDescent="0.25">
      <c r="P1351" s="220"/>
      <c r="Q1351" s="220"/>
      <c r="R1351" s="220"/>
      <c r="S1351" s="220"/>
      <c r="T1351" s="220"/>
      <c r="U1351" s="220"/>
      <c r="V1351" s="220"/>
      <c r="W1351" s="220"/>
      <c r="X1351" s="220"/>
      <c r="Y1351" s="220"/>
      <c r="Z1351" s="222"/>
      <c r="AA1351" s="222"/>
    </row>
    <row r="1352" spans="16:27" ht="15.75" customHeight="1" x14ac:dyDescent="0.25">
      <c r="P1352" s="220"/>
      <c r="Q1352" s="220"/>
      <c r="R1352" s="220"/>
      <c r="S1352" s="220"/>
      <c r="T1352" s="220"/>
      <c r="U1352" s="220"/>
      <c r="V1352" s="220"/>
      <c r="W1352" s="220"/>
      <c r="X1352" s="220"/>
      <c r="Y1352" s="220"/>
      <c r="Z1352" s="222"/>
      <c r="AA1352" s="222"/>
    </row>
    <row r="1353" spans="16:27" ht="15.75" customHeight="1" x14ac:dyDescent="0.25">
      <c r="P1353" s="220"/>
      <c r="Q1353" s="220"/>
      <c r="R1353" s="220"/>
      <c r="S1353" s="220"/>
      <c r="T1353" s="220"/>
      <c r="U1353" s="220"/>
      <c r="V1353" s="220"/>
      <c r="W1353" s="220"/>
      <c r="X1353" s="220"/>
      <c r="Y1353" s="220"/>
      <c r="Z1353" s="222"/>
      <c r="AA1353" s="222"/>
    </row>
    <row r="1354" spans="16:27" ht="15.75" customHeight="1" x14ac:dyDescent="0.25">
      <c r="P1354" s="220"/>
      <c r="Q1354" s="220"/>
      <c r="R1354" s="220"/>
      <c r="S1354" s="220"/>
      <c r="T1354" s="220"/>
      <c r="U1354" s="220"/>
      <c r="V1354" s="220"/>
      <c r="W1354" s="220"/>
      <c r="X1354" s="220"/>
      <c r="Y1354" s="220"/>
      <c r="Z1354" s="222"/>
      <c r="AA1354" s="222"/>
    </row>
    <row r="1355" spans="16:27" ht="15.75" customHeight="1" x14ac:dyDescent="0.25">
      <c r="P1355" s="220"/>
      <c r="Q1355" s="220"/>
      <c r="R1355" s="220"/>
      <c r="S1355" s="220"/>
      <c r="T1355" s="220"/>
      <c r="U1355" s="220"/>
      <c r="V1355" s="220"/>
      <c r="W1355" s="220"/>
      <c r="X1355" s="220"/>
      <c r="Y1355" s="220"/>
      <c r="Z1355" s="222"/>
      <c r="AA1355" s="222"/>
    </row>
    <row r="1356" spans="16:27" ht="15.75" customHeight="1" x14ac:dyDescent="0.25">
      <c r="P1356" s="220"/>
      <c r="Q1356" s="220"/>
      <c r="R1356" s="220"/>
      <c r="S1356" s="220"/>
      <c r="T1356" s="220"/>
      <c r="U1356" s="220"/>
      <c r="V1356" s="220"/>
      <c r="W1356" s="220"/>
      <c r="X1356" s="220"/>
      <c r="Y1356" s="220"/>
      <c r="Z1356" s="222"/>
      <c r="AA1356" s="222"/>
    </row>
    <row r="1357" spans="16:27" ht="15.75" customHeight="1" x14ac:dyDescent="0.25">
      <c r="P1357" s="220"/>
      <c r="Q1357" s="220"/>
      <c r="R1357" s="220"/>
      <c r="S1357" s="220"/>
      <c r="T1357" s="220"/>
      <c r="U1357" s="220"/>
      <c r="V1357" s="220"/>
      <c r="W1357" s="220"/>
      <c r="X1357" s="220"/>
      <c r="Y1357" s="220"/>
      <c r="Z1357" s="222"/>
      <c r="AA1357" s="222"/>
    </row>
    <row r="1358" spans="16:27" ht="15.75" customHeight="1" x14ac:dyDescent="0.25">
      <c r="P1358" s="220"/>
      <c r="Q1358" s="220"/>
      <c r="R1358" s="220"/>
      <c r="S1358" s="220"/>
      <c r="T1358" s="220"/>
      <c r="U1358" s="220"/>
      <c r="V1358" s="220"/>
      <c r="W1358" s="220"/>
      <c r="X1358" s="220"/>
      <c r="Y1358" s="220"/>
      <c r="Z1358" s="222"/>
      <c r="AA1358" s="222"/>
    </row>
    <row r="1359" spans="16:27" ht="15.75" customHeight="1" x14ac:dyDescent="0.25">
      <c r="P1359" s="220"/>
      <c r="Q1359" s="220"/>
      <c r="R1359" s="220"/>
      <c r="S1359" s="220"/>
      <c r="T1359" s="220"/>
      <c r="U1359" s="220"/>
      <c r="V1359" s="220"/>
      <c r="W1359" s="220"/>
      <c r="X1359" s="220"/>
      <c r="Y1359" s="220"/>
      <c r="Z1359" s="222"/>
      <c r="AA1359" s="222"/>
    </row>
    <row r="1360" spans="16:27" ht="15.75" customHeight="1" x14ac:dyDescent="0.25">
      <c r="P1360" s="220"/>
      <c r="Q1360" s="220"/>
      <c r="R1360" s="220"/>
      <c r="S1360" s="220"/>
      <c r="T1360" s="220"/>
      <c r="U1360" s="220"/>
      <c r="V1360" s="220"/>
      <c r="W1360" s="220"/>
      <c r="X1360" s="220"/>
      <c r="Y1360" s="220"/>
      <c r="Z1360" s="222"/>
      <c r="AA1360" s="222"/>
    </row>
    <row r="1361" spans="16:27" ht="15.75" customHeight="1" x14ac:dyDescent="0.25">
      <c r="P1361" s="220"/>
      <c r="Q1361" s="220"/>
      <c r="R1361" s="220"/>
      <c r="S1361" s="220"/>
      <c r="T1361" s="220"/>
      <c r="U1361" s="220"/>
      <c r="V1361" s="220"/>
      <c r="W1361" s="220"/>
      <c r="X1361" s="220"/>
      <c r="Y1361" s="220"/>
      <c r="Z1361" s="222"/>
      <c r="AA1361" s="222"/>
    </row>
    <row r="1362" spans="16:27" ht="15.75" customHeight="1" x14ac:dyDescent="0.25">
      <c r="P1362" s="220"/>
      <c r="Q1362" s="220"/>
      <c r="R1362" s="220"/>
      <c r="S1362" s="220"/>
      <c r="T1362" s="220"/>
      <c r="U1362" s="220"/>
      <c r="V1362" s="220"/>
      <c r="W1362" s="220"/>
      <c r="X1362" s="220"/>
      <c r="Y1362" s="220"/>
      <c r="Z1362" s="222"/>
      <c r="AA1362" s="222"/>
    </row>
    <row r="1363" spans="16:27" ht="15.75" customHeight="1" x14ac:dyDescent="0.25">
      <c r="P1363" s="220"/>
      <c r="Q1363" s="220"/>
      <c r="R1363" s="220"/>
      <c r="S1363" s="220"/>
      <c r="T1363" s="220"/>
      <c r="U1363" s="220"/>
      <c r="V1363" s="220"/>
      <c r="W1363" s="220"/>
      <c r="X1363" s="220"/>
      <c r="Y1363" s="220"/>
      <c r="Z1363" s="222"/>
      <c r="AA1363" s="222"/>
    </row>
    <row r="1364" spans="16:27" ht="15.75" customHeight="1" x14ac:dyDescent="0.25">
      <c r="P1364" s="220"/>
      <c r="Q1364" s="220"/>
      <c r="R1364" s="220"/>
      <c r="S1364" s="220"/>
      <c r="T1364" s="220"/>
      <c r="U1364" s="220"/>
      <c r="V1364" s="220"/>
      <c r="W1364" s="220"/>
      <c r="X1364" s="220"/>
      <c r="Y1364" s="220"/>
      <c r="Z1364" s="222"/>
      <c r="AA1364" s="222"/>
    </row>
    <row r="1365" spans="16:27" ht="15.75" customHeight="1" x14ac:dyDescent="0.25">
      <c r="P1365" s="220"/>
      <c r="Q1365" s="220"/>
      <c r="R1365" s="220"/>
      <c r="S1365" s="220"/>
      <c r="T1365" s="220"/>
      <c r="U1365" s="220"/>
      <c r="V1365" s="220"/>
      <c r="W1365" s="220"/>
      <c r="X1365" s="220"/>
      <c r="Y1365" s="220"/>
      <c r="Z1365" s="222"/>
      <c r="AA1365" s="222"/>
    </row>
    <row r="1366" spans="16:27" ht="15.75" customHeight="1" x14ac:dyDescent="0.25">
      <c r="P1366" s="220"/>
      <c r="Q1366" s="220"/>
      <c r="R1366" s="220"/>
      <c r="S1366" s="220"/>
      <c r="T1366" s="220"/>
      <c r="U1366" s="220"/>
      <c r="V1366" s="220"/>
      <c r="W1366" s="220"/>
      <c r="X1366" s="220"/>
      <c r="Y1366" s="220"/>
      <c r="Z1366" s="222"/>
      <c r="AA1366" s="222"/>
    </row>
    <row r="1367" spans="16:27" ht="15.75" customHeight="1" x14ac:dyDescent="0.25">
      <c r="P1367" s="220"/>
      <c r="Q1367" s="220"/>
      <c r="R1367" s="220"/>
      <c r="S1367" s="220"/>
      <c r="T1367" s="220"/>
      <c r="U1367" s="220"/>
      <c r="V1367" s="220"/>
      <c r="W1367" s="220"/>
      <c r="X1367" s="220"/>
      <c r="Y1367" s="220"/>
      <c r="Z1367" s="222"/>
      <c r="AA1367" s="222"/>
    </row>
    <row r="1368" spans="16:27" ht="15.75" customHeight="1" x14ac:dyDescent="0.25">
      <c r="P1368" s="220"/>
      <c r="Q1368" s="220"/>
      <c r="R1368" s="220"/>
      <c r="S1368" s="220"/>
      <c r="T1368" s="220"/>
      <c r="U1368" s="220"/>
      <c r="V1368" s="220"/>
      <c r="W1368" s="220"/>
      <c r="X1368" s="220"/>
      <c r="Y1368" s="220"/>
      <c r="Z1368" s="222"/>
      <c r="AA1368" s="222"/>
    </row>
    <row r="1369" spans="16:27" ht="15.75" customHeight="1" x14ac:dyDescent="0.25">
      <c r="P1369" s="220"/>
      <c r="Q1369" s="220"/>
      <c r="R1369" s="220"/>
      <c r="S1369" s="220"/>
      <c r="T1369" s="220"/>
      <c r="U1369" s="220"/>
      <c r="V1369" s="220"/>
      <c r="W1369" s="220"/>
      <c r="X1369" s="220"/>
      <c r="Y1369" s="220"/>
      <c r="Z1369" s="222"/>
      <c r="AA1369" s="222"/>
    </row>
    <row r="1370" spans="16:27" ht="15.75" customHeight="1" x14ac:dyDescent="0.25">
      <c r="P1370" s="220"/>
      <c r="Q1370" s="220"/>
      <c r="R1370" s="220"/>
      <c r="S1370" s="220"/>
      <c r="T1370" s="220"/>
      <c r="U1370" s="220"/>
      <c r="V1370" s="220"/>
      <c r="W1370" s="220"/>
      <c r="X1370" s="220"/>
      <c r="Y1370" s="220"/>
      <c r="Z1370" s="222"/>
      <c r="AA1370" s="222"/>
    </row>
    <row r="1371" spans="16:27" ht="15.75" customHeight="1" x14ac:dyDescent="0.25">
      <c r="P1371" s="220"/>
      <c r="Q1371" s="220"/>
      <c r="R1371" s="220"/>
      <c r="S1371" s="220"/>
      <c r="T1371" s="220"/>
      <c r="U1371" s="220"/>
      <c r="V1371" s="220"/>
      <c r="W1371" s="220"/>
      <c r="X1371" s="220"/>
      <c r="Y1371" s="220"/>
      <c r="Z1371" s="222"/>
      <c r="AA1371" s="222"/>
    </row>
    <row r="1372" spans="16:27" ht="15.75" customHeight="1" x14ac:dyDescent="0.25">
      <c r="P1372" s="220"/>
      <c r="Q1372" s="220"/>
      <c r="R1372" s="220"/>
      <c r="S1372" s="220"/>
      <c r="T1372" s="220"/>
      <c r="U1372" s="220"/>
      <c r="V1372" s="220"/>
      <c r="W1372" s="220"/>
      <c r="X1372" s="220"/>
      <c r="Y1372" s="220"/>
      <c r="Z1372" s="222"/>
      <c r="AA1372" s="222"/>
    </row>
    <row r="1373" spans="16:27" ht="15.75" customHeight="1" x14ac:dyDescent="0.25">
      <c r="P1373" s="220"/>
      <c r="Q1373" s="220"/>
      <c r="R1373" s="220"/>
      <c r="S1373" s="220"/>
      <c r="T1373" s="220"/>
      <c r="U1373" s="220"/>
      <c r="V1373" s="220"/>
      <c r="W1373" s="220"/>
      <c r="X1373" s="220"/>
      <c r="Y1373" s="220"/>
      <c r="Z1373" s="222"/>
      <c r="AA1373" s="222"/>
    </row>
    <row r="1374" spans="16:27" ht="15.75" customHeight="1" x14ac:dyDescent="0.25">
      <c r="P1374" s="220"/>
      <c r="Q1374" s="220"/>
      <c r="R1374" s="220"/>
      <c r="S1374" s="220"/>
      <c r="T1374" s="220"/>
      <c r="U1374" s="220"/>
      <c r="V1374" s="220"/>
      <c r="W1374" s="220"/>
      <c r="X1374" s="220"/>
      <c r="Y1374" s="220"/>
      <c r="Z1374" s="222"/>
      <c r="AA1374" s="222"/>
    </row>
    <row r="1375" spans="16:27" ht="15.75" customHeight="1" x14ac:dyDescent="0.25">
      <c r="P1375" s="220"/>
      <c r="Q1375" s="220"/>
      <c r="R1375" s="220"/>
      <c r="S1375" s="220"/>
      <c r="T1375" s="220"/>
      <c r="U1375" s="220"/>
      <c r="V1375" s="220"/>
      <c r="W1375" s="220"/>
      <c r="X1375" s="220"/>
      <c r="Y1375" s="220"/>
      <c r="Z1375" s="222"/>
      <c r="AA1375" s="222"/>
    </row>
    <row r="1376" spans="16:27" ht="15.75" customHeight="1" x14ac:dyDescent="0.25">
      <c r="P1376" s="220"/>
      <c r="Q1376" s="220"/>
      <c r="R1376" s="220"/>
      <c r="S1376" s="220"/>
      <c r="T1376" s="220"/>
      <c r="U1376" s="220"/>
      <c r="V1376" s="220"/>
      <c r="W1376" s="220"/>
      <c r="X1376" s="220"/>
      <c r="Y1376" s="220"/>
      <c r="Z1376" s="222"/>
      <c r="AA1376" s="222"/>
    </row>
    <row r="1377" spans="16:27" ht="15.75" customHeight="1" x14ac:dyDescent="0.25">
      <c r="P1377" s="220"/>
      <c r="Q1377" s="220"/>
      <c r="R1377" s="220"/>
      <c r="S1377" s="220"/>
      <c r="T1377" s="220"/>
      <c r="U1377" s="220"/>
      <c r="V1377" s="220"/>
      <c r="W1377" s="220"/>
      <c r="X1377" s="220"/>
      <c r="Y1377" s="220"/>
      <c r="Z1377" s="222"/>
      <c r="AA1377" s="222"/>
    </row>
    <row r="1378" spans="16:27" ht="15.75" customHeight="1" x14ac:dyDescent="0.25">
      <c r="P1378" s="220"/>
      <c r="Q1378" s="220"/>
      <c r="R1378" s="220"/>
      <c r="S1378" s="220"/>
      <c r="T1378" s="220"/>
      <c r="U1378" s="220"/>
      <c r="V1378" s="220"/>
      <c r="W1378" s="220"/>
      <c r="X1378" s="220"/>
      <c r="Y1378" s="220"/>
      <c r="Z1378" s="222"/>
      <c r="AA1378" s="222"/>
    </row>
    <row r="1379" spans="16:27" ht="15.75" customHeight="1" x14ac:dyDescent="0.25">
      <c r="P1379" s="220"/>
      <c r="Q1379" s="220"/>
      <c r="R1379" s="220"/>
      <c r="S1379" s="220"/>
      <c r="T1379" s="220"/>
      <c r="U1379" s="220"/>
      <c r="V1379" s="220"/>
      <c r="W1379" s="220"/>
      <c r="X1379" s="220"/>
      <c r="Y1379" s="220"/>
      <c r="Z1379" s="222"/>
      <c r="AA1379" s="222"/>
    </row>
    <row r="1380" spans="16:27" ht="15.75" customHeight="1" x14ac:dyDescent="0.25">
      <c r="P1380" s="220"/>
      <c r="Q1380" s="220"/>
      <c r="R1380" s="220"/>
      <c r="S1380" s="220"/>
      <c r="T1380" s="220"/>
      <c r="U1380" s="220"/>
      <c r="V1380" s="220"/>
      <c r="W1380" s="220"/>
      <c r="X1380" s="220"/>
      <c r="Y1380" s="220"/>
      <c r="Z1380" s="222"/>
      <c r="AA1380" s="222"/>
    </row>
    <row r="1381" spans="16:27" ht="15.75" customHeight="1" x14ac:dyDescent="0.25">
      <c r="P1381" s="220"/>
      <c r="Q1381" s="220"/>
      <c r="R1381" s="220"/>
      <c r="S1381" s="220"/>
      <c r="T1381" s="220"/>
      <c r="U1381" s="220"/>
      <c r="V1381" s="220"/>
      <c r="W1381" s="220"/>
      <c r="X1381" s="220"/>
      <c r="Y1381" s="220"/>
      <c r="Z1381" s="222"/>
      <c r="AA1381" s="222"/>
    </row>
    <row r="1382" spans="16:27" ht="15.75" customHeight="1" x14ac:dyDescent="0.25">
      <c r="P1382" s="220"/>
      <c r="Q1382" s="220"/>
      <c r="R1382" s="220"/>
      <c r="S1382" s="220"/>
      <c r="T1382" s="220"/>
      <c r="U1382" s="220"/>
      <c r="V1382" s="220"/>
      <c r="W1382" s="220"/>
      <c r="X1382" s="220"/>
      <c r="Y1382" s="220"/>
      <c r="Z1382" s="222"/>
      <c r="AA1382" s="222"/>
    </row>
    <row r="1383" spans="16:27" ht="15.75" customHeight="1" x14ac:dyDescent="0.25">
      <c r="P1383" s="220"/>
      <c r="Q1383" s="220"/>
      <c r="R1383" s="220"/>
      <c r="S1383" s="220"/>
      <c r="T1383" s="220"/>
      <c r="U1383" s="220"/>
      <c r="V1383" s="220"/>
      <c r="W1383" s="220"/>
      <c r="X1383" s="220"/>
      <c r="Y1383" s="220"/>
      <c r="Z1383" s="222"/>
      <c r="AA1383" s="222"/>
    </row>
    <row r="1384" spans="16:27" ht="15.75" customHeight="1" x14ac:dyDescent="0.25">
      <c r="P1384" s="220"/>
      <c r="Q1384" s="220"/>
      <c r="R1384" s="220"/>
      <c r="S1384" s="220"/>
      <c r="T1384" s="220"/>
      <c r="U1384" s="220"/>
      <c r="V1384" s="220"/>
      <c r="W1384" s="220"/>
      <c r="X1384" s="220"/>
      <c r="Y1384" s="220"/>
      <c r="Z1384" s="222"/>
      <c r="AA1384" s="222"/>
    </row>
    <row r="1385" spans="16:27" ht="15.75" customHeight="1" x14ac:dyDescent="0.25">
      <c r="P1385" s="220"/>
      <c r="Q1385" s="220"/>
      <c r="R1385" s="220"/>
      <c r="S1385" s="220"/>
      <c r="T1385" s="220"/>
      <c r="U1385" s="220"/>
      <c r="V1385" s="220"/>
      <c r="W1385" s="220"/>
      <c r="X1385" s="220"/>
      <c r="Y1385" s="220"/>
      <c r="Z1385" s="222"/>
      <c r="AA1385" s="222"/>
    </row>
    <row r="1386" spans="16:27" ht="15.75" customHeight="1" x14ac:dyDescent="0.25">
      <c r="P1386" s="220"/>
      <c r="Q1386" s="220"/>
      <c r="R1386" s="220"/>
      <c r="S1386" s="220"/>
      <c r="T1386" s="220"/>
      <c r="U1386" s="220"/>
      <c r="V1386" s="220"/>
      <c r="W1386" s="220"/>
      <c r="X1386" s="220"/>
      <c r="Y1386" s="220"/>
      <c r="Z1386" s="222"/>
      <c r="AA1386" s="222"/>
    </row>
    <row r="1387" spans="16:27" ht="15.75" customHeight="1" x14ac:dyDescent="0.25">
      <c r="P1387" s="220"/>
      <c r="Q1387" s="220"/>
      <c r="R1387" s="220"/>
      <c r="S1387" s="220"/>
      <c r="T1387" s="220"/>
      <c r="U1387" s="220"/>
      <c r="V1387" s="220"/>
      <c r="W1387" s="220"/>
      <c r="X1387" s="220"/>
      <c r="Y1387" s="220"/>
      <c r="Z1387" s="222"/>
      <c r="AA1387" s="222"/>
    </row>
    <row r="1388" spans="16:27" ht="15.75" customHeight="1" x14ac:dyDescent="0.25">
      <c r="P1388" s="220"/>
      <c r="Q1388" s="220"/>
      <c r="R1388" s="220"/>
      <c r="S1388" s="220"/>
      <c r="T1388" s="220"/>
      <c r="U1388" s="220"/>
      <c r="V1388" s="220"/>
      <c r="W1388" s="220"/>
      <c r="X1388" s="220"/>
      <c r="Y1388" s="220"/>
      <c r="Z1388" s="222"/>
      <c r="AA1388" s="222"/>
    </row>
    <row r="1389" spans="16:27" ht="15.75" customHeight="1" x14ac:dyDescent="0.25">
      <c r="P1389" s="220"/>
      <c r="Q1389" s="220"/>
      <c r="R1389" s="220"/>
      <c r="S1389" s="220"/>
      <c r="T1389" s="220"/>
      <c r="U1389" s="220"/>
      <c r="V1389" s="220"/>
      <c r="W1389" s="220"/>
      <c r="X1389" s="220"/>
      <c r="Y1389" s="220"/>
      <c r="Z1389" s="222"/>
      <c r="AA1389" s="222"/>
    </row>
    <row r="1390" spans="16:27" ht="15.75" customHeight="1" x14ac:dyDescent="0.25">
      <c r="P1390" s="220"/>
      <c r="Q1390" s="220"/>
      <c r="R1390" s="220"/>
      <c r="S1390" s="220"/>
      <c r="T1390" s="220"/>
      <c r="U1390" s="220"/>
      <c r="V1390" s="220"/>
      <c r="W1390" s="220"/>
      <c r="X1390" s="220"/>
      <c r="Y1390" s="220"/>
      <c r="Z1390" s="222"/>
      <c r="AA1390" s="222"/>
    </row>
    <row r="1391" spans="16:27" ht="15.75" customHeight="1" x14ac:dyDescent="0.25">
      <c r="P1391" s="220"/>
      <c r="Q1391" s="220"/>
      <c r="R1391" s="220"/>
      <c r="S1391" s="220"/>
      <c r="T1391" s="220"/>
      <c r="U1391" s="220"/>
      <c r="V1391" s="220"/>
      <c r="W1391" s="220"/>
      <c r="X1391" s="220"/>
      <c r="Y1391" s="220"/>
      <c r="Z1391" s="222"/>
      <c r="AA1391" s="222"/>
    </row>
    <row r="1392" spans="16:27" ht="15.75" customHeight="1" x14ac:dyDescent="0.25">
      <c r="P1392" s="220"/>
      <c r="Q1392" s="220"/>
      <c r="R1392" s="220"/>
      <c r="S1392" s="220"/>
      <c r="T1392" s="220"/>
      <c r="U1392" s="220"/>
      <c r="V1392" s="220"/>
      <c r="W1392" s="220"/>
      <c r="X1392" s="220"/>
      <c r="Y1392" s="220"/>
      <c r="Z1392" s="222"/>
      <c r="AA1392" s="222"/>
    </row>
    <row r="1393" spans="16:27" ht="15.75" customHeight="1" x14ac:dyDescent="0.25">
      <c r="P1393" s="220"/>
      <c r="Q1393" s="220"/>
      <c r="R1393" s="220"/>
      <c r="S1393" s="220"/>
      <c r="T1393" s="220"/>
      <c r="U1393" s="220"/>
      <c r="V1393" s="220"/>
      <c r="W1393" s="220"/>
      <c r="X1393" s="220"/>
      <c r="Y1393" s="220"/>
      <c r="Z1393" s="222"/>
      <c r="AA1393" s="222"/>
    </row>
    <row r="1394" spans="16:27" ht="15.75" customHeight="1" x14ac:dyDescent="0.25">
      <c r="P1394" s="220"/>
      <c r="Q1394" s="220"/>
      <c r="R1394" s="220"/>
      <c r="S1394" s="220"/>
      <c r="T1394" s="220"/>
      <c r="U1394" s="220"/>
      <c r="V1394" s="220"/>
      <c r="W1394" s="220"/>
      <c r="X1394" s="220"/>
      <c r="Y1394" s="220"/>
      <c r="Z1394" s="222"/>
      <c r="AA1394" s="222"/>
    </row>
    <row r="1395" spans="16:27" ht="15.75" customHeight="1" x14ac:dyDescent="0.25">
      <c r="P1395" s="220"/>
      <c r="Q1395" s="220"/>
      <c r="R1395" s="220"/>
      <c r="S1395" s="220"/>
      <c r="T1395" s="220"/>
      <c r="U1395" s="220"/>
      <c r="V1395" s="220"/>
      <c r="W1395" s="220"/>
      <c r="X1395" s="220"/>
      <c r="Y1395" s="220"/>
      <c r="Z1395" s="222"/>
      <c r="AA1395" s="222"/>
    </row>
    <row r="1396" spans="16:27" ht="15.75" customHeight="1" x14ac:dyDescent="0.25">
      <c r="P1396" s="220"/>
      <c r="Q1396" s="220"/>
      <c r="R1396" s="220"/>
      <c r="S1396" s="220"/>
      <c r="T1396" s="220"/>
      <c r="U1396" s="220"/>
      <c r="V1396" s="220"/>
      <c r="W1396" s="220"/>
      <c r="X1396" s="220"/>
      <c r="Y1396" s="220"/>
      <c r="Z1396" s="222"/>
      <c r="AA1396" s="222"/>
    </row>
    <row r="1397" spans="16:27" ht="15.75" customHeight="1" x14ac:dyDescent="0.25">
      <c r="P1397" s="220"/>
      <c r="Q1397" s="220"/>
      <c r="R1397" s="220"/>
      <c r="S1397" s="220"/>
      <c r="T1397" s="220"/>
      <c r="U1397" s="220"/>
      <c r="V1397" s="220"/>
      <c r="W1397" s="220"/>
      <c r="X1397" s="220"/>
      <c r="Y1397" s="220"/>
      <c r="Z1397" s="222"/>
      <c r="AA1397" s="222"/>
    </row>
    <row r="1398" spans="16:27" ht="15.75" customHeight="1" x14ac:dyDescent="0.25">
      <c r="P1398" s="220"/>
      <c r="Q1398" s="220"/>
      <c r="R1398" s="220"/>
      <c r="S1398" s="220"/>
      <c r="T1398" s="220"/>
      <c r="U1398" s="220"/>
      <c r="V1398" s="220"/>
      <c r="W1398" s="220"/>
      <c r="X1398" s="220"/>
      <c r="Y1398" s="220"/>
      <c r="Z1398" s="222"/>
      <c r="AA1398" s="222"/>
    </row>
    <row r="1399" spans="16:27" ht="15.75" customHeight="1" x14ac:dyDescent="0.25">
      <c r="P1399" s="220"/>
      <c r="Q1399" s="220"/>
      <c r="R1399" s="220"/>
      <c r="S1399" s="220"/>
      <c r="T1399" s="220"/>
      <c r="U1399" s="220"/>
      <c r="V1399" s="220"/>
      <c r="W1399" s="220"/>
      <c r="X1399" s="220"/>
      <c r="Y1399" s="220"/>
      <c r="Z1399" s="222"/>
      <c r="AA1399" s="222"/>
    </row>
    <row r="1400" spans="16:27" ht="15.75" customHeight="1" x14ac:dyDescent="0.25">
      <c r="P1400" s="220"/>
      <c r="Q1400" s="220"/>
      <c r="R1400" s="220"/>
      <c r="S1400" s="220"/>
      <c r="T1400" s="220"/>
      <c r="U1400" s="220"/>
      <c r="V1400" s="220"/>
      <c r="W1400" s="220"/>
      <c r="X1400" s="220"/>
      <c r="Y1400" s="220"/>
      <c r="Z1400" s="222"/>
      <c r="AA1400" s="222"/>
    </row>
    <row r="1401" spans="16:27" ht="15.75" customHeight="1" x14ac:dyDescent="0.25">
      <c r="P1401" s="220"/>
      <c r="Q1401" s="220"/>
      <c r="R1401" s="220"/>
      <c r="S1401" s="220"/>
      <c r="T1401" s="220"/>
      <c r="U1401" s="220"/>
      <c r="V1401" s="220"/>
      <c r="W1401" s="220"/>
      <c r="X1401" s="220"/>
      <c r="Y1401" s="220"/>
      <c r="Z1401" s="222"/>
      <c r="AA1401" s="222"/>
    </row>
    <row r="1402" spans="16:27" ht="15.75" customHeight="1" x14ac:dyDescent="0.25">
      <c r="P1402" s="220"/>
      <c r="Q1402" s="220"/>
      <c r="R1402" s="220"/>
      <c r="S1402" s="220"/>
      <c r="T1402" s="220"/>
      <c r="U1402" s="220"/>
      <c r="V1402" s="220"/>
      <c r="W1402" s="220"/>
      <c r="X1402" s="220"/>
      <c r="Y1402" s="220"/>
      <c r="Z1402" s="222"/>
      <c r="AA1402" s="222"/>
    </row>
    <row r="1403" spans="16:27" ht="15.75" customHeight="1" x14ac:dyDescent="0.25">
      <c r="P1403" s="220"/>
      <c r="Q1403" s="220"/>
      <c r="R1403" s="220"/>
      <c r="S1403" s="220"/>
      <c r="T1403" s="220"/>
      <c r="U1403" s="220"/>
      <c r="V1403" s="220"/>
      <c r="W1403" s="220"/>
      <c r="X1403" s="220"/>
      <c r="Y1403" s="220"/>
      <c r="Z1403" s="222"/>
      <c r="AA1403" s="222"/>
    </row>
    <row r="1404" spans="16:27" ht="15.75" customHeight="1" x14ac:dyDescent="0.25">
      <c r="P1404" s="220"/>
      <c r="Q1404" s="220"/>
      <c r="R1404" s="220"/>
      <c r="S1404" s="220"/>
      <c r="T1404" s="220"/>
      <c r="U1404" s="220"/>
      <c r="V1404" s="220"/>
      <c r="W1404" s="220"/>
      <c r="X1404" s="220"/>
      <c r="Y1404" s="220"/>
      <c r="Z1404" s="222"/>
      <c r="AA1404" s="222"/>
    </row>
    <row r="1405" spans="16:27" ht="15.75" customHeight="1" x14ac:dyDescent="0.25">
      <c r="P1405" s="220"/>
      <c r="Q1405" s="220"/>
      <c r="R1405" s="220"/>
      <c r="S1405" s="220"/>
      <c r="T1405" s="220"/>
      <c r="U1405" s="220"/>
      <c r="V1405" s="220"/>
      <c r="W1405" s="220"/>
      <c r="X1405" s="220"/>
      <c r="Y1405" s="220"/>
      <c r="Z1405" s="222"/>
      <c r="AA1405" s="222"/>
    </row>
    <row r="1406" spans="16:27" ht="15.75" customHeight="1" x14ac:dyDescent="0.25">
      <c r="P1406" s="220"/>
      <c r="Q1406" s="220"/>
      <c r="R1406" s="220"/>
      <c r="S1406" s="220"/>
      <c r="T1406" s="220"/>
      <c r="U1406" s="220"/>
      <c r="V1406" s="220"/>
      <c r="W1406" s="220"/>
      <c r="X1406" s="220"/>
      <c r="Y1406" s="220"/>
      <c r="Z1406" s="222"/>
      <c r="AA1406" s="222"/>
    </row>
    <row r="1407" spans="16:27" ht="15.75" customHeight="1" x14ac:dyDescent="0.25">
      <c r="P1407" s="220"/>
      <c r="Q1407" s="220"/>
      <c r="R1407" s="220"/>
      <c r="S1407" s="220"/>
      <c r="T1407" s="220"/>
      <c r="U1407" s="220"/>
      <c r="V1407" s="220"/>
      <c r="W1407" s="220"/>
      <c r="X1407" s="220"/>
      <c r="Y1407" s="220"/>
      <c r="Z1407" s="222"/>
      <c r="AA1407" s="222"/>
    </row>
    <row r="1408" spans="16:27" ht="15.75" customHeight="1" x14ac:dyDescent="0.25">
      <c r="P1408" s="220"/>
      <c r="Q1408" s="220"/>
      <c r="R1408" s="220"/>
      <c r="S1408" s="220"/>
      <c r="T1408" s="220"/>
      <c r="U1408" s="220"/>
      <c r="V1408" s="220"/>
      <c r="W1408" s="220"/>
      <c r="X1408" s="220"/>
      <c r="Y1408" s="220"/>
      <c r="Z1408" s="222"/>
      <c r="AA1408" s="222"/>
    </row>
    <row r="1409" spans="16:27" ht="15.75" customHeight="1" x14ac:dyDescent="0.25">
      <c r="P1409" s="220"/>
      <c r="Q1409" s="220"/>
      <c r="R1409" s="220"/>
      <c r="S1409" s="220"/>
      <c r="T1409" s="220"/>
      <c r="U1409" s="220"/>
      <c r="V1409" s="220"/>
      <c r="W1409" s="220"/>
      <c r="X1409" s="220"/>
      <c r="Y1409" s="220"/>
      <c r="Z1409" s="222"/>
      <c r="AA1409" s="222"/>
    </row>
    <row r="1410" spans="16:27" ht="15.75" customHeight="1" x14ac:dyDescent="0.25">
      <c r="P1410" s="220"/>
      <c r="Q1410" s="220"/>
      <c r="R1410" s="220"/>
      <c r="S1410" s="220"/>
      <c r="T1410" s="220"/>
      <c r="U1410" s="220"/>
      <c r="V1410" s="220"/>
      <c r="W1410" s="220"/>
      <c r="X1410" s="220"/>
      <c r="Y1410" s="220"/>
      <c r="Z1410" s="222"/>
      <c r="AA1410" s="222"/>
    </row>
    <row r="1411" spans="16:27" ht="15.75" customHeight="1" x14ac:dyDescent="0.25">
      <c r="P1411" s="220"/>
      <c r="Q1411" s="220"/>
      <c r="R1411" s="220"/>
      <c r="S1411" s="220"/>
      <c r="T1411" s="220"/>
      <c r="U1411" s="220"/>
      <c r="V1411" s="220"/>
      <c r="W1411" s="220"/>
      <c r="X1411" s="220"/>
      <c r="Y1411" s="220"/>
      <c r="Z1411" s="222"/>
      <c r="AA1411" s="222"/>
    </row>
    <row r="1412" spans="16:27" ht="15.75" customHeight="1" x14ac:dyDescent="0.25">
      <c r="P1412" s="220"/>
      <c r="Q1412" s="220"/>
      <c r="R1412" s="220"/>
      <c r="S1412" s="220"/>
      <c r="T1412" s="220"/>
      <c r="U1412" s="220"/>
      <c r="V1412" s="220"/>
      <c r="W1412" s="220"/>
      <c r="X1412" s="220"/>
      <c r="Y1412" s="220"/>
      <c r="Z1412" s="222"/>
      <c r="AA1412" s="222"/>
    </row>
    <row r="1413" spans="16:27" ht="15.75" customHeight="1" x14ac:dyDescent="0.25">
      <c r="P1413" s="220"/>
      <c r="Q1413" s="220"/>
      <c r="R1413" s="220"/>
      <c r="S1413" s="220"/>
      <c r="T1413" s="220"/>
      <c r="U1413" s="220"/>
      <c r="V1413" s="220"/>
      <c r="W1413" s="220"/>
      <c r="X1413" s="220"/>
      <c r="Y1413" s="220"/>
      <c r="Z1413" s="222"/>
      <c r="AA1413" s="222"/>
    </row>
    <row r="1414" spans="16:27" ht="15.75" customHeight="1" x14ac:dyDescent="0.25">
      <c r="P1414" s="220"/>
      <c r="Q1414" s="220"/>
      <c r="R1414" s="220"/>
      <c r="S1414" s="220"/>
      <c r="T1414" s="220"/>
      <c r="U1414" s="220"/>
      <c r="V1414" s="220"/>
      <c r="W1414" s="220"/>
      <c r="X1414" s="220"/>
      <c r="Y1414" s="220"/>
      <c r="Z1414" s="222"/>
      <c r="AA1414" s="222"/>
    </row>
    <row r="1415" spans="16:27" ht="15.75" customHeight="1" x14ac:dyDescent="0.25">
      <c r="P1415" s="220"/>
      <c r="Q1415" s="220"/>
      <c r="R1415" s="220"/>
      <c r="S1415" s="220"/>
      <c r="T1415" s="220"/>
      <c r="U1415" s="220"/>
      <c r="V1415" s="220"/>
      <c r="W1415" s="220"/>
      <c r="X1415" s="220"/>
      <c r="Y1415" s="220"/>
      <c r="Z1415" s="222"/>
      <c r="AA1415" s="222"/>
    </row>
    <row r="1416" spans="16:27" ht="15.75" customHeight="1" x14ac:dyDescent="0.25">
      <c r="P1416" s="220"/>
      <c r="Q1416" s="220"/>
      <c r="R1416" s="220"/>
      <c r="S1416" s="220"/>
      <c r="T1416" s="220"/>
      <c r="U1416" s="220"/>
      <c r="V1416" s="220"/>
      <c r="W1416" s="220"/>
      <c r="X1416" s="220"/>
      <c r="Y1416" s="220"/>
      <c r="Z1416" s="222"/>
      <c r="AA1416" s="222"/>
    </row>
    <row r="1417" spans="16:27" ht="15.75" customHeight="1" x14ac:dyDescent="0.25">
      <c r="P1417" s="220"/>
      <c r="Q1417" s="220"/>
      <c r="R1417" s="220"/>
      <c r="S1417" s="220"/>
      <c r="T1417" s="220"/>
      <c r="U1417" s="220"/>
      <c r="V1417" s="220"/>
      <c r="W1417" s="220"/>
      <c r="X1417" s="220"/>
      <c r="Y1417" s="220"/>
      <c r="Z1417" s="222"/>
      <c r="AA1417" s="222"/>
    </row>
    <row r="1418" spans="16:27" ht="15.75" customHeight="1" x14ac:dyDescent="0.25">
      <c r="P1418" s="220"/>
      <c r="Q1418" s="220"/>
      <c r="R1418" s="220"/>
      <c r="S1418" s="220"/>
      <c r="T1418" s="220"/>
      <c r="U1418" s="220"/>
      <c r="V1418" s="220"/>
      <c r="W1418" s="220"/>
      <c r="X1418" s="220"/>
      <c r="Y1418" s="220"/>
      <c r="Z1418" s="222"/>
      <c r="AA1418" s="222"/>
    </row>
    <row r="1419" spans="16:27" ht="15.75" customHeight="1" x14ac:dyDescent="0.25">
      <c r="P1419" s="220"/>
      <c r="Q1419" s="220"/>
      <c r="R1419" s="220"/>
      <c r="S1419" s="220"/>
      <c r="T1419" s="220"/>
      <c r="U1419" s="220"/>
      <c r="V1419" s="220"/>
      <c r="W1419" s="220"/>
      <c r="X1419" s="220"/>
      <c r="Y1419" s="220"/>
      <c r="Z1419" s="222"/>
      <c r="AA1419" s="222"/>
    </row>
    <row r="1420" spans="16:27" ht="15.75" customHeight="1" x14ac:dyDescent="0.25">
      <c r="P1420" s="220"/>
      <c r="Q1420" s="220"/>
      <c r="R1420" s="220"/>
      <c r="S1420" s="220"/>
      <c r="T1420" s="220"/>
      <c r="U1420" s="220"/>
      <c r="V1420" s="220"/>
      <c r="W1420" s="220"/>
      <c r="X1420" s="220"/>
      <c r="Y1420" s="220"/>
      <c r="Z1420" s="222"/>
      <c r="AA1420" s="222"/>
    </row>
    <row r="1421" spans="16:27" ht="15.75" customHeight="1" x14ac:dyDescent="0.25">
      <c r="P1421" s="220"/>
      <c r="Q1421" s="220"/>
      <c r="R1421" s="220"/>
      <c r="S1421" s="220"/>
      <c r="T1421" s="220"/>
      <c r="U1421" s="220"/>
      <c r="V1421" s="220"/>
      <c r="W1421" s="220"/>
      <c r="X1421" s="220"/>
      <c r="Y1421" s="220"/>
      <c r="Z1421" s="222"/>
      <c r="AA1421" s="222"/>
    </row>
    <row r="1422" spans="16:27" ht="15.75" customHeight="1" x14ac:dyDescent="0.25">
      <c r="P1422" s="220"/>
      <c r="Q1422" s="220"/>
      <c r="R1422" s="220"/>
      <c r="S1422" s="220"/>
      <c r="T1422" s="220"/>
      <c r="U1422" s="220"/>
      <c r="V1422" s="220"/>
      <c r="W1422" s="220"/>
      <c r="X1422" s="220"/>
      <c r="Y1422" s="220"/>
      <c r="Z1422" s="222"/>
      <c r="AA1422" s="222"/>
    </row>
    <row r="1423" spans="16:27" ht="15.75" customHeight="1" x14ac:dyDescent="0.25">
      <c r="P1423" s="220"/>
      <c r="Q1423" s="220"/>
      <c r="R1423" s="220"/>
      <c r="S1423" s="220"/>
      <c r="T1423" s="220"/>
      <c r="U1423" s="220"/>
      <c r="V1423" s="220"/>
      <c r="W1423" s="220"/>
      <c r="X1423" s="220"/>
      <c r="Y1423" s="220"/>
      <c r="Z1423" s="222"/>
      <c r="AA1423" s="222"/>
    </row>
    <row r="1424" spans="16:27" ht="15.75" customHeight="1" x14ac:dyDescent="0.25">
      <c r="P1424" s="220"/>
      <c r="Q1424" s="220"/>
      <c r="R1424" s="220"/>
      <c r="S1424" s="220"/>
      <c r="T1424" s="220"/>
      <c r="U1424" s="220"/>
      <c r="V1424" s="220"/>
      <c r="W1424" s="220"/>
      <c r="X1424" s="220"/>
      <c r="Y1424" s="220"/>
      <c r="Z1424" s="222"/>
      <c r="AA1424" s="222"/>
    </row>
    <row r="1425" spans="16:27" ht="15.75" customHeight="1" x14ac:dyDescent="0.25">
      <c r="P1425" s="220"/>
      <c r="Q1425" s="220"/>
      <c r="R1425" s="220"/>
      <c r="S1425" s="220"/>
      <c r="T1425" s="220"/>
      <c r="U1425" s="220"/>
      <c r="V1425" s="220"/>
      <c r="W1425" s="220"/>
      <c r="X1425" s="220"/>
      <c r="Y1425" s="220"/>
      <c r="Z1425" s="222"/>
      <c r="AA1425" s="222"/>
    </row>
    <row r="1426" spans="16:27" ht="15.75" customHeight="1" x14ac:dyDescent="0.25">
      <c r="P1426" s="220"/>
      <c r="Q1426" s="220"/>
      <c r="R1426" s="220"/>
      <c r="S1426" s="220"/>
      <c r="T1426" s="220"/>
      <c r="U1426" s="220"/>
      <c r="V1426" s="220"/>
      <c r="W1426" s="220"/>
      <c r="X1426" s="220"/>
      <c r="Y1426" s="220"/>
      <c r="Z1426" s="222"/>
      <c r="AA1426" s="222"/>
    </row>
    <row r="1427" spans="16:27" ht="15.75" customHeight="1" x14ac:dyDescent="0.25">
      <c r="P1427" s="220"/>
      <c r="Q1427" s="220"/>
      <c r="R1427" s="220"/>
      <c r="S1427" s="220"/>
      <c r="T1427" s="220"/>
      <c r="U1427" s="220"/>
      <c r="V1427" s="220"/>
      <c r="W1427" s="220"/>
      <c r="X1427" s="220"/>
      <c r="Y1427" s="220"/>
      <c r="Z1427" s="222"/>
      <c r="AA1427" s="222"/>
    </row>
    <row r="1428" spans="16:27" ht="15.75" customHeight="1" x14ac:dyDescent="0.25">
      <c r="P1428" s="220"/>
      <c r="Q1428" s="220"/>
      <c r="R1428" s="220"/>
      <c r="S1428" s="220"/>
      <c r="T1428" s="220"/>
      <c r="U1428" s="220"/>
      <c r="V1428" s="220"/>
      <c r="W1428" s="220"/>
      <c r="X1428" s="220"/>
      <c r="Y1428" s="220"/>
      <c r="Z1428" s="222"/>
      <c r="AA1428" s="222"/>
    </row>
    <row r="1429" spans="16:27" ht="15.75" customHeight="1" x14ac:dyDescent="0.25">
      <c r="P1429" s="220"/>
      <c r="Q1429" s="220"/>
      <c r="R1429" s="220"/>
      <c r="S1429" s="220"/>
      <c r="T1429" s="220"/>
      <c r="U1429" s="220"/>
      <c r="V1429" s="220"/>
      <c r="W1429" s="220"/>
      <c r="X1429" s="220"/>
      <c r="Y1429" s="220"/>
      <c r="Z1429" s="222"/>
      <c r="AA1429" s="222"/>
    </row>
    <row r="1430" spans="16:27" ht="15.75" customHeight="1" x14ac:dyDescent="0.25">
      <c r="P1430" s="220"/>
      <c r="Q1430" s="220"/>
      <c r="R1430" s="220"/>
      <c r="S1430" s="220"/>
      <c r="T1430" s="220"/>
      <c r="U1430" s="220"/>
      <c r="V1430" s="220"/>
      <c r="W1430" s="220"/>
      <c r="X1430" s="220"/>
      <c r="Y1430" s="220"/>
      <c r="Z1430" s="222"/>
      <c r="AA1430" s="222"/>
    </row>
    <row r="1431" spans="16:27" ht="15.75" customHeight="1" x14ac:dyDescent="0.25">
      <c r="P1431" s="220"/>
      <c r="Q1431" s="220"/>
      <c r="R1431" s="220"/>
      <c r="S1431" s="220"/>
      <c r="T1431" s="220"/>
      <c r="U1431" s="220"/>
      <c r="V1431" s="220"/>
      <c r="W1431" s="220"/>
      <c r="X1431" s="220"/>
      <c r="Y1431" s="220"/>
      <c r="Z1431" s="222"/>
      <c r="AA1431" s="222"/>
    </row>
    <row r="1432" spans="16:27" ht="15.75" customHeight="1" x14ac:dyDescent="0.25">
      <c r="P1432" s="220"/>
      <c r="Q1432" s="220"/>
      <c r="R1432" s="220"/>
      <c r="S1432" s="220"/>
      <c r="T1432" s="220"/>
      <c r="U1432" s="220"/>
      <c r="V1432" s="220"/>
      <c r="W1432" s="220"/>
      <c r="X1432" s="220"/>
      <c r="Y1432" s="220"/>
      <c r="Z1432" s="222"/>
      <c r="AA1432" s="222"/>
    </row>
    <row r="1433" spans="16:27" ht="15.75" customHeight="1" x14ac:dyDescent="0.25">
      <c r="P1433" s="220"/>
      <c r="Q1433" s="220"/>
      <c r="R1433" s="220"/>
      <c r="S1433" s="220"/>
      <c r="T1433" s="220"/>
      <c r="U1433" s="220"/>
      <c r="V1433" s="220"/>
      <c r="W1433" s="220"/>
      <c r="X1433" s="220"/>
      <c r="Y1433" s="220"/>
      <c r="Z1433" s="222"/>
      <c r="AA1433" s="222"/>
    </row>
    <row r="1434" spans="16:27" ht="15.75" customHeight="1" x14ac:dyDescent="0.25">
      <c r="P1434" s="220"/>
      <c r="Q1434" s="220"/>
      <c r="R1434" s="220"/>
      <c r="S1434" s="220"/>
      <c r="T1434" s="220"/>
      <c r="U1434" s="220"/>
      <c r="V1434" s="220"/>
      <c r="W1434" s="220"/>
      <c r="X1434" s="220"/>
      <c r="Y1434" s="220"/>
      <c r="Z1434" s="222"/>
      <c r="AA1434" s="222"/>
    </row>
    <row r="1435" spans="16:27" ht="15.75" customHeight="1" x14ac:dyDescent="0.25">
      <c r="P1435" s="220"/>
      <c r="Q1435" s="220"/>
      <c r="R1435" s="220"/>
      <c r="S1435" s="220"/>
      <c r="T1435" s="220"/>
      <c r="U1435" s="220"/>
      <c r="V1435" s="220"/>
      <c r="W1435" s="220"/>
      <c r="X1435" s="220"/>
      <c r="Y1435" s="220"/>
      <c r="Z1435" s="222"/>
      <c r="AA1435" s="222"/>
    </row>
    <row r="1436" spans="16:27" ht="15.75" customHeight="1" x14ac:dyDescent="0.25">
      <c r="P1436" s="220"/>
      <c r="Q1436" s="220"/>
      <c r="R1436" s="220"/>
      <c r="S1436" s="220"/>
      <c r="T1436" s="220"/>
      <c r="U1436" s="220"/>
      <c r="V1436" s="220"/>
      <c r="W1436" s="220"/>
      <c r="X1436" s="220"/>
      <c r="Y1436" s="220"/>
      <c r="Z1436" s="222"/>
      <c r="AA1436" s="222"/>
    </row>
    <row r="1437" spans="16:27" ht="15.75" customHeight="1" x14ac:dyDescent="0.25">
      <c r="P1437" s="220"/>
      <c r="Q1437" s="220"/>
      <c r="R1437" s="220"/>
      <c r="S1437" s="220"/>
      <c r="T1437" s="220"/>
      <c r="U1437" s="220"/>
      <c r="V1437" s="220"/>
      <c r="W1437" s="220"/>
      <c r="X1437" s="220"/>
      <c r="Y1437" s="220"/>
      <c r="Z1437" s="222"/>
      <c r="AA1437" s="222"/>
    </row>
    <row r="1438" spans="16:27" ht="15.75" customHeight="1" x14ac:dyDescent="0.25">
      <c r="P1438" s="220"/>
      <c r="Q1438" s="220"/>
      <c r="R1438" s="220"/>
      <c r="S1438" s="220"/>
      <c r="T1438" s="220"/>
      <c r="U1438" s="220"/>
      <c r="V1438" s="220"/>
      <c r="W1438" s="220"/>
      <c r="X1438" s="220"/>
      <c r="Y1438" s="220"/>
      <c r="Z1438" s="222"/>
      <c r="AA1438" s="222"/>
    </row>
    <row r="1439" spans="16:27" ht="15.75" customHeight="1" x14ac:dyDescent="0.25">
      <c r="P1439" s="220"/>
      <c r="Q1439" s="220"/>
      <c r="R1439" s="220"/>
      <c r="S1439" s="220"/>
      <c r="T1439" s="220"/>
      <c r="U1439" s="220"/>
      <c r="V1439" s="220"/>
      <c r="W1439" s="220"/>
      <c r="X1439" s="220"/>
      <c r="Y1439" s="220"/>
      <c r="Z1439" s="222"/>
      <c r="AA1439" s="222"/>
    </row>
    <row r="1440" spans="16:27" ht="15.75" customHeight="1" x14ac:dyDescent="0.25">
      <c r="P1440" s="220"/>
      <c r="Q1440" s="220"/>
      <c r="R1440" s="220"/>
      <c r="S1440" s="220"/>
      <c r="T1440" s="220"/>
      <c r="U1440" s="220"/>
      <c r="V1440" s="220"/>
      <c r="W1440" s="220"/>
      <c r="X1440" s="220"/>
      <c r="Y1440" s="220"/>
      <c r="Z1440" s="222"/>
      <c r="AA1440" s="222"/>
    </row>
    <row r="1441" spans="16:27" ht="15.75" customHeight="1" x14ac:dyDescent="0.25">
      <c r="P1441" s="220"/>
      <c r="Q1441" s="220"/>
      <c r="R1441" s="220"/>
      <c r="S1441" s="220"/>
      <c r="T1441" s="220"/>
      <c r="U1441" s="220"/>
      <c r="V1441" s="220"/>
      <c r="W1441" s="220"/>
      <c r="X1441" s="220"/>
      <c r="Y1441" s="220"/>
      <c r="Z1441" s="222"/>
      <c r="AA1441" s="222"/>
    </row>
    <row r="1442" spans="16:27" ht="15.75" customHeight="1" x14ac:dyDescent="0.25">
      <c r="P1442" s="220"/>
      <c r="Q1442" s="220"/>
      <c r="R1442" s="220"/>
      <c r="S1442" s="220"/>
      <c r="T1442" s="220"/>
      <c r="U1442" s="220"/>
      <c r="V1442" s="220"/>
      <c r="W1442" s="220"/>
      <c r="X1442" s="220"/>
      <c r="Y1442" s="220"/>
      <c r="Z1442" s="222"/>
      <c r="AA1442" s="222"/>
    </row>
    <row r="1443" spans="16:27" ht="15.75" customHeight="1" x14ac:dyDescent="0.25">
      <c r="P1443" s="220"/>
      <c r="Q1443" s="220"/>
      <c r="R1443" s="220"/>
      <c r="S1443" s="220"/>
      <c r="T1443" s="220"/>
      <c r="U1443" s="220"/>
      <c r="V1443" s="220"/>
      <c r="W1443" s="220"/>
      <c r="X1443" s="220"/>
      <c r="Y1443" s="220"/>
      <c r="Z1443" s="222"/>
      <c r="AA1443" s="222"/>
    </row>
    <row r="1444" spans="16:27" ht="15.75" customHeight="1" x14ac:dyDescent="0.25">
      <c r="P1444" s="220"/>
      <c r="Q1444" s="220"/>
      <c r="R1444" s="220"/>
      <c r="S1444" s="220"/>
      <c r="T1444" s="220"/>
      <c r="U1444" s="220"/>
      <c r="V1444" s="220"/>
      <c r="W1444" s="220"/>
      <c r="X1444" s="220"/>
      <c r="Y1444" s="220"/>
      <c r="Z1444" s="222"/>
      <c r="AA1444" s="222"/>
    </row>
    <row r="1445" spans="16:27" ht="15.75" customHeight="1" x14ac:dyDescent="0.25">
      <c r="P1445" s="220"/>
      <c r="Q1445" s="220"/>
      <c r="R1445" s="220"/>
      <c r="S1445" s="220"/>
      <c r="T1445" s="220"/>
      <c r="U1445" s="220"/>
      <c r="V1445" s="220"/>
      <c r="W1445" s="220"/>
      <c r="X1445" s="220"/>
      <c r="Y1445" s="220"/>
      <c r="Z1445" s="222"/>
      <c r="AA1445" s="222"/>
    </row>
    <row r="1446" spans="16:27" ht="15.75" customHeight="1" x14ac:dyDescent="0.25">
      <c r="P1446" s="220"/>
      <c r="Q1446" s="220"/>
      <c r="R1446" s="220"/>
      <c r="S1446" s="220"/>
      <c r="T1446" s="220"/>
      <c r="U1446" s="220"/>
      <c r="V1446" s="220"/>
      <c r="W1446" s="220"/>
      <c r="X1446" s="220"/>
      <c r="Y1446" s="220"/>
      <c r="Z1446" s="222"/>
      <c r="AA1446" s="222"/>
    </row>
    <row r="1447" spans="16:27" ht="15.75" customHeight="1" x14ac:dyDescent="0.25">
      <c r="P1447" s="220"/>
      <c r="Q1447" s="220"/>
      <c r="R1447" s="220"/>
      <c r="S1447" s="220"/>
      <c r="T1447" s="220"/>
      <c r="U1447" s="220"/>
      <c r="V1447" s="220"/>
      <c r="W1447" s="220"/>
      <c r="X1447" s="220"/>
      <c r="Y1447" s="220"/>
      <c r="Z1447" s="222"/>
      <c r="AA1447" s="222"/>
    </row>
    <row r="1448" spans="16:27" ht="15.75" customHeight="1" x14ac:dyDescent="0.25">
      <c r="P1448" s="220"/>
      <c r="Q1448" s="220"/>
      <c r="R1448" s="220"/>
      <c r="S1448" s="220"/>
      <c r="T1448" s="220"/>
      <c r="U1448" s="220"/>
      <c r="V1448" s="220"/>
      <c r="W1448" s="220"/>
      <c r="X1448" s="220"/>
      <c r="Y1448" s="220"/>
      <c r="Z1448" s="222"/>
      <c r="AA1448" s="222"/>
    </row>
    <row r="1449" spans="16:27" ht="15.75" customHeight="1" x14ac:dyDescent="0.25">
      <c r="P1449" s="220"/>
      <c r="Q1449" s="220"/>
      <c r="R1449" s="220"/>
      <c r="S1449" s="220"/>
      <c r="T1449" s="220"/>
      <c r="U1449" s="220"/>
      <c r="V1449" s="220"/>
      <c r="W1449" s="220"/>
      <c r="X1449" s="220"/>
      <c r="Y1449" s="220"/>
      <c r="Z1449" s="222"/>
      <c r="AA1449" s="222"/>
    </row>
    <row r="1450" spans="16:27" ht="15.75" customHeight="1" x14ac:dyDescent="0.25">
      <c r="P1450" s="220"/>
      <c r="Q1450" s="220"/>
      <c r="R1450" s="220"/>
      <c r="S1450" s="220"/>
      <c r="T1450" s="220"/>
      <c r="U1450" s="220"/>
      <c r="V1450" s="220"/>
      <c r="W1450" s="220"/>
      <c r="X1450" s="220"/>
      <c r="Y1450" s="220"/>
      <c r="Z1450" s="222"/>
      <c r="AA1450" s="222"/>
    </row>
    <row r="1451" spans="16:27" ht="15.75" customHeight="1" x14ac:dyDescent="0.25">
      <c r="P1451" s="220"/>
      <c r="Q1451" s="220"/>
      <c r="R1451" s="220"/>
      <c r="S1451" s="220"/>
      <c r="T1451" s="220"/>
      <c r="U1451" s="220"/>
      <c r="V1451" s="220"/>
      <c r="W1451" s="220"/>
      <c r="X1451" s="220"/>
      <c r="Y1451" s="220"/>
      <c r="Z1451" s="222"/>
      <c r="AA1451" s="222"/>
    </row>
    <row r="1452" spans="16:27" ht="15.75" customHeight="1" x14ac:dyDescent="0.25">
      <c r="P1452" s="220"/>
      <c r="Q1452" s="220"/>
      <c r="R1452" s="220"/>
      <c r="S1452" s="220"/>
      <c r="T1452" s="220"/>
      <c r="U1452" s="220"/>
      <c r="V1452" s="220"/>
      <c r="W1452" s="220"/>
      <c r="X1452" s="220"/>
      <c r="Y1452" s="220"/>
      <c r="Z1452" s="222"/>
      <c r="AA1452" s="222"/>
    </row>
    <row r="1453" spans="16:27" ht="15.75" customHeight="1" x14ac:dyDescent="0.25">
      <c r="P1453" s="220"/>
      <c r="Q1453" s="220"/>
      <c r="R1453" s="220"/>
      <c r="S1453" s="220"/>
      <c r="T1453" s="220"/>
      <c r="U1453" s="220"/>
      <c r="V1453" s="220"/>
      <c r="W1453" s="220"/>
      <c r="X1453" s="220"/>
      <c r="Y1453" s="220"/>
      <c r="Z1453" s="222"/>
      <c r="AA1453" s="222"/>
    </row>
    <row r="1454" spans="16:27" ht="15.75" customHeight="1" x14ac:dyDescent="0.25">
      <c r="P1454" s="220"/>
      <c r="Q1454" s="220"/>
      <c r="R1454" s="220"/>
      <c r="S1454" s="220"/>
      <c r="T1454" s="220"/>
      <c r="U1454" s="220"/>
      <c r="V1454" s="220"/>
      <c r="W1454" s="220"/>
      <c r="X1454" s="220"/>
      <c r="Y1454" s="220"/>
      <c r="Z1454" s="222"/>
      <c r="AA1454" s="222"/>
    </row>
    <row r="1455" spans="16:27" ht="15.75" customHeight="1" x14ac:dyDescent="0.25">
      <c r="P1455" s="220"/>
      <c r="Q1455" s="220"/>
      <c r="R1455" s="220"/>
      <c r="S1455" s="220"/>
      <c r="T1455" s="220"/>
      <c r="U1455" s="220"/>
      <c r="V1455" s="220"/>
      <c r="W1455" s="220"/>
      <c r="X1455" s="220"/>
      <c r="Y1455" s="220"/>
      <c r="Z1455" s="222"/>
      <c r="AA1455" s="222"/>
    </row>
    <row r="1456" spans="16:27" ht="15.75" customHeight="1" x14ac:dyDescent="0.25">
      <c r="P1456" s="220"/>
      <c r="Q1456" s="220"/>
      <c r="R1456" s="220"/>
      <c r="S1456" s="220"/>
      <c r="T1456" s="220"/>
      <c r="U1456" s="220"/>
      <c r="V1456" s="220"/>
      <c r="W1456" s="220"/>
      <c r="X1456" s="220"/>
      <c r="Y1456" s="220"/>
      <c r="Z1456" s="222"/>
      <c r="AA1456" s="222"/>
    </row>
    <row r="1457" spans="16:27" ht="15.75" customHeight="1" x14ac:dyDescent="0.25">
      <c r="P1457" s="220"/>
      <c r="Q1457" s="220"/>
      <c r="R1457" s="220"/>
      <c r="S1457" s="220"/>
      <c r="T1457" s="220"/>
      <c r="U1457" s="220"/>
      <c r="V1457" s="220"/>
      <c r="W1457" s="220"/>
      <c r="X1457" s="220"/>
      <c r="Y1457" s="220"/>
      <c r="Z1457" s="222"/>
      <c r="AA1457" s="222"/>
    </row>
    <row r="1458" spans="16:27" ht="15.75" customHeight="1" x14ac:dyDescent="0.25">
      <c r="P1458" s="220"/>
      <c r="Q1458" s="220"/>
      <c r="R1458" s="220"/>
      <c r="S1458" s="220"/>
      <c r="T1458" s="220"/>
      <c r="U1458" s="220"/>
      <c r="V1458" s="220"/>
      <c r="W1458" s="220"/>
      <c r="X1458" s="220"/>
      <c r="Y1458" s="220"/>
      <c r="Z1458" s="222"/>
      <c r="AA1458" s="222"/>
    </row>
    <row r="1459" spans="16:27" ht="15.75" customHeight="1" x14ac:dyDescent="0.25">
      <c r="P1459" s="220"/>
      <c r="Q1459" s="220"/>
      <c r="R1459" s="220"/>
      <c r="S1459" s="220"/>
      <c r="T1459" s="220"/>
      <c r="U1459" s="220"/>
      <c r="V1459" s="220"/>
      <c r="W1459" s="220"/>
      <c r="X1459" s="220"/>
      <c r="Y1459" s="220"/>
      <c r="Z1459" s="222"/>
      <c r="AA1459" s="222"/>
    </row>
    <row r="1460" spans="16:27" ht="15.75" customHeight="1" x14ac:dyDescent="0.25">
      <c r="P1460" s="220"/>
      <c r="Q1460" s="220"/>
      <c r="R1460" s="220"/>
      <c r="S1460" s="220"/>
      <c r="T1460" s="220"/>
      <c r="U1460" s="220"/>
      <c r="V1460" s="220"/>
      <c r="W1460" s="220"/>
      <c r="X1460" s="220"/>
      <c r="Y1460" s="220"/>
      <c r="Z1460" s="222"/>
      <c r="AA1460" s="222"/>
    </row>
    <row r="1461" spans="16:27" ht="15.75" customHeight="1" x14ac:dyDescent="0.25">
      <c r="P1461" s="220"/>
      <c r="Q1461" s="220"/>
      <c r="R1461" s="220"/>
      <c r="S1461" s="220"/>
      <c r="T1461" s="220"/>
      <c r="U1461" s="220"/>
      <c r="V1461" s="220"/>
      <c r="W1461" s="220"/>
      <c r="X1461" s="220"/>
      <c r="Y1461" s="220"/>
      <c r="Z1461" s="222"/>
      <c r="AA1461" s="222"/>
    </row>
    <row r="1462" spans="16:27" ht="15.75" customHeight="1" x14ac:dyDescent="0.25">
      <c r="P1462" s="220"/>
      <c r="Q1462" s="220"/>
      <c r="R1462" s="220"/>
      <c r="S1462" s="220"/>
      <c r="T1462" s="220"/>
      <c r="U1462" s="220"/>
      <c r="V1462" s="220"/>
      <c r="W1462" s="220"/>
      <c r="X1462" s="220"/>
      <c r="Y1462" s="220"/>
      <c r="Z1462" s="222"/>
      <c r="AA1462" s="222"/>
    </row>
    <row r="1463" spans="16:27" ht="15.75" customHeight="1" x14ac:dyDescent="0.25">
      <c r="P1463" s="220"/>
      <c r="Q1463" s="220"/>
      <c r="R1463" s="220"/>
      <c r="S1463" s="220"/>
      <c r="T1463" s="220"/>
      <c r="U1463" s="220"/>
      <c r="V1463" s="220"/>
      <c r="W1463" s="220"/>
      <c r="X1463" s="220"/>
      <c r="Y1463" s="220"/>
      <c r="Z1463" s="222"/>
      <c r="AA1463" s="222"/>
    </row>
    <row r="1464" spans="16:27" ht="15.75" customHeight="1" x14ac:dyDescent="0.25">
      <c r="P1464" s="220"/>
      <c r="Q1464" s="220"/>
      <c r="R1464" s="220"/>
      <c r="S1464" s="220"/>
      <c r="T1464" s="220"/>
      <c r="U1464" s="220"/>
      <c r="V1464" s="220"/>
      <c r="W1464" s="220"/>
      <c r="X1464" s="220"/>
      <c r="Y1464" s="220"/>
      <c r="Z1464" s="222"/>
      <c r="AA1464" s="222"/>
    </row>
    <row r="1465" spans="16:27" ht="15.75" customHeight="1" x14ac:dyDescent="0.25">
      <c r="P1465" s="220"/>
      <c r="Q1465" s="220"/>
      <c r="R1465" s="220"/>
      <c r="S1465" s="220"/>
      <c r="T1465" s="220"/>
      <c r="U1465" s="220"/>
      <c r="V1465" s="220"/>
      <c r="W1465" s="220"/>
      <c r="X1465" s="220"/>
      <c r="Y1465" s="220"/>
      <c r="Z1465" s="222"/>
      <c r="AA1465" s="222"/>
    </row>
    <row r="1466" spans="16:27" ht="15.75" customHeight="1" x14ac:dyDescent="0.25">
      <c r="P1466" s="220"/>
      <c r="Q1466" s="220"/>
      <c r="R1466" s="220"/>
      <c r="S1466" s="220"/>
      <c r="T1466" s="220"/>
      <c r="U1466" s="220"/>
      <c r="V1466" s="220"/>
      <c r="W1466" s="220"/>
      <c r="X1466" s="220"/>
      <c r="Y1466" s="220"/>
      <c r="Z1466" s="222"/>
      <c r="AA1466" s="222"/>
    </row>
    <row r="1467" spans="16:27" ht="15.75" customHeight="1" x14ac:dyDescent="0.25">
      <c r="P1467" s="220"/>
      <c r="Q1467" s="220"/>
      <c r="R1467" s="220"/>
      <c r="S1467" s="220"/>
      <c r="T1467" s="220"/>
      <c r="U1467" s="220"/>
      <c r="V1467" s="220"/>
      <c r="W1467" s="220"/>
      <c r="X1467" s="220"/>
      <c r="Y1467" s="220"/>
      <c r="Z1467" s="222"/>
      <c r="AA1467" s="222"/>
    </row>
    <row r="1468" spans="16:27" ht="15.75" customHeight="1" x14ac:dyDescent="0.25">
      <c r="P1468" s="220"/>
      <c r="Q1468" s="220"/>
      <c r="R1468" s="220"/>
      <c r="S1468" s="220"/>
      <c r="T1468" s="220"/>
      <c r="U1468" s="220"/>
      <c r="V1468" s="220"/>
      <c r="W1468" s="220"/>
      <c r="X1468" s="220"/>
      <c r="Y1468" s="220"/>
      <c r="Z1468" s="222"/>
      <c r="AA1468" s="222"/>
    </row>
    <row r="1469" spans="16:27" ht="15.75" customHeight="1" x14ac:dyDescent="0.25">
      <c r="P1469" s="220"/>
      <c r="Q1469" s="220"/>
      <c r="R1469" s="220"/>
      <c r="S1469" s="220"/>
      <c r="T1469" s="220"/>
      <c r="U1469" s="220"/>
      <c r="V1469" s="220"/>
      <c r="W1469" s="220"/>
      <c r="X1469" s="220"/>
      <c r="Y1469" s="220"/>
      <c r="Z1469" s="222"/>
      <c r="AA1469" s="222"/>
    </row>
    <row r="1470" spans="16:27" ht="15.75" customHeight="1" x14ac:dyDescent="0.25">
      <c r="P1470" s="220"/>
      <c r="Q1470" s="220"/>
      <c r="R1470" s="220"/>
      <c r="S1470" s="220"/>
      <c r="T1470" s="220"/>
      <c r="U1470" s="220"/>
      <c r="V1470" s="220"/>
      <c r="W1470" s="220"/>
      <c r="X1470" s="220"/>
      <c r="Y1470" s="220"/>
      <c r="Z1470" s="222"/>
      <c r="AA1470" s="222"/>
    </row>
    <row r="1471" spans="16:27" ht="15.75" customHeight="1" x14ac:dyDescent="0.25">
      <c r="P1471" s="220"/>
      <c r="Q1471" s="220"/>
      <c r="R1471" s="220"/>
      <c r="S1471" s="220"/>
      <c r="T1471" s="220"/>
      <c r="U1471" s="220"/>
      <c r="V1471" s="220"/>
      <c r="W1471" s="220"/>
      <c r="X1471" s="220"/>
      <c r="Y1471" s="220"/>
      <c r="Z1471" s="222"/>
      <c r="AA1471" s="222"/>
    </row>
    <row r="1472" spans="16:27" ht="15.75" customHeight="1" x14ac:dyDescent="0.25">
      <c r="P1472" s="220"/>
      <c r="Q1472" s="220"/>
      <c r="R1472" s="220"/>
      <c r="S1472" s="220"/>
      <c r="T1472" s="220"/>
      <c r="U1472" s="220"/>
      <c r="V1472" s="220"/>
      <c r="W1472" s="220"/>
      <c r="X1472" s="220"/>
      <c r="Y1472" s="220"/>
      <c r="Z1472" s="222"/>
      <c r="AA1472" s="222"/>
    </row>
    <row r="1473" spans="16:27" ht="15.75" customHeight="1" x14ac:dyDescent="0.25">
      <c r="P1473" s="220"/>
      <c r="Q1473" s="220"/>
      <c r="R1473" s="220"/>
      <c r="S1473" s="220"/>
      <c r="T1473" s="220"/>
      <c r="U1473" s="220"/>
      <c r="V1473" s="220"/>
      <c r="W1473" s="220"/>
      <c r="X1473" s="220"/>
      <c r="Y1473" s="220"/>
      <c r="Z1473" s="222"/>
      <c r="AA1473" s="222"/>
    </row>
    <row r="1474" spans="16:27" ht="15.75" customHeight="1" x14ac:dyDescent="0.25">
      <c r="P1474" s="220"/>
      <c r="Q1474" s="220"/>
      <c r="R1474" s="220"/>
      <c r="S1474" s="220"/>
      <c r="T1474" s="220"/>
      <c r="U1474" s="220"/>
      <c r="V1474" s="220"/>
      <c r="W1474" s="220"/>
      <c r="X1474" s="220"/>
      <c r="Y1474" s="220"/>
      <c r="Z1474" s="222"/>
      <c r="AA1474" s="222"/>
    </row>
    <row r="1475" spans="16:27" ht="15.75" customHeight="1" x14ac:dyDescent="0.25">
      <c r="P1475" s="220"/>
      <c r="Q1475" s="220"/>
      <c r="R1475" s="220"/>
      <c r="S1475" s="220"/>
      <c r="T1475" s="220"/>
      <c r="U1475" s="220"/>
      <c r="V1475" s="220"/>
      <c r="W1475" s="220"/>
      <c r="X1475" s="220"/>
      <c r="Y1475" s="220"/>
      <c r="Z1475" s="222"/>
      <c r="AA1475" s="222"/>
    </row>
    <row r="1476" spans="16:27" ht="15.75" customHeight="1" x14ac:dyDescent="0.25">
      <c r="P1476" s="220"/>
      <c r="Q1476" s="220"/>
      <c r="R1476" s="220"/>
      <c r="S1476" s="220"/>
      <c r="T1476" s="220"/>
      <c r="U1476" s="220"/>
      <c r="V1476" s="220"/>
      <c r="W1476" s="220"/>
      <c r="X1476" s="220"/>
      <c r="Y1476" s="220"/>
      <c r="Z1476" s="222"/>
      <c r="AA1476" s="222"/>
    </row>
    <row r="1477" spans="16:27" ht="15.75" customHeight="1" x14ac:dyDescent="0.25">
      <c r="P1477" s="220"/>
      <c r="Q1477" s="220"/>
      <c r="R1477" s="220"/>
      <c r="S1477" s="220"/>
      <c r="T1477" s="220"/>
      <c r="U1477" s="220"/>
      <c r="V1477" s="220"/>
      <c r="W1477" s="220"/>
      <c r="X1477" s="220"/>
      <c r="Y1477" s="220"/>
      <c r="Z1477" s="222"/>
      <c r="AA1477" s="222"/>
    </row>
    <row r="1478" spans="16:27" ht="15.75" customHeight="1" x14ac:dyDescent="0.25">
      <c r="P1478" s="220"/>
      <c r="Q1478" s="220"/>
      <c r="R1478" s="220"/>
      <c r="S1478" s="220"/>
      <c r="T1478" s="220"/>
      <c r="U1478" s="220"/>
      <c r="V1478" s="220"/>
      <c r="W1478" s="220"/>
      <c r="X1478" s="220"/>
      <c r="Y1478" s="220"/>
      <c r="Z1478" s="222"/>
      <c r="AA1478" s="222"/>
    </row>
    <row r="1479" spans="16:27" ht="15.75" customHeight="1" x14ac:dyDescent="0.25">
      <c r="P1479" s="220"/>
      <c r="Q1479" s="220"/>
      <c r="R1479" s="220"/>
      <c r="S1479" s="220"/>
      <c r="T1479" s="220"/>
      <c r="U1479" s="220"/>
      <c r="V1479" s="220"/>
      <c r="W1479" s="220"/>
      <c r="X1479" s="220"/>
      <c r="Y1479" s="220"/>
      <c r="Z1479" s="222"/>
      <c r="AA1479" s="222"/>
    </row>
    <row r="1480" spans="16:27" ht="15.75" customHeight="1" x14ac:dyDescent="0.25">
      <c r="P1480" s="220"/>
      <c r="Q1480" s="220"/>
      <c r="R1480" s="220"/>
      <c r="S1480" s="220"/>
      <c r="T1480" s="220"/>
      <c r="U1480" s="220"/>
      <c r="V1480" s="220"/>
      <c r="W1480" s="220"/>
      <c r="X1480" s="220"/>
      <c r="Y1480" s="220"/>
      <c r="Z1480" s="222"/>
      <c r="AA1480" s="222"/>
    </row>
    <row r="1481" spans="16:27" ht="15.75" customHeight="1" x14ac:dyDescent="0.25">
      <c r="P1481" s="220"/>
      <c r="Q1481" s="220"/>
      <c r="R1481" s="220"/>
      <c r="S1481" s="220"/>
      <c r="T1481" s="220"/>
      <c r="U1481" s="220"/>
      <c r="V1481" s="220"/>
      <c r="W1481" s="220"/>
      <c r="X1481" s="220"/>
      <c r="Y1481" s="220"/>
      <c r="Z1481" s="222"/>
      <c r="AA1481" s="222"/>
    </row>
    <row r="1482" spans="16:27" ht="15.75" customHeight="1" x14ac:dyDescent="0.25">
      <c r="P1482" s="220"/>
      <c r="Q1482" s="220"/>
      <c r="R1482" s="220"/>
      <c r="S1482" s="220"/>
      <c r="T1482" s="220"/>
      <c r="U1482" s="220"/>
      <c r="V1482" s="220"/>
      <c r="W1482" s="220"/>
      <c r="X1482" s="220"/>
      <c r="Y1482" s="220"/>
      <c r="Z1482" s="222"/>
      <c r="AA1482" s="222"/>
    </row>
    <row r="1483" spans="16:27" ht="15.75" customHeight="1" x14ac:dyDescent="0.25">
      <c r="P1483" s="220"/>
      <c r="Q1483" s="220"/>
      <c r="R1483" s="220"/>
      <c r="S1483" s="220"/>
      <c r="T1483" s="220"/>
      <c r="U1483" s="220"/>
      <c r="V1483" s="220"/>
      <c r="W1483" s="220"/>
      <c r="X1483" s="220"/>
      <c r="Y1483" s="220"/>
      <c r="Z1483" s="222"/>
      <c r="AA1483" s="222"/>
    </row>
    <row r="1484" spans="16:27" ht="15.75" customHeight="1" x14ac:dyDescent="0.25">
      <c r="P1484" s="220"/>
      <c r="Q1484" s="220"/>
      <c r="R1484" s="220"/>
      <c r="S1484" s="220"/>
      <c r="T1484" s="220"/>
      <c r="U1484" s="220"/>
      <c r="V1484" s="220"/>
      <c r="W1484" s="220"/>
      <c r="X1484" s="220"/>
      <c r="Y1484" s="220"/>
      <c r="Z1484" s="222"/>
      <c r="AA1484" s="222"/>
    </row>
    <row r="1485" spans="16:27" ht="15.75" customHeight="1" x14ac:dyDescent="0.25">
      <c r="P1485" s="220"/>
      <c r="Q1485" s="220"/>
      <c r="R1485" s="220"/>
      <c r="S1485" s="220"/>
      <c r="T1485" s="220"/>
      <c r="U1485" s="220"/>
      <c r="V1485" s="220"/>
      <c r="W1485" s="220"/>
      <c r="X1485" s="220"/>
      <c r="Y1485" s="220"/>
      <c r="Z1485" s="222"/>
      <c r="AA1485" s="222"/>
    </row>
    <row r="1486" spans="16:27" ht="15.75" customHeight="1" x14ac:dyDescent="0.25">
      <c r="P1486" s="220"/>
      <c r="Q1486" s="220"/>
      <c r="R1486" s="220"/>
      <c r="S1486" s="220"/>
      <c r="T1486" s="220"/>
      <c r="U1486" s="220"/>
      <c r="V1486" s="220"/>
      <c r="W1486" s="220"/>
      <c r="X1486" s="220"/>
      <c r="Y1486" s="220"/>
      <c r="Z1486" s="222"/>
      <c r="AA1486" s="222"/>
    </row>
    <row r="1487" spans="16:27" ht="15.75" customHeight="1" x14ac:dyDescent="0.25">
      <c r="P1487" s="220"/>
      <c r="Q1487" s="220"/>
      <c r="R1487" s="220"/>
      <c r="S1487" s="220"/>
      <c r="T1487" s="220"/>
      <c r="U1487" s="220"/>
      <c r="V1487" s="220"/>
      <c r="W1487" s="220"/>
      <c r="X1487" s="220"/>
      <c r="Y1487" s="220"/>
      <c r="Z1487" s="222"/>
      <c r="AA1487" s="222"/>
    </row>
    <row r="1488" spans="16:27" ht="15.75" customHeight="1" x14ac:dyDescent="0.25">
      <c r="P1488" s="220"/>
      <c r="Q1488" s="220"/>
      <c r="R1488" s="220"/>
      <c r="S1488" s="220"/>
      <c r="T1488" s="220"/>
      <c r="U1488" s="220"/>
      <c r="V1488" s="220"/>
      <c r="W1488" s="220"/>
      <c r="X1488" s="220"/>
      <c r="Y1488" s="220"/>
      <c r="Z1488" s="222"/>
      <c r="AA1488" s="222"/>
    </row>
    <row r="1489" spans="16:27" ht="15.75" customHeight="1" x14ac:dyDescent="0.25">
      <c r="P1489" s="220"/>
      <c r="Q1489" s="220"/>
      <c r="R1489" s="220"/>
      <c r="S1489" s="220"/>
      <c r="T1489" s="220"/>
      <c r="U1489" s="220"/>
      <c r="V1489" s="220"/>
      <c r="W1489" s="220"/>
      <c r="X1489" s="220"/>
      <c r="Y1489" s="220"/>
      <c r="Z1489" s="222"/>
      <c r="AA1489" s="222"/>
    </row>
    <row r="1490" spans="16:27" ht="15.75" customHeight="1" x14ac:dyDescent="0.25">
      <c r="P1490" s="220"/>
      <c r="Q1490" s="220"/>
      <c r="R1490" s="220"/>
      <c r="S1490" s="220"/>
      <c r="T1490" s="220"/>
      <c r="U1490" s="220"/>
      <c r="V1490" s="220"/>
      <c r="W1490" s="220"/>
      <c r="X1490" s="220"/>
      <c r="Y1490" s="220"/>
      <c r="Z1490" s="222"/>
      <c r="AA1490" s="222"/>
    </row>
    <row r="1491" spans="16:27" ht="15.75" customHeight="1" x14ac:dyDescent="0.25">
      <c r="P1491" s="220"/>
      <c r="Q1491" s="220"/>
      <c r="R1491" s="220"/>
      <c r="S1491" s="220"/>
      <c r="T1491" s="220"/>
      <c r="U1491" s="220"/>
      <c r="V1491" s="220"/>
      <c r="W1491" s="220"/>
      <c r="X1491" s="220"/>
      <c r="Y1491" s="220"/>
      <c r="Z1491" s="222"/>
      <c r="AA1491" s="222"/>
    </row>
    <row r="1492" spans="16:27" ht="15.75" customHeight="1" x14ac:dyDescent="0.25">
      <c r="P1492" s="220"/>
      <c r="Q1492" s="220"/>
      <c r="R1492" s="220"/>
      <c r="S1492" s="220"/>
      <c r="T1492" s="220"/>
      <c r="U1492" s="220"/>
      <c r="V1492" s="220"/>
      <c r="W1492" s="220"/>
      <c r="X1492" s="220"/>
      <c r="Y1492" s="220"/>
      <c r="Z1492" s="222"/>
      <c r="AA1492" s="222"/>
    </row>
    <row r="1493" spans="16:27" ht="15.75" customHeight="1" x14ac:dyDescent="0.25">
      <c r="P1493" s="220"/>
      <c r="Q1493" s="220"/>
      <c r="R1493" s="220"/>
      <c r="S1493" s="220"/>
      <c r="T1493" s="220"/>
      <c r="U1493" s="220"/>
      <c r="V1493" s="220"/>
      <c r="W1493" s="220"/>
      <c r="X1493" s="220"/>
      <c r="Y1493" s="220"/>
      <c r="Z1493" s="222"/>
      <c r="AA1493" s="222"/>
    </row>
    <row r="1494" spans="16:27" ht="15.75" customHeight="1" x14ac:dyDescent="0.25">
      <c r="P1494" s="220"/>
      <c r="Q1494" s="220"/>
      <c r="R1494" s="220"/>
      <c r="S1494" s="220"/>
      <c r="T1494" s="220"/>
      <c r="U1494" s="220"/>
      <c r="V1494" s="220"/>
      <c r="W1494" s="220"/>
      <c r="X1494" s="220"/>
      <c r="Y1494" s="220"/>
      <c r="Z1494" s="222"/>
      <c r="AA1494" s="222"/>
    </row>
    <row r="1495" spans="16:27" ht="15.75" customHeight="1" x14ac:dyDescent="0.25">
      <c r="P1495" s="220"/>
      <c r="Q1495" s="220"/>
      <c r="R1495" s="220"/>
      <c r="S1495" s="220"/>
      <c r="T1495" s="220"/>
      <c r="U1495" s="220"/>
      <c r="V1495" s="220"/>
      <c r="W1495" s="220"/>
      <c r="X1495" s="220"/>
      <c r="Y1495" s="220"/>
      <c r="Z1495" s="222"/>
      <c r="AA1495" s="222"/>
    </row>
    <row r="1496" spans="16:27" ht="15.75" customHeight="1" x14ac:dyDescent="0.25">
      <c r="P1496" s="220"/>
      <c r="Q1496" s="220"/>
      <c r="R1496" s="220"/>
      <c r="S1496" s="220"/>
      <c r="T1496" s="220"/>
      <c r="U1496" s="220"/>
      <c r="V1496" s="220"/>
      <c r="W1496" s="220"/>
      <c r="X1496" s="220"/>
      <c r="Y1496" s="220"/>
      <c r="Z1496" s="222"/>
      <c r="AA1496" s="222"/>
    </row>
    <row r="1497" spans="16:27" ht="15.75" customHeight="1" x14ac:dyDescent="0.25">
      <c r="P1497" s="220"/>
      <c r="Q1497" s="220"/>
      <c r="R1497" s="220"/>
      <c r="S1497" s="220"/>
      <c r="T1497" s="220"/>
      <c r="U1497" s="220"/>
      <c r="V1497" s="220"/>
      <c r="W1497" s="220"/>
      <c r="X1497" s="220"/>
      <c r="Y1497" s="220"/>
      <c r="Z1497" s="222"/>
      <c r="AA1497" s="222"/>
    </row>
    <row r="1498" spans="16:27" ht="15.75" customHeight="1" x14ac:dyDescent="0.25">
      <c r="P1498" s="220"/>
      <c r="Q1498" s="220"/>
      <c r="R1498" s="220"/>
      <c r="S1498" s="220"/>
      <c r="T1498" s="220"/>
      <c r="U1498" s="220"/>
      <c r="V1498" s="220"/>
      <c r="W1498" s="220"/>
      <c r="X1498" s="220"/>
      <c r="Y1498" s="220"/>
      <c r="Z1498" s="222"/>
      <c r="AA1498" s="222"/>
    </row>
    <row r="1499" spans="16:27" ht="15.75" customHeight="1" x14ac:dyDescent="0.25">
      <c r="P1499" s="220"/>
      <c r="Q1499" s="220"/>
      <c r="R1499" s="220"/>
      <c r="S1499" s="220"/>
      <c r="T1499" s="220"/>
      <c r="U1499" s="220"/>
      <c r="V1499" s="220"/>
      <c r="W1499" s="220"/>
      <c r="X1499" s="220"/>
      <c r="Y1499" s="220"/>
      <c r="Z1499" s="222"/>
      <c r="AA1499" s="222"/>
    </row>
    <row r="1500" spans="16:27" ht="15.75" customHeight="1" x14ac:dyDescent="0.25">
      <c r="P1500" s="220"/>
      <c r="Q1500" s="220"/>
      <c r="R1500" s="220"/>
      <c r="S1500" s="220"/>
      <c r="T1500" s="220"/>
      <c r="U1500" s="220"/>
      <c r="V1500" s="220"/>
      <c r="W1500" s="220"/>
      <c r="X1500" s="220"/>
      <c r="Y1500" s="220"/>
      <c r="Z1500" s="222"/>
      <c r="AA1500" s="222"/>
    </row>
    <row r="1501" spans="16:27" ht="15.75" customHeight="1" x14ac:dyDescent="0.25">
      <c r="P1501" s="220"/>
      <c r="Q1501" s="220"/>
      <c r="R1501" s="220"/>
      <c r="S1501" s="220"/>
      <c r="T1501" s="220"/>
      <c r="U1501" s="220"/>
      <c r="V1501" s="220"/>
      <c r="W1501" s="220"/>
      <c r="X1501" s="220"/>
      <c r="Y1501" s="220"/>
      <c r="Z1501" s="222"/>
      <c r="AA1501" s="222"/>
    </row>
    <row r="1502" spans="16:27" ht="15.75" customHeight="1" x14ac:dyDescent="0.25">
      <c r="P1502" s="220"/>
      <c r="Q1502" s="220"/>
      <c r="R1502" s="220"/>
      <c r="S1502" s="220"/>
      <c r="T1502" s="220"/>
      <c r="U1502" s="220"/>
      <c r="V1502" s="220"/>
      <c r="W1502" s="220"/>
      <c r="X1502" s="220"/>
      <c r="Y1502" s="220"/>
      <c r="Z1502" s="222"/>
      <c r="AA1502" s="222"/>
    </row>
    <row r="1503" spans="16:27" ht="15.75" customHeight="1" x14ac:dyDescent="0.25">
      <c r="P1503" s="220"/>
      <c r="Q1503" s="220"/>
      <c r="R1503" s="220"/>
      <c r="S1503" s="220"/>
      <c r="T1503" s="220"/>
      <c r="U1503" s="220"/>
      <c r="V1503" s="220"/>
      <c r="W1503" s="220"/>
      <c r="X1503" s="220"/>
      <c r="Y1503" s="220"/>
      <c r="Z1503" s="222"/>
      <c r="AA1503" s="222"/>
    </row>
    <row r="1504" spans="16:27" ht="15.75" customHeight="1" x14ac:dyDescent="0.25">
      <c r="P1504" s="220"/>
      <c r="Q1504" s="220"/>
      <c r="R1504" s="220"/>
      <c r="S1504" s="220"/>
      <c r="T1504" s="220"/>
      <c r="U1504" s="220"/>
      <c r="V1504" s="220"/>
      <c r="W1504" s="220"/>
      <c r="X1504" s="220"/>
      <c r="Y1504" s="220"/>
      <c r="Z1504" s="222"/>
      <c r="AA1504" s="222"/>
    </row>
    <row r="1505" spans="16:27" ht="15.75" customHeight="1" x14ac:dyDescent="0.25">
      <c r="P1505" s="220"/>
      <c r="Q1505" s="220"/>
      <c r="R1505" s="220"/>
      <c r="S1505" s="220"/>
      <c r="T1505" s="220"/>
      <c r="U1505" s="220"/>
      <c r="V1505" s="220"/>
      <c r="W1505" s="220"/>
      <c r="X1505" s="220"/>
      <c r="Y1505" s="220"/>
      <c r="Z1505" s="222"/>
      <c r="AA1505" s="222"/>
    </row>
    <row r="1506" spans="16:27" ht="15.75" customHeight="1" x14ac:dyDescent="0.25">
      <c r="P1506" s="220"/>
      <c r="Q1506" s="220"/>
      <c r="R1506" s="220"/>
      <c r="S1506" s="220"/>
      <c r="T1506" s="220"/>
      <c r="U1506" s="220"/>
      <c r="V1506" s="220"/>
      <c r="W1506" s="220"/>
      <c r="X1506" s="220"/>
      <c r="Y1506" s="220"/>
      <c r="Z1506" s="222"/>
      <c r="AA1506" s="222"/>
    </row>
    <row r="1507" spans="16:27" ht="15.75" customHeight="1" x14ac:dyDescent="0.25">
      <c r="P1507" s="220"/>
      <c r="Q1507" s="220"/>
      <c r="R1507" s="220"/>
      <c r="S1507" s="220"/>
      <c r="T1507" s="220"/>
      <c r="U1507" s="220"/>
      <c r="V1507" s="220"/>
      <c r="W1507" s="220"/>
      <c r="X1507" s="220"/>
      <c r="Y1507" s="220"/>
      <c r="Z1507" s="222"/>
      <c r="AA1507" s="222"/>
    </row>
    <row r="1508" spans="16:27" ht="15.75" customHeight="1" x14ac:dyDescent="0.25">
      <c r="P1508" s="220"/>
      <c r="Q1508" s="220"/>
      <c r="R1508" s="220"/>
      <c r="S1508" s="220"/>
      <c r="T1508" s="220"/>
      <c r="U1508" s="220"/>
      <c r="V1508" s="220"/>
      <c r="W1508" s="220"/>
      <c r="X1508" s="220"/>
      <c r="Y1508" s="220"/>
      <c r="Z1508" s="222"/>
      <c r="AA1508" s="222"/>
    </row>
    <row r="1509" spans="16:27" ht="15.75" customHeight="1" x14ac:dyDescent="0.25">
      <c r="P1509" s="220"/>
      <c r="Q1509" s="220"/>
      <c r="R1509" s="220"/>
      <c r="S1509" s="220"/>
      <c r="T1509" s="220"/>
      <c r="U1509" s="220"/>
      <c r="V1509" s="220"/>
      <c r="W1509" s="220"/>
      <c r="X1509" s="220"/>
      <c r="Y1509" s="220"/>
      <c r="Z1509" s="222"/>
      <c r="AA1509" s="222"/>
    </row>
    <row r="1510" spans="16:27" ht="15.75" customHeight="1" x14ac:dyDescent="0.25">
      <c r="P1510" s="220"/>
      <c r="Q1510" s="220"/>
      <c r="R1510" s="220"/>
      <c r="S1510" s="220"/>
      <c r="T1510" s="220"/>
      <c r="U1510" s="220"/>
      <c r="V1510" s="220"/>
      <c r="W1510" s="220"/>
      <c r="X1510" s="220"/>
      <c r="Y1510" s="220"/>
      <c r="Z1510" s="222"/>
      <c r="AA1510" s="222"/>
    </row>
    <row r="1511" spans="16:27" ht="15.75" customHeight="1" x14ac:dyDescent="0.25">
      <c r="P1511" s="220"/>
      <c r="Q1511" s="220"/>
      <c r="R1511" s="220"/>
      <c r="S1511" s="220"/>
      <c r="T1511" s="220"/>
      <c r="U1511" s="220"/>
      <c r="V1511" s="220"/>
      <c r="W1511" s="220"/>
      <c r="X1511" s="220"/>
      <c r="Y1511" s="220"/>
      <c r="Z1511" s="222"/>
      <c r="AA1511" s="222"/>
    </row>
    <row r="1512" spans="16:27" ht="15.75" customHeight="1" x14ac:dyDescent="0.25">
      <c r="P1512" s="220"/>
      <c r="Q1512" s="220"/>
      <c r="R1512" s="220"/>
      <c r="S1512" s="220"/>
      <c r="T1512" s="220"/>
      <c r="U1512" s="220"/>
      <c r="V1512" s="220"/>
      <c r="W1512" s="220"/>
      <c r="X1512" s="220"/>
      <c r="Y1512" s="220"/>
      <c r="Z1512" s="222"/>
      <c r="AA1512" s="222"/>
    </row>
    <row r="1513" spans="16:27" ht="15.75" customHeight="1" x14ac:dyDescent="0.25">
      <c r="P1513" s="220"/>
      <c r="Q1513" s="220"/>
      <c r="R1513" s="220"/>
      <c r="S1513" s="220"/>
      <c r="T1513" s="220"/>
      <c r="U1513" s="220"/>
      <c r="V1513" s="220"/>
      <c r="W1513" s="220"/>
      <c r="X1513" s="220"/>
      <c r="Y1513" s="220"/>
      <c r="Z1513" s="222"/>
      <c r="AA1513" s="222"/>
    </row>
    <row r="1514" spans="16:27" ht="15.75" customHeight="1" x14ac:dyDescent="0.25">
      <c r="P1514" s="220"/>
      <c r="Q1514" s="220"/>
      <c r="R1514" s="220"/>
      <c r="S1514" s="220"/>
      <c r="T1514" s="220"/>
      <c r="U1514" s="220"/>
      <c r="V1514" s="220"/>
      <c r="W1514" s="220"/>
      <c r="X1514" s="220"/>
      <c r="Y1514" s="220"/>
      <c r="Z1514" s="222"/>
      <c r="AA1514" s="222"/>
    </row>
    <row r="1515" spans="16:27" ht="15.75" customHeight="1" x14ac:dyDescent="0.25">
      <c r="P1515" s="220"/>
      <c r="Q1515" s="220"/>
      <c r="R1515" s="220"/>
      <c r="S1515" s="220"/>
      <c r="T1515" s="220"/>
      <c r="U1515" s="220"/>
      <c r="V1515" s="220"/>
      <c r="W1515" s="220"/>
      <c r="X1515" s="220"/>
      <c r="Y1515" s="220"/>
      <c r="Z1515" s="222"/>
      <c r="AA1515" s="222"/>
    </row>
    <row r="1516" spans="16:27" ht="15.75" customHeight="1" x14ac:dyDescent="0.25">
      <c r="P1516" s="220"/>
      <c r="Q1516" s="220"/>
      <c r="R1516" s="220"/>
      <c r="S1516" s="220"/>
      <c r="T1516" s="220"/>
      <c r="U1516" s="220"/>
      <c r="V1516" s="220"/>
      <c r="W1516" s="220"/>
      <c r="X1516" s="220"/>
      <c r="Y1516" s="220"/>
      <c r="Z1516" s="222"/>
      <c r="AA1516" s="222"/>
    </row>
    <row r="1517" spans="16:27" ht="15.75" customHeight="1" x14ac:dyDescent="0.25">
      <c r="P1517" s="220"/>
      <c r="Q1517" s="220"/>
      <c r="R1517" s="220"/>
      <c r="S1517" s="220"/>
      <c r="T1517" s="220"/>
      <c r="U1517" s="220"/>
      <c r="V1517" s="220"/>
      <c r="W1517" s="220"/>
      <c r="X1517" s="220"/>
      <c r="Y1517" s="220"/>
      <c r="Z1517" s="222"/>
      <c r="AA1517" s="222"/>
    </row>
    <row r="1518" spans="16:27" ht="15.75" customHeight="1" x14ac:dyDescent="0.25">
      <c r="P1518" s="220"/>
      <c r="Q1518" s="220"/>
      <c r="R1518" s="220"/>
      <c r="S1518" s="220"/>
      <c r="T1518" s="220"/>
      <c r="U1518" s="220"/>
      <c r="V1518" s="220"/>
      <c r="W1518" s="220"/>
      <c r="X1518" s="220"/>
      <c r="Y1518" s="220"/>
      <c r="Z1518" s="222"/>
      <c r="AA1518" s="222"/>
    </row>
    <row r="1519" spans="16:27" ht="15.75" customHeight="1" x14ac:dyDescent="0.25">
      <c r="P1519" s="220"/>
      <c r="Q1519" s="220"/>
      <c r="R1519" s="220"/>
      <c r="S1519" s="220"/>
      <c r="T1519" s="220"/>
      <c r="U1519" s="220"/>
      <c r="V1519" s="220"/>
      <c r="W1519" s="220"/>
      <c r="X1519" s="220"/>
      <c r="Y1519" s="220"/>
      <c r="Z1519" s="222"/>
      <c r="AA1519" s="222"/>
    </row>
    <row r="1520" spans="16:27" ht="15.75" customHeight="1" x14ac:dyDescent="0.25">
      <c r="P1520" s="220"/>
      <c r="Q1520" s="220"/>
      <c r="R1520" s="220"/>
      <c r="S1520" s="220"/>
      <c r="T1520" s="220"/>
      <c r="U1520" s="220"/>
      <c r="V1520" s="220"/>
      <c r="W1520" s="220"/>
      <c r="X1520" s="220"/>
      <c r="Y1520" s="220"/>
      <c r="Z1520" s="222"/>
      <c r="AA1520" s="222"/>
    </row>
    <row r="1521" spans="16:27" ht="15.75" customHeight="1" x14ac:dyDescent="0.25">
      <c r="P1521" s="220"/>
      <c r="Q1521" s="220"/>
      <c r="R1521" s="220"/>
      <c r="S1521" s="220"/>
      <c r="T1521" s="220"/>
      <c r="U1521" s="220"/>
      <c r="V1521" s="220"/>
      <c r="W1521" s="220"/>
      <c r="X1521" s="220"/>
      <c r="Y1521" s="220"/>
      <c r="Z1521" s="222"/>
      <c r="AA1521" s="222"/>
    </row>
    <row r="1522" spans="16:27" ht="15.75" customHeight="1" x14ac:dyDescent="0.25">
      <c r="P1522" s="220"/>
      <c r="Q1522" s="220"/>
      <c r="R1522" s="220"/>
      <c r="S1522" s="220"/>
      <c r="T1522" s="220"/>
      <c r="U1522" s="220"/>
      <c r="V1522" s="220"/>
      <c r="W1522" s="220"/>
      <c r="X1522" s="220"/>
      <c r="Y1522" s="220"/>
      <c r="Z1522" s="222"/>
      <c r="AA1522" s="222"/>
    </row>
    <row r="1523" spans="16:27" ht="15.75" customHeight="1" x14ac:dyDescent="0.25">
      <c r="P1523" s="220"/>
      <c r="Q1523" s="220"/>
      <c r="R1523" s="220"/>
      <c r="S1523" s="220"/>
      <c r="T1523" s="220"/>
      <c r="U1523" s="220"/>
      <c r="V1523" s="220"/>
      <c r="W1523" s="220"/>
      <c r="X1523" s="220"/>
      <c r="Y1523" s="220"/>
      <c r="Z1523" s="222"/>
      <c r="AA1523" s="222"/>
    </row>
    <row r="1524" spans="16:27" ht="15.75" customHeight="1" x14ac:dyDescent="0.25">
      <c r="P1524" s="220"/>
      <c r="Q1524" s="220"/>
      <c r="R1524" s="220"/>
      <c r="S1524" s="220"/>
      <c r="T1524" s="220"/>
      <c r="U1524" s="220"/>
      <c r="V1524" s="220"/>
      <c r="W1524" s="220"/>
      <c r="X1524" s="220"/>
      <c r="Y1524" s="220"/>
      <c r="Z1524" s="222"/>
      <c r="AA1524" s="222"/>
    </row>
    <row r="1525" spans="16:27" ht="15.75" customHeight="1" x14ac:dyDescent="0.25">
      <c r="P1525" s="220"/>
      <c r="Q1525" s="220"/>
      <c r="R1525" s="220"/>
      <c r="S1525" s="220"/>
      <c r="T1525" s="220"/>
      <c r="U1525" s="220"/>
      <c r="V1525" s="220"/>
      <c r="W1525" s="220"/>
      <c r="X1525" s="220"/>
      <c r="Y1525" s="220"/>
      <c r="Z1525" s="222"/>
      <c r="AA1525" s="222"/>
    </row>
    <row r="1526" spans="16:27" ht="15.75" customHeight="1" x14ac:dyDescent="0.25">
      <c r="P1526" s="220"/>
      <c r="Q1526" s="220"/>
      <c r="R1526" s="220"/>
      <c r="S1526" s="220"/>
      <c r="T1526" s="220"/>
      <c r="U1526" s="220"/>
      <c r="V1526" s="220"/>
      <c r="W1526" s="220"/>
      <c r="X1526" s="220"/>
      <c r="Y1526" s="220"/>
      <c r="Z1526" s="222"/>
      <c r="AA1526" s="222"/>
    </row>
    <row r="1527" spans="16:27" ht="15.75" customHeight="1" x14ac:dyDescent="0.25">
      <c r="P1527" s="220"/>
      <c r="Q1527" s="220"/>
      <c r="R1527" s="220"/>
      <c r="S1527" s="220"/>
      <c r="T1527" s="220"/>
      <c r="U1527" s="220"/>
      <c r="V1527" s="220"/>
      <c r="W1527" s="220"/>
      <c r="X1527" s="220"/>
      <c r="Y1527" s="220"/>
      <c r="Z1527" s="222"/>
      <c r="AA1527" s="222"/>
    </row>
    <row r="1528" spans="16:27" ht="15.75" customHeight="1" x14ac:dyDescent="0.25">
      <c r="P1528" s="220"/>
      <c r="Q1528" s="220"/>
      <c r="R1528" s="220"/>
      <c r="S1528" s="220"/>
      <c r="T1528" s="220"/>
      <c r="U1528" s="220"/>
      <c r="V1528" s="220"/>
      <c r="W1528" s="220"/>
      <c r="X1528" s="220"/>
      <c r="Y1528" s="220"/>
      <c r="Z1528" s="222"/>
      <c r="AA1528" s="222"/>
    </row>
    <row r="1529" spans="16:27" ht="15.75" customHeight="1" x14ac:dyDescent="0.25">
      <c r="P1529" s="220"/>
      <c r="Q1529" s="220"/>
      <c r="R1529" s="220"/>
      <c r="S1529" s="220"/>
      <c r="T1529" s="220"/>
      <c r="U1529" s="220"/>
      <c r="V1529" s="220"/>
      <c r="W1529" s="220"/>
      <c r="X1529" s="220"/>
      <c r="Y1529" s="220"/>
      <c r="Z1529" s="222"/>
      <c r="AA1529" s="222"/>
    </row>
    <row r="1530" spans="16:27" ht="15.75" customHeight="1" x14ac:dyDescent="0.25">
      <c r="P1530" s="220"/>
      <c r="Q1530" s="220"/>
      <c r="R1530" s="220"/>
      <c r="S1530" s="220"/>
      <c r="T1530" s="220"/>
      <c r="U1530" s="220"/>
      <c r="V1530" s="220"/>
      <c r="W1530" s="220"/>
      <c r="X1530" s="220"/>
      <c r="Y1530" s="220"/>
      <c r="Z1530" s="222"/>
      <c r="AA1530" s="222"/>
    </row>
    <row r="1531" spans="16:27" ht="15.75" customHeight="1" x14ac:dyDescent="0.25">
      <c r="P1531" s="220"/>
      <c r="Q1531" s="220"/>
      <c r="R1531" s="220"/>
      <c r="S1531" s="220"/>
      <c r="T1531" s="220"/>
      <c r="U1531" s="220"/>
      <c r="V1531" s="220"/>
      <c r="W1531" s="220"/>
      <c r="X1531" s="220"/>
      <c r="Y1531" s="220"/>
      <c r="Z1531" s="222"/>
      <c r="AA1531" s="222"/>
    </row>
    <row r="1532" spans="16:27" ht="15.75" customHeight="1" x14ac:dyDescent="0.25">
      <c r="P1532" s="220"/>
      <c r="Q1532" s="220"/>
      <c r="R1532" s="220"/>
      <c r="S1532" s="220"/>
      <c r="T1532" s="220"/>
      <c r="U1532" s="220"/>
      <c r="V1532" s="220"/>
      <c r="W1532" s="220"/>
      <c r="X1532" s="220"/>
      <c r="Y1532" s="220"/>
      <c r="Z1532" s="222"/>
      <c r="AA1532" s="222"/>
    </row>
    <row r="1533" spans="16:27" ht="15.75" customHeight="1" x14ac:dyDescent="0.25">
      <c r="P1533" s="220"/>
      <c r="Q1533" s="220"/>
      <c r="R1533" s="220"/>
      <c r="S1533" s="220"/>
      <c r="T1533" s="220"/>
      <c r="U1533" s="220"/>
      <c r="V1533" s="220"/>
      <c r="W1533" s="220"/>
      <c r="X1533" s="220"/>
      <c r="Y1533" s="220"/>
      <c r="Z1533" s="222"/>
      <c r="AA1533" s="222"/>
    </row>
    <row r="1534" spans="16:27" ht="15.75" customHeight="1" x14ac:dyDescent="0.25">
      <c r="P1534" s="220"/>
      <c r="Q1534" s="220"/>
      <c r="R1534" s="220"/>
      <c r="S1534" s="220"/>
      <c r="T1534" s="220"/>
      <c r="U1534" s="220"/>
      <c r="V1534" s="220"/>
      <c r="W1534" s="220"/>
      <c r="X1534" s="220"/>
      <c r="Y1534" s="220"/>
      <c r="Z1534" s="222"/>
      <c r="AA1534" s="222"/>
    </row>
    <row r="1535" spans="16:27" ht="15.75" customHeight="1" x14ac:dyDescent="0.25">
      <c r="P1535" s="220"/>
      <c r="Q1535" s="220"/>
      <c r="R1535" s="220"/>
      <c r="S1535" s="220"/>
      <c r="T1535" s="220"/>
      <c r="U1535" s="220"/>
      <c r="V1535" s="220"/>
      <c r="W1535" s="220"/>
      <c r="X1535" s="220"/>
      <c r="Y1535" s="220"/>
      <c r="Z1535" s="222"/>
      <c r="AA1535" s="222"/>
    </row>
    <row r="1536" spans="16:27" ht="15.75" customHeight="1" x14ac:dyDescent="0.25">
      <c r="P1536" s="220"/>
      <c r="Q1536" s="220"/>
      <c r="R1536" s="220"/>
      <c r="S1536" s="220"/>
      <c r="T1536" s="220"/>
      <c r="U1536" s="220"/>
      <c r="V1536" s="220"/>
      <c r="W1536" s="220"/>
      <c r="X1536" s="220"/>
      <c r="Y1536" s="220"/>
      <c r="Z1536" s="222"/>
      <c r="AA1536" s="222"/>
    </row>
    <row r="1537" spans="16:27" ht="15.75" customHeight="1" x14ac:dyDescent="0.25">
      <c r="P1537" s="220"/>
      <c r="Q1537" s="220"/>
      <c r="R1537" s="220"/>
      <c r="S1537" s="220"/>
      <c r="T1537" s="220"/>
      <c r="U1537" s="220"/>
      <c r="V1537" s="220"/>
      <c r="W1537" s="220"/>
      <c r="X1537" s="220"/>
      <c r="Y1537" s="220"/>
      <c r="Z1537" s="222"/>
      <c r="AA1537" s="222"/>
    </row>
    <row r="1538" spans="16:27" ht="15.75" customHeight="1" x14ac:dyDescent="0.25">
      <c r="P1538" s="220"/>
      <c r="Q1538" s="220"/>
      <c r="R1538" s="220"/>
      <c r="S1538" s="220"/>
      <c r="T1538" s="220"/>
      <c r="U1538" s="220"/>
      <c r="V1538" s="220"/>
      <c r="W1538" s="220"/>
      <c r="X1538" s="220"/>
      <c r="Y1538" s="220"/>
      <c r="Z1538" s="222"/>
      <c r="AA1538" s="222"/>
    </row>
    <row r="1539" spans="16:27" ht="15.75" customHeight="1" x14ac:dyDescent="0.25">
      <c r="P1539" s="220"/>
      <c r="Q1539" s="220"/>
      <c r="R1539" s="220"/>
      <c r="S1539" s="220"/>
      <c r="T1539" s="220"/>
      <c r="U1539" s="220"/>
      <c r="V1539" s="220"/>
      <c r="W1539" s="220"/>
      <c r="X1539" s="220"/>
      <c r="Y1539" s="220"/>
      <c r="Z1539" s="222"/>
      <c r="AA1539" s="222"/>
    </row>
    <row r="1540" spans="16:27" ht="15.75" customHeight="1" x14ac:dyDescent="0.25">
      <c r="P1540" s="220"/>
      <c r="Q1540" s="220"/>
      <c r="R1540" s="220"/>
      <c r="S1540" s="220"/>
      <c r="T1540" s="220"/>
      <c r="U1540" s="220"/>
      <c r="V1540" s="220"/>
      <c r="W1540" s="220"/>
      <c r="X1540" s="220"/>
      <c r="Y1540" s="220"/>
      <c r="Z1540" s="222"/>
      <c r="AA1540" s="222"/>
    </row>
    <row r="1541" spans="16:27" ht="15.75" customHeight="1" x14ac:dyDescent="0.25">
      <c r="P1541" s="220"/>
      <c r="Q1541" s="220"/>
      <c r="R1541" s="220"/>
      <c r="S1541" s="220"/>
      <c r="T1541" s="220"/>
      <c r="U1541" s="220"/>
      <c r="V1541" s="220"/>
      <c r="W1541" s="220"/>
      <c r="X1541" s="220"/>
      <c r="Y1541" s="220"/>
      <c r="Z1541" s="222"/>
      <c r="AA1541" s="222"/>
    </row>
    <row r="1542" spans="16:27" ht="15.75" customHeight="1" x14ac:dyDescent="0.25">
      <c r="P1542" s="220"/>
      <c r="Q1542" s="220"/>
      <c r="R1542" s="220"/>
      <c r="S1542" s="220"/>
      <c r="T1542" s="220"/>
      <c r="U1542" s="220"/>
      <c r="V1542" s="220"/>
      <c r="W1542" s="220"/>
      <c r="X1542" s="220"/>
      <c r="Y1542" s="220"/>
      <c r="Z1542" s="222"/>
      <c r="AA1542" s="222"/>
    </row>
    <row r="1543" spans="16:27" ht="15.75" customHeight="1" x14ac:dyDescent="0.25">
      <c r="P1543" s="220"/>
      <c r="Q1543" s="220"/>
      <c r="R1543" s="220"/>
      <c r="S1543" s="220"/>
      <c r="T1543" s="220"/>
      <c r="U1543" s="220"/>
      <c r="V1543" s="220"/>
      <c r="W1543" s="220"/>
      <c r="X1543" s="220"/>
      <c r="Y1543" s="220"/>
      <c r="Z1543" s="222"/>
      <c r="AA1543" s="222"/>
    </row>
    <row r="1544" spans="16:27" ht="15.75" customHeight="1" x14ac:dyDescent="0.25">
      <c r="P1544" s="220"/>
      <c r="Q1544" s="220"/>
      <c r="R1544" s="220"/>
      <c r="S1544" s="220"/>
      <c r="T1544" s="220"/>
      <c r="U1544" s="220"/>
      <c r="V1544" s="220"/>
      <c r="W1544" s="220"/>
      <c r="X1544" s="220"/>
      <c r="Y1544" s="220"/>
      <c r="Z1544" s="222"/>
      <c r="AA1544" s="222"/>
    </row>
    <row r="1545" spans="16:27" ht="15.75" customHeight="1" x14ac:dyDescent="0.25">
      <c r="P1545" s="220"/>
      <c r="Q1545" s="220"/>
      <c r="R1545" s="220"/>
      <c r="S1545" s="220"/>
      <c r="T1545" s="220"/>
      <c r="U1545" s="220"/>
      <c r="V1545" s="220"/>
      <c r="W1545" s="220"/>
      <c r="X1545" s="220"/>
      <c r="Y1545" s="220"/>
      <c r="Z1545" s="222"/>
      <c r="AA1545" s="222"/>
    </row>
    <row r="1546" spans="16:27" ht="15.75" customHeight="1" x14ac:dyDescent="0.25">
      <c r="P1546" s="220"/>
      <c r="Q1546" s="220"/>
      <c r="R1546" s="220"/>
      <c r="S1546" s="220"/>
      <c r="T1546" s="220"/>
      <c r="U1546" s="220"/>
      <c r="V1546" s="220"/>
      <c r="W1546" s="220"/>
      <c r="X1546" s="220"/>
      <c r="Y1546" s="220"/>
      <c r="Z1546" s="222"/>
      <c r="AA1546" s="222"/>
    </row>
    <row r="1547" spans="16:27" ht="15.75" customHeight="1" x14ac:dyDescent="0.25">
      <c r="P1547" s="220"/>
      <c r="Q1547" s="220"/>
      <c r="R1547" s="220"/>
      <c r="S1547" s="220"/>
      <c r="T1547" s="220"/>
      <c r="U1547" s="220"/>
      <c r="V1547" s="220"/>
      <c r="W1547" s="220"/>
      <c r="X1547" s="220"/>
      <c r="Y1547" s="220"/>
      <c r="Z1547" s="222"/>
      <c r="AA1547" s="222"/>
    </row>
    <row r="1548" spans="16:27" ht="15.75" customHeight="1" x14ac:dyDescent="0.25">
      <c r="P1548" s="220"/>
      <c r="Q1548" s="220"/>
      <c r="R1548" s="220"/>
      <c r="S1548" s="220"/>
      <c r="T1548" s="220"/>
      <c r="U1548" s="220"/>
      <c r="V1548" s="220"/>
      <c r="W1548" s="220"/>
      <c r="X1548" s="220"/>
      <c r="Y1548" s="220"/>
      <c r="Z1548" s="222"/>
      <c r="AA1548" s="222"/>
    </row>
    <row r="1549" spans="16:27" ht="15.75" customHeight="1" x14ac:dyDescent="0.25">
      <c r="P1549" s="220"/>
      <c r="Q1549" s="220"/>
      <c r="R1549" s="220"/>
      <c r="S1549" s="220"/>
      <c r="T1549" s="220"/>
      <c r="U1549" s="220"/>
      <c r="V1549" s="220"/>
      <c r="W1549" s="220"/>
      <c r="X1549" s="220"/>
      <c r="Y1549" s="220"/>
      <c r="Z1549" s="222"/>
      <c r="AA1549" s="222"/>
    </row>
    <row r="1550" spans="16:27" ht="15.75" customHeight="1" x14ac:dyDescent="0.25">
      <c r="P1550" s="220"/>
      <c r="Q1550" s="220"/>
      <c r="R1550" s="220"/>
      <c r="S1550" s="220"/>
      <c r="T1550" s="220"/>
      <c r="U1550" s="220"/>
      <c r="V1550" s="220"/>
      <c r="W1550" s="220"/>
      <c r="X1550" s="220"/>
      <c r="Y1550" s="220"/>
      <c r="Z1550" s="222"/>
      <c r="AA1550" s="222"/>
    </row>
    <row r="1551" spans="16:27" ht="15.75" customHeight="1" x14ac:dyDescent="0.25">
      <c r="P1551" s="220"/>
      <c r="Q1551" s="220"/>
      <c r="R1551" s="220"/>
      <c r="S1551" s="220"/>
      <c r="T1551" s="220"/>
      <c r="U1551" s="220"/>
      <c r="V1551" s="220"/>
      <c r="W1551" s="220"/>
      <c r="X1551" s="220"/>
      <c r="Y1551" s="220"/>
      <c r="Z1551" s="222"/>
      <c r="AA1551" s="222"/>
    </row>
    <row r="1552" spans="16:27" ht="15.75" customHeight="1" x14ac:dyDescent="0.25">
      <c r="P1552" s="220"/>
      <c r="Q1552" s="220"/>
      <c r="R1552" s="220"/>
      <c r="S1552" s="220"/>
      <c r="T1552" s="220"/>
      <c r="U1552" s="220"/>
      <c r="V1552" s="220"/>
      <c r="W1552" s="220"/>
      <c r="X1552" s="220"/>
      <c r="Y1552" s="220"/>
      <c r="Z1552" s="222"/>
      <c r="AA1552" s="222"/>
    </row>
    <row r="1553" spans="16:27" ht="15.75" customHeight="1" x14ac:dyDescent="0.25">
      <c r="P1553" s="220"/>
      <c r="Q1553" s="220"/>
      <c r="R1553" s="220"/>
      <c r="S1553" s="220"/>
      <c r="T1553" s="220"/>
      <c r="U1553" s="220"/>
      <c r="V1553" s="220"/>
      <c r="W1553" s="220"/>
      <c r="X1553" s="220"/>
      <c r="Y1553" s="220"/>
      <c r="Z1553" s="222"/>
      <c r="AA1553" s="222"/>
    </row>
    <row r="1554" spans="16:27" ht="15.75" customHeight="1" x14ac:dyDescent="0.25">
      <c r="P1554" s="220"/>
      <c r="Q1554" s="220"/>
      <c r="R1554" s="220"/>
      <c r="S1554" s="220"/>
      <c r="T1554" s="220"/>
      <c r="U1554" s="220"/>
      <c r="V1554" s="220"/>
      <c r="W1554" s="220"/>
      <c r="X1554" s="220"/>
      <c r="Y1554" s="220"/>
      <c r="Z1554" s="222"/>
      <c r="AA1554" s="222"/>
    </row>
    <row r="1555" spans="16:27" ht="15.75" customHeight="1" x14ac:dyDescent="0.25">
      <c r="P1555" s="220"/>
      <c r="Q1555" s="220"/>
      <c r="R1555" s="220"/>
      <c r="S1555" s="220"/>
      <c r="T1555" s="220"/>
      <c r="U1555" s="220"/>
      <c r="V1555" s="220"/>
      <c r="W1555" s="220"/>
      <c r="X1555" s="220"/>
      <c r="Y1555" s="220"/>
      <c r="Z1555" s="222"/>
      <c r="AA1555" s="222"/>
    </row>
    <row r="1556" spans="16:27" ht="15.75" customHeight="1" x14ac:dyDescent="0.25">
      <c r="P1556" s="220"/>
      <c r="Q1556" s="220"/>
      <c r="R1556" s="220"/>
      <c r="S1556" s="220"/>
      <c r="T1556" s="220"/>
      <c r="U1556" s="220"/>
      <c r="V1556" s="220"/>
      <c r="W1556" s="220"/>
      <c r="X1556" s="220"/>
      <c r="Y1556" s="220"/>
      <c r="Z1556" s="222"/>
      <c r="AA1556" s="222"/>
    </row>
    <row r="1557" spans="16:27" ht="15.75" customHeight="1" x14ac:dyDescent="0.25">
      <c r="P1557" s="220"/>
      <c r="Q1557" s="220"/>
      <c r="R1557" s="220"/>
      <c r="S1557" s="220"/>
      <c r="T1557" s="220"/>
      <c r="U1557" s="220"/>
      <c r="V1557" s="220"/>
      <c r="W1557" s="220"/>
      <c r="X1557" s="220"/>
      <c r="Y1557" s="220"/>
      <c r="Z1557" s="222"/>
      <c r="AA1557" s="222"/>
    </row>
    <row r="1558" spans="16:27" ht="15.75" customHeight="1" x14ac:dyDescent="0.25">
      <c r="P1558" s="220"/>
      <c r="Q1558" s="220"/>
      <c r="R1558" s="220"/>
      <c r="S1558" s="220"/>
      <c r="T1558" s="220"/>
      <c r="U1558" s="220"/>
      <c r="V1558" s="220"/>
      <c r="W1558" s="220"/>
      <c r="X1558" s="220"/>
      <c r="Y1558" s="220"/>
      <c r="Z1558" s="222"/>
      <c r="AA1558" s="222"/>
    </row>
    <row r="1559" spans="16:27" ht="15.75" customHeight="1" x14ac:dyDescent="0.25">
      <c r="P1559" s="220"/>
      <c r="Q1559" s="220"/>
      <c r="R1559" s="220"/>
      <c r="S1559" s="220"/>
      <c r="T1559" s="220"/>
      <c r="U1559" s="220"/>
      <c r="V1559" s="220"/>
      <c r="W1559" s="220"/>
      <c r="X1559" s="220"/>
      <c r="Y1559" s="220"/>
      <c r="Z1559" s="222"/>
      <c r="AA1559" s="222"/>
    </row>
    <row r="1560" spans="16:27" ht="15.75" customHeight="1" x14ac:dyDescent="0.25">
      <c r="P1560" s="220"/>
      <c r="Q1560" s="220"/>
      <c r="R1560" s="220"/>
      <c r="S1560" s="220"/>
      <c r="T1560" s="220"/>
      <c r="U1560" s="220"/>
      <c r="V1560" s="220"/>
      <c r="W1560" s="220"/>
      <c r="X1560" s="220"/>
      <c r="Y1560" s="220"/>
      <c r="Z1560" s="222"/>
      <c r="AA1560" s="222"/>
    </row>
    <row r="1561" spans="16:27" ht="15.75" customHeight="1" x14ac:dyDescent="0.25">
      <c r="P1561" s="220"/>
      <c r="Q1561" s="220"/>
      <c r="R1561" s="220"/>
      <c r="S1561" s="220"/>
      <c r="T1561" s="220"/>
      <c r="U1561" s="220"/>
      <c r="V1561" s="220"/>
      <c r="W1561" s="220"/>
      <c r="X1561" s="220"/>
      <c r="Y1561" s="220"/>
      <c r="Z1561" s="222"/>
      <c r="AA1561" s="222"/>
    </row>
    <row r="1562" spans="16:27" ht="15.75" customHeight="1" x14ac:dyDescent="0.25">
      <c r="P1562" s="220"/>
      <c r="Q1562" s="220"/>
      <c r="R1562" s="220"/>
      <c r="S1562" s="220"/>
      <c r="T1562" s="220"/>
      <c r="U1562" s="220"/>
      <c r="V1562" s="220"/>
      <c r="W1562" s="220"/>
      <c r="X1562" s="220"/>
      <c r="Y1562" s="220"/>
      <c r="Z1562" s="222"/>
      <c r="AA1562" s="222"/>
    </row>
    <row r="1563" spans="16:27" ht="15.75" customHeight="1" x14ac:dyDescent="0.25">
      <c r="P1563" s="220"/>
      <c r="Q1563" s="220"/>
      <c r="R1563" s="220"/>
      <c r="S1563" s="220"/>
      <c r="T1563" s="220"/>
      <c r="U1563" s="220"/>
      <c r="V1563" s="220"/>
      <c r="W1563" s="220"/>
      <c r="X1563" s="220"/>
      <c r="Y1563" s="220"/>
      <c r="Z1563" s="222"/>
      <c r="AA1563" s="222"/>
    </row>
    <row r="1564" spans="16:27" ht="15.75" customHeight="1" x14ac:dyDescent="0.25">
      <c r="P1564" s="220"/>
      <c r="Q1564" s="220"/>
      <c r="R1564" s="220"/>
      <c r="S1564" s="220"/>
      <c r="T1564" s="220"/>
      <c r="U1564" s="220"/>
      <c r="V1564" s="220"/>
      <c r="W1564" s="220"/>
      <c r="X1564" s="220"/>
      <c r="Y1564" s="220"/>
      <c r="Z1564" s="222"/>
      <c r="AA1564" s="222"/>
    </row>
    <row r="1565" spans="16:27" ht="15.75" customHeight="1" x14ac:dyDescent="0.25">
      <c r="P1565" s="220"/>
      <c r="Q1565" s="220"/>
      <c r="R1565" s="220"/>
      <c r="S1565" s="220"/>
      <c r="T1565" s="220"/>
      <c r="U1565" s="220"/>
      <c r="V1565" s="220"/>
      <c r="W1565" s="220"/>
      <c r="X1565" s="220"/>
      <c r="Y1565" s="220"/>
      <c r="Z1565" s="222"/>
      <c r="AA1565" s="222"/>
    </row>
    <row r="1566" spans="16:27" ht="15.75" customHeight="1" x14ac:dyDescent="0.25">
      <c r="P1566" s="220"/>
      <c r="Q1566" s="220"/>
      <c r="R1566" s="220"/>
      <c r="S1566" s="220"/>
      <c r="T1566" s="220"/>
      <c r="U1566" s="220"/>
      <c r="V1566" s="220"/>
      <c r="W1566" s="220"/>
      <c r="X1566" s="220"/>
      <c r="Y1566" s="220"/>
      <c r="Z1566" s="222"/>
      <c r="AA1566" s="222"/>
    </row>
    <row r="1567" spans="16:27" ht="15.75" customHeight="1" x14ac:dyDescent="0.25">
      <c r="P1567" s="220"/>
      <c r="Q1567" s="220"/>
      <c r="R1567" s="220"/>
      <c r="S1567" s="220"/>
      <c r="T1567" s="220"/>
      <c r="U1567" s="220"/>
      <c r="V1567" s="220"/>
      <c r="W1567" s="220"/>
      <c r="X1567" s="220"/>
      <c r="Y1567" s="220"/>
      <c r="Z1567" s="222"/>
      <c r="AA1567" s="222"/>
    </row>
    <row r="1568" spans="16:27" ht="15.75" customHeight="1" x14ac:dyDescent="0.25">
      <c r="P1568" s="220"/>
      <c r="Q1568" s="220"/>
      <c r="R1568" s="220"/>
      <c r="S1568" s="220"/>
      <c r="T1568" s="220"/>
      <c r="U1568" s="220"/>
      <c r="V1568" s="220"/>
      <c r="W1568" s="220"/>
      <c r="X1568" s="220"/>
      <c r="Y1568" s="220"/>
      <c r="Z1568" s="222"/>
      <c r="AA1568" s="222"/>
    </row>
    <row r="1569" spans="16:27" ht="15.75" customHeight="1" x14ac:dyDescent="0.25">
      <c r="P1569" s="220"/>
      <c r="Q1569" s="220"/>
      <c r="R1569" s="220"/>
      <c r="S1569" s="220"/>
      <c r="T1569" s="220"/>
      <c r="U1569" s="220"/>
      <c r="V1569" s="220"/>
      <c r="W1569" s="220"/>
      <c r="X1569" s="220"/>
      <c r="Y1569" s="220"/>
      <c r="Z1569" s="222"/>
      <c r="AA1569" s="222"/>
    </row>
    <row r="1570" spans="16:27" ht="15.75" customHeight="1" x14ac:dyDescent="0.25">
      <c r="P1570" s="220"/>
      <c r="Q1570" s="220"/>
      <c r="R1570" s="220"/>
      <c r="S1570" s="220"/>
      <c r="T1570" s="220"/>
      <c r="U1570" s="220"/>
      <c r="V1570" s="220"/>
      <c r="W1570" s="220"/>
      <c r="X1570" s="220"/>
      <c r="Y1570" s="220"/>
      <c r="Z1570" s="222"/>
      <c r="AA1570" s="222"/>
    </row>
    <row r="1571" spans="16:27" ht="15.75" customHeight="1" x14ac:dyDescent="0.25">
      <c r="P1571" s="220"/>
      <c r="Q1571" s="220"/>
      <c r="R1571" s="220"/>
      <c r="S1571" s="220"/>
      <c r="T1571" s="220"/>
      <c r="U1571" s="220"/>
      <c r="V1571" s="220"/>
      <c r="W1571" s="220"/>
      <c r="X1571" s="220"/>
      <c r="Y1571" s="220"/>
      <c r="Z1571" s="222"/>
      <c r="AA1571" s="222"/>
    </row>
    <row r="1572" spans="16:27" ht="15.75" customHeight="1" x14ac:dyDescent="0.25">
      <c r="P1572" s="220"/>
      <c r="Q1572" s="220"/>
      <c r="R1572" s="220"/>
      <c r="S1572" s="220"/>
      <c r="T1572" s="220"/>
      <c r="U1572" s="220"/>
      <c r="V1572" s="220"/>
      <c r="W1572" s="220"/>
      <c r="X1572" s="220"/>
      <c r="Y1572" s="220"/>
      <c r="Z1572" s="222"/>
      <c r="AA1572" s="222"/>
    </row>
    <row r="1573" spans="16:27" ht="15.75" customHeight="1" x14ac:dyDescent="0.25">
      <c r="P1573" s="220"/>
      <c r="Q1573" s="220"/>
      <c r="R1573" s="220"/>
      <c r="S1573" s="220"/>
      <c r="T1573" s="220"/>
      <c r="U1573" s="220"/>
      <c r="V1573" s="220"/>
      <c r="W1573" s="220"/>
      <c r="X1573" s="220"/>
      <c r="Y1573" s="220"/>
      <c r="Z1573" s="222"/>
      <c r="AA1573" s="222"/>
    </row>
    <row r="1574" spans="16:27" ht="15.75" customHeight="1" x14ac:dyDescent="0.25">
      <c r="P1574" s="220"/>
      <c r="Q1574" s="220"/>
      <c r="R1574" s="220"/>
      <c r="S1574" s="220"/>
      <c r="T1574" s="220"/>
      <c r="U1574" s="220"/>
      <c r="V1574" s="220"/>
      <c r="W1574" s="220"/>
      <c r="X1574" s="220"/>
      <c r="Y1574" s="220"/>
      <c r="Z1574" s="222"/>
      <c r="AA1574" s="222"/>
    </row>
    <row r="1575" spans="16:27" ht="15.75" customHeight="1" x14ac:dyDescent="0.25">
      <c r="P1575" s="220"/>
      <c r="Q1575" s="220"/>
      <c r="R1575" s="220"/>
      <c r="S1575" s="220"/>
      <c r="T1575" s="220"/>
      <c r="U1575" s="220"/>
      <c r="V1575" s="220"/>
      <c r="W1575" s="220"/>
      <c r="X1575" s="220"/>
      <c r="Y1575" s="220"/>
      <c r="Z1575" s="222"/>
      <c r="AA1575" s="222"/>
    </row>
    <row r="1576" spans="16:27" ht="15.75" customHeight="1" x14ac:dyDescent="0.25">
      <c r="P1576" s="220"/>
      <c r="Q1576" s="220"/>
      <c r="R1576" s="220"/>
      <c r="S1576" s="220"/>
      <c r="T1576" s="220"/>
      <c r="U1576" s="220"/>
      <c r="V1576" s="220"/>
      <c r="W1576" s="220"/>
      <c r="X1576" s="220"/>
      <c r="Y1576" s="220"/>
      <c r="Z1576" s="222"/>
      <c r="AA1576" s="222"/>
    </row>
    <row r="1577" spans="16:27" ht="15.75" customHeight="1" x14ac:dyDescent="0.25">
      <c r="P1577" s="220"/>
      <c r="Q1577" s="220"/>
      <c r="R1577" s="220"/>
      <c r="S1577" s="220"/>
      <c r="T1577" s="220"/>
      <c r="U1577" s="220"/>
      <c r="V1577" s="220"/>
      <c r="W1577" s="220"/>
      <c r="X1577" s="220"/>
      <c r="Y1577" s="220"/>
      <c r="Z1577" s="222"/>
      <c r="AA1577" s="222"/>
    </row>
    <row r="1578" spans="16:27" ht="15.75" customHeight="1" x14ac:dyDescent="0.25">
      <c r="P1578" s="220"/>
      <c r="Q1578" s="220"/>
      <c r="R1578" s="220"/>
      <c r="S1578" s="220"/>
      <c r="T1578" s="220"/>
      <c r="U1578" s="220"/>
      <c r="V1578" s="220"/>
      <c r="W1578" s="220"/>
      <c r="X1578" s="220"/>
      <c r="Y1578" s="220"/>
      <c r="Z1578" s="222"/>
      <c r="AA1578" s="222"/>
    </row>
    <row r="1579" spans="16:27" ht="15.75" customHeight="1" x14ac:dyDescent="0.25">
      <c r="P1579" s="220"/>
      <c r="Q1579" s="220"/>
      <c r="R1579" s="220"/>
      <c r="S1579" s="220"/>
      <c r="T1579" s="220"/>
      <c r="U1579" s="220"/>
      <c r="V1579" s="220"/>
      <c r="W1579" s="220"/>
      <c r="X1579" s="220"/>
      <c r="Y1579" s="220"/>
      <c r="Z1579" s="222"/>
      <c r="AA1579" s="222"/>
    </row>
    <row r="1580" spans="16:27" ht="15.75" customHeight="1" x14ac:dyDescent="0.25">
      <c r="P1580" s="220"/>
      <c r="Q1580" s="220"/>
      <c r="R1580" s="220"/>
      <c r="S1580" s="220"/>
      <c r="T1580" s="220"/>
      <c r="U1580" s="220"/>
      <c r="V1580" s="220"/>
      <c r="W1580" s="220"/>
      <c r="X1580" s="220"/>
      <c r="Y1580" s="220"/>
      <c r="Z1580" s="222"/>
      <c r="AA1580" s="222"/>
    </row>
    <row r="1581" spans="16:27" ht="15.75" customHeight="1" x14ac:dyDescent="0.25">
      <c r="P1581" s="220"/>
      <c r="Q1581" s="220"/>
      <c r="R1581" s="220"/>
      <c r="S1581" s="220"/>
      <c r="T1581" s="220"/>
      <c r="U1581" s="220"/>
      <c r="V1581" s="220"/>
      <c r="W1581" s="220"/>
      <c r="X1581" s="220"/>
      <c r="Y1581" s="220"/>
      <c r="Z1581" s="222"/>
      <c r="AA1581" s="222"/>
    </row>
    <row r="1582" spans="16:27" ht="15.75" customHeight="1" x14ac:dyDescent="0.25">
      <c r="P1582" s="220"/>
      <c r="Q1582" s="220"/>
      <c r="R1582" s="220"/>
      <c r="S1582" s="220"/>
      <c r="T1582" s="220"/>
      <c r="U1582" s="220"/>
      <c r="V1582" s="220"/>
      <c r="W1582" s="220"/>
      <c r="X1582" s="220"/>
      <c r="Y1582" s="220"/>
      <c r="Z1582" s="222"/>
      <c r="AA1582" s="222"/>
    </row>
    <row r="1583" spans="16:27" ht="15.75" customHeight="1" x14ac:dyDescent="0.25">
      <c r="P1583" s="220"/>
      <c r="Q1583" s="220"/>
      <c r="R1583" s="220"/>
      <c r="S1583" s="220"/>
      <c r="T1583" s="220"/>
      <c r="U1583" s="220"/>
      <c r="V1583" s="220"/>
      <c r="W1583" s="220"/>
      <c r="X1583" s="220"/>
      <c r="Y1583" s="220"/>
      <c r="Z1583" s="222"/>
      <c r="AA1583" s="222"/>
    </row>
    <row r="1584" spans="16:27" ht="15.75" customHeight="1" x14ac:dyDescent="0.25">
      <c r="P1584" s="220"/>
      <c r="Q1584" s="220"/>
      <c r="R1584" s="220"/>
      <c r="S1584" s="220"/>
      <c r="T1584" s="220"/>
      <c r="U1584" s="220"/>
      <c r="V1584" s="220"/>
      <c r="W1584" s="220"/>
      <c r="X1584" s="220"/>
      <c r="Y1584" s="220"/>
      <c r="Z1584" s="222"/>
      <c r="AA1584" s="222"/>
    </row>
    <row r="1585" spans="16:27" ht="15.75" customHeight="1" x14ac:dyDescent="0.25">
      <c r="P1585" s="220"/>
      <c r="Q1585" s="220"/>
      <c r="R1585" s="220"/>
      <c r="S1585" s="220"/>
      <c r="T1585" s="220"/>
      <c r="U1585" s="220"/>
      <c r="V1585" s="220"/>
      <c r="W1585" s="220"/>
      <c r="X1585" s="220"/>
      <c r="Y1585" s="220"/>
      <c r="Z1585" s="222"/>
      <c r="AA1585" s="222"/>
    </row>
    <row r="1586" spans="16:27" ht="15.75" customHeight="1" x14ac:dyDescent="0.25">
      <c r="P1586" s="220"/>
      <c r="Q1586" s="220"/>
      <c r="R1586" s="220"/>
      <c r="S1586" s="220"/>
      <c r="T1586" s="220"/>
      <c r="U1586" s="220"/>
      <c r="V1586" s="220"/>
      <c r="W1586" s="220"/>
      <c r="X1586" s="220"/>
      <c r="Y1586" s="220"/>
      <c r="Z1586" s="222"/>
      <c r="AA1586" s="222"/>
    </row>
    <row r="1587" spans="16:27" ht="15.75" customHeight="1" x14ac:dyDescent="0.25">
      <c r="P1587" s="220"/>
      <c r="Q1587" s="220"/>
      <c r="R1587" s="220"/>
      <c r="S1587" s="220"/>
      <c r="T1587" s="220"/>
      <c r="U1587" s="220"/>
      <c r="V1587" s="220"/>
      <c r="W1587" s="220"/>
      <c r="X1587" s="220"/>
      <c r="Y1587" s="220"/>
      <c r="Z1587" s="222"/>
      <c r="AA1587" s="222"/>
    </row>
    <row r="1588" spans="16:27" ht="15.75" customHeight="1" x14ac:dyDescent="0.25">
      <c r="P1588" s="220"/>
      <c r="Q1588" s="220"/>
      <c r="R1588" s="220"/>
      <c r="S1588" s="220"/>
      <c r="T1588" s="220"/>
      <c r="U1588" s="220"/>
      <c r="V1588" s="220"/>
      <c r="W1588" s="220"/>
      <c r="X1588" s="220"/>
      <c r="Y1588" s="220"/>
      <c r="Z1588" s="222"/>
      <c r="AA1588" s="222"/>
    </row>
    <row r="1589" spans="16:27" ht="15.75" customHeight="1" x14ac:dyDescent="0.25">
      <c r="P1589" s="220"/>
      <c r="Q1589" s="220"/>
      <c r="R1589" s="220"/>
      <c r="S1589" s="220"/>
      <c r="T1589" s="220"/>
      <c r="U1589" s="220"/>
      <c r="V1589" s="220"/>
      <c r="W1589" s="220"/>
      <c r="X1589" s="220"/>
      <c r="Y1589" s="220"/>
      <c r="Z1589" s="222"/>
      <c r="AA1589" s="222"/>
    </row>
    <row r="1590" spans="16:27" ht="15.75" customHeight="1" x14ac:dyDescent="0.25">
      <c r="P1590" s="220"/>
      <c r="Q1590" s="220"/>
      <c r="R1590" s="220"/>
      <c r="S1590" s="220"/>
      <c r="T1590" s="220"/>
      <c r="U1590" s="220"/>
      <c r="V1590" s="220"/>
      <c r="W1590" s="220"/>
      <c r="X1590" s="220"/>
      <c r="Y1590" s="220"/>
      <c r="Z1590" s="222"/>
      <c r="AA1590" s="222"/>
    </row>
    <row r="1591" spans="16:27" ht="15.75" customHeight="1" x14ac:dyDescent="0.25">
      <c r="P1591" s="220"/>
      <c r="Q1591" s="220"/>
      <c r="R1591" s="220"/>
      <c r="S1591" s="220"/>
      <c r="T1591" s="220"/>
      <c r="U1591" s="220"/>
      <c r="V1591" s="220"/>
      <c r="W1591" s="220"/>
      <c r="X1591" s="220"/>
      <c r="Y1591" s="220"/>
      <c r="Z1591" s="222"/>
      <c r="AA1591" s="222"/>
    </row>
    <row r="1592" spans="16:27" ht="15.75" customHeight="1" x14ac:dyDescent="0.25">
      <c r="P1592" s="220"/>
      <c r="Q1592" s="220"/>
      <c r="R1592" s="220"/>
      <c r="S1592" s="220"/>
      <c r="T1592" s="220"/>
      <c r="U1592" s="220"/>
      <c r="V1592" s="220"/>
      <c r="W1592" s="220"/>
      <c r="X1592" s="220"/>
      <c r="Y1592" s="220"/>
      <c r="Z1592" s="222"/>
      <c r="AA1592" s="222"/>
    </row>
    <row r="1593" spans="16:27" ht="15.75" customHeight="1" x14ac:dyDescent="0.25">
      <c r="P1593" s="220"/>
      <c r="Q1593" s="220"/>
      <c r="R1593" s="220"/>
      <c r="S1593" s="220"/>
      <c r="T1593" s="220"/>
      <c r="U1593" s="220"/>
      <c r="V1593" s="220"/>
      <c r="W1593" s="220"/>
      <c r="X1593" s="220"/>
      <c r="Y1593" s="220"/>
      <c r="Z1593" s="222"/>
      <c r="AA1593" s="222"/>
    </row>
    <row r="1594" spans="16:27" ht="15.75" customHeight="1" x14ac:dyDescent="0.25">
      <c r="P1594" s="220"/>
      <c r="Q1594" s="220"/>
      <c r="R1594" s="220"/>
      <c r="S1594" s="220"/>
      <c r="T1594" s="220"/>
      <c r="U1594" s="220"/>
      <c r="V1594" s="220"/>
      <c r="W1594" s="220"/>
      <c r="X1594" s="220"/>
      <c r="Y1594" s="220"/>
      <c r="Z1594" s="222"/>
      <c r="AA1594" s="222"/>
    </row>
    <row r="1595" spans="16:27" ht="15.75" customHeight="1" x14ac:dyDescent="0.25">
      <c r="P1595" s="220"/>
      <c r="Q1595" s="220"/>
      <c r="R1595" s="220"/>
      <c r="S1595" s="220"/>
      <c r="T1595" s="220"/>
      <c r="U1595" s="220"/>
      <c r="V1595" s="220"/>
      <c r="W1595" s="220"/>
      <c r="X1595" s="220"/>
      <c r="Y1595" s="220"/>
      <c r="Z1595" s="222"/>
      <c r="AA1595" s="222"/>
    </row>
    <row r="1596" spans="16:27" ht="15.75" customHeight="1" x14ac:dyDescent="0.25">
      <c r="P1596" s="220"/>
      <c r="Q1596" s="220"/>
      <c r="R1596" s="220"/>
      <c r="S1596" s="220"/>
      <c r="T1596" s="220"/>
      <c r="U1596" s="220"/>
      <c r="V1596" s="220"/>
      <c r="W1596" s="220"/>
      <c r="X1596" s="220"/>
      <c r="Y1596" s="220"/>
      <c r="Z1596" s="222"/>
      <c r="AA1596" s="222"/>
    </row>
    <row r="1597" spans="16:27" ht="15.75" customHeight="1" x14ac:dyDescent="0.25">
      <c r="P1597" s="220"/>
      <c r="Q1597" s="220"/>
      <c r="R1597" s="220"/>
      <c r="S1597" s="220"/>
      <c r="T1597" s="220"/>
      <c r="U1597" s="220"/>
      <c r="V1597" s="220"/>
      <c r="W1597" s="220"/>
      <c r="X1597" s="220"/>
      <c r="Y1597" s="220"/>
      <c r="Z1597" s="222"/>
      <c r="AA1597" s="222"/>
    </row>
    <row r="1598" spans="16:27" ht="15.75" customHeight="1" x14ac:dyDescent="0.25">
      <c r="P1598" s="220"/>
      <c r="Q1598" s="220"/>
      <c r="R1598" s="220"/>
      <c r="S1598" s="220"/>
      <c r="T1598" s="220"/>
      <c r="U1598" s="220"/>
      <c r="V1598" s="220"/>
      <c r="W1598" s="220"/>
      <c r="X1598" s="220"/>
      <c r="Y1598" s="220"/>
      <c r="Z1598" s="222"/>
      <c r="AA1598" s="222"/>
    </row>
    <row r="1599" spans="16:27" ht="15.75" customHeight="1" x14ac:dyDescent="0.25">
      <c r="P1599" s="220"/>
      <c r="Q1599" s="220"/>
      <c r="R1599" s="220"/>
      <c r="S1599" s="220"/>
      <c r="T1599" s="220"/>
      <c r="U1599" s="220"/>
      <c r="V1599" s="220"/>
      <c r="W1599" s="220"/>
      <c r="X1599" s="220"/>
      <c r="Y1599" s="220"/>
      <c r="Z1599" s="222"/>
      <c r="AA1599" s="222"/>
    </row>
    <row r="1600" spans="16:27" ht="15.75" customHeight="1" x14ac:dyDescent="0.25">
      <c r="P1600" s="220"/>
      <c r="Q1600" s="220"/>
      <c r="R1600" s="220"/>
      <c r="S1600" s="220"/>
      <c r="T1600" s="220"/>
      <c r="U1600" s="220"/>
      <c r="V1600" s="220"/>
      <c r="W1600" s="220"/>
      <c r="X1600" s="220"/>
      <c r="Y1600" s="220"/>
      <c r="Z1600" s="222"/>
      <c r="AA1600" s="222"/>
    </row>
    <row r="1601" spans="16:27" ht="15.75" customHeight="1" x14ac:dyDescent="0.25">
      <c r="P1601" s="220"/>
      <c r="Q1601" s="220"/>
      <c r="R1601" s="220"/>
      <c r="S1601" s="220"/>
      <c r="T1601" s="220"/>
      <c r="U1601" s="220"/>
      <c r="V1601" s="220"/>
      <c r="W1601" s="220"/>
      <c r="X1601" s="220"/>
      <c r="Y1601" s="220"/>
      <c r="Z1601" s="222"/>
      <c r="AA1601" s="222"/>
    </row>
    <row r="1602" spans="16:27" ht="15.75" customHeight="1" x14ac:dyDescent="0.25">
      <c r="P1602" s="220"/>
      <c r="Q1602" s="220"/>
      <c r="R1602" s="220"/>
      <c r="S1602" s="220"/>
      <c r="T1602" s="220"/>
      <c r="U1602" s="220"/>
      <c r="V1602" s="220"/>
      <c r="W1602" s="220"/>
      <c r="X1602" s="220"/>
      <c r="Y1602" s="220"/>
      <c r="Z1602" s="222"/>
      <c r="AA1602" s="222"/>
    </row>
    <row r="1603" spans="16:27" ht="15.75" customHeight="1" x14ac:dyDescent="0.25">
      <c r="P1603" s="220"/>
      <c r="Q1603" s="220"/>
      <c r="R1603" s="220"/>
      <c r="S1603" s="220"/>
      <c r="T1603" s="220"/>
      <c r="U1603" s="220"/>
      <c r="V1603" s="220"/>
      <c r="W1603" s="220"/>
      <c r="X1603" s="220"/>
      <c r="Y1603" s="220"/>
      <c r="Z1603" s="222"/>
      <c r="AA1603" s="222"/>
    </row>
    <row r="1604" spans="16:27" ht="15.75" customHeight="1" x14ac:dyDescent="0.25">
      <c r="P1604" s="220"/>
      <c r="Q1604" s="220"/>
      <c r="R1604" s="220"/>
      <c r="S1604" s="220"/>
      <c r="T1604" s="220"/>
      <c r="U1604" s="220"/>
      <c r="V1604" s="220"/>
      <c r="W1604" s="220"/>
      <c r="X1604" s="220"/>
      <c r="Y1604" s="220"/>
      <c r="Z1604" s="222"/>
      <c r="AA1604" s="222"/>
    </row>
    <row r="1605" spans="16:27" ht="15.75" customHeight="1" x14ac:dyDescent="0.25">
      <c r="P1605" s="220"/>
      <c r="Q1605" s="220"/>
      <c r="R1605" s="220"/>
      <c r="S1605" s="220"/>
      <c r="T1605" s="220"/>
      <c r="U1605" s="220"/>
      <c r="V1605" s="220"/>
      <c r="W1605" s="220"/>
      <c r="X1605" s="220"/>
      <c r="Y1605" s="220"/>
      <c r="Z1605" s="222"/>
      <c r="AA1605" s="222"/>
    </row>
    <row r="1606" spans="16:27" ht="15.75" customHeight="1" x14ac:dyDescent="0.25">
      <c r="P1606" s="220"/>
      <c r="Q1606" s="220"/>
      <c r="R1606" s="220"/>
      <c r="S1606" s="220"/>
      <c r="T1606" s="220"/>
      <c r="U1606" s="220"/>
      <c r="V1606" s="220"/>
      <c r="W1606" s="220"/>
      <c r="X1606" s="220"/>
      <c r="Y1606" s="220"/>
      <c r="Z1606" s="222"/>
      <c r="AA1606" s="222"/>
    </row>
    <row r="1607" spans="16:27" ht="15.75" customHeight="1" x14ac:dyDescent="0.25">
      <c r="P1607" s="220"/>
      <c r="Q1607" s="220"/>
      <c r="R1607" s="220"/>
      <c r="S1607" s="220"/>
      <c r="T1607" s="220"/>
      <c r="U1607" s="220"/>
      <c r="V1607" s="220"/>
      <c r="W1607" s="220"/>
      <c r="X1607" s="220"/>
      <c r="Y1607" s="220"/>
      <c r="Z1607" s="222"/>
      <c r="AA1607" s="222"/>
    </row>
    <row r="1608" spans="16:27" ht="15.75" customHeight="1" x14ac:dyDescent="0.25">
      <c r="P1608" s="220"/>
      <c r="Q1608" s="220"/>
      <c r="R1608" s="220"/>
      <c r="S1608" s="220"/>
      <c r="T1608" s="220"/>
      <c r="U1608" s="220"/>
      <c r="V1608" s="220"/>
      <c r="W1608" s="220"/>
      <c r="X1608" s="220"/>
      <c r="Y1608" s="220"/>
      <c r="Z1608" s="222"/>
      <c r="AA1608" s="222"/>
    </row>
    <row r="1609" spans="16:27" ht="15.75" customHeight="1" x14ac:dyDescent="0.25">
      <c r="P1609" s="220"/>
      <c r="Q1609" s="220"/>
      <c r="R1609" s="220"/>
      <c r="S1609" s="220"/>
      <c r="T1609" s="220"/>
      <c r="U1609" s="220"/>
      <c r="V1609" s="220"/>
      <c r="W1609" s="220"/>
      <c r="X1609" s="220"/>
      <c r="Y1609" s="220"/>
      <c r="Z1609" s="222"/>
      <c r="AA1609" s="222"/>
    </row>
    <row r="1610" spans="16:27" ht="15.75" customHeight="1" x14ac:dyDescent="0.25">
      <c r="P1610" s="220"/>
      <c r="Q1610" s="220"/>
      <c r="R1610" s="220"/>
      <c r="S1610" s="220"/>
      <c r="T1610" s="220"/>
      <c r="U1610" s="220"/>
      <c r="V1610" s="220"/>
      <c r="W1610" s="220"/>
      <c r="X1610" s="220"/>
      <c r="Y1610" s="220"/>
      <c r="Z1610" s="222"/>
      <c r="AA1610" s="222"/>
    </row>
    <row r="1611" spans="16:27" ht="15.75" customHeight="1" x14ac:dyDescent="0.25">
      <c r="P1611" s="220"/>
      <c r="Q1611" s="220"/>
      <c r="R1611" s="220"/>
      <c r="S1611" s="220"/>
      <c r="T1611" s="220"/>
      <c r="U1611" s="220"/>
      <c r="V1611" s="220"/>
      <c r="W1611" s="220"/>
      <c r="X1611" s="220"/>
      <c r="Y1611" s="220"/>
      <c r="Z1611" s="222"/>
      <c r="AA1611" s="222"/>
    </row>
    <row r="1612" spans="16:27" ht="15.75" customHeight="1" x14ac:dyDescent="0.25">
      <c r="P1612" s="220"/>
      <c r="Q1612" s="220"/>
      <c r="R1612" s="220"/>
      <c r="S1612" s="220"/>
      <c r="T1612" s="220"/>
      <c r="U1612" s="220"/>
      <c r="V1612" s="220"/>
      <c r="W1612" s="220"/>
      <c r="X1612" s="220"/>
      <c r="Y1612" s="220"/>
      <c r="Z1612" s="222"/>
      <c r="AA1612" s="222"/>
    </row>
    <row r="1613" spans="16:27" ht="15.75" customHeight="1" x14ac:dyDescent="0.25">
      <c r="P1613" s="220"/>
      <c r="Q1613" s="220"/>
      <c r="R1613" s="220"/>
      <c r="S1613" s="220"/>
      <c r="T1613" s="220"/>
      <c r="U1613" s="220"/>
      <c r="V1613" s="220"/>
      <c r="W1613" s="220"/>
      <c r="X1613" s="220"/>
      <c r="Y1613" s="220"/>
      <c r="Z1613" s="222"/>
      <c r="AA1613" s="222"/>
    </row>
    <row r="1614" spans="16:27" ht="15.75" customHeight="1" x14ac:dyDescent="0.25">
      <c r="P1614" s="220"/>
      <c r="Q1614" s="220"/>
      <c r="R1614" s="220"/>
      <c r="S1614" s="220"/>
      <c r="T1614" s="220"/>
      <c r="U1614" s="220"/>
      <c r="V1614" s="220"/>
      <c r="W1614" s="220"/>
      <c r="X1614" s="220"/>
      <c r="Y1614" s="220"/>
      <c r="Z1614" s="222"/>
      <c r="AA1614" s="222"/>
    </row>
    <row r="1615" spans="16:27" ht="15.75" customHeight="1" x14ac:dyDescent="0.25">
      <c r="P1615" s="220"/>
      <c r="Q1615" s="220"/>
      <c r="R1615" s="220"/>
      <c r="S1615" s="220"/>
      <c r="T1615" s="220"/>
      <c r="U1615" s="220"/>
      <c r="V1615" s="220"/>
      <c r="W1615" s="220"/>
      <c r="X1615" s="220"/>
      <c r="Y1615" s="220"/>
      <c r="Z1615" s="222"/>
      <c r="AA1615" s="222"/>
    </row>
    <row r="1616" spans="16:27" ht="15.75" customHeight="1" x14ac:dyDescent="0.25">
      <c r="P1616" s="220"/>
      <c r="Q1616" s="220"/>
      <c r="R1616" s="220"/>
      <c r="S1616" s="220"/>
      <c r="T1616" s="220"/>
      <c r="U1616" s="220"/>
      <c r="V1616" s="220"/>
      <c r="W1616" s="220"/>
      <c r="X1616" s="220"/>
      <c r="Y1616" s="220"/>
      <c r="Z1616" s="222"/>
      <c r="AA1616" s="222"/>
    </row>
    <row r="1617" spans="16:27" ht="15.75" customHeight="1" x14ac:dyDescent="0.25">
      <c r="P1617" s="220"/>
      <c r="Q1617" s="220"/>
      <c r="R1617" s="220"/>
      <c r="S1617" s="220"/>
      <c r="T1617" s="220"/>
      <c r="U1617" s="220"/>
      <c r="V1617" s="220"/>
      <c r="W1617" s="220"/>
      <c r="X1617" s="220"/>
      <c r="Y1617" s="220"/>
      <c r="Z1617" s="222"/>
      <c r="AA1617" s="222"/>
    </row>
    <row r="1618" spans="16:27" ht="15.75" customHeight="1" x14ac:dyDescent="0.25">
      <c r="P1618" s="220"/>
      <c r="Q1618" s="220"/>
      <c r="R1618" s="220"/>
      <c r="S1618" s="220"/>
      <c r="T1618" s="220"/>
      <c r="U1618" s="220"/>
      <c r="V1618" s="220"/>
      <c r="W1618" s="220"/>
      <c r="X1618" s="220"/>
      <c r="Y1618" s="220"/>
      <c r="Z1618" s="222"/>
      <c r="AA1618" s="222"/>
    </row>
    <row r="1619" spans="16:27" ht="15.75" customHeight="1" x14ac:dyDescent="0.25">
      <c r="P1619" s="220"/>
      <c r="Q1619" s="220"/>
      <c r="R1619" s="220"/>
      <c r="S1619" s="220"/>
      <c r="T1619" s="220"/>
      <c r="U1619" s="220"/>
      <c r="V1619" s="220"/>
      <c r="W1619" s="220"/>
      <c r="X1619" s="220"/>
      <c r="Y1619" s="220"/>
      <c r="Z1619" s="222"/>
      <c r="AA1619" s="222"/>
    </row>
    <row r="1620" spans="16:27" ht="15.75" customHeight="1" x14ac:dyDescent="0.25">
      <c r="P1620" s="220"/>
      <c r="Q1620" s="220"/>
      <c r="R1620" s="220"/>
      <c r="S1620" s="220"/>
      <c r="T1620" s="220"/>
      <c r="U1620" s="220"/>
      <c r="V1620" s="220"/>
      <c r="W1620" s="220"/>
      <c r="X1620" s="220"/>
      <c r="Y1620" s="220"/>
      <c r="Z1620" s="222"/>
      <c r="AA1620" s="222"/>
    </row>
    <row r="1621" spans="16:27" ht="15.75" customHeight="1" x14ac:dyDescent="0.25">
      <c r="P1621" s="220"/>
      <c r="Q1621" s="220"/>
      <c r="R1621" s="220"/>
      <c r="S1621" s="220"/>
      <c r="T1621" s="220"/>
      <c r="U1621" s="220"/>
      <c r="V1621" s="220"/>
      <c r="W1621" s="220"/>
      <c r="X1621" s="220"/>
      <c r="Y1621" s="220"/>
      <c r="Z1621" s="222"/>
      <c r="AA1621" s="222"/>
    </row>
    <row r="1622" spans="16:27" ht="15.75" customHeight="1" x14ac:dyDescent="0.25">
      <c r="P1622" s="220"/>
      <c r="Q1622" s="220"/>
      <c r="R1622" s="220"/>
      <c r="S1622" s="220"/>
      <c r="T1622" s="220"/>
      <c r="U1622" s="220"/>
      <c r="V1622" s="220"/>
      <c r="W1622" s="220"/>
      <c r="X1622" s="220"/>
      <c r="Y1622" s="220"/>
      <c r="Z1622" s="222"/>
      <c r="AA1622" s="222"/>
    </row>
    <row r="1623" spans="16:27" ht="15.75" customHeight="1" x14ac:dyDescent="0.25">
      <c r="P1623" s="220"/>
      <c r="Q1623" s="220"/>
      <c r="R1623" s="220"/>
      <c r="S1623" s="220"/>
      <c r="T1623" s="220"/>
      <c r="U1623" s="220"/>
      <c r="V1623" s="220"/>
      <c r="W1623" s="220"/>
      <c r="X1623" s="220"/>
      <c r="Y1623" s="220"/>
      <c r="Z1623" s="222"/>
      <c r="AA1623" s="222"/>
    </row>
    <row r="1624" spans="16:27" ht="15.75" customHeight="1" x14ac:dyDescent="0.25">
      <c r="P1624" s="220"/>
      <c r="Q1624" s="220"/>
      <c r="R1624" s="220"/>
      <c r="S1624" s="220"/>
      <c r="T1624" s="220"/>
      <c r="U1624" s="220"/>
      <c r="V1624" s="220"/>
      <c r="W1624" s="220"/>
      <c r="X1624" s="220"/>
      <c r="Y1624" s="220"/>
      <c r="Z1624" s="222"/>
      <c r="AA1624" s="222"/>
    </row>
    <row r="1625" spans="16:27" ht="15.75" customHeight="1" x14ac:dyDescent="0.25">
      <c r="P1625" s="220"/>
      <c r="Q1625" s="220"/>
      <c r="R1625" s="220"/>
      <c r="S1625" s="220"/>
      <c r="T1625" s="220"/>
      <c r="U1625" s="220"/>
      <c r="V1625" s="220"/>
      <c r="W1625" s="220"/>
      <c r="X1625" s="220"/>
      <c r="Y1625" s="220"/>
      <c r="Z1625" s="222"/>
      <c r="AA1625" s="222"/>
    </row>
    <row r="1626" spans="16:27" ht="15.75" customHeight="1" x14ac:dyDescent="0.25">
      <c r="P1626" s="220"/>
      <c r="Q1626" s="220"/>
      <c r="R1626" s="220"/>
      <c r="S1626" s="220"/>
      <c r="T1626" s="220"/>
      <c r="U1626" s="220"/>
      <c r="V1626" s="220"/>
      <c r="W1626" s="220"/>
      <c r="X1626" s="220"/>
      <c r="Y1626" s="220"/>
      <c r="Z1626" s="222"/>
      <c r="AA1626" s="222"/>
    </row>
    <row r="1627" spans="16:27" ht="15.75" customHeight="1" x14ac:dyDescent="0.25">
      <c r="P1627" s="220"/>
      <c r="Q1627" s="220"/>
      <c r="R1627" s="220"/>
      <c r="S1627" s="220"/>
      <c r="T1627" s="220"/>
      <c r="U1627" s="220"/>
      <c r="V1627" s="220"/>
      <c r="W1627" s="220"/>
      <c r="X1627" s="220"/>
      <c r="Y1627" s="220"/>
      <c r="Z1627" s="222"/>
      <c r="AA1627" s="222"/>
    </row>
    <row r="1628" spans="16:27" ht="15.75" customHeight="1" x14ac:dyDescent="0.25">
      <c r="P1628" s="220"/>
      <c r="Q1628" s="220"/>
      <c r="R1628" s="220"/>
      <c r="S1628" s="220"/>
      <c r="T1628" s="220"/>
      <c r="U1628" s="220"/>
      <c r="V1628" s="220"/>
      <c r="W1628" s="220"/>
      <c r="X1628" s="220"/>
      <c r="Y1628" s="220"/>
      <c r="Z1628" s="222"/>
      <c r="AA1628" s="222"/>
    </row>
    <row r="1629" spans="16:27" ht="15.75" customHeight="1" x14ac:dyDescent="0.25">
      <c r="P1629" s="220"/>
      <c r="Q1629" s="220"/>
      <c r="R1629" s="220"/>
      <c r="S1629" s="220"/>
      <c r="T1629" s="220"/>
      <c r="U1629" s="220"/>
      <c r="V1629" s="220"/>
      <c r="W1629" s="220"/>
      <c r="X1629" s="220"/>
      <c r="Y1629" s="220"/>
      <c r="Z1629" s="222"/>
      <c r="AA1629" s="222"/>
    </row>
    <row r="1630" spans="16:27" ht="15.75" customHeight="1" x14ac:dyDescent="0.25">
      <c r="P1630" s="220"/>
      <c r="Q1630" s="220"/>
      <c r="R1630" s="220"/>
      <c r="S1630" s="220"/>
      <c r="T1630" s="220"/>
      <c r="U1630" s="220"/>
      <c r="V1630" s="220"/>
      <c r="W1630" s="220"/>
      <c r="X1630" s="220"/>
      <c r="Y1630" s="220"/>
      <c r="Z1630" s="222"/>
      <c r="AA1630" s="222"/>
    </row>
    <row r="1631" spans="16:27" ht="15.75" customHeight="1" x14ac:dyDescent="0.25">
      <c r="P1631" s="220"/>
      <c r="Q1631" s="220"/>
      <c r="R1631" s="220"/>
      <c r="S1631" s="220"/>
      <c r="T1631" s="220"/>
      <c r="U1631" s="220"/>
      <c r="V1631" s="220"/>
      <c r="W1631" s="220"/>
      <c r="X1631" s="220"/>
      <c r="Y1631" s="220"/>
      <c r="Z1631" s="222"/>
      <c r="AA1631" s="222"/>
    </row>
    <row r="1632" spans="16:27" ht="15.75" customHeight="1" x14ac:dyDescent="0.25">
      <c r="P1632" s="220"/>
      <c r="Q1632" s="220"/>
      <c r="R1632" s="220"/>
      <c r="S1632" s="220"/>
      <c r="T1632" s="220"/>
      <c r="U1632" s="220"/>
      <c r="V1632" s="220"/>
      <c r="W1632" s="220"/>
      <c r="X1632" s="220"/>
      <c r="Y1632" s="220"/>
      <c r="Z1632" s="222"/>
      <c r="AA1632" s="222"/>
    </row>
    <row r="1633" spans="16:27" ht="15.75" customHeight="1" x14ac:dyDescent="0.25">
      <c r="P1633" s="220"/>
      <c r="Q1633" s="220"/>
      <c r="R1633" s="220"/>
      <c r="S1633" s="220"/>
      <c r="T1633" s="220"/>
      <c r="U1633" s="220"/>
      <c r="V1633" s="220"/>
      <c r="W1633" s="220"/>
      <c r="X1633" s="220"/>
      <c r="Y1633" s="220"/>
      <c r="Z1633" s="222"/>
      <c r="AA1633" s="222"/>
    </row>
    <row r="1634" spans="16:27" ht="15.75" customHeight="1" x14ac:dyDescent="0.25">
      <c r="P1634" s="220"/>
      <c r="Q1634" s="220"/>
      <c r="R1634" s="220"/>
      <c r="S1634" s="220"/>
      <c r="T1634" s="220"/>
      <c r="U1634" s="220"/>
      <c r="V1634" s="220"/>
      <c r="W1634" s="220"/>
      <c r="X1634" s="220"/>
      <c r="Y1634" s="220"/>
      <c r="Z1634" s="222"/>
      <c r="AA1634" s="222"/>
    </row>
    <row r="1635" spans="16:27" ht="15.75" customHeight="1" x14ac:dyDescent="0.25">
      <c r="P1635" s="220"/>
      <c r="Q1635" s="220"/>
      <c r="R1635" s="220"/>
      <c r="S1635" s="220"/>
      <c r="T1635" s="220"/>
      <c r="U1635" s="220"/>
      <c r="V1635" s="220"/>
      <c r="W1635" s="220"/>
      <c r="X1635" s="220"/>
      <c r="Y1635" s="220"/>
      <c r="Z1635" s="222"/>
      <c r="AA1635" s="222"/>
    </row>
    <row r="1636" spans="16:27" ht="15.75" customHeight="1" x14ac:dyDescent="0.25">
      <c r="P1636" s="220"/>
      <c r="Q1636" s="220"/>
      <c r="R1636" s="220"/>
      <c r="S1636" s="220"/>
      <c r="T1636" s="220"/>
      <c r="U1636" s="220"/>
      <c r="V1636" s="220"/>
      <c r="W1636" s="220"/>
      <c r="X1636" s="220"/>
      <c r="Y1636" s="220"/>
      <c r="Z1636" s="222"/>
      <c r="AA1636" s="222"/>
    </row>
    <row r="1637" spans="16:27" ht="15.75" customHeight="1" x14ac:dyDescent="0.25">
      <c r="P1637" s="220"/>
      <c r="Q1637" s="220"/>
      <c r="R1637" s="220"/>
      <c r="S1637" s="220"/>
      <c r="T1637" s="220"/>
      <c r="U1637" s="220"/>
      <c r="V1637" s="220"/>
      <c r="W1637" s="220"/>
      <c r="X1637" s="220"/>
      <c r="Y1637" s="220"/>
      <c r="Z1637" s="222"/>
      <c r="AA1637" s="222"/>
    </row>
    <row r="1638" spans="16:27" ht="15.75" customHeight="1" x14ac:dyDescent="0.25">
      <c r="P1638" s="220"/>
      <c r="Q1638" s="220"/>
      <c r="R1638" s="220"/>
      <c r="S1638" s="220"/>
      <c r="T1638" s="220"/>
      <c r="U1638" s="220"/>
      <c r="V1638" s="220"/>
      <c r="W1638" s="220"/>
      <c r="X1638" s="220"/>
      <c r="Y1638" s="220"/>
      <c r="Z1638" s="222"/>
      <c r="AA1638" s="222"/>
    </row>
    <row r="1639" spans="16:27" ht="15.75" customHeight="1" x14ac:dyDescent="0.25">
      <c r="P1639" s="220"/>
      <c r="Q1639" s="220"/>
      <c r="R1639" s="220"/>
      <c r="S1639" s="220"/>
      <c r="T1639" s="220"/>
      <c r="U1639" s="220"/>
      <c r="V1639" s="220"/>
      <c r="W1639" s="220"/>
      <c r="X1639" s="220"/>
      <c r="Y1639" s="220"/>
      <c r="Z1639" s="222"/>
      <c r="AA1639" s="222"/>
    </row>
    <row r="1640" spans="16:27" ht="15.75" customHeight="1" x14ac:dyDescent="0.25">
      <c r="P1640" s="220"/>
      <c r="Q1640" s="220"/>
      <c r="R1640" s="220"/>
      <c r="S1640" s="220"/>
      <c r="T1640" s="220"/>
      <c r="U1640" s="220"/>
      <c r="V1640" s="220"/>
      <c r="W1640" s="220"/>
      <c r="X1640" s="220"/>
      <c r="Y1640" s="220"/>
      <c r="Z1640" s="222"/>
      <c r="AA1640" s="222"/>
    </row>
    <row r="1641" spans="16:27" ht="15.75" customHeight="1" x14ac:dyDescent="0.25">
      <c r="P1641" s="220"/>
      <c r="Q1641" s="220"/>
      <c r="R1641" s="220"/>
      <c r="S1641" s="220"/>
      <c r="T1641" s="220"/>
      <c r="U1641" s="220"/>
      <c r="V1641" s="220"/>
      <c r="W1641" s="220"/>
      <c r="X1641" s="220"/>
      <c r="Y1641" s="220"/>
      <c r="Z1641" s="222"/>
      <c r="AA1641" s="222"/>
    </row>
    <row r="1642" spans="16:27" ht="15.75" customHeight="1" x14ac:dyDescent="0.25">
      <c r="P1642" s="220"/>
      <c r="Q1642" s="220"/>
      <c r="R1642" s="220"/>
      <c r="S1642" s="220"/>
      <c r="T1642" s="220"/>
      <c r="U1642" s="220"/>
      <c r="V1642" s="220"/>
      <c r="W1642" s="220"/>
      <c r="X1642" s="220"/>
      <c r="Y1642" s="220"/>
      <c r="Z1642" s="222"/>
      <c r="AA1642" s="222"/>
    </row>
    <row r="1643" spans="16:27" ht="15.75" customHeight="1" x14ac:dyDescent="0.25">
      <c r="P1643" s="220"/>
      <c r="Q1643" s="220"/>
      <c r="R1643" s="220"/>
      <c r="S1643" s="220"/>
      <c r="T1643" s="220"/>
      <c r="U1643" s="220"/>
      <c r="V1643" s="220"/>
      <c r="W1643" s="220"/>
      <c r="X1643" s="220"/>
      <c r="Y1643" s="220"/>
      <c r="Z1643" s="222"/>
      <c r="AA1643" s="222"/>
    </row>
    <row r="1644" spans="16:27" ht="15.75" customHeight="1" x14ac:dyDescent="0.25">
      <c r="P1644" s="220"/>
      <c r="Q1644" s="220"/>
      <c r="R1644" s="220"/>
      <c r="S1644" s="220"/>
      <c r="T1644" s="220"/>
      <c r="U1644" s="220"/>
      <c r="V1644" s="220"/>
      <c r="W1644" s="220"/>
      <c r="X1644" s="220"/>
      <c r="Y1644" s="220"/>
      <c r="Z1644" s="222"/>
      <c r="AA1644" s="222"/>
    </row>
    <row r="1645" spans="16:27" ht="15.75" customHeight="1" x14ac:dyDescent="0.25">
      <c r="P1645" s="220"/>
      <c r="Q1645" s="220"/>
      <c r="R1645" s="220"/>
      <c r="S1645" s="220"/>
      <c r="T1645" s="220"/>
      <c r="U1645" s="220"/>
      <c r="V1645" s="220"/>
      <c r="W1645" s="220"/>
      <c r="X1645" s="220"/>
      <c r="Y1645" s="220"/>
      <c r="Z1645" s="222"/>
      <c r="AA1645" s="222"/>
    </row>
    <row r="1646" spans="16:27" ht="15.75" customHeight="1" x14ac:dyDescent="0.25">
      <c r="P1646" s="220"/>
      <c r="Q1646" s="220"/>
      <c r="R1646" s="220"/>
      <c r="S1646" s="220"/>
      <c r="T1646" s="220"/>
      <c r="U1646" s="220"/>
      <c r="V1646" s="220"/>
      <c r="W1646" s="220"/>
      <c r="X1646" s="220"/>
      <c r="Y1646" s="220"/>
      <c r="Z1646" s="222"/>
      <c r="AA1646" s="222"/>
    </row>
    <row r="1647" spans="16:27" ht="15.75" customHeight="1" x14ac:dyDescent="0.25">
      <c r="P1647" s="220"/>
      <c r="Q1647" s="220"/>
      <c r="R1647" s="220"/>
      <c r="S1647" s="220"/>
      <c r="T1647" s="220"/>
      <c r="U1647" s="220"/>
      <c r="V1647" s="220"/>
      <c r="W1647" s="220"/>
      <c r="X1647" s="220"/>
      <c r="Y1647" s="220"/>
      <c r="Z1647" s="222"/>
      <c r="AA1647" s="222"/>
    </row>
    <row r="1648" spans="16:27" ht="15.75" customHeight="1" x14ac:dyDescent="0.25">
      <c r="P1648" s="220"/>
      <c r="Q1648" s="220"/>
      <c r="R1648" s="220"/>
      <c r="S1648" s="220"/>
      <c r="T1648" s="220"/>
      <c r="U1648" s="220"/>
      <c r="V1648" s="220"/>
      <c r="W1648" s="220"/>
      <c r="X1648" s="220"/>
      <c r="Y1648" s="220"/>
      <c r="Z1648" s="222"/>
      <c r="AA1648" s="222"/>
    </row>
    <row r="1649" spans="16:27" ht="15.75" customHeight="1" x14ac:dyDescent="0.25">
      <c r="P1649" s="220"/>
      <c r="Q1649" s="220"/>
      <c r="R1649" s="220"/>
      <c r="S1649" s="220"/>
      <c r="T1649" s="220"/>
      <c r="U1649" s="220"/>
      <c r="V1649" s="220"/>
      <c r="W1649" s="220"/>
      <c r="X1649" s="220"/>
      <c r="Y1649" s="220"/>
      <c r="Z1649" s="222"/>
      <c r="AA1649" s="222"/>
    </row>
    <row r="1650" spans="16:27" ht="15.75" customHeight="1" x14ac:dyDescent="0.25">
      <c r="P1650" s="220"/>
      <c r="Q1650" s="220"/>
      <c r="R1650" s="220"/>
      <c r="S1650" s="220"/>
      <c r="T1650" s="220"/>
      <c r="U1650" s="220"/>
      <c r="V1650" s="220"/>
      <c r="W1650" s="220"/>
      <c r="X1650" s="220"/>
      <c r="Y1650" s="220"/>
      <c r="Z1650" s="222"/>
      <c r="AA1650" s="222"/>
    </row>
    <row r="1651" spans="16:27" ht="15.75" customHeight="1" x14ac:dyDescent="0.25">
      <c r="P1651" s="220"/>
      <c r="Q1651" s="220"/>
      <c r="R1651" s="220"/>
      <c r="S1651" s="220"/>
      <c r="T1651" s="220"/>
      <c r="U1651" s="220"/>
      <c r="V1651" s="220"/>
      <c r="W1651" s="220"/>
      <c r="X1651" s="220"/>
      <c r="Y1651" s="220"/>
      <c r="Z1651" s="222"/>
      <c r="AA1651" s="222"/>
    </row>
    <row r="1652" spans="16:27" ht="15.75" customHeight="1" x14ac:dyDescent="0.25">
      <c r="P1652" s="220"/>
      <c r="Q1652" s="220"/>
      <c r="R1652" s="220"/>
      <c r="S1652" s="220"/>
      <c r="T1652" s="220"/>
      <c r="U1652" s="220"/>
      <c r="V1652" s="220"/>
      <c r="W1652" s="220"/>
      <c r="X1652" s="220"/>
      <c r="Y1652" s="220"/>
      <c r="Z1652" s="222"/>
      <c r="AA1652" s="222"/>
    </row>
    <row r="1653" spans="16:27" ht="15.75" customHeight="1" x14ac:dyDescent="0.25">
      <c r="P1653" s="220"/>
      <c r="Q1653" s="220"/>
      <c r="R1653" s="220"/>
      <c r="S1653" s="220"/>
      <c r="T1653" s="220"/>
      <c r="U1653" s="220"/>
      <c r="V1653" s="220"/>
      <c r="W1653" s="220"/>
      <c r="X1653" s="220"/>
      <c r="Y1653" s="220"/>
      <c r="Z1653" s="222"/>
      <c r="AA1653" s="222"/>
    </row>
    <row r="1654" spans="16:27" ht="15.75" customHeight="1" x14ac:dyDescent="0.25">
      <c r="P1654" s="220"/>
      <c r="Q1654" s="220"/>
      <c r="R1654" s="220"/>
      <c r="S1654" s="220"/>
      <c r="T1654" s="220"/>
      <c r="U1654" s="220"/>
      <c r="V1654" s="220"/>
      <c r="W1654" s="220"/>
      <c r="X1654" s="220"/>
      <c r="Y1654" s="220"/>
      <c r="Z1654" s="222"/>
      <c r="AA1654" s="222"/>
    </row>
    <row r="1655" spans="16:27" ht="15.75" customHeight="1" x14ac:dyDescent="0.25">
      <c r="P1655" s="220"/>
      <c r="Q1655" s="220"/>
      <c r="R1655" s="220"/>
      <c r="S1655" s="220"/>
      <c r="T1655" s="220"/>
      <c r="U1655" s="220"/>
      <c r="V1655" s="220"/>
      <c r="W1655" s="220"/>
      <c r="X1655" s="220"/>
      <c r="Y1655" s="220"/>
      <c r="Z1655" s="222"/>
      <c r="AA1655" s="222"/>
    </row>
    <row r="1656" spans="16:27" ht="15.75" customHeight="1" x14ac:dyDescent="0.25">
      <c r="P1656" s="220"/>
      <c r="Q1656" s="220"/>
      <c r="R1656" s="220"/>
      <c r="S1656" s="220"/>
      <c r="T1656" s="220"/>
      <c r="U1656" s="220"/>
      <c r="V1656" s="220"/>
      <c r="W1656" s="220"/>
      <c r="X1656" s="220"/>
      <c r="Y1656" s="220"/>
      <c r="Z1656" s="222"/>
      <c r="AA1656" s="222"/>
    </row>
    <row r="1657" spans="16:27" ht="15.75" customHeight="1" x14ac:dyDescent="0.25">
      <c r="P1657" s="220"/>
      <c r="Q1657" s="220"/>
      <c r="R1657" s="220"/>
      <c r="S1657" s="220"/>
      <c r="T1657" s="220"/>
      <c r="U1657" s="220"/>
      <c r="V1657" s="220"/>
      <c r="W1657" s="220"/>
      <c r="X1657" s="220"/>
      <c r="Y1657" s="220"/>
      <c r="Z1657" s="222"/>
      <c r="AA1657" s="222"/>
    </row>
    <row r="1658" spans="16:27" ht="15.75" customHeight="1" x14ac:dyDescent="0.25">
      <c r="P1658" s="220"/>
      <c r="Q1658" s="220"/>
      <c r="R1658" s="220"/>
      <c r="S1658" s="220"/>
      <c r="T1658" s="220"/>
      <c r="U1658" s="220"/>
      <c r="V1658" s="220"/>
      <c r="W1658" s="220"/>
      <c r="X1658" s="220"/>
      <c r="Y1658" s="220"/>
      <c r="Z1658" s="222"/>
      <c r="AA1658" s="222"/>
    </row>
    <row r="1659" spans="16:27" ht="15.75" customHeight="1" x14ac:dyDescent="0.25">
      <c r="P1659" s="220"/>
      <c r="Q1659" s="220"/>
      <c r="R1659" s="220"/>
      <c r="S1659" s="220"/>
      <c r="T1659" s="220"/>
      <c r="U1659" s="220"/>
      <c r="V1659" s="220"/>
      <c r="W1659" s="220"/>
      <c r="X1659" s="220"/>
      <c r="Y1659" s="220"/>
      <c r="Z1659" s="222"/>
      <c r="AA1659" s="222"/>
    </row>
    <row r="1660" spans="16:27" ht="15.75" customHeight="1" x14ac:dyDescent="0.25">
      <c r="P1660" s="220"/>
      <c r="Q1660" s="220"/>
      <c r="R1660" s="220"/>
      <c r="S1660" s="220"/>
      <c r="T1660" s="220"/>
      <c r="U1660" s="220"/>
      <c r="V1660" s="220"/>
      <c r="W1660" s="220"/>
      <c r="X1660" s="220"/>
      <c r="Y1660" s="220"/>
      <c r="Z1660" s="222"/>
      <c r="AA1660" s="222"/>
    </row>
    <row r="1661" spans="16:27" ht="15.75" customHeight="1" x14ac:dyDescent="0.25">
      <c r="P1661" s="220"/>
      <c r="Q1661" s="220"/>
      <c r="R1661" s="220"/>
      <c r="S1661" s="220"/>
      <c r="T1661" s="220"/>
      <c r="U1661" s="220"/>
      <c r="V1661" s="220"/>
      <c r="W1661" s="220"/>
      <c r="X1661" s="220"/>
      <c r="Y1661" s="220"/>
      <c r="Z1661" s="222"/>
      <c r="AA1661" s="222"/>
    </row>
    <row r="1662" spans="16:27" ht="15.75" customHeight="1" x14ac:dyDescent="0.25">
      <c r="P1662" s="220"/>
      <c r="Q1662" s="220"/>
      <c r="R1662" s="220"/>
      <c r="S1662" s="220"/>
      <c r="T1662" s="220"/>
      <c r="U1662" s="220"/>
      <c r="V1662" s="220"/>
      <c r="W1662" s="220"/>
      <c r="X1662" s="220"/>
      <c r="Y1662" s="220"/>
      <c r="Z1662" s="222"/>
      <c r="AA1662" s="222"/>
    </row>
    <row r="1663" spans="16:27" ht="15.75" customHeight="1" x14ac:dyDescent="0.25">
      <c r="P1663" s="220"/>
      <c r="Q1663" s="220"/>
      <c r="R1663" s="220"/>
      <c r="S1663" s="220"/>
      <c r="T1663" s="220"/>
      <c r="U1663" s="220"/>
      <c r="V1663" s="220"/>
      <c r="W1663" s="220"/>
      <c r="X1663" s="220"/>
      <c r="Y1663" s="220"/>
      <c r="Z1663" s="222"/>
      <c r="AA1663" s="222"/>
    </row>
    <row r="1664" spans="16:27" ht="15.75" customHeight="1" x14ac:dyDescent="0.25">
      <c r="P1664" s="220"/>
      <c r="Q1664" s="220"/>
      <c r="R1664" s="220"/>
      <c r="S1664" s="220"/>
      <c r="T1664" s="220"/>
      <c r="U1664" s="220"/>
      <c r="V1664" s="220"/>
      <c r="W1664" s="220"/>
      <c r="X1664" s="220"/>
      <c r="Y1664" s="220"/>
      <c r="Z1664" s="222"/>
      <c r="AA1664" s="222"/>
    </row>
    <row r="1665" spans="16:27" ht="15.75" customHeight="1" x14ac:dyDescent="0.25">
      <c r="P1665" s="220"/>
      <c r="Q1665" s="220"/>
      <c r="R1665" s="220"/>
      <c r="S1665" s="220"/>
      <c r="T1665" s="220"/>
      <c r="U1665" s="220"/>
      <c r="V1665" s="220"/>
      <c r="W1665" s="220"/>
      <c r="X1665" s="220"/>
      <c r="Y1665" s="220"/>
      <c r="Z1665" s="222"/>
      <c r="AA1665" s="222"/>
    </row>
    <row r="1666" spans="16:27" ht="15.75" customHeight="1" x14ac:dyDescent="0.25">
      <c r="P1666" s="220"/>
      <c r="Q1666" s="220"/>
      <c r="R1666" s="220"/>
      <c r="S1666" s="220"/>
      <c r="T1666" s="220"/>
      <c r="U1666" s="220"/>
      <c r="V1666" s="220"/>
      <c r="W1666" s="220"/>
      <c r="X1666" s="220"/>
      <c r="Y1666" s="220"/>
      <c r="Z1666" s="222"/>
      <c r="AA1666" s="222"/>
    </row>
    <row r="1667" spans="16:27" ht="15.75" customHeight="1" x14ac:dyDescent="0.25">
      <c r="P1667" s="220"/>
      <c r="Q1667" s="220"/>
      <c r="R1667" s="220"/>
      <c r="S1667" s="220"/>
      <c r="T1667" s="220"/>
      <c r="U1667" s="220"/>
      <c r="V1667" s="220"/>
      <c r="W1667" s="220"/>
      <c r="X1667" s="220"/>
      <c r="Y1667" s="220"/>
      <c r="Z1667" s="222"/>
      <c r="AA1667" s="222"/>
    </row>
    <row r="1668" spans="16:27" ht="15.75" customHeight="1" x14ac:dyDescent="0.25">
      <c r="P1668" s="220"/>
      <c r="Q1668" s="220"/>
      <c r="R1668" s="220"/>
      <c r="S1668" s="220"/>
      <c r="T1668" s="220"/>
      <c r="U1668" s="220"/>
      <c r="V1668" s="220"/>
      <c r="W1668" s="220"/>
      <c r="X1668" s="220"/>
      <c r="Y1668" s="220"/>
      <c r="Z1668" s="222"/>
      <c r="AA1668" s="222"/>
    </row>
    <row r="1669" spans="16:27" ht="15.75" customHeight="1" x14ac:dyDescent="0.25">
      <c r="P1669" s="220"/>
      <c r="Q1669" s="220"/>
      <c r="R1669" s="220"/>
      <c r="S1669" s="220"/>
      <c r="T1669" s="220"/>
      <c r="U1669" s="220"/>
      <c r="V1669" s="220"/>
      <c r="W1669" s="220"/>
      <c r="X1669" s="220"/>
      <c r="Y1669" s="220"/>
      <c r="Z1669" s="222"/>
      <c r="AA1669" s="222"/>
    </row>
    <row r="1670" spans="16:27" ht="15.75" customHeight="1" x14ac:dyDescent="0.25">
      <c r="P1670" s="220"/>
      <c r="Q1670" s="220"/>
      <c r="R1670" s="220"/>
      <c r="S1670" s="220"/>
      <c r="T1670" s="220"/>
      <c r="U1670" s="220"/>
      <c r="V1670" s="220"/>
      <c r="W1670" s="220"/>
      <c r="X1670" s="220"/>
      <c r="Y1670" s="220"/>
      <c r="Z1670" s="222"/>
      <c r="AA1670" s="222"/>
    </row>
    <row r="1671" spans="16:27" ht="15.75" customHeight="1" x14ac:dyDescent="0.25">
      <c r="P1671" s="220"/>
      <c r="Q1671" s="220"/>
      <c r="R1671" s="220"/>
      <c r="S1671" s="220"/>
      <c r="T1671" s="220"/>
      <c r="U1671" s="220"/>
      <c r="V1671" s="220"/>
      <c r="W1671" s="220"/>
      <c r="X1671" s="220"/>
      <c r="Y1671" s="220"/>
      <c r="Z1671" s="222"/>
      <c r="AA1671" s="222"/>
    </row>
    <row r="1672" spans="16:27" ht="15.75" customHeight="1" x14ac:dyDescent="0.25">
      <c r="P1672" s="220"/>
      <c r="Q1672" s="220"/>
      <c r="R1672" s="220"/>
      <c r="S1672" s="220"/>
      <c r="T1672" s="220"/>
      <c r="U1672" s="220"/>
      <c r="V1672" s="220"/>
      <c r="W1672" s="220"/>
      <c r="X1672" s="220"/>
      <c r="Y1672" s="220"/>
      <c r="Z1672" s="222"/>
      <c r="AA1672" s="222"/>
    </row>
    <row r="1673" spans="16:27" ht="15.75" customHeight="1" x14ac:dyDescent="0.25">
      <c r="P1673" s="220"/>
      <c r="Q1673" s="220"/>
      <c r="R1673" s="220"/>
      <c r="S1673" s="220"/>
      <c r="T1673" s="220"/>
      <c r="U1673" s="220"/>
      <c r="V1673" s="220"/>
      <c r="W1673" s="220"/>
      <c r="X1673" s="220"/>
      <c r="Y1673" s="220"/>
      <c r="Z1673" s="222"/>
      <c r="AA1673" s="222"/>
    </row>
    <row r="1674" spans="16:27" ht="15.75" customHeight="1" x14ac:dyDescent="0.25">
      <c r="P1674" s="220"/>
      <c r="Q1674" s="220"/>
      <c r="R1674" s="220"/>
      <c r="S1674" s="220"/>
      <c r="T1674" s="220"/>
      <c r="U1674" s="220"/>
      <c r="V1674" s="220"/>
      <c r="W1674" s="220"/>
      <c r="X1674" s="220"/>
      <c r="Y1674" s="220"/>
      <c r="Z1674" s="222"/>
      <c r="AA1674" s="222"/>
    </row>
    <row r="1675" spans="16:27" ht="15.75" customHeight="1" x14ac:dyDescent="0.25">
      <c r="P1675" s="220"/>
      <c r="Q1675" s="220"/>
      <c r="R1675" s="220"/>
      <c r="S1675" s="220"/>
      <c r="T1675" s="220"/>
      <c r="U1675" s="220"/>
      <c r="V1675" s="220"/>
      <c r="W1675" s="220"/>
      <c r="X1675" s="220"/>
      <c r="Y1675" s="220"/>
      <c r="Z1675" s="222"/>
      <c r="AA1675" s="222"/>
    </row>
    <row r="1676" spans="16:27" ht="15.75" customHeight="1" x14ac:dyDescent="0.25">
      <c r="P1676" s="220"/>
      <c r="Q1676" s="220"/>
      <c r="R1676" s="220"/>
      <c r="S1676" s="220"/>
      <c r="T1676" s="220"/>
      <c r="U1676" s="220"/>
      <c r="V1676" s="220"/>
      <c r="W1676" s="220"/>
      <c r="X1676" s="220"/>
      <c r="Y1676" s="220"/>
      <c r="Z1676" s="222"/>
      <c r="AA1676" s="222"/>
    </row>
    <row r="1677" spans="16:27" ht="15.75" customHeight="1" x14ac:dyDescent="0.25">
      <c r="P1677" s="220"/>
      <c r="Q1677" s="220"/>
      <c r="R1677" s="220"/>
      <c r="S1677" s="220"/>
      <c r="T1677" s="220"/>
      <c r="U1677" s="220"/>
      <c r="V1677" s="220"/>
      <c r="W1677" s="220"/>
      <c r="X1677" s="220"/>
      <c r="Y1677" s="220"/>
      <c r="Z1677" s="222"/>
      <c r="AA1677" s="222"/>
    </row>
    <row r="1678" spans="16:27" ht="15.75" customHeight="1" x14ac:dyDescent="0.25">
      <c r="P1678" s="220"/>
      <c r="Q1678" s="220"/>
      <c r="R1678" s="220"/>
      <c r="S1678" s="220"/>
      <c r="T1678" s="220"/>
      <c r="U1678" s="220"/>
      <c r="V1678" s="220"/>
      <c r="W1678" s="220"/>
      <c r="X1678" s="220"/>
      <c r="Y1678" s="220"/>
      <c r="Z1678" s="222"/>
      <c r="AA1678" s="222"/>
    </row>
    <row r="1679" spans="16:27" ht="15.75" customHeight="1" x14ac:dyDescent="0.25">
      <c r="P1679" s="220"/>
      <c r="Q1679" s="220"/>
      <c r="R1679" s="220"/>
      <c r="S1679" s="220"/>
      <c r="T1679" s="220"/>
      <c r="U1679" s="220"/>
      <c r="V1679" s="220"/>
      <c r="W1679" s="220"/>
      <c r="X1679" s="220"/>
      <c r="Y1679" s="220"/>
      <c r="Z1679" s="222"/>
      <c r="AA1679" s="222"/>
    </row>
    <row r="1680" spans="16:27" ht="15.75" customHeight="1" x14ac:dyDescent="0.25">
      <c r="P1680" s="220"/>
      <c r="Q1680" s="220"/>
      <c r="R1680" s="220"/>
      <c r="S1680" s="220"/>
      <c r="T1680" s="220"/>
      <c r="U1680" s="220"/>
      <c r="V1680" s="220"/>
      <c r="W1680" s="220"/>
      <c r="X1680" s="220"/>
      <c r="Y1680" s="220"/>
      <c r="Z1680" s="222"/>
      <c r="AA1680" s="222"/>
    </row>
    <row r="1681" spans="16:27" ht="15.75" customHeight="1" x14ac:dyDescent="0.25">
      <c r="P1681" s="220"/>
      <c r="Q1681" s="220"/>
      <c r="R1681" s="220"/>
      <c r="S1681" s="220"/>
      <c r="T1681" s="220"/>
      <c r="U1681" s="220"/>
      <c r="V1681" s="220"/>
      <c r="W1681" s="220"/>
      <c r="X1681" s="220"/>
      <c r="Y1681" s="220"/>
      <c r="Z1681" s="222"/>
      <c r="AA1681" s="222"/>
    </row>
    <row r="1682" spans="16:27" ht="15.75" customHeight="1" x14ac:dyDescent="0.25">
      <c r="P1682" s="220"/>
      <c r="Q1682" s="220"/>
      <c r="R1682" s="220"/>
      <c r="S1682" s="220"/>
      <c r="T1682" s="220"/>
      <c r="U1682" s="220"/>
      <c r="V1682" s="220"/>
      <c r="W1682" s="220"/>
      <c r="X1682" s="220"/>
      <c r="Y1682" s="220"/>
      <c r="Z1682" s="222"/>
      <c r="AA1682" s="222"/>
    </row>
    <row r="1683" spans="16:27" ht="15.75" customHeight="1" x14ac:dyDescent="0.25">
      <c r="P1683" s="220"/>
      <c r="Q1683" s="220"/>
      <c r="R1683" s="220"/>
      <c r="S1683" s="220"/>
      <c r="T1683" s="220"/>
      <c r="U1683" s="220"/>
      <c r="V1683" s="220"/>
      <c r="W1683" s="220"/>
      <c r="X1683" s="220"/>
      <c r="Y1683" s="220"/>
      <c r="Z1683" s="222"/>
      <c r="AA1683" s="222"/>
    </row>
    <row r="1684" spans="16:27" ht="15.75" customHeight="1" x14ac:dyDescent="0.25">
      <c r="P1684" s="220"/>
      <c r="Q1684" s="220"/>
      <c r="R1684" s="220"/>
      <c r="S1684" s="220"/>
      <c r="T1684" s="220"/>
      <c r="U1684" s="220"/>
      <c r="V1684" s="220"/>
      <c r="W1684" s="220"/>
      <c r="X1684" s="220"/>
      <c r="Y1684" s="220"/>
      <c r="Z1684" s="222"/>
      <c r="AA1684" s="222"/>
    </row>
    <row r="1685" spans="16:27" ht="15.75" customHeight="1" x14ac:dyDescent="0.25">
      <c r="P1685" s="220"/>
      <c r="Q1685" s="220"/>
      <c r="R1685" s="220"/>
      <c r="S1685" s="220"/>
      <c r="T1685" s="220"/>
      <c r="U1685" s="220"/>
      <c r="V1685" s="220"/>
      <c r="W1685" s="220"/>
      <c r="X1685" s="220"/>
      <c r="Y1685" s="220"/>
      <c r="Z1685" s="222"/>
      <c r="AA1685" s="222"/>
    </row>
    <row r="1686" spans="16:27" ht="15.75" customHeight="1" x14ac:dyDescent="0.25">
      <c r="P1686" s="220"/>
      <c r="Q1686" s="220"/>
      <c r="R1686" s="220"/>
      <c r="S1686" s="220"/>
      <c r="T1686" s="220"/>
      <c r="U1686" s="220"/>
      <c r="V1686" s="220"/>
      <c r="W1686" s="220"/>
      <c r="X1686" s="220"/>
      <c r="Y1686" s="220"/>
      <c r="Z1686" s="222"/>
      <c r="AA1686" s="222"/>
    </row>
    <row r="1687" spans="16:27" ht="15.75" customHeight="1" x14ac:dyDescent="0.25">
      <c r="P1687" s="220"/>
      <c r="Q1687" s="220"/>
      <c r="R1687" s="220"/>
      <c r="S1687" s="220"/>
      <c r="T1687" s="220"/>
      <c r="U1687" s="220"/>
      <c r="V1687" s="220"/>
      <c r="W1687" s="220"/>
      <c r="X1687" s="220"/>
      <c r="Y1687" s="220"/>
      <c r="Z1687" s="222"/>
      <c r="AA1687" s="222"/>
    </row>
    <row r="1688" spans="16:27" ht="15.75" customHeight="1" x14ac:dyDescent="0.25">
      <c r="P1688" s="220"/>
      <c r="Q1688" s="220"/>
      <c r="R1688" s="220"/>
      <c r="S1688" s="220"/>
      <c r="T1688" s="220"/>
      <c r="U1688" s="220"/>
      <c r="V1688" s="220"/>
      <c r="W1688" s="220"/>
      <c r="X1688" s="220"/>
      <c r="Y1688" s="220"/>
      <c r="Z1688" s="222"/>
      <c r="AA1688" s="222"/>
    </row>
    <row r="1689" spans="16:27" ht="15.75" customHeight="1" x14ac:dyDescent="0.25">
      <c r="P1689" s="220"/>
      <c r="Q1689" s="220"/>
      <c r="R1689" s="220"/>
      <c r="S1689" s="220"/>
      <c r="T1689" s="220"/>
      <c r="U1689" s="220"/>
      <c r="V1689" s="220"/>
      <c r="W1689" s="220"/>
      <c r="X1689" s="220"/>
      <c r="Y1689" s="220"/>
      <c r="Z1689" s="222"/>
      <c r="AA1689" s="222"/>
    </row>
    <row r="1690" spans="16:27" ht="15.75" customHeight="1" x14ac:dyDescent="0.25">
      <c r="P1690" s="220"/>
      <c r="Q1690" s="220"/>
      <c r="R1690" s="220"/>
      <c r="S1690" s="220"/>
      <c r="T1690" s="220"/>
      <c r="U1690" s="220"/>
      <c r="V1690" s="220"/>
      <c r="W1690" s="220"/>
      <c r="X1690" s="220"/>
      <c r="Y1690" s="220"/>
      <c r="Z1690" s="222"/>
      <c r="AA1690" s="222"/>
    </row>
    <row r="1691" spans="16:27" ht="15.75" customHeight="1" x14ac:dyDescent="0.25">
      <c r="P1691" s="220"/>
      <c r="Q1691" s="220"/>
      <c r="R1691" s="220"/>
      <c r="S1691" s="220"/>
      <c r="T1691" s="220"/>
      <c r="U1691" s="220"/>
      <c r="V1691" s="220"/>
      <c r="W1691" s="220"/>
      <c r="X1691" s="220"/>
      <c r="Y1691" s="220"/>
      <c r="Z1691" s="222"/>
      <c r="AA1691" s="222"/>
    </row>
    <row r="1692" spans="16:27" ht="15.75" customHeight="1" x14ac:dyDescent="0.25">
      <c r="P1692" s="220"/>
      <c r="Q1692" s="220"/>
      <c r="R1692" s="220"/>
      <c r="S1692" s="220"/>
      <c r="T1692" s="220"/>
      <c r="U1692" s="220"/>
      <c r="V1692" s="220"/>
      <c r="W1692" s="220"/>
      <c r="X1692" s="220"/>
      <c r="Y1692" s="220"/>
      <c r="Z1692" s="222"/>
      <c r="AA1692" s="222"/>
    </row>
    <row r="1693" spans="16:27" ht="15.75" customHeight="1" x14ac:dyDescent="0.25">
      <c r="P1693" s="220"/>
      <c r="Q1693" s="220"/>
      <c r="R1693" s="220"/>
      <c r="S1693" s="220"/>
      <c r="T1693" s="220"/>
      <c r="U1693" s="220"/>
      <c r="V1693" s="220"/>
      <c r="W1693" s="220"/>
      <c r="X1693" s="220"/>
      <c r="Y1693" s="220"/>
      <c r="Z1693" s="222"/>
      <c r="AA1693" s="222"/>
    </row>
    <row r="1694" spans="16:27" ht="15.75" customHeight="1" x14ac:dyDescent="0.25">
      <c r="P1694" s="220"/>
      <c r="Q1694" s="220"/>
      <c r="R1694" s="220"/>
      <c r="S1694" s="220"/>
      <c r="T1694" s="220"/>
      <c r="U1694" s="220"/>
      <c r="V1694" s="220"/>
      <c r="W1694" s="220"/>
      <c r="X1694" s="220"/>
      <c r="Y1694" s="220"/>
      <c r="Z1694" s="222"/>
      <c r="AA1694" s="222"/>
    </row>
    <row r="1695" spans="16:27" ht="15.75" customHeight="1" x14ac:dyDescent="0.25">
      <c r="P1695" s="220"/>
      <c r="Q1695" s="220"/>
      <c r="R1695" s="220"/>
      <c r="S1695" s="220"/>
      <c r="T1695" s="220"/>
      <c r="U1695" s="220"/>
      <c r="V1695" s="220"/>
      <c r="W1695" s="220"/>
      <c r="X1695" s="220"/>
      <c r="Y1695" s="220"/>
      <c r="Z1695" s="222"/>
      <c r="AA1695" s="222"/>
    </row>
    <row r="1696" spans="16:27" ht="15.75" customHeight="1" x14ac:dyDescent="0.25">
      <c r="P1696" s="220"/>
      <c r="Q1696" s="220"/>
      <c r="R1696" s="220"/>
      <c r="S1696" s="220"/>
      <c r="T1696" s="220"/>
      <c r="U1696" s="220"/>
      <c r="V1696" s="220"/>
      <c r="W1696" s="220"/>
      <c r="X1696" s="220"/>
      <c r="Y1696" s="220"/>
      <c r="Z1696" s="222"/>
      <c r="AA1696" s="222"/>
    </row>
    <row r="1697" spans="16:27" ht="15.75" customHeight="1" x14ac:dyDescent="0.25">
      <c r="P1697" s="220"/>
      <c r="Q1697" s="220"/>
      <c r="R1697" s="220"/>
      <c r="S1697" s="220"/>
      <c r="T1697" s="220"/>
      <c r="U1697" s="220"/>
      <c r="V1697" s="220"/>
      <c r="W1697" s="220"/>
      <c r="X1697" s="220"/>
      <c r="Y1697" s="220"/>
      <c r="Z1697" s="222"/>
      <c r="AA1697" s="222"/>
    </row>
    <row r="1698" spans="16:27" ht="15.75" customHeight="1" x14ac:dyDescent="0.25">
      <c r="P1698" s="220"/>
      <c r="Q1698" s="220"/>
      <c r="R1698" s="220"/>
      <c r="S1698" s="220"/>
      <c r="T1698" s="220"/>
      <c r="U1698" s="220"/>
      <c r="V1698" s="220"/>
      <c r="W1698" s="220"/>
      <c r="X1698" s="220"/>
      <c r="Y1698" s="220"/>
      <c r="Z1698" s="222"/>
      <c r="AA1698" s="222"/>
    </row>
    <row r="1699" spans="16:27" ht="15.75" customHeight="1" x14ac:dyDescent="0.25">
      <c r="P1699" s="220"/>
      <c r="Q1699" s="220"/>
      <c r="R1699" s="220"/>
      <c r="S1699" s="220"/>
      <c r="T1699" s="220"/>
      <c r="U1699" s="220"/>
      <c r="V1699" s="220"/>
      <c r="W1699" s="220"/>
      <c r="X1699" s="220"/>
      <c r="Y1699" s="220"/>
      <c r="Z1699" s="222"/>
      <c r="AA1699" s="222"/>
    </row>
    <row r="1700" spans="16:27" ht="15.75" customHeight="1" x14ac:dyDescent="0.25">
      <c r="P1700" s="220"/>
      <c r="Q1700" s="220"/>
      <c r="R1700" s="220"/>
      <c r="S1700" s="220"/>
      <c r="T1700" s="220"/>
      <c r="U1700" s="220"/>
      <c r="V1700" s="220"/>
      <c r="W1700" s="220"/>
      <c r="X1700" s="220"/>
      <c r="Y1700" s="220"/>
      <c r="Z1700" s="222"/>
      <c r="AA1700" s="222"/>
    </row>
    <row r="1701" spans="16:27" ht="15.75" customHeight="1" x14ac:dyDescent="0.25">
      <c r="P1701" s="220"/>
      <c r="Q1701" s="220"/>
      <c r="R1701" s="220"/>
      <c r="S1701" s="220"/>
      <c r="T1701" s="220"/>
      <c r="U1701" s="220"/>
      <c r="V1701" s="220"/>
      <c r="W1701" s="220"/>
      <c r="X1701" s="220"/>
      <c r="Y1701" s="220"/>
      <c r="Z1701" s="222"/>
      <c r="AA1701" s="222"/>
    </row>
    <row r="1702" spans="16:27" ht="15.75" customHeight="1" x14ac:dyDescent="0.25">
      <c r="P1702" s="220"/>
      <c r="Q1702" s="220"/>
      <c r="R1702" s="220"/>
      <c r="S1702" s="220"/>
      <c r="T1702" s="220"/>
      <c r="U1702" s="220"/>
      <c r="V1702" s="220"/>
      <c r="W1702" s="220"/>
      <c r="X1702" s="220"/>
      <c r="Y1702" s="220"/>
      <c r="Z1702" s="222"/>
      <c r="AA1702" s="222"/>
    </row>
    <row r="1703" spans="16:27" ht="15.75" customHeight="1" x14ac:dyDescent="0.25">
      <c r="P1703" s="220"/>
      <c r="Q1703" s="220"/>
      <c r="R1703" s="220"/>
      <c r="S1703" s="220"/>
      <c r="T1703" s="220"/>
      <c r="U1703" s="220"/>
      <c r="V1703" s="220"/>
      <c r="W1703" s="220"/>
      <c r="X1703" s="220"/>
      <c r="Y1703" s="220"/>
      <c r="Z1703" s="222"/>
      <c r="AA1703" s="222"/>
    </row>
    <row r="1704" spans="16:27" ht="15.75" customHeight="1" x14ac:dyDescent="0.25">
      <c r="P1704" s="220"/>
      <c r="Q1704" s="220"/>
      <c r="R1704" s="220"/>
      <c r="S1704" s="220"/>
      <c r="T1704" s="220"/>
      <c r="U1704" s="220"/>
      <c r="V1704" s="220"/>
      <c r="W1704" s="220"/>
      <c r="X1704" s="220"/>
      <c r="Y1704" s="220"/>
      <c r="Z1704" s="222"/>
      <c r="AA1704" s="222"/>
    </row>
    <row r="1705" spans="16:27" ht="15.75" customHeight="1" x14ac:dyDescent="0.25">
      <c r="P1705" s="220"/>
      <c r="Q1705" s="220"/>
      <c r="R1705" s="220"/>
      <c r="S1705" s="220"/>
      <c r="T1705" s="220"/>
      <c r="U1705" s="220"/>
      <c r="V1705" s="220"/>
      <c r="W1705" s="220"/>
      <c r="X1705" s="220"/>
      <c r="Y1705" s="220"/>
      <c r="Z1705" s="222"/>
      <c r="AA1705" s="222"/>
    </row>
    <row r="1706" spans="16:27" ht="15.75" customHeight="1" x14ac:dyDescent="0.25">
      <c r="P1706" s="220"/>
      <c r="Q1706" s="220"/>
      <c r="R1706" s="220"/>
      <c r="S1706" s="220"/>
      <c r="T1706" s="220"/>
      <c r="U1706" s="220"/>
      <c r="V1706" s="220"/>
      <c r="W1706" s="220"/>
      <c r="X1706" s="220"/>
      <c r="Y1706" s="220"/>
      <c r="Z1706" s="222"/>
      <c r="AA1706" s="222"/>
    </row>
    <row r="1707" spans="16:27" ht="15.75" customHeight="1" x14ac:dyDescent="0.25">
      <c r="P1707" s="220"/>
      <c r="Q1707" s="220"/>
      <c r="R1707" s="220"/>
      <c r="S1707" s="220"/>
      <c r="T1707" s="220"/>
      <c r="U1707" s="220"/>
      <c r="V1707" s="220"/>
      <c r="W1707" s="220"/>
      <c r="X1707" s="220"/>
      <c r="Y1707" s="220"/>
      <c r="Z1707" s="222"/>
      <c r="AA1707" s="222"/>
    </row>
    <row r="1708" spans="16:27" ht="15.75" customHeight="1" x14ac:dyDescent="0.25">
      <c r="P1708" s="220"/>
      <c r="Q1708" s="220"/>
      <c r="R1708" s="220"/>
      <c r="S1708" s="220"/>
      <c r="T1708" s="220"/>
      <c r="U1708" s="220"/>
      <c r="V1708" s="220"/>
      <c r="W1708" s="220"/>
      <c r="X1708" s="220"/>
      <c r="Y1708" s="220"/>
      <c r="Z1708" s="222"/>
      <c r="AA1708" s="222"/>
    </row>
    <row r="1709" spans="16:27" ht="15.75" customHeight="1" x14ac:dyDescent="0.25">
      <c r="P1709" s="220"/>
      <c r="Q1709" s="220"/>
      <c r="R1709" s="220"/>
      <c r="S1709" s="220"/>
      <c r="T1709" s="220"/>
      <c r="U1709" s="220"/>
      <c r="V1709" s="220"/>
      <c r="W1709" s="220"/>
      <c r="X1709" s="220"/>
      <c r="Y1709" s="220"/>
      <c r="Z1709" s="222"/>
      <c r="AA1709" s="222"/>
    </row>
    <row r="1710" spans="16:27" ht="15.75" customHeight="1" x14ac:dyDescent="0.25">
      <c r="P1710" s="220"/>
      <c r="Q1710" s="220"/>
      <c r="R1710" s="220"/>
      <c r="S1710" s="220"/>
      <c r="T1710" s="220"/>
      <c r="U1710" s="220"/>
      <c r="V1710" s="220"/>
      <c r="W1710" s="220"/>
      <c r="X1710" s="220"/>
      <c r="Y1710" s="220"/>
      <c r="Z1710" s="222"/>
      <c r="AA1710" s="222"/>
    </row>
    <row r="1711" spans="16:27" ht="15.75" customHeight="1" x14ac:dyDescent="0.25">
      <c r="P1711" s="220"/>
      <c r="Q1711" s="220"/>
      <c r="R1711" s="220"/>
      <c r="S1711" s="220"/>
      <c r="T1711" s="220"/>
      <c r="U1711" s="220"/>
      <c r="V1711" s="220"/>
      <c r="W1711" s="220"/>
      <c r="X1711" s="220"/>
      <c r="Y1711" s="220"/>
      <c r="Z1711" s="222"/>
      <c r="AA1711" s="222"/>
    </row>
    <row r="1712" spans="16:27" ht="15.75" customHeight="1" x14ac:dyDescent="0.25">
      <c r="P1712" s="220"/>
      <c r="Q1712" s="220"/>
      <c r="R1712" s="220"/>
      <c r="S1712" s="220"/>
      <c r="T1712" s="220"/>
      <c r="U1712" s="220"/>
      <c r="V1712" s="220"/>
      <c r="W1712" s="220"/>
      <c r="X1712" s="220"/>
      <c r="Y1712" s="220"/>
      <c r="Z1712" s="222"/>
      <c r="AA1712" s="222"/>
    </row>
    <row r="1713" spans="16:27" ht="15.75" customHeight="1" x14ac:dyDescent="0.25">
      <c r="P1713" s="220"/>
      <c r="Q1713" s="220"/>
      <c r="R1713" s="220"/>
      <c r="S1713" s="220"/>
      <c r="T1713" s="220"/>
      <c r="U1713" s="220"/>
      <c r="V1713" s="220"/>
      <c r="W1713" s="220"/>
      <c r="X1713" s="220"/>
      <c r="Y1713" s="220"/>
      <c r="Z1713" s="222"/>
      <c r="AA1713" s="222"/>
    </row>
    <row r="1714" spans="16:27" ht="15.75" customHeight="1" x14ac:dyDescent="0.25">
      <c r="P1714" s="220"/>
      <c r="Q1714" s="220"/>
      <c r="R1714" s="220"/>
      <c r="S1714" s="220"/>
      <c r="T1714" s="220"/>
      <c r="U1714" s="220"/>
      <c r="V1714" s="220"/>
      <c r="W1714" s="220"/>
      <c r="X1714" s="220"/>
      <c r="Y1714" s="220"/>
      <c r="Z1714" s="222"/>
      <c r="AA1714" s="222"/>
    </row>
    <row r="1715" spans="16:27" ht="15.75" customHeight="1" x14ac:dyDescent="0.25">
      <c r="P1715" s="220"/>
      <c r="Q1715" s="220"/>
      <c r="R1715" s="220"/>
      <c r="S1715" s="220"/>
      <c r="T1715" s="220"/>
      <c r="U1715" s="220"/>
      <c r="V1715" s="220"/>
      <c r="W1715" s="220"/>
      <c r="X1715" s="220"/>
      <c r="Y1715" s="220"/>
      <c r="Z1715" s="222"/>
      <c r="AA1715" s="222"/>
    </row>
    <row r="1716" spans="16:27" ht="15.75" customHeight="1" x14ac:dyDescent="0.25">
      <c r="P1716" s="220"/>
      <c r="Q1716" s="220"/>
      <c r="R1716" s="220"/>
      <c r="S1716" s="220"/>
      <c r="T1716" s="220"/>
      <c r="U1716" s="220"/>
      <c r="V1716" s="220"/>
      <c r="W1716" s="220"/>
      <c r="X1716" s="220"/>
      <c r="Y1716" s="220"/>
      <c r="Z1716" s="222"/>
      <c r="AA1716" s="222"/>
    </row>
    <row r="1717" spans="16:27" ht="15.75" customHeight="1" x14ac:dyDescent="0.25">
      <c r="P1717" s="220"/>
      <c r="Q1717" s="220"/>
      <c r="R1717" s="220"/>
      <c r="S1717" s="220"/>
      <c r="T1717" s="220"/>
      <c r="U1717" s="220"/>
      <c r="V1717" s="220"/>
      <c r="W1717" s="220"/>
      <c r="X1717" s="220"/>
      <c r="Y1717" s="220"/>
      <c r="Z1717" s="222"/>
      <c r="AA1717" s="222"/>
    </row>
    <row r="1718" spans="16:27" ht="15.75" customHeight="1" x14ac:dyDescent="0.25">
      <c r="P1718" s="220"/>
      <c r="Q1718" s="220"/>
      <c r="R1718" s="220"/>
      <c r="S1718" s="220"/>
      <c r="T1718" s="220"/>
      <c r="U1718" s="220"/>
      <c r="V1718" s="220"/>
      <c r="W1718" s="220"/>
      <c r="X1718" s="220"/>
      <c r="Y1718" s="220"/>
      <c r="Z1718" s="222"/>
      <c r="AA1718" s="222"/>
    </row>
    <row r="1719" spans="16:27" ht="15.75" customHeight="1" x14ac:dyDescent="0.25">
      <c r="P1719" s="220"/>
      <c r="Q1719" s="220"/>
      <c r="R1719" s="220"/>
      <c r="S1719" s="220"/>
      <c r="T1719" s="220"/>
      <c r="U1719" s="220"/>
      <c r="V1719" s="220"/>
      <c r="W1719" s="220"/>
      <c r="X1719" s="220"/>
      <c r="Y1719" s="220"/>
      <c r="Z1719" s="222"/>
      <c r="AA1719" s="222"/>
    </row>
    <row r="1720" spans="16:27" ht="15.75" customHeight="1" x14ac:dyDescent="0.25">
      <c r="P1720" s="220"/>
      <c r="Q1720" s="220"/>
      <c r="R1720" s="220"/>
      <c r="S1720" s="220"/>
      <c r="T1720" s="220"/>
      <c r="U1720" s="220"/>
      <c r="V1720" s="220"/>
      <c r="W1720" s="220"/>
      <c r="X1720" s="220"/>
      <c r="Y1720" s="220"/>
      <c r="Z1720" s="222"/>
      <c r="AA1720" s="222"/>
    </row>
  </sheetData>
  <mergeCells count="518">
    <mergeCell ref="B161:D161"/>
    <mergeCell ref="E161:O161"/>
    <mergeCell ref="B162:D162"/>
    <mergeCell ref="E162:O162"/>
    <mergeCell ref="AS148:AS153"/>
    <mergeCell ref="AT148:AT153"/>
    <mergeCell ref="AU148:AU153"/>
    <mergeCell ref="AV148:AV153"/>
    <mergeCell ref="A154:C156"/>
    <mergeCell ref="B160:D160"/>
    <mergeCell ref="E160:O160"/>
    <mergeCell ref="AM148:AM153"/>
    <mergeCell ref="AN148:AN153"/>
    <mergeCell ref="AO148:AO153"/>
    <mergeCell ref="AP148:AP153"/>
    <mergeCell ref="AQ148:AQ153"/>
    <mergeCell ref="AR148:AR153"/>
    <mergeCell ref="AG148:AG153"/>
    <mergeCell ref="AH148:AH153"/>
    <mergeCell ref="AI148:AI153"/>
    <mergeCell ref="AJ148:AJ153"/>
    <mergeCell ref="AK148:AK153"/>
    <mergeCell ref="AL148:AL153"/>
    <mergeCell ref="AS142:AS147"/>
    <mergeCell ref="AT142:AT147"/>
    <mergeCell ref="AU142:AU147"/>
    <mergeCell ref="AV142:AV147"/>
    <mergeCell ref="A148:A153"/>
    <mergeCell ref="B148:B153"/>
    <mergeCell ref="C148:C153"/>
    <mergeCell ref="AD148:AD153"/>
    <mergeCell ref="AE148:AE153"/>
    <mergeCell ref="AF148:AF153"/>
    <mergeCell ref="AM142:AM147"/>
    <mergeCell ref="AN142:AN147"/>
    <mergeCell ref="AO142:AO147"/>
    <mergeCell ref="AP142:AP147"/>
    <mergeCell ref="AQ142:AQ147"/>
    <mergeCell ref="AR142:AR147"/>
    <mergeCell ref="AG142:AG147"/>
    <mergeCell ref="AH142:AH147"/>
    <mergeCell ref="AI142:AI147"/>
    <mergeCell ref="AJ142:AJ147"/>
    <mergeCell ref="AK142:AK147"/>
    <mergeCell ref="AL142:AL147"/>
    <mergeCell ref="A142:A147"/>
    <mergeCell ref="B142:B147"/>
    <mergeCell ref="C142:C147"/>
    <mergeCell ref="AD142:AD147"/>
    <mergeCell ref="AE142:AE147"/>
    <mergeCell ref="AF142:AF147"/>
    <mergeCell ref="AQ136:AQ141"/>
    <mergeCell ref="AR136:AR141"/>
    <mergeCell ref="AS136:AS141"/>
    <mergeCell ref="AT136:AT141"/>
    <mergeCell ref="AU136:AU141"/>
    <mergeCell ref="AV136:AV141"/>
    <mergeCell ref="AK136:AK141"/>
    <mergeCell ref="AL136:AL141"/>
    <mergeCell ref="AM136:AM141"/>
    <mergeCell ref="AN136:AN141"/>
    <mergeCell ref="AO136:AO141"/>
    <mergeCell ref="AP136:AP141"/>
    <mergeCell ref="AU130:AU135"/>
    <mergeCell ref="AV130:AV135"/>
    <mergeCell ref="C136:C141"/>
    <mergeCell ref="AD136:AD141"/>
    <mergeCell ref="AE136:AE141"/>
    <mergeCell ref="AF136:AF141"/>
    <mergeCell ref="AG136:AG141"/>
    <mergeCell ref="AH136:AH141"/>
    <mergeCell ref="AI136:AI141"/>
    <mergeCell ref="AJ136:AJ141"/>
    <mergeCell ref="AO130:AO135"/>
    <mergeCell ref="AP130:AP135"/>
    <mergeCell ref="AQ130:AQ135"/>
    <mergeCell ref="AR130:AR135"/>
    <mergeCell ref="AS130:AS135"/>
    <mergeCell ref="AT130:AT135"/>
    <mergeCell ref="AI130:AI135"/>
    <mergeCell ref="AJ130:AJ135"/>
    <mergeCell ref="AK130:AK135"/>
    <mergeCell ref="AL130:AL135"/>
    <mergeCell ref="AM130:AM135"/>
    <mergeCell ref="AN130:AN135"/>
    <mergeCell ref="C130:C135"/>
    <mergeCell ref="AD130:AD135"/>
    <mergeCell ref="AE130:AE135"/>
    <mergeCell ref="AF130:AF135"/>
    <mergeCell ref="AG130:AG135"/>
    <mergeCell ref="AH130:AH135"/>
    <mergeCell ref="AQ124:AQ129"/>
    <mergeCell ref="AR124:AR129"/>
    <mergeCell ref="AS124:AS129"/>
    <mergeCell ref="AT124:AT129"/>
    <mergeCell ref="AU124:AU129"/>
    <mergeCell ref="AV124:AV129"/>
    <mergeCell ref="AK124:AK129"/>
    <mergeCell ref="AL124:AL129"/>
    <mergeCell ref="AM124:AM129"/>
    <mergeCell ref="AN124:AN129"/>
    <mergeCell ref="AO124:AO129"/>
    <mergeCell ref="AP124:AP129"/>
    <mergeCell ref="AU118:AU123"/>
    <mergeCell ref="AV118:AV123"/>
    <mergeCell ref="C124:C129"/>
    <mergeCell ref="AD124:AD129"/>
    <mergeCell ref="AE124:AE129"/>
    <mergeCell ref="AF124:AF129"/>
    <mergeCell ref="AG124:AG129"/>
    <mergeCell ref="AH124:AH129"/>
    <mergeCell ref="AI124:AI129"/>
    <mergeCell ref="AJ124:AJ129"/>
    <mergeCell ref="AO118:AO123"/>
    <mergeCell ref="AP118:AP123"/>
    <mergeCell ref="AQ118:AQ123"/>
    <mergeCell ref="AR118:AR123"/>
    <mergeCell ref="AS118:AS123"/>
    <mergeCell ref="AT118:AT123"/>
    <mergeCell ref="AI118:AI123"/>
    <mergeCell ref="AJ118:AJ123"/>
    <mergeCell ref="AK118:AK123"/>
    <mergeCell ref="AL118:AL123"/>
    <mergeCell ref="AM118:AM123"/>
    <mergeCell ref="AN118:AN123"/>
    <mergeCell ref="C118:C123"/>
    <mergeCell ref="AD118:AD123"/>
    <mergeCell ref="AE118:AE123"/>
    <mergeCell ref="AF118:AF123"/>
    <mergeCell ref="AG118:AG123"/>
    <mergeCell ref="AH118:AH123"/>
    <mergeCell ref="AQ112:AQ117"/>
    <mergeCell ref="AR112:AR117"/>
    <mergeCell ref="AS112:AS117"/>
    <mergeCell ref="AT112:AT117"/>
    <mergeCell ref="AU112:AU117"/>
    <mergeCell ref="AV112:AV117"/>
    <mergeCell ref="AK112:AK117"/>
    <mergeCell ref="AL112:AL117"/>
    <mergeCell ref="AM112:AM117"/>
    <mergeCell ref="AN112:AN117"/>
    <mergeCell ref="AO112:AO117"/>
    <mergeCell ref="AP112:AP117"/>
    <mergeCell ref="AU106:AU111"/>
    <mergeCell ref="AV106:AV111"/>
    <mergeCell ref="C112:C117"/>
    <mergeCell ref="AD112:AD117"/>
    <mergeCell ref="AE112:AE117"/>
    <mergeCell ref="AF112:AF117"/>
    <mergeCell ref="AG112:AG117"/>
    <mergeCell ref="AH112:AH117"/>
    <mergeCell ref="AI112:AI117"/>
    <mergeCell ref="AJ112:AJ117"/>
    <mergeCell ref="AO106:AO111"/>
    <mergeCell ref="AP106:AP111"/>
    <mergeCell ref="AQ106:AQ111"/>
    <mergeCell ref="AR106:AR111"/>
    <mergeCell ref="AS106:AS111"/>
    <mergeCell ref="AT106:AT111"/>
    <mergeCell ref="AI106:AI111"/>
    <mergeCell ref="AJ106:AJ111"/>
    <mergeCell ref="AK106:AK111"/>
    <mergeCell ref="AL106:AL111"/>
    <mergeCell ref="AM106:AM111"/>
    <mergeCell ref="AN106:AN111"/>
    <mergeCell ref="AS100:AS105"/>
    <mergeCell ref="AT100:AT105"/>
    <mergeCell ref="AU100:AU105"/>
    <mergeCell ref="AV100:AV105"/>
    <mergeCell ref="C106:C111"/>
    <mergeCell ref="AD106:AD111"/>
    <mergeCell ref="AE106:AE111"/>
    <mergeCell ref="AF106:AF111"/>
    <mergeCell ref="AG106:AG111"/>
    <mergeCell ref="AH106:AH111"/>
    <mergeCell ref="AM100:AM105"/>
    <mergeCell ref="AN100:AN105"/>
    <mergeCell ref="AO100:AO105"/>
    <mergeCell ref="AP100:AP105"/>
    <mergeCell ref="AQ100:AQ105"/>
    <mergeCell ref="AR100:AR105"/>
    <mergeCell ref="AG100:AG105"/>
    <mergeCell ref="AH100:AH105"/>
    <mergeCell ref="AI100:AI105"/>
    <mergeCell ref="AJ100:AJ105"/>
    <mergeCell ref="AK100:AK105"/>
    <mergeCell ref="AL100:AL105"/>
    <mergeCell ref="AD97:AD99"/>
    <mergeCell ref="AE97:AE99"/>
    <mergeCell ref="AF97:AF99"/>
    <mergeCell ref="C100:C105"/>
    <mergeCell ref="AD100:AD105"/>
    <mergeCell ref="AE100:AE105"/>
    <mergeCell ref="AF100:AF105"/>
    <mergeCell ref="AQ94:AQ99"/>
    <mergeCell ref="AR94:AR99"/>
    <mergeCell ref="AS94:AS99"/>
    <mergeCell ref="AT94:AT99"/>
    <mergeCell ref="AU94:AU99"/>
    <mergeCell ref="AV94:AV99"/>
    <mergeCell ref="AK94:AK99"/>
    <mergeCell ref="AL94:AL99"/>
    <mergeCell ref="AM94:AM99"/>
    <mergeCell ref="AN94:AN99"/>
    <mergeCell ref="AO94:AO99"/>
    <mergeCell ref="AP94:AP99"/>
    <mergeCell ref="AU88:AU93"/>
    <mergeCell ref="AV88:AV93"/>
    <mergeCell ref="C94:C99"/>
    <mergeCell ref="AD94:AD96"/>
    <mergeCell ref="AE94:AE96"/>
    <mergeCell ref="AF94:AF96"/>
    <mergeCell ref="AG94:AG99"/>
    <mergeCell ref="AH94:AH99"/>
    <mergeCell ref="AI94:AI99"/>
    <mergeCell ref="AJ94:AJ99"/>
    <mergeCell ref="AO88:AO93"/>
    <mergeCell ref="AP88:AP93"/>
    <mergeCell ref="AQ88:AQ93"/>
    <mergeCell ref="AR88:AR93"/>
    <mergeCell ref="AS88:AS93"/>
    <mergeCell ref="AT88:AT93"/>
    <mergeCell ref="AI88:AI93"/>
    <mergeCell ref="AJ88:AJ93"/>
    <mergeCell ref="AK88:AK93"/>
    <mergeCell ref="AL88:AL93"/>
    <mergeCell ref="AM88:AM93"/>
    <mergeCell ref="AN88:AN93"/>
    <mergeCell ref="AS82:AS87"/>
    <mergeCell ref="AT82:AT87"/>
    <mergeCell ref="AU82:AU87"/>
    <mergeCell ref="AV82:AV87"/>
    <mergeCell ref="C88:C93"/>
    <mergeCell ref="AD88:AD93"/>
    <mergeCell ref="AE88:AE93"/>
    <mergeCell ref="AF88:AF93"/>
    <mergeCell ref="AG88:AG93"/>
    <mergeCell ref="AH88:AH93"/>
    <mergeCell ref="AM82:AM87"/>
    <mergeCell ref="AN82:AN87"/>
    <mergeCell ref="AO82:AO87"/>
    <mergeCell ref="AP82:AP87"/>
    <mergeCell ref="AQ82:AQ87"/>
    <mergeCell ref="AR82:AR87"/>
    <mergeCell ref="AG82:AG87"/>
    <mergeCell ref="AH82:AH87"/>
    <mergeCell ref="AI82:AI87"/>
    <mergeCell ref="AJ82:AJ87"/>
    <mergeCell ref="AK82:AK87"/>
    <mergeCell ref="AL82:AL87"/>
    <mergeCell ref="AD79:AD81"/>
    <mergeCell ref="AE79:AE81"/>
    <mergeCell ref="AF79:AF81"/>
    <mergeCell ref="C82:C87"/>
    <mergeCell ref="AD82:AD87"/>
    <mergeCell ref="AE82:AE87"/>
    <mergeCell ref="AF82:AF87"/>
    <mergeCell ref="AQ76:AQ81"/>
    <mergeCell ref="AR76:AR81"/>
    <mergeCell ref="AS76:AS81"/>
    <mergeCell ref="AT76:AT81"/>
    <mergeCell ref="AU76:AU81"/>
    <mergeCell ref="AV76:AV81"/>
    <mergeCell ref="AK76:AK81"/>
    <mergeCell ref="AL76:AL81"/>
    <mergeCell ref="AM76:AM81"/>
    <mergeCell ref="AN76:AN81"/>
    <mergeCell ref="AO76:AO81"/>
    <mergeCell ref="AP76:AP81"/>
    <mergeCell ref="AU70:AU75"/>
    <mergeCell ref="AV70:AV75"/>
    <mergeCell ref="C76:C81"/>
    <mergeCell ref="AD76:AD78"/>
    <mergeCell ref="AE76:AE78"/>
    <mergeCell ref="AF76:AF78"/>
    <mergeCell ref="AG76:AG81"/>
    <mergeCell ref="AH76:AH81"/>
    <mergeCell ref="AI76:AI81"/>
    <mergeCell ref="AJ76:AJ81"/>
    <mergeCell ref="AO70:AO75"/>
    <mergeCell ref="AP70:AP75"/>
    <mergeCell ref="AQ70:AQ75"/>
    <mergeCell ref="AR70:AR75"/>
    <mergeCell ref="AS70:AS75"/>
    <mergeCell ref="AT70:AT75"/>
    <mergeCell ref="AI70:AI75"/>
    <mergeCell ref="AJ70:AJ75"/>
    <mergeCell ref="AK70:AK75"/>
    <mergeCell ref="AL70:AL75"/>
    <mergeCell ref="AM70:AM75"/>
    <mergeCell ref="AN70:AN75"/>
    <mergeCell ref="C70:C75"/>
    <mergeCell ref="AD70:AD75"/>
    <mergeCell ref="AE70:AE75"/>
    <mergeCell ref="AF70:AF75"/>
    <mergeCell ref="AG70:AG75"/>
    <mergeCell ref="AH70:AH75"/>
    <mergeCell ref="AQ64:AQ69"/>
    <mergeCell ref="AR64:AR69"/>
    <mergeCell ref="AS64:AS69"/>
    <mergeCell ref="AT64:AT69"/>
    <mergeCell ref="AU64:AU69"/>
    <mergeCell ref="AV64:AV69"/>
    <mergeCell ref="AK64:AK69"/>
    <mergeCell ref="AL64:AL69"/>
    <mergeCell ref="AM64:AM69"/>
    <mergeCell ref="AN64:AN69"/>
    <mergeCell ref="AO64:AO69"/>
    <mergeCell ref="AP64:AP69"/>
    <mergeCell ref="AU58:AU63"/>
    <mergeCell ref="AV58:AV63"/>
    <mergeCell ref="C64:C69"/>
    <mergeCell ref="AD64:AD69"/>
    <mergeCell ref="AE64:AE69"/>
    <mergeCell ref="AF64:AF69"/>
    <mergeCell ref="AG64:AG69"/>
    <mergeCell ref="AH64:AH69"/>
    <mergeCell ref="AI64:AI69"/>
    <mergeCell ref="AJ64:AJ69"/>
    <mergeCell ref="AO58:AO63"/>
    <mergeCell ref="AP58:AP63"/>
    <mergeCell ref="AQ58:AQ63"/>
    <mergeCell ref="AR58:AR63"/>
    <mergeCell ref="AS58:AS63"/>
    <mergeCell ref="AT58:AT63"/>
    <mergeCell ref="AI58:AI63"/>
    <mergeCell ref="AJ58:AJ63"/>
    <mergeCell ref="AK58:AK63"/>
    <mergeCell ref="AL58:AL63"/>
    <mergeCell ref="AM58:AM63"/>
    <mergeCell ref="AN58:AN63"/>
    <mergeCell ref="C58:C63"/>
    <mergeCell ref="AD58:AD63"/>
    <mergeCell ref="AE58:AE63"/>
    <mergeCell ref="AF58:AF63"/>
    <mergeCell ref="AG58:AG63"/>
    <mergeCell ref="AH58:AH63"/>
    <mergeCell ref="AQ52:AQ57"/>
    <mergeCell ref="AR52:AR57"/>
    <mergeCell ref="AS52:AS57"/>
    <mergeCell ref="AT52:AT57"/>
    <mergeCell ref="AU52:AU57"/>
    <mergeCell ref="AV52:AV57"/>
    <mergeCell ref="AK52:AK57"/>
    <mergeCell ref="AL52:AL57"/>
    <mergeCell ref="AM52:AM57"/>
    <mergeCell ref="AN52:AN57"/>
    <mergeCell ref="AO52:AO57"/>
    <mergeCell ref="AP52:AP57"/>
    <mergeCell ref="AU46:AU51"/>
    <mergeCell ref="AV46:AV51"/>
    <mergeCell ref="C52:C57"/>
    <mergeCell ref="AD52:AD57"/>
    <mergeCell ref="AE52:AE57"/>
    <mergeCell ref="AF52:AF57"/>
    <mergeCell ref="AG52:AG57"/>
    <mergeCell ref="AH52:AH57"/>
    <mergeCell ref="AI52:AI57"/>
    <mergeCell ref="AJ52:AJ57"/>
    <mergeCell ref="AO46:AO51"/>
    <mergeCell ref="AP46:AP51"/>
    <mergeCell ref="AQ46:AQ51"/>
    <mergeCell ref="AR46:AR51"/>
    <mergeCell ref="AS46:AS51"/>
    <mergeCell ref="AT46:AT51"/>
    <mergeCell ref="AI46:AI51"/>
    <mergeCell ref="AJ46:AJ51"/>
    <mergeCell ref="AK46:AK51"/>
    <mergeCell ref="AL46:AL51"/>
    <mergeCell ref="AM46:AM51"/>
    <mergeCell ref="AN46:AN51"/>
    <mergeCell ref="C46:C51"/>
    <mergeCell ref="AD46:AD51"/>
    <mergeCell ref="AE46:AE51"/>
    <mergeCell ref="AF46:AF51"/>
    <mergeCell ref="AG46:AG51"/>
    <mergeCell ref="AH46:AH51"/>
    <mergeCell ref="AQ40:AQ45"/>
    <mergeCell ref="AR40:AR45"/>
    <mergeCell ref="AS40:AS45"/>
    <mergeCell ref="AT40:AT45"/>
    <mergeCell ref="AU40:AU45"/>
    <mergeCell ref="AV40:AV45"/>
    <mergeCell ref="AK40:AK45"/>
    <mergeCell ref="AL40:AL45"/>
    <mergeCell ref="AM40:AM45"/>
    <mergeCell ref="AN40:AN45"/>
    <mergeCell ref="AO40:AO45"/>
    <mergeCell ref="AP40:AP45"/>
    <mergeCell ref="AU34:AU39"/>
    <mergeCell ref="AV34:AV39"/>
    <mergeCell ref="C40:C45"/>
    <mergeCell ref="AD40:AD45"/>
    <mergeCell ref="AE40:AE45"/>
    <mergeCell ref="AF40:AF45"/>
    <mergeCell ref="AG40:AG45"/>
    <mergeCell ref="AH40:AH45"/>
    <mergeCell ref="AI40:AI45"/>
    <mergeCell ref="AJ40:AJ45"/>
    <mergeCell ref="AO34:AO39"/>
    <mergeCell ref="AP34:AP39"/>
    <mergeCell ref="AQ34:AQ39"/>
    <mergeCell ref="AR34:AR39"/>
    <mergeCell ref="AS34:AS39"/>
    <mergeCell ref="AT34:AT39"/>
    <mergeCell ref="AI34:AI39"/>
    <mergeCell ref="AJ34:AJ39"/>
    <mergeCell ref="AK34:AK39"/>
    <mergeCell ref="AL34:AL39"/>
    <mergeCell ref="AM34:AM39"/>
    <mergeCell ref="AN34:AN39"/>
    <mergeCell ref="C34:C39"/>
    <mergeCell ref="AD34:AD39"/>
    <mergeCell ref="AE34:AE39"/>
    <mergeCell ref="AF34:AF39"/>
    <mergeCell ref="AG34:AG39"/>
    <mergeCell ref="AH34:AH39"/>
    <mergeCell ref="AQ28:AQ33"/>
    <mergeCell ref="AR28:AR33"/>
    <mergeCell ref="AS28:AS33"/>
    <mergeCell ref="AT28:AT33"/>
    <mergeCell ref="AU28:AU33"/>
    <mergeCell ref="AV28:AV33"/>
    <mergeCell ref="AK28:AK33"/>
    <mergeCell ref="AL28:AL33"/>
    <mergeCell ref="AM28:AM33"/>
    <mergeCell ref="AN28:AN33"/>
    <mergeCell ref="AO28:AO33"/>
    <mergeCell ref="AP28:AP33"/>
    <mergeCell ref="AU22:AU27"/>
    <mergeCell ref="AV22:AV27"/>
    <mergeCell ref="C28:C33"/>
    <mergeCell ref="AD28:AD33"/>
    <mergeCell ref="AE28:AE33"/>
    <mergeCell ref="AF28:AF33"/>
    <mergeCell ref="AG28:AG33"/>
    <mergeCell ref="AH28:AH33"/>
    <mergeCell ref="AI28:AI33"/>
    <mergeCell ref="AJ28:AJ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C22:C27"/>
    <mergeCell ref="AD22:AD27"/>
    <mergeCell ref="AE22:AE27"/>
    <mergeCell ref="AF22:AF27"/>
    <mergeCell ref="AG22:AG27"/>
    <mergeCell ref="AH22:AH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U10:AU15"/>
    <mergeCell ref="AV10:AV15"/>
    <mergeCell ref="C16:C21"/>
    <mergeCell ref="AD16:AD21"/>
    <mergeCell ref="AE16:AE21"/>
    <mergeCell ref="AF16:AF21"/>
    <mergeCell ref="AG16:AG21"/>
    <mergeCell ref="AH16:AH21"/>
    <mergeCell ref="AI16:AI21"/>
    <mergeCell ref="AJ16:AJ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K8:AU8"/>
    <mergeCell ref="AV8:AV9"/>
    <mergeCell ref="A10:A141"/>
    <mergeCell ref="B10:B141"/>
    <mergeCell ref="C10:C15"/>
    <mergeCell ref="AD10:AD15"/>
    <mergeCell ref="AE10:AE15"/>
    <mergeCell ref="AF10:AF15"/>
    <mergeCell ref="AG10:AG15"/>
    <mergeCell ref="AH10:AH15"/>
    <mergeCell ref="A5:D5"/>
    <mergeCell ref="E5:AV5"/>
    <mergeCell ref="A6:D6"/>
    <mergeCell ref="E6:AV6"/>
    <mergeCell ref="A7:AV7"/>
    <mergeCell ref="A8:F8"/>
    <mergeCell ref="G8:P8"/>
    <mergeCell ref="Q8:AC8"/>
    <mergeCell ref="AD8:AH8"/>
    <mergeCell ref="AI8:AJ8"/>
    <mergeCell ref="A1:D3"/>
    <mergeCell ref="E1:AV1"/>
    <mergeCell ref="E2:AV2"/>
    <mergeCell ref="E3:AA3"/>
    <mergeCell ref="AB3:AV3"/>
    <mergeCell ref="A4:D4"/>
    <mergeCell ref="E4:AV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58"/>
  <sheetViews>
    <sheetView showGridLines="0" zoomScale="53" zoomScaleNormal="53" workbookViewId="0">
      <selection activeCell="C20" sqref="C20"/>
    </sheetView>
  </sheetViews>
  <sheetFormatPr baseColWidth="10" defaultColWidth="11.42578125" defaultRowHeight="14.25" x14ac:dyDescent="0.25"/>
  <cols>
    <col min="1" max="1" width="16.42578125" style="32" customWidth="1"/>
    <col min="2" max="2" width="58" style="33" customWidth="1"/>
    <col min="3" max="3" width="30.7109375" style="33" customWidth="1"/>
    <col min="4" max="4" width="31.140625" style="64" customWidth="1"/>
    <col min="5" max="5" width="24.85546875" style="33" customWidth="1"/>
    <col min="6" max="6" width="22.28515625" style="33" customWidth="1"/>
    <col min="7" max="7" width="26.42578125" style="33" customWidth="1"/>
    <col min="8" max="8" width="36.28515625" style="65" customWidth="1"/>
    <col min="9" max="9" width="33.85546875" style="33" customWidth="1"/>
    <col min="10" max="10" width="11" style="33" customWidth="1"/>
    <col min="11" max="11" width="0" style="33" hidden="1" customWidth="1"/>
    <col min="12" max="12" width="14.42578125" style="33" hidden="1" customWidth="1"/>
    <col min="13" max="13" width="14.140625" style="33" hidden="1" customWidth="1"/>
    <col min="14" max="14" width="34.28515625" style="38" customWidth="1"/>
    <col min="15" max="15" width="46.28515625" style="33" customWidth="1"/>
    <col min="16" max="16384" width="11.42578125" style="33"/>
  </cols>
  <sheetData>
    <row r="1" spans="1:14" ht="29.25" customHeight="1" x14ac:dyDescent="0.25">
      <c r="A1" s="838"/>
      <c r="B1" s="839"/>
      <c r="C1" s="844" t="s">
        <v>35</v>
      </c>
      <c r="D1" s="845"/>
      <c r="E1" s="845"/>
      <c r="F1" s="845"/>
      <c r="G1" s="845"/>
      <c r="H1" s="845"/>
      <c r="I1" s="845"/>
      <c r="J1" s="845"/>
      <c r="K1" s="845"/>
      <c r="L1" s="845"/>
      <c r="M1" s="845"/>
      <c r="N1" s="846"/>
    </row>
    <row r="2" spans="1:14" ht="33.75" customHeight="1" thickBot="1" x14ac:dyDescent="0.3">
      <c r="A2" s="840"/>
      <c r="B2" s="841"/>
      <c r="C2" s="847" t="s">
        <v>102</v>
      </c>
      <c r="D2" s="848"/>
      <c r="E2" s="848"/>
      <c r="F2" s="848"/>
      <c r="G2" s="848"/>
      <c r="H2" s="849"/>
      <c r="I2" s="849"/>
      <c r="J2" s="849"/>
      <c r="K2" s="849"/>
      <c r="L2" s="849"/>
      <c r="M2" s="849"/>
      <c r="N2" s="850"/>
    </row>
    <row r="3" spans="1:14" ht="15" thickBot="1" x14ac:dyDescent="0.3">
      <c r="A3" s="842"/>
      <c r="B3" s="843"/>
      <c r="C3" s="851" t="s">
        <v>36</v>
      </c>
      <c r="D3" s="852"/>
      <c r="E3" s="852"/>
      <c r="F3" s="852"/>
      <c r="G3" s="852"/>
      <c r="H3" s="853" t="s">
        <v>367</v>
      </c>
      <c r="I3" s="854"/>
      <c r="J3" s="854"/>
      <c r="K3" s="854"/>
      <c r="L3" s="854"/>
      <c r="M3" s="854"/>
      <c r="N3" s="855"/>
    </row>
    <row r="4" spans="1:14" ht="26.25" customHeight="1" thickBot="1" x14ac:dyDescent="0.3">
      <c r="A4" s="856" t="s">
        <v>0</v>
      </c>
      <c r="B4" s="857"/>
      <c r="C4" s="858" t="s">
        <v>225</v>
      </c>
      <c r="D4" s="858"/>
      <c r="E4" s="858"/>
      <c r="F4" s="858"/>
      <c r="G4" s="858"/>
      <c r="H4" s="858"/>
      <c r="I4" s="858"/>
      <c r="J4" s="858"/>
      <c r="K4" s="858"/>
      <c r="L4" s="858"/>
      <c r="M4" s="858"/>
      <c r="N4" s="859"/>
    </row>
    <row r="5" spans="1:14" ht="29.25" customHeight="1" thickBot="1" x14ac:dyDescent="0.3">
      <c r="A5" s="860" t="s">
        <v>2</v>
      </c>
      <c r="B5" s="861"/>
      <c r="C5" s="862" t="s">
        <v>370</v>
      </c>
      <c r="D5" s="862"/>
      <c r="E5" s="862"/>
      <c r="F5" s="862"/>
      <c r="G5" s="862"/>
      <c r="H5" s="862"/>
      <c r="I5" s="862"/>
      <c r="J5" s="862"/>
      <c r="K5" s="862"/>
      <c r="L5" s="862"/>
      <c r="M5" s="862"/>
      <c r="N5" s="843"/>
    </row>
    <row r="6" spans="1:14" ht="15" thickBot="1" x14ac:dyDescent="0.3"/>
    <row r="7" spans="1:14" ht="28.5" customHeight="1" x14ac:dyDescent="0.25">
      <c r="A7" s="835" t="s">
        <v>116</v>
      </c>
      <c r="B7" s="836"/>
      <c r="C7" s="836"/>
      <c r="D7" s="836"/>
      <c r="E7" s="836"/>
      <c r="F7" s="836"/>
      <c r="G7" s="836"/>
      <c r="H7" s="837"/>
    </row>
    <row r="8" spans="1:14" x14ac:dyDescent="0.25">
      <c r="A8" s="264" t="s">
        <v>45</v>
      </c>
      <c r="B8" s="265" t="s">
        <v>103</v>
      </c>
      <c r="C8" s="265" t="s">
        <v>104</v>
      </c>
      <c r="D8" s="266" t="s">
        <v>105</v>
      </c>
      <c r="E8" s="265" t="s">
        <v>106</v>
      </c>
      <c r="F8" s="265" t="s">
        <v>107</v>
      </c>
      <c r="G8" s="265" t="s">
        <v>108</v>
      </c>
      <c r="H8" s="267" t="s">
        <v>109</v>
      </c>
    </row>
    <row r="9" spans="1:14" s="61" customFormat="1" ht="15.75" hidden="1" x14ac:dyDescent="0.25">
      <c r="A9" s="39" t="s">
        <v>117</v>
      </c>
      <c r="B9" s="57" t="s">
        <v>371</v>
      </c>
      <c r="C9" s="114">
        <v>20892533000</v>
      </c>
      <c r="D9" s="115">
        <v>20892533000</v>
      </c>
      <c r="E9" s="114">
        <v>0</v>
      </c>
      <c r="F9" s="116">
        <v>0</v>
      </c>
      <c r="G9" s="116">
        <v>0</v>
      </c>
      <c r="H9" s="66">
        <f>IFERROR(+G9/E9,0)</f>
        <v>0</v>
      </c>
      <c r="N9" s="67"/>
    </row>
    <row r="10" spans="1:14" s="61" customFormat="1" ht="15.75" hidden="1" x14ac:dyDescent="0.25">
      <c r="A10" s="39" t="s">
        <v>118</v>
      </c>
      <c r="B10" s="57" t="s">
        <v>371</v>
      </c>
      <c r="C10" s="114">
        <v>20892533000</v>
      </c>
      <c r="D10" s="115">
        <v>20892533000</v>
      </c>
      <c r="E10" s="114">
        <v>2326115937</v>
      </c>
      <c r="F10" s="116">
        <v>0</v>
      </c>
      <c r="G10" s="116">
        <v>0</v>
      </c>
      <c r="H10" s="66">
        <f t="shared" ref="H10:H20" si="0">IFERROR(+G10/E10,0)</f>
        <v>0</v>
      </c>
      <c r="N10" s="67"/>
    </row>
    <row r="11" spans="1:14" s="61" customFormat="1" ht="15.75" hidden="1" x14ac:dyDescent="0.25">
      <c r="A11" s="39" t="s">
        <v>119</v>
      </c>
      <c r="B11" s="57" t="s">
        <v>371</v>
      </c>
      <c r="C11" s="114">
        <v>20892533000</v>
      </c>
      <c r="D11" s="115">
        <v>20892533000</v>
      </c>
      <c r="E11" s="114">
        <v>3968133937</v>
      </c>
      <c r="F11" s="116">
        <v>77724133</v>
      </c>
      <c r="G11" s="116">
        <v>77724133</v>
      </c>
      <c r="H11" s="66">
        <f t="shared" si="0"/>
        <v>1.9587073983385054E-2</v>
      </c>
      <c r="N11" s="67"/>
    </row>
    <row r="12" spans="1:14" s="61" customFormat="1" ht="15.75" hidden="1" x14ac:dyDescent="0.25">
      <c r="A12" s="39" t="s">
        <v>120</v>
      </c>
      <c r="B12" s="57" t="s">
        <v>371</v>
      </c>
      <c r="C12" s="114">
        <v>20892533000</v>
      </c>
      <c r="D12" s="115">
        <v>20892533000</v>
      </c>
      <c r="E12" s="114">
        <v>8695439105</v>
      </c>
      <c r="F12" s="116">
        <v>364018836</v>
      </c>
      <c r="G12" s="116">
        <v>364018836</v>
      </c>
      <c r="H12" s="66">
        <f t="shared" si="0"/>
        <v>4.1863191910651645E-2</v>
      </c>
      <c r="N12" s="67"/>
    </row>
    <row r="13" spans="1:14" s="61" customFormat="1" ht="15.75" hidden="1" x14ac:dyDescent="0.25">
      <c r="A13" s="39" t="s">
        <v>372</v>
      </c>
      <c r="B13" s="57" t="s">
        <v>371</v>
      </c>
      <c r="C13" s="114">
        <v>20892533000</v>
      </c>
      <c r="D13" s="115">
        <v>20736179000</v>
      </c>
      <c r="E13" s="114">
        <v>8834939105</v>
      </c>
      <c r="F13" s="116">
        <v>1211523582</v>
      </c>
      <c r="G13" s="116">
        <v>1211523582</v>
      </c>
      <c r="H13" s="66">
        <f t="shared" si="0"/>
        <v>0.13712868505390791</v>
      </c>
      <c r="N13" s="67"/>
    </row>
    <row r="14" spans="1:14" s="61" customFormat="1" ht="15.75" hidden="1" x14ac:dyDescent="0.25">
      <c r="A14" s="39" t="s">
        <v>122</v>
      </c>
      <c r="B14" s="57" t="s">
        <v>371</v>
      </c>
      <c r="C14" s="114">
        <v>20892533000</v>
      </c>
      <c r="D14" s="115">
        <v>20736179000</v>
      </c>
      <c r="E14" s="117">
        <v>12134685512</v>
      </c>
      <c r="F14" s="116">
        <v>2149776986</v>
      </c>
      <c r="G14" s="116">
        <v>2149776986</v>
      </c>
      <c r="H14" s="66">
        <f t="shared" si="0"/>
        <v>0.17715967866444365</v>
      </c>
      <c r="N14" s="67"/>
    </row>
    <row r="15" spans="1:14" ht="15.75" hidden="1" x14ac:dyDescent="0.25">
      <c r="A15" s="40" t="s">
        <v>110</v>
      </c>
      <c r="B15" s="42" t="s">
        <v>371</v>
      </c>
      <c r="C15" s="118">
        <v>20892533000</v>
      </c>
      <c r="D15" s="119">
        <v>20736179000</v>
      </c>
      <c r="E15" s="120">
        <v>12116209012</v>
      </c>
      <c r="F15" s="121">
        <v>3086342517</v>
      </c>
      <c r="G15" s="121">
        <v>3086342517</v>
      </c>
      <c r="H15" s="66">
        <f t="shared" si="0"/>
        <v>0.2547283984572451</v>
      </c>
      <c r="I15" s="33" t="s">
        <v>366</v>
      </c>
    </row>
    <row r="16" spans="1:14" s="61" customFormat="1" ht="15.75" hidden="1" x14ac:dyDescent="0.25">
      <c r="A16" s="40" t="s">
        <v>111</v>
      </c>
      <c r="B16" s="42" t="s">
        <v>371</v>
      </c>
      <c r="C16" s="118">
        <v>20892533000</v>
      </c>
      <c r="D16" s="119">
        <v>13570735000</v>
      </c>
      <c r="E16" s="120">
        <v>12200544247</v>
      </c>
      <c r="F16" s="299">
        <v>4797938039</v>
      </c>
      <c r="G16" s="118">
        <v>4797938039</v>
      </c>
      <c r="H16" s="107">
        <f t="shared" si="0"/>
        <v>0.39325606643980399</v>
      </c>
      <c r="I16" s="61" t="s">
        <v>366</v>
      </c>
      <c r="N16" s="67"/>
    </row>
    <row r="17" spans="1:14" ht="15.75" hidden="1" x14ac:dyDescent="0.25">
      <c r="A17" s="40" t="s">
        <v>112</v>
      </c>
      <c r="B17" s="42" t="s">
        <v>371</v>
      </c>
      <c r="C17" s="118">
        <v>20892533000</v>
      </c>
      <c r="D17" s="118">
        <v>13570735000</v>
      </c>
      <c r="E17" s="118">
        <v>12214372466</v>
      </c>
      <c r="F17" s="118">
        <v>6092515928</v>
      </c>
      <c r="G17" s="118">
        <v>6092515928</v>
      </c>
      <c r="H17" s="107">
        <f t="shared" si="0"/>
        <v>0.4987989309282293</v>
      </c>
    </row>
    <row r="18" spans="1:14" ht="15.75" hidden="1" x14ac:dyDescent="0.25">
      <c r="A18" s="40" t="s">
        <v>113</v>
      </c>
      <c r="B18" s="42" t="s">
        <v>371</v>
      </c>
      <c r="C18" s="118">
        <v>20892533000</v>
      </c>
      <c r="D18" s="118">
        <v>13570735000</v>
      </c>
      <c r="E18" s="118">
        <v>12216591769</v>
      </c>
      <c r="F18" s="118">
        <v>7325876665</v>
      </c>
      <c r="G18" s="118">
        <v>7325876665</v>
      </c>
      <c r="H18" s="107">
        <v>0.59966615923024058</v>
      </c>
    </row>
    <row r="19" spans="1:14" ht="15.75" hidden="1" x14ac:dyDescent="0.25">
      <c r="A19" s="40" t="s">
        <v>114</v>
      </c>
      <c r="B19" s="42" t="s">
        <v>371</v>
      </c>
      <c r="C19" s="118">
        <v>20892533000</v>
      </c>
      <c r="D19" s="118">
        <v>13570735000</v>
      </c>
      <c r="E19" s="118">
        <v>12205965515</v>
      </c>
      <c r="F19" s="118">
        <v>8686881451</v>
      </c>
      <c r="G19" s="118">
        <v>8686881451</v>
      </c>
      <c r="H19" s="107">
        <v>0.71169146269704175</v>
      </c>
    </row>
    <row r="20" spans="1:14" s="61" customFormat="1" ht="15.75" x14ac:dyDescent="0.25">
      <c r="A20" s="356" t="s">
        <v>115</v>
      </c>
      <c r="B20" s="357" t="s">
        <v>371</v>
      </c>
      <c r="C20" s="118">
        <v>19730380000</v>
      </c>
      <c r="D20" s="118">
        <v>15347603224</v>
      </c>
      <c r="E20" s="118">
        <v>14896771715</v>
      </c>
      <c r="F20" s="118">
        <v>10509238069</v>
      </c>
      <c r="G20" s="118">
        <v>10509238069</v>
      </c>
      <c r="H20" s="107">
        <f t="shared" si="0"/>
        <v>0.70547084093514956</v>
      </c>
      <c r="N20" s="67"/>
    </row>
    <row r="21" spans="1:14" ht="16.5" customHeight="1" thickBot="1" x14ac:dyDescent="0.3"/>
    <row r="22" spans="1:14" ht="24.75" customHeight="1" x14ac:dyDescent="0.25">
      <c r="A22" s="835" t="s">
        <v>123</v>
      </c>
      <c r="B22" s="836"/>
      <c r="C22" s="836"/>
      <c r="D22" s="836"/>
      <c r="E22" s="836"/>
      <c r="F22" s="836"/>
      <c r="G22" s="836"/>
      <c r="H22" s="837"/>
    </row>
    <row r="23" spans="1:14" ht="25.5" customHeight="1" x14ac:dyDescent="0.25">
      <c r="A23" s="45" t="s">
        <v>47</v>
      </c>
      <c r="B23" s="261" t="s">
        <v>103</v>
      </c>
      <c r="C23" s="261" t="s">
        <v>104</v>
      </c>
      <c r="D23" s="262" t="s">
        <v>105</v>
      </c>
      <c r="E23" s="261" t="s">
        <v>106</v>
      </c>
      <c r="F23" s="261" t="s">
        <v>107</v>
      </c>
      <c r="G23" s="261" t="s">
        <v>108</v>
      </c>
      <c r="H23" s="269" t="s">
        <v>109</v>
      </c>
    </row>
    <row r="24" spans="1:14" ht="16.5" hidden="1" customHeight="1" x14ac:dyDescent="0.25">
      <c r="A24" s="48" t="s">
        <v>117</v>
      </c>
      <c r="B24" s="49" t="s">
        <v>371</v>
      </c>
      <c r="C24" s="283">
        <v>14365230000</v>
      </c>
      <c r="D24" s="283">
        <v>14365230000</v>
      </c>
      <c r="E24" s="283">
        <v>9369300000</v>
      </c>
      <c r="F24" s="283">
        <v>9369300000</v>
      </c>
      <c r="G24" s="283">
        <v>0</v>
      </c>
      <c r="H24" s="70">
        <f t="shared" ref="H24:H27" si="1">IFERROR(G24/E24,0)</f>
        <v>0</v>
      </c>
    </row>
    <row r="25" spans="1:14" ht="16.5" hidden="1" customHeight="1" x14ac:dyDescent="0.25">
      <c r="A25" s="48" t="s">
        <v>118</v>
      </c>
      <c r="B25" s="49" t="s">
        <v>371</v>
      </c>
      <c r="C25" s="283">
        <v>14365230000</v>
      </c>
      <c r="D25" s="283">
        <v>14365230000</v>
      </c>
      <c r="E25" s="283">
        <v>9369300000</v>
      </c>
      <c r="F25" s="283">
        <v>9369300000</v>
      </c>
      <c r="G25" s="283">
        <v>43608068</v>
      </c>
      <c r="H25" s="70">
        <f t="shared" si="1"/>
        <v>4.654357102451624E-3</v>
      </c>
    </row>
    <row r="26" spans="1:14" ht="16.5" hidden="1" customHeight="1" x14ac:dyDescent="0.25">
      <c r="A26" s="48" t="s">
        <v>119</v>
      </c>
      <c r="B26" s="49" t="s">
        <v>371</v>
      </c>
      <c r="C26" s="283">
        <v>14365230000</v>
      </c>
      <c r="D26" s="283">
        <v>14365230000</v>
      </c>
      <c r="E26" s="283">
        <v>9369300000</v>
      </c>
      <c r="F26" s="283">
        <v>585377239</v>
      </c>
      <c r="G26" s="283">
        <v>585377239</v>
      </c>
      <c r="H26" s="253">
        <f t="shared" si="1"/>
        <v>6.2478225587824066E-2</v>
      </c>
    </row>
    <row r="27" spans="1:14" ht="16.5" hidden="1" customHeight="1" x14ac:dyDescent="0.25">
      <c r="A27" s="48" t="s">
        <v>120</v>
      </c>
      <c r="B27" s="49" t="s">
        <v>371</v>
      </c>
      <c r="C27" s="283">
        <v>14365230000</v>
      </c>
      <c r="D27" s="283">
        <v>14365230000</v>
      </c>
      <c r="E27" s="283">
        <v>9369300000</v>
      </c>
      <c r="F27" s="283">
        <v>1399339624</v>
      </c>
      <c r="G27" s="283">
        <v>1399339624</v>
      </c>
      <c r="H27" s="253">
        <f t="shared" si="1"/>
        <v>0.14935370027643474</v>
      </c>
    </row>
    <row r="28" spans="1:14" ht="15.75" x14ac:dyDescent="0.25">
      <c r="A28" s="41" t="s">
        <v>121</v>
      </c>
      <c r="B28" s="42" t="s">
        <v>371</v>
      </c>
      <c r="C28" s="118">
        <v>14365230000</v>
      </c>
      <c r="D28" s="118">
        <v>14365230000</v>
      </c>
      <c r="E28" s="118">
        <v>9399811220</v>
      </c>
      <c r="F28" s="118">
        <v>2229972875</v>
      </c>
      <c r="G28" s="118">
        <v>2229972875</v>
      </c>
      <c r="H28" s="340">
        <v>0.2372359213188539</v>
      </c>
    </row>
    <row r="29" spans="1:14" ht="15.75" x14ac:dyDescent="0.25">
      <c r="A29" s="41" t="s">
        <v>122</v>
      </c>
      <c r="B29" s="42" t="s">
        <v>371</v>
      </c>
      <c r="C29" s="118">
        <v>14365230000</v>
      </c>
      <c r="D29" s="118">
        <v>15601646130</v>
      </c>
      <c r="E29" s="118">
        <v>9424811220</v>
      </c>
      <c r="F29" s="118">
        <v>2669923508</v>
      </c>
      <c r="G29" s="118">
        <v>2669923508</v>
      </c>
      <c r="H29" s="340">
        <v>0.28328668295596904</v>
      </c>
    </row>
    <row r="30" spans="1:14" ht="15.75" x14ac:dyDescent="0.25">
      <c r="A30" s="41" t="s">
        <v>110</v>
      </c>
      <c r="B30" s="42" t="s">
        <v>371</v>
      </c>
      <c r="C30" s="118">
        <v>14365230000</v>
      </c>
      <c r="D30" s="118">
        <v>15601646130</v>
      </c>
      <c r="E30" s="118">
        <v>9425516720</v>
      </c>
      <c r="F30" s="118">
        <v>3197183759</v>
      </c>
      <c r="G30" s="118">
        <v>3197183759</v>
      </c>
      <c r="H30" s="340">
        <v>0.33920514428836535</v>
      </c>
    </row>
    <row r="31" spans="1:14" ht="15.75" x14ac:dyDescent="0.25">
      <c r="A31" s="41" t="s">
        <v>111</v>
      </c>
      <c r="B31" s="42" t="s">
        <v>371</v>
      </c>
      <c r="C31" s="118">
        <v>14365230000</v>
      </c>
      <c r="D31" s="118">
        <v>17801646130</v>
      </c>
      <c r="E31" s="118">
        <v>14028364120</v>
      </c>
      <c r="F31" s="118">
        <v>3198837159</v>
      </c>
      <c r="G31" s="118">
        <v>3198837159</v>
      </c>
      <c r="H31" s="340">
        <v>0.22802638508929721</v>
      </c>
    </row>
    <row r="32" spans="1:14" ht="16.5" customHeight="1" x14ac:dyDescent="0.25">
      <c r="A32" s="41" t="s">
        <v>112</v>
      </c>
      <c r="B32" s="42" t="s">
        <v>371</v>
      </c>
      <c r="C32" s="118">
        <f>+INVERSIÓN!BF31</f>
        <v>14365230000</v>
      </c>
      <c r="D32" s="118">
        <f>+INVERSIÓN!CE31</f>
        <v>17801646130</v>
      </c>
      <c r="E32" s="118">
        <f>+INVERSIÓN!CG31</f>
        <v>14068947820</v>
      </c>
      <c r="F32" s="118">
        <f>+INVERSIÓN!CG12+INVERSIÓN!CG19+INVERSIÓN!CG26</f>
        <v>5209683139</v>
      </c>
      <c r="G32" s="118">
        <f>+F32</f>
        <v>5209683139</v>
      </c>
      <c r="H32" s="340">
        <f>IFERROR(G32/E32,0)</f>
        <v>0.37029657126128995</v>
      </c>
    </row>
    <row r="33" spans="1:8" ht="14.25" hidden="1" customHeight="1" thickBot="1" x14ac:dyDescent="0.3">
      <c r="A33" s="230"/>
      <c r="B33" s="231"/>
      <c r="C33" s="231"/>
      <c r="D33" s="232"/>
      <c r="E33" s="231"/>
      <c r="F33" s="231"/>
      <c r="G33" s="231"/>
      <c r="H33" s="233"/>
    </row>
    <row r="34" spans="1:8" ht="14.25" hidden="1" customHeight="1" x14ac:dyDescent="0.25">
      <c r="A34" s="835" t="s">
        <v>124</v>
      </c>
      <c r="B34" s="836"/>
      <c r="C34" s="836"/>
      <c r="D34" s="836"/>
      <c r="E34" s="836"/>
      <c r="F34" s="836"/>
      <c r="G34" s="836"/>
      <c r="H34" s="837"/>
    </row>
    <row r="35" spans="1:8" ht="14.25" hidden="1" customHeight="1" x14ac:dyDescent="0.25">
      <c r="A35" s="34" t="s">
        <v>48</v>
      </c>
      <c r="B35" s="35" t="s">
        <v>103</v>
      </c>
      <c r="C35" s="35" t="s">
        <v>104</v>
      </c>
      <c r="D35" s="36" t="s">
        <v>105</v>
      </c>
      <c r="E35" s="35" t="s">
        <v>106</v>
      </c>
      <c r="F35" s="35" t="s">
        <v>107</v>
      </c>
      <c r="G35" s="35" t="s">
        <v>108</v>
      </c>
      <c r="H35" s="37" t="s">
        <v>109</v>
      </c>
    </row>
    <row r="36" spans="1:8" ht="14.25" hidden="1" customHeight="1" x14ac:dyDescent="0.25">
      <c r="A36" s="41" t="s">
        <v>117</v>
      </c>
      <c r="B36" s="42"/>
      <c r="C36" s="42"/>
      <c r="D36" s="69"/>
      <c r="E36" s="42"/>
      <c r="F36" s="42"/>
      <c r="G36" s="42"/>
      <c r="H36" s="70" t="e">
        <f>G36/E36</f>
        <v>#DIV/0!</v>
      </c>
    </row>
    <row r="37" spans="1:8" ht="14.25" hidden="1" customHeight="1" x14ac:dyDescent="0.25">
      <c r="A37" s="41" t="s">
        <v>118</v>
      </c>
      <c r="B37" s="42"/>
      <c r="C37" s="42"/>
      <c r="D37" s="69"/>
      <c r="E37" s="42"/>
      <c r="F37" s="42"/>
      <c r="G37" s="42"/>
      <c r="H37" s="70" t="e">
        <f t="shared" ref="H37:H47" si="2">G37/E37</f>
        <v>#DIV/0!</v>
      </c>
    </row>
    <row r="38" spans="1:8" ht="14.25" hidden="1" customHeight="1" x14ac:dyDescent="0.25">
      <c r="A38" s="41" t="s">
        <v>119</v>
      </c>
      <c r="B38" s="42"/>
      <c r="C38" s="42"/>
      <c r="D38" s="69"/>
      <c r="E38" s="42"/>
      <c r="F38" s="42"/>
      <c r="G38" s="42"/>
      <c r="H38" s="70" t="e">
        <f t="shared" si="2"/>
        <v>#DIV/0!</v>
      </c>
    </row>
    <row r="39" spans="1:8" ht="14.25" hidden="1" customHeight="1" x14ac:dyDescent="0.25">
      <c r="A39" s="41" t="s">
        <v>120</v>
      </c>
      <c r="B39" s="42"/>
      <c r="C39" s="42"/>
      <c r="D39" s="69"/>
      <c r="E39" s="42"/>
      <c r="F39" s="42"/>
      <c r="G39" s="42"/>
      <c r="H39" s="70" t="e">
        <f t="shared" si="2"/>
        <v>#DIV/0!</v>
      </c>
    </row>
    <row r="40" spans="1:8" ht="14.25" hidden="1" customHeight="1" x14ac:dyDescent="0.25">
      <c r="A40" s="41" t="s">
        <v>121</v>
      </c>
      <c r="B40" s="42"/>
      <c r="C40" s="42"/>
      <c r="D40" s="69"/>
      <c r="E40" s="42"/>
      <c r="F40" s="42"/>
      <c r="G40" s="42"/>
      <c r="H40" s="70" t="e">
        <f t="shared" si="2"/>
        <v>#DIV/0!</v>
      </c>
    </row>
    <row r="41" spans="1:8" ht="14.25" hidden="1" customHeight="1" x14ac:dyDescent="0.25">
      <c r="A41" s="41" t="s">
        <v>122</v>
      </c>
      <c r="B41" s="42"/>
      <c r="C41" s="42"/>
      <c r="D41" s="69"/>
      <c r="E41" s="42"/>
      <c r="F41" s="42"/>
      <c r="G41" s="42"/>
      <c r="H41" s="70" t="e">
        <f t="shared" si="2"/>
        <v>#DIV/0!</v>
      </c>
    </row>
    <row r="42" spans="1:8" ht="14.25" hidden="1" customHeight="1" x14ac:dyDescent="0.25">
      <c r="A42" s="41" t="s">
        <v>110</v>
      </c>
      <c r="B42" s="42"/>
      <c r="C42" s="42"/>
      <c r="D42" s="69"/>
      <c r="E42" s="42"/>
      <c r="F42" s="42"/>
      <c r="G42" s="42"/>
      <c r="H42" s="70" t="e">
        <f t="shared" si="2"/>
        <v>#DIV/0!</v>
      </c>
    </row>
    <row r="43" spans="1:8" ht="14.25" hidden="1" customHeight="1" x14ac:dyDescent="0.25">
      <c r="A43" s="41" t="s">
        <v>111</v>
      </c>
      <c r="B43" s="42"/>
      <c r="C43" s="42"/>
      <c r="D43" s="69"/>
      <c r="E43" s="42"/>
      <c r="F43" s="42"/>
      <c r="G43" s="42"/>
      <c r="H43" s="70" t="e">
        <f t="shared" si="2"/>
        <v>#DIV/0!</v>
      </c>
    </row>
    <row r="44" spans="1:8" ht="14.25" hidden="1" customHeight="1" x14ac:dyDescent="0.25">
      <c r="A44" s="41" t="s">
        <v>112</v>
      </c>
      <c r="B44" s="42"/>
      <c r="C44" s="42"/>
      <c r="D44" s="69"/>
      <c r="E44" s="42"/>
      <c r="F44" s="42"/>
      <c r="G44" s="42"/>
      <c r="H44" s="70" t="e">
        <f t="shared" si="2"/>
        <v>#DIV/0!</v>
      </c>
    </row>
    <row r="45" spans="1:8" ht="14.25" hidden="1" customHeight="1" x14ac:dyDescent="0.25">
      <c r="A45" s="41" t="s">
        <v>113</v>
      </c>
      <c r="B45" s="42"/>
      <c r="C45" s="42"/>
      <c r="D45" s="69"/>
      <c r="E45" s="42"/>
      <c r="F45" s="42"/>
      <c r="G45" s="42"/>
      <c r="H45" s="70" t="e">
        <f t="shared" si="2"/>
        <v>#DIV/0!</v>
      </c>
    </row>
    <row r="46" spans="1:8" ht="14.25" hidden="1" customHeight="1" x14ac:dyDescent="0.25">
      <c r="A46" s="41" t="s">
        <v>114</v>
      </c>
      <c r="B46" s="42"/>
      <c r="C46" s="42"/>
      <c r="D46" s="69"/>
      <c r="E46" s="42"/>
      <c r="F46" s="42"/>
      <c r="G46" s="42"/>
      <c r="H46" s="70" t="e">
        <f t="shared" si="2"/>
        <v>#DIV/0!</v>
      </c>
    </row>
    <row r="47" spans="1:8" ht="15" hidden="1" customHeight="1" thickBot="1" x14ac:dyDescent="0.3">
      <c r="A47" s="43" t="s">
        <v>115</v>
      </c>
      <c r="B47" s="44"/>
      <c r="C47" s="44"/>
      <c r="D47" s="71"/>
      <c r="E47" s="44"/>
      <c r="F47" s="44"/>
      <c r="G47" s="44"/>
      <c r="H47" s="70" t="e">
        <f t="shared" si="2"/>
        <v>#DIV/0!</v>
      </c>
    </row>
    <row r="48" spans="1:8" ht="14.25" hidden="1" customHeight="1" thickBot="1" x14ac:dyDescent="0.3"/>
    <row r="49" spans="1:14" ht="14.25" hidden="1" customHeight="1" x14ac:dyDescent="0.25">
      <c r="A49" s="835" t="s">
        <v>125</v>
      </c>
      <c r="B49" s="836"/>
      <c r="C49" s="836"/>
      <c r="D49" s="836"/>
      <c r="E49" s="836"/>
      <c r="F49" s="836"/>
      <c r="G49" s="836"/>
      <c r="H49" s="837"/>
    </row>
    <row r="50" spans="1:14" ht="14.25" hidden="1" customHeight="1" x14ac:dyDescent="0.25">
      <c r="A50" s="34" t="s">
        <v>49</v>
      </c>
      <c r="B50" s="35" t="s">
        <v>103</v>
      </c>
      <c r="C50" s="35" t="s">
        <v>104</v>
      </c>
      <c r="D50" s="36" t="s">
        <v>105</v>
      </c>
      <c r="E50" s="35" t="s">
        <v>106</v>
      </c>
      <c r="F50" s="35" t="s">
        <v>107</v>
      </c>
      <c r="G50" s="35" t="s">
        <v>108</v>
      </c>
      <c r="H50" s="37" t="s">
        <v>109</v>
      </c>
    </row>
    <row r="51" spans="1:14" ht="14.25" hidden="1" customHeight="1" x14ac:dyDescent="0.25">
      <c r="A51" s="41" t="s">
        <v>117</v>
      </c>
      <c r="B51" s="42"/>
      <c r="C51" s="42"/>
      <c r="D51" s="69"/>
      <c r="E51" s="42"/>
      <c r="F51" s="42"/>
      <c r="G51" s="42"/>
      <c r="H51" s="70" t="e">
        <f>G51/E51</f>
        <v>#DIV/0!</v>
      </c>
    </row>
    <row r="52" spans="1:14" ht="14.25" hidden="1" customHeight="1" x14ac:dyDescent="0.25">
      <c r="A52" s="41" t="s">
        <v>118</v>
      </c>
      <c r="B52" s="42"/>
      <c r="C52" s="42"/>
      <c r="D52" s="69"/>
      <c r="E52" s="42"/>
      <c r="F52" s="42"/>
      <c r="G52" s="42"/>
      <c r="H52" s="70" t="e">
        <f t="shared" ref="H52:H62" si="3">G52/E52</f>
        <v>#DIV/0!</v>
      </c>
    </row>
    <row r="53" spans="1:14" ht="14.25" hidden="1" customHeight="1" x14ac:dyDescent="0.25">
      <c r="A53" s="41" t="s">
        <v>119</v>
      </c>
      <c r="B53" s="42"/>
      <c r="C53" s="42"/>
      <c r="D53" s="69"/>
      <c r="E53" s="42"/>
      <c r="F53" s="42"/>
      <c r="G53" s="42"/>
      <c r="H53" s="70" t="e">
        <f t="shared" si="3"/>
        <v>#DIV/0!</v>
      </c>
    </row>
    <row r="54" spans="1:14" ht="14.25" hidden="1" customHeight="1" x14ac:dyDescent="0.25">
      <c r="A54" s="41" t="s">
        <v>120</v>
      </c>
      <c r="B54" s="42"/>
      <c r="C54" s="42"/>
      <c r="D54" s="69"/>
      <c r="E54" s="42"/>
      <c r="F54" s="42"/>
      <c r="G54" s="42"/>
      <c r="H54" s="70" t="e">
        <f t="shared" si="3"/>
        <v>#DIV/0!</v>
      </c>
    </row>
    <row r="55" spans="1:14" ht="14.25" hidden="1" customHeight="1" x14ac:dyDescent="0.25">
      <c r="A55" s="41" t="s">
        <v>121</v>
      </c>
      <c r="B55" s="42"/>
      <c r="C55" s="42"/>
      <c r="D55" s="69"/>
      <c r="E55" s="42"/>
      <c r="F55" s="42"/>
      <c r="G55" s="42"/>
      <c r="H55" s="70" t="e">
        <f t="shared" si="3"/>
        <v>#DIV/0!</v>
      </c>
    </row>
    <row r="56" spans="1:14" ht="14.25" hidden="1" customHeight="1" x14ac:dyDescent="0.25">
      <c r="A56" s="41" t="s">
        <v>122</v>
      </c>
      <c r="B56" s="42"/>
      <c r="C56" s="42"/>
      <c r="D56" s="69"/>
      <c r="E56" s="42"/>
      <c r="F56" s="42"/>
      <c r="G56" s="42"/>
      <c r="H56" s="70" t="e">
        <f t="shared" si="3"/>
        <v>#DIV/0!</v>
      </c>
    </row>
    <row r="57" spans="1:14" ht="14.25" hidden="1" customHeight="1" x14ac:dyDescent="0.25">
      <c r="A57" s="41" t="s">
        <v>110</v>
      </c>
      <c r="B57" s="42"/>
      <c r="C57" s="42"/>
      <c r="D57" s="69"/>
      <c r="E57" s="42"/>
      <c r="F57" s="42"/>
      <c r="G57" s="42"/>
      <c r="H57" s="70" t="e">
        <f t="shared" si="3"/>
        <v>#DIV/0!</v>
      </c>
    </row>
    <row r="58" spans="1:14" ht="14.25" hidden="1" customHeight="1" x14ac:dyDescent="0.25">
      <c r="A58" s="41" t="s">
        <v>111</v>
      </c>
      <c r="B58" s="42"/>
      <c r="C58" s="42"/>
      <c r="D58" s="69"/>
      <c r="E58" s="42"/>
      <c r="F58" s="42"/>
      <c r="G58" s="42"/>
      <c r="H58" s="70" t="e">
        <f t="shared" si="3"/>
        <v>#DIV/0!</v>
      </c>
    </row>
    <row r="59" spans="1:14" ht="14.25" hidden="1" customHeight="1" x14ac:dyDescent="0.25">
      <c r="A59" s="41" t="s">
        <v>112</v>
      </c>
      <c r="B59" s="42"/>
      <c r="C59" s="42"/>
      <c r="D59" s="69"/>
      <c r="E59" s="42"/>
      <c r="F59" s="42"/>
      <c r="G59" s="42"/>
      <c r="H59" s="70" t="e">
        <f t="shared" si="3"/>
        <v>#DIV/0!</v>
      </c>
    </row>
    <row r="60" spans="1:14" ht="14.25" hidden="1" customHeight="1" x14ac:dyDescent="0.25">
      <c r="A60" s="41" t="s">
        <v>113</v>
      </c>
      <c r="B60" s="42"/>
      <c r="C60" s="42"/>
      <c r="D60" s="69"/>
      <c r="E60" s="42"/>
      <c r="F60" s="42"/>
      <c r="G60" s="42"/>
      <c r="H60" s="70" t="e">
        <f t="shared" si="3"/>
        <v>#DIV/0!</v>
      </c>
    </row>
    <row r="61" spans="1:14" ht="14.25" hidden="1" customHeight="1" x14ac:dyDescent="0.25">
      <c r="A61" s="41" t="s">
        <v>114</v>
      </c>
      <c r="B61" s="42"/>
      <c r="C61" s="42"/>
      <c r="D61" s="69"/>
      <c r="E61" s="42"/>
      <c r="F61" s="42"/>
      <c r="G61" s="42"/>
      <c r="H61" s="70" t="e">
        <f t="shared" si="3"/>
        <v>#DIV/0!</v>
      </c>
    </row>
    <row r="62" spans="1:14" ht="15" hidden="1" customHeight="1" thickBot="1" x14ac:dyDescent="0.3">
      <c r="A62" s="43" t="s">
        <v>115</v>
      </c>
      <c r="B62" s="44"/>
      <c r="C62" s="44"/>
      <c r="D62" s="71"/>
      <c r="E62" s="44"/>
      <c r="F62" s="44"/>
      <c r="G62" s="44"/>
      <c r="H62" s="70" t="e">
        <f t="shared" si="3"/>
        <v>#DIV/0!</v>
      </c>
    </row>
    <row r="63" spans="1:14" ht="14.25" customHeight="1" x14ac:dyDescent="0.25">
      <c r="D63" s="344"/>
    </row>
    <row r="64" spans="1:14" ht="14.25" hidden="1" customHeight="1" x14ac:dyDescent="0.25">
      <c r="A64" s="828" t="s">
        <v>178</v>
      </c>
      <c r="B64" s="829"/>
      <c r="C64" s="829"/>
      <c r="D64" s="829"/>
      <c r="E64" s="829"/>
      <c r="F64" s="829"/>
      <c r="G64" s="829"/>
      <c r="H64" s="829"/>
      <c r="I64" s="829"/>
      <c r="J64" s="829"/>
      <c r="K64" s="829"/>
      <c r="L64" s="829"/>
      <c r="M64" s="829"/>
      <c r="N64" s="830"/>
    </row>
    <row r="65" spans="1:15" s="32" customFormat="1" ht="42.75" hidden="1" customHeight="1" x14ac:dyDescent="0.25">
      <c r="A65" s="186" t="s">
        <v>45</v>
      </c>
      <c r="B65" s="187" t="s">
        <v>126</v>
      </c>
      <c r="C65" s="187" t="s">
        <v>127</v>
      </c>
      <c r="D65" s="187" t="s">
        <v>128</v>
      </c>
      <c r="E65" s="187" t="s">
        <v>129</v>
      </c>
      <c r="F65" s="187" t="s">
        <v>135</v>
      </c>
      <c r="G65" s="187" t="s">
        <v>130</v>
      </c>
      <c r="H65" s="188" t="s">
        <v>136</v>
      </c>
      <c r="I65" s="187" t="s">
        <v>137</v>
      </c>
      <c r="J65" s="187" t="s">
        <v>138</v>
      </c>
      <c r="K65" s="187" t="s">
        <v>131</v>
      </c>
      <c r="L65" s="187" t="s">
        <v>132</v>
      </c>
      <c r="M65" s="187" t="s">
        <v>133</v>
      </c>
      <c r="N65" s="187" t="s">
        <v>134</v>
      </c>
    </row>
    <row r="66" spans="1:15" s="64" customFormat="1" ht="128.25" hidden="1" customHeight="1" x14ac:dyDescent="0.25">
      <c r="A66" s="300" t="s">
        <v>117</v>
      </c>
      <c r="B66" s="91" t="s">
        <v>373</v>
      </c>
      <c r="C66" s="301" t="s">
        <v>374</v>
      </c>
      <c r="D66" s="91" t="s">
        <v>375</v>
      </c>
      <c r="E66" s="52" t="s">
        <v>376</v>
      </c>
      <c r="F66" s="302">
        <v>1</v>
      </c>
      <c r="G66" s="303">
        <v>1198</v>
      </c>
      <c r="H66" s="189">
        <v>1198</v>
      </c>
      <c r="I66" s="189">
        <v>1198</v>
      </c>
      <c r="J66" s="191">
        <v>1</v>
      </c>
      <c r="K66" s="69">
        <v>0</v>
      </c>
      <c r="L66" s="69">
        <v>0</v>
      </c>
      <c r="M66" s="69"/>
      <c r="N66" s="304" t="s">
        <v>377</v>
      </c>
    </row>
    <row r="67" spans="1:15" s="64" customFormat="1" ht="99.75" hidden="1" customHeight="1" x14ac:dyDescent="0.25">
      <c r="A67" s="300" t="s">
        <v>117</v>
      </c>
      <c r="B67" s="91" t="s">
        <v>378</v>
      </c>
      <c r="C67" s="301" t="s">
        <v>379</v>
      </c>
      <c r="D67" s="91" t="s">
        <v>380</v>
      </c>
      <c r="E67" s="52" t="s">
        <v>235</v>
      </c>
      <c r="F67" s="302">
        <v>1</v>
      </c>
      <c r="G67" s="303">
        <v>1</v>
      </c>
      <c r="H67" s="190">
        <v>0.25</v>
      </c>
      <c r="I67" s="190">
        <v>0</v>
      </c>
      <c r="J67" s="191">
        <v>0</v>
      </c>
      <c r="K67" s="69">
        <v>0</v>
      </c>
      <c r="L67" s="69">
        <v>0</v>
      </c>
      <c r="M67" s="69"/>
      <c r="N67" s="304" t="s">
        <v>381</v>
      </c>
    </row>
    <row r="68" spans="1:15" s="64" customFormat="1" ht="114" hidden="1" customHeight="1" x14ac:dyDescent="0.25">
      <c r="A68" s="300" t="s">
        <v>118</v>
      </c>
      <c r="B68" s="91" t="s">
        <v>373</v>
      </c>
      <c r="C68" s="301" t="s">
        <v>374</v>
      </c>
      <c r="D68" s="91" t="s">
        <v>375</v>
      </c>
      <c r="E68" s="52" t="s">
        <v>376</v>
      </c>
      <c r="F68" s="302">
        <v>1</v>
      </c>
      <c r="G68" s="303">
        <v>1198</v>
      </c>
      <c r="H68" s="189">
        <v>1198</v>
      </c>
      <c r="I68" s="189">
        <v>1198</v>
      </c>
      <c r="J68" s="191">
        <v>1</v>
      </c>
      <c r="K68" s="69">
        <v>0</v>
      </c>
      <c r="L68" s="69">
        <v>0</v>
      </c>
      <c r="M68" s="69"/>
      <c r="N68" s="304" t="s">
        <v>382</v>
      </c>
    </row>
    <row r="69" spans="1:15" s="64" customFormat="1" ht="114" hidden="1" customHeight="1" x14ac:dyDescent="0.25">
      <c r="A69" s="300" t="s">
        <v>118</v>
      </c>
      <c r="B69" s="91" t="s">
        <v>378</v>
      </c>
      <c r="C69" s="301" t="s">
        <v>379</v>
      </c>
      <c r="D69" s="91" t="s">
        <v>380</v>
      </c>
      <c r="E69" s="52" t="s">
        <v>235</v>
      </c>
      <c r="F69" s="302">
        <v>1</v>
      </c>
      <c r="G69" s="303">
        <v>1</v>
      </c>
      <c r="H69" s="190">
        <v>0.25</v>
      </c>
      <c r="I69" s="190">
        <v>0.01</v>
      </c>
      <c r="J69" s="191">
        <v>0.04</v>
      </c>
      <c r="K69" s="69">
        <v>0</v>
      </c>
      <c r="L69" s="69">
        <v>0</v>
      </c>
      <c r="M69" s="69"/>
      <c r="N69" s="304" t="s">
        <v>383</v>
      </c>
    </row>
    <row r="70" spans="1:15" s="64" customFormat="1" ht="128.25" hidden="1" customHeight="1" x14ac:dyDescent="0.25">
      <c r="A70" s="300" t="s">
        <v>119</v>
      </c>
      <c r="B70" s="91" t="s">
        <v>373</v>
      </c>
      <c r="C70" s="301" t="s">
        <v>374</v>
      </c>
      <c r="D70" s="91" t="s">
        <v>375</v>
      </c>
      <c r="E70" s="52" t="s">
        <v>376</v>
      </c>
      <c r="F70" s="302">
        <v>1</v>
      </c>
      <c r="G70" s="303">
        <v>1198</v>
      </c>
      <c r="H70" s="189">
        <v>1198</v>
      </c>
      <c r="I70" s="189">
        <v>1198</v>
      </c>
      <c r="J70" s="191">
        <v>1</v>
      </c>
      <c r="K70" s="69">
        <v>0</v>
      </c>
      <c r="L70" s="69">
        <v>0</v>
      </c>
      <c r="M70" s="69"/>
      <c r="N70" s="304" t="s">
        <v>384</v>
      </c>
    </row>
    <row r="71" spans="1:15" s="64" customFormat="1" ht="114" hidden="1" customHeight="1" x14ac:dyDescent="0.25">
      <c r="A71" s="300" t="s">
        <v>119</v>
      </c>
      <c r="B71" s="91" t="s">
        <v>378</v>
      </c>
      <c r="C71" s="301" t="s">
        <v>379</v>
      </c>
      <c r="D71" s="91" t="s">
        <v>380</v>
      </c>
      <c r="E71" s="52" t="s">
        <v>235</v>
      </c>
      <c r="F71" s="302">
        <v>1</v>
      </c>
      <c r="G71" s="303">
        <v>1</v>
      </c>
      <c r="H71" s="190">
        <v>0.25</v>
      </c>
      <c r="I71" s="190">
        <v>1.4999999999999999E-2</v>
      </c>
      <c r="J71" s="191">
        <v>0.06</v>
      </c>
      <c r="K71" s="69">
        <v>0</v>
      </c>
      <c r="L71" s="69">
        <v>0</v>
      </c>
      <c r="M71" s="69"/>
      <c r="N71" s="304" t="s">
        <v>385</v>
      </c>
    </row>
    <row r="72" spans="1:15" s="64" customFormat="1" ht="128.25" hidden="1" customHeight="1" x14ac:dyDescent="0.25">
      <c r="A72" s="300" t="s">
        <v>120</v>
      </c>
      <c r="B72" s="91" t="s">
        <v>373</v>
      </c>
      <c r="C72" s="301" t="s">
        <v>374</v>
      </c>
      <c r="D72" s="91" t="s">
        <v>375</v>
      </c>
      <c r="E72" s="52" t="s">
        <v>376</v>
      </c>
      <c r="F72" s="302">
        <v>1</v>
      </c>
      <c r="G72" s="303">
        <v>1198</v>
      </c>
      <c r="H72" s="189">
        <v>1198</v>
      </c>
      <c r="I72" s="189">
        <v>1198</v>
      </c>
      <c r="J72" s="191">
        <v>1</v>
      </c>
      <c r="K72" s="69">
        <v>0</v>
      </c>
      <c r="L72" s="69">
        <v>0</v>
      </c>
      <c r="M72" s="69"/>
      <c r="N72" s="304" t="s">
        <v>384</v>
      </c>
    </row>
    <row r="73" spans="1:15" s="64" customFormat="1" ht="114" hidden="1" customHeight="1" x14ac:dyDescent="0.25">
      <c r="A73" s="300" t="s">
        <v>120</v>
      </c>
      <c r="B73" s="91" t="s">
        <v>378</v>
      </c>
      <c r="C73" s="301" t="s">
        <v>379</v>
      </c>
      <c r="D73" s="91" t="s">
        <v>380</v>
      </c>
      <c r="E73" s="52" t="s">
        <v>235</v>
      </c>
      <c r="F73" s="302">
        <v>1</v>
      </c>
      <c r="G73" s="303">
        <v>1</v>
      </c>
      <c r="H73" s="190">
        <v>0.25</v>
      </c>
      <c r="I73" s="190">
        <v>2.5000000000000001E-2</v>
      </c>
      <c r="J73" s="191">
        <v>0.1</v>
      </c>
      <c r="K73" s="69">
        <v>0</v>
      </c>
      <c r="L73" s="69">
        <v>0</v>
      </c>
      <c r="M73" s="69"/>
      <c r="N73" s="304" t="s">
        <v>385</v>
      </c>
    </row>
    <row r="74" spans="1:15" s="64" customFormat="1" ht="128.25" hidden="1" customHeight="1" x14ac:dyDescent="0.2">
      <c r="A74" s="300" t="s">
        <v>121</v>
      </c>
      <c r="B74" s="91" t="s">
        <v>373</v>
      </c>
      <c r="C74" s="301" t="s">
        <v>374</v>
      </c>
      <c r="D74" s="91" t="s">
        <v>375</v>
      </c>
      <c r="E74" s="52" t="s">
        <v>376</v>
      </c>
      <c r="F74" s="302">
        <v>1</v>
      </c>
      <c r="G74" s="303">
        <v>1198</v>
      </c>
      <c r="H74" s="189">
        <v>1198</v>
      </c>
      <c r="I74" s="189">
        <v>1198</v>
      </c>
      <c r="J74" s="191">
        <v>1</v>
      </c>
      <c r="K74" s="69">
        <v>0</v>
      </c>
      <c r="L74" s="69">
        <v>0</v>
      </c>
      <c r="M74" s="69"/>
      <c r="N74" s="304" t="s">
        <v>386</v>
      </c>
      <c r="O74" s="305"/>
    </row>
    <row r="75" spans="1:15" s="64" customFormat="1" ht="114" hidden="1" customHeight="1" x14ac:dyDescent="0.25">
      <c r="A75" s="300" t="s">
        <v>121</v>
      </c>
      <c r="B75" s="91" t="s">
        <v>378</v>
      </c>
      <c r="C75" s="301" t="s">
        <v>379</v>
      </c>
      <c r="D75" s="91" t="s">
        <v>380</v>
      </c>
      <c r="E75" s="52" t="s">
        <v>235</v>
      </c>
      <c r="F75" s="302">
        <v>1</v>
      </c>
      <c r="G75" s="303">
        <v>1</v>
      </c>
      <c r="H75" s="190">
        <v>0.25</v>
      </c>
      <c r="I75" s="190">
        <v>0.03</v>
      </c>
      <c r="J75" s="191">
        <v>0.12</v>
      </c>
      <c r="K75" s="69">
        <v>0</v>
      </c>
      <c r="L75" s="69">
        <v>0</v>
      </c>
      <c r="M75" s="69"/>
      <c r="N75" s="304" t="s">
        <v>387</v>
      </c>
    </row>
    <row r="76" spans="1:15" s="64" customFormat="1" ht="114" hidden="1" customHeight="1" x14ac:dyDescent="0.25">
      <c r="A76" s="300" t="s">
        <v>122</v>
      </c>
      <c r="B76" s="91" t="s">
        <v>373</v>
      </c>
      <c r="C76" s="301" t="s">
        <v>374</v>
      </c>
      <c r="D76" s="91" t="s">
        <v>375</v>
      </c>
      <c r="E76" s="52" t="s">
        <v>376</v>
      </c>
      <c r="F76" s="302">
        <v>1</v>
      </c>
      <c r="G76" s="303">
        <v>1198</v>
      </c>
      <c r="H76" s="189">
        <v>1198</v>
      </c>
      <c r="I76" s="189">
        <v>1198</v>
      </c>
      <c r="J76" s="191">
        <v>1</v>
      </c>
      <c r="K76" s="69">
        <v>0</v>
      </c>
      <c r="L76" s="69">
        <v>0</v>
      </c>
      <c r="M76" s="69"/>
      <c r="N76" s="304" t="s">
        <v>388</v>
      </c>
    </row>
    <row r="77" spans="1:15" s="64" customFormat="1" ht="57" hidden="1" customHeight="1" x14ac:dyDescent="0.25">
      <c r="A77" s="300" t="s">
        <v>122</v>
      </c>
      <c r="B77" s="91" t="s">
        <v>378</v>
      </c>
      <c r="C77" s="301" t="s">
        <v>379</v>
      </c>
      <c r="D77" s="91" t="s">
        <v>380</v>
      </c>
      <c r="E77" s="52" t="s">
        <v>235</v>
      </c>
      <c r="F77" s="302">
        <v>1</v>
      </c>
      <c r="G77" s="303">
        <v>1</v>
      </c>
      <c r="H77" s="190">
        <v>0.25</v>
      </c>
      <c r="I77" s="190">
        <v>0.04</v>
      </c>
      <c r="J77" s="191">
        <v>0.16</v>
      </c>
      <c r="K77" s="69">
        <v>0</v>
      </c>
      <c r="L77" s="69">
        <v>0</v>
      </c>
      <c r="M77" s="69"/>
      <c r="N77" s="304" t="s">
        <v>366</v>
      </c>
    </row>
    <row r="78" spans="1:15" s="64" customFormat="1" ht="409.5" hidden="1" customHeight="1" x14ac:dyDescent="0.25">
      <c r="A78" s="300" t="s">
        <v>110</v>
      </c>
      <c r="B78" s="91" t="s">
        <v>373</v>
      </c>
      <c r="C78" s="301" t="s">
        <v>374</v>
      </c>
      <c r="D78" s="91" t="s">
        <v>375</v>
      </c>
      <c r="E78" s="52" t="s">
        <v>376</v>
      </c>
      <c r="F78" s="302">
        <v>1</v>
      </c>
      <c r="G78" s="303">
        <v>1198</v>
      </c>
      <c r="H78" s="189">
        <v>1198</v>
      </c>
      <c r="I78" s="189">
        <v>1198</v>
      </c>
      <c r="J78" s="191">
        <v>1</v>
      </c>
      <c r="K78" s="69"/>
      <c r="L78" s="69"/>
      <c r="M78" s="69"/>
      <c r="N78" s="304" t="s">
        <v>429</v>
      </c>
    </row>
    <row r="79" spans="1:15" s="64" customFormat="1" ht="409.5" hidden="1" customHeight="1" x14ac:dyDescent="0.25">
      <c r="A79" s="300" t="s">
        <v>110</v>
      </c>
      <c r="B79" s="91" t="s">
        <v>378</v>
      </c>
      <c r="C79" s="301" t="s">
        <v>379</v>
      </c>
      <c r="D79" s="91" t="s">
        <v>380</v>
      </c>
      <c r="E79" s="52" t="s">
        <v>235</v>
      </c>
      <c r="F79" s="302">
        <v>1</v>
      </c>
      <c r="G79" s="303">
        <v>1</v>
      </c>
      <c r="H79" s="190">
        <v>0.25</v>
      </c>
      <c r="I79" s="190">
        <v>7.0000000000000007E-2</v>
      </c>
      <c r="J79" s="191">
        <v>0.28000000000000003</v>
      </c>
      <c r="K79" s="69"/>
      <c r="L79" s="69"/>
      <c r="M79" s="69"/>
      <c r="N79" s="304" t="s">
        <v>430</v>
      </c>
    </row>
    <row r="80" spans="1:15" s="64" customFormat="1" ht="85.5" hidden="1" customHeight="1" x14ac:dyDescent="0.25">
      <c r="A80" s="300" t="s">
        <v>111</v>
      </c>
      <c r="B80" s="91" t="s">
        <v>373</v>
      </c>
      <c r="C80" s="301" t="s">
        <v>374</v>
      </c>
      <c r="D80" s="91" t="s">
        <v>375</v>
      </c>
      <c r="E80" s="52" t="s">
        <v>376</v>
      </c>
      <c r="F80" s="302">
        <v>1</v>
      </c>
      <c r="G80" s="303">
        <v>1198</v>
      </c>
      <c r="H80" s="189">
        <v>1198</v>
      </c>
      <c r="I80" s="189">
        <v>1198</v>
      </c>
      <c r="J80" s="191">
        <f t="shared" ref="J80:J91" si="4">+I80/H80</f>
        <v>1</v>
      </c>
      <c r="K80" s="69"/>
      <c r="L80" s="69"/>
      <c r="M80" s="69"/>
      <c r="N80" s="306" t="s">
        <v>432</v>
      </c>
      <c r="O80" s="307"/>
    </row>
    <row r="81" spans="1:15" s="308" customFormat="1" ht="71.25" hidden="1" x14ac:dyDescent="0.25">
      <c r="A81" s="300" t="s">
        <v>111</v>
      </c>
      <c r="B81" s="52" t="s">
        <v>378</v>
      </c>
      <c r="C81" s="301" t="s">
        <v>379</v>
      </c>
      <c r="D81" s="52" t="s">
        <v>380</v>
      </c>
      <c r="E81" s="52" t="s">
        <v>235</v>
      </c>
      <c r="F81" s="302">
        <v>1</v>
      </c>
      <c r="G81" s="303">
        <v>1</v>
      </c>
      <c r="H81" s="190">
        <v>0.25</v>
      </c>
      <c r="I81" s="190">
        <v>0.1</v>
      </c>
      <c r="J81" s="191">
        <f t="shared" si="4"/>
        <v>0.4</v>
      </c>
      <c r="K81" s="300"/>
      <c r="L81" s="300"/>
      <c r="M81" s="300"/>
      <c r="N81" s="306" t="s">
        <v>433</v>
      </c>
      <c r="O81" s="307"/>
    </row>
    <row r="82" spans="1:15" s="308" customFormat="1" ht="85.5" hidden="1" x14ac:dyDescent="0.25">
      <c r="A82" s="300" t="s">
        <v>112</v>
      </c>
      <c r="B82" s="52" t="s">
        <v>373</v>
      </c>
      <c r="C82" s="301" t="s">
        <v>374</v>
      </c>
      <c r="D82" s="52" t="s">
        <v>375</v>
      </c>
      <c r="E82" s="52" t="s">
        <v>376</v>
      </c>
      <c r="F82" s="302">
        <v>1</v>
      </c>
      <c r="G82" s="303">
        <v>1198</v>
      </c>
      <c r="H82" s="189">
        <v>1198</v>
      </c>
      <c r="I82" s="189">
        <v>1198</v>
      </c>
      <c r="J82" s="191">
        <f t="shared" si="4"/>
        <v>1</v>
      </c>
      <c r="K82" s="300"/>
      <c r="L82" s="300"/>
      <c r="M82" s="300" t="s">
        <v>366</v>
      </c>
      <c r="N82" s="134" t="s">
        <v>445</v>
      </c>
      <c r="O82" s="307"/>
    </row>
    <row r="83" spans="1:15" s="308" customFormat="1" ht="71.25" hidden="1" x14ac:dyDescent="0.25">
      <c r="A83" s="300" t="s">
        <v>112</v>
      </c>
      <c r="B83" s="52" t="s">
        <v>378</v>
      </c>
      <c r="C83" s="301" t="s">
        <v>379</v>
      </c>
      <c r="D83" s="52" t="s">
        <v>380</v>
      </c>
      <c r="E83" s="52" t="s">
        <v>235</v>
      </c>
      <c r="F83" s="302">
        <v>1</v>
      </c>
      <c r="G83" s="303">
        <v>1</v>
      </c>
      <c r="H83" s="190">
        <v>0.25</v>
      </c>
      <c r="I83" s="190">
        <v>0.14000000000000001</v>
      </c>
      <c r="J83" s="191">
        <f t="shared" si="4"/>
        <v>0.56000000000000005</v>
      </c>
      <c r="K83" s="300"/>
      <c r="L83" s="300"/>
      <c r="M83" s="300"/>
      <c r="N83" s="303" t="s">
        <v>440</v>
      </c>
      <c r="O83" s="307"/>
    </row>
    <row r="84" spans="1:15" s="308" customFormat="1" ht="85.5" hidden="1" x14ac:dyDescent="0.25">
      <c r="A84" s="300" t="s">
        <v>113</v>
      </c>
      <c r="B84" s="52" t="s">
        <v>373</v>
      </c>
      <c r="C84" s="301" t="s">
        <v>374</v>
      </c>
      <c r="D84" s="52" t="s">
        <v>375</v>
      </c>
      <c r="E84" s="52" t="s">
        <v>376</v>
      </c>
      <c r="F84" s="302">
        <v>1</v>
      </c>
      <c r="G84" s="303">
        <v>1198</v>
      </c>
      <c r="H84" s="190">
        <v>1198</v>
      </c>
      <c r="I84" s="190">
        <v>1198</v>
      </c>
      <c r="J84" s="191">
        <v>1</v>
      </c>
      <c r="K84" s="300"/>
      <c r="L84" s="300"/>
      <c r="M84" s="300" t="s">
        <v>366</v>
      </c>
      <c r="N84" s="303" t="s">
        <v>434</v>
      </c>
      <c r="O84" s="307"/>
    </row>
    <row r="85" spans="1:15" s="308" customFormat="1" ht="71.25" hidden="1" x14ac:dyDescent="0.25">
      <c r="A85" s="300" t="s">
        <v>113</v>
      </c>
      <c r="B85" s="52" t="s">
        <v>378</v>
      </c>
      <c r="C85" s="301" t="s">
        <v>379</v>
      </c>
      <c r="D85" s="52" t="s">
        <v>380</v>
      </c>
      <c r="E85" s="52" t="s">
        <v>235</v>
      </c>
      <c r="F85" s="302">
        <v>1</v>
      </c>
      <c r="G85" s="303">
        <v>1</v>
      </c>
      <c r="H85" s="190">
        <v>0.25</v>
      </c>
      <c r="I85" s="190">
        <v>0.17</v>
      </c>
      <c r="J85" s="191">
        <v>0.68</v>
      </c>
      <c r="K85" s="300"/>
      <c r="L85" s="300"/>
      <c r="M85" s="300"/>
      <c r="N85" s="303" t="s">
        <v>446</v>
      </c>
      <c r="O85" s="307"/>
    </row>
    <row r="86" spans="1:15" s="308" customFormat="1" ht="99.75" hidden="1" x14ac:dyDescent="0.25">
      <c r="A86" s="300" t="s">
        <v>114</v>
      </c>
      <c r="B86" s="52" t="s">
        <v>373</v>
      </c>
      <c r="C86" s="301" t="s">
        <v>374</v>
      </c>
      <c r="D86" s="52" t="s">
        <v>375</v>
      </c>
      <c r="E86" s="52" t="s">
        <v>376</v>
      </c>
      <c r="F86" s="302">
        <v>1</v>
      </c>
      <c r="G86" s="303">
        <v>1198</v>
      </c>
      <c r="H86" s="190">
        <v>1198</v>
      </c>
      <c r="I86" s="190">
        <v>1198</v>
      </c>
      <c r="J86" s="191">
        <v>1</v>
      </c>
      <c r="K86" s="300"/>
      <c r="L86" s="300"/>
      <c r="M86" s="300" t="s">
        <v>366</v>
      </c>
      <c r="N86" s="303" t="s">
        <v>476</v>
      </c>
      <c r="O86" s="125"/>
    </row>
    <row r="87" spans="1:15" s="308" customFormat="1" ht="71.25" hidden="1" x14ac:dyDescent="0.25">
      <c r="A87" s="300" t="s">
        <v>114</v>
      </c>
      <c r="B87" s="52" t="s">
        <v>378</v>
      </c>
      <c r="C87" s="301" t="s">
        <v>379</v>
      </c>
      <c r="D87" s="52" t="s">
        <v>380</v>
      </c>
      <c r="E87" s="52" t="s">
        <v>235</v>
      </c>
      <c r="F87" s="302">
        <v>1</v>
      </c>
      <c r="G87" s="303">
        <v>1</v>
      </c>
      <c r="H87" s="190">
        <v>0.25</v>
      </c>
      <c r="I87" s="190">
        <v>0.21000000000000002</v>
      </c>
      <c r="J87" s="191">
        <v>0.84000000000000008</v>
      </c>
      <c r="K87" s="300"/>
      <c r="L87" s="300"/>
      <c r="M87" s="300"/>
      <c r="N87" s="303" t="s">
        <v>474</v>
      </c>
      <c r="O87" s="125"/>
    </row>
    <row r="88" spans="1:15" s="73" customFormat="1" ht="85.5" hidden="1" customHeight="1" x14ac:dyDescent="0.25">
      <c r="A88" s="40" t="s">
        <v>115</v>
      </c>
      <c r="B88" s="52" t="s">
        <v>373</v>
      </c>
      <c r="C88" s="301" t="s">
        <v>374</v>
      </c>
      <c r="D88" s="52" t="s">
        <v>375</v>
      </c>
      <c r="E88" s="52" t="s">
        <v>376</v>
      </c>
      <c r="F88" s="302">
        <v>1</v>
      </c>
      <c r="G88" s="303">
        <v>1198</v>
      </c>
      <c r="H88" s="189">
        <v>1198</v>
      </c>
      <c r="I88" s="189">
        <v>1198</v>
      </c>
      <c r="J88" s="191">
        <f t="shared" si="4"/>
        <v>1</v>
      </c>
      <c r="K88" s="300"/>
      <c r="L88" s="300"/>
      <c r="M88" s="300" t="s">
        <v>366</v>
      </c>
      <c r="N88" s="303" t="s">
        <v>482</v>
      </c>
      <c r="O88" s="125"/>
    </row>
    <row r="89" spans="1:15" s="73" customFormat="1" ht="85.5" hidden="1" customHeight="1" x14ac:dyDescent="0.25">
      <c r="A89" s="40" t="s">
        <v>115</v>
      </c>
      <c r="B89" s="52" t="s">
        <v>378</v>
      </c>
      <c r="C89" s="301" t="s">
        <v>379</v>
      </c>
      <c r="D89" s="52" t="s">
        <v>380</v>
      </c>
      <c r="E89" s="52" t="s">
        <v>235</v>
      </c>
      <c r="F89" s="302">
        <v>1</v>
      </c>
      <c r="G89" s="303">
        <v>1</v>
      </c>
      <c r="H89" s="190">
        <v>0.25</v>
      </c>
      <c r="I89" s="190">
        <f>+[2]GESTIÓN!BE14</f>
        <v>0.25</v>
      </c>
      <c r="J89" s="191">
        <f t="shared" si="4"/>
        <v>1</v>
      </c>
      <c r="K89" s="300"/>
      <c r="L89" s="300"/>
      <c r="M89" s="300"/>
      <c r="N89" s="113" t="s">
        <v>479</v>
      </c>
      <c r="O89" s="125"/>
    </row>
    <row r="90" spans="1:15" s="73" customFormat="1" ht="42.75" hidden="1" customHeight="1" x14ac:dyDescent="0.25">
      <c r="A90" s="139" t="s">
        <v>115</v>
      </c>
      <c r="B90" s="140" t="s">
        <v>373</v>
      </c>
      <c r="C90" s="138" t="s">
        <v>374</v>
      </c>
      <c r="D90" s="140" t="s">
        <v>375</v>
      </c>
      <c r="E90" s="140" t="s">
        <v>376</v>
      </c>
      <c r="F90" s="141">
        <v>1</v>
      </c>
      <c r="G90" s="142">
        <v>1198</v>
      </c>
      <c r="H90" s="143">
        <v>1198</v>
      </c>
      <c r="I90" s="143"/>
      <c r="J90" s="144">
        <f t="shared" si="4"/>
        <v>0</v>
      </c>
      <c r="K90" s="139"/>
      <c r="L90" s="139"/>
      <c r="M90" s="139"/>
      <c r="N90" s="142"/>
    </row>
    <row r="91" spans="1:15" s="73" customFormat="1" ht="57" hidden="1" customHeight="1" x14ac:dyDescent="0.25">
      <c r="A91" s="122" t="s">
        <v>115</v>
      </c>
      <c r="B91" s="72" t="s">
        <v>378</v>
      </c>
      <c r="C91" s="113" t="s">
        <v>379</v>
      </c>
      <c r="D91" s="72" t="s">
        <v>380</v>
      </c>
      <c r="E91" s="72" t="s">
        <v>235</v>
      </c>
      <c r="F91" s="123">
        <v>1</v>
      </c>
      <c r="G91" s="124">
        <v>1</v>
      </c>
      <c r="H91" s="109">
        <v>0.25</v>
      </c>
      <c r="I91" s="109"/>
      <c r="J91" s="108">
        <f t="shared" si="4"/>
        <v>0</v>
      </c>
      <c r="K91" s="122"/>
      <c r="L91" s="122"/>
      <c r="M91" s="122"/>
      <c r="N91" s="124"/>
    </row>
    <row r="92" spans="1:15" ht="15" customHeight="1" x14ac:dyDescent="0.25">
      <c r="A92" s="74"/>
      <c r="B92" s="74"/>
      <c r="C92" s="74"/>
      <c r="D92" s="75"/>
      <c r="E92" s="75"/>
      <c r="F92" s="75"/>
      <c r="G92" s="75"/>
      <c r="H92" s="341"/>
      <c r="I92" s="74"/>
      <c r="J92" s="74"/>
      <c r="K92" s="74"/>
      <c r="L92" s="74"/>
      <c r="M92" s="74"/>
      <c r="N92" s="74"/>
    </row>
    <row r="93" spans="1:15" ht="15" thickBot="1" x14ac:dyDescent="0.3"/>
    <row r="94" spans="1:15" x14ac:dyDescent="0.25">
      <c r="A94" s="828" t="s">
        <v>139</v>
      </c>
      <c r="B94" s="829"/>
      <c r="C94" s="829"/>
      <c r="D94" s="829"/>
      <c r="E94" s="829"/>
      <c r="F94" s="829"/>
      <c r="G94" s="829"/>
      <c r="H94" s="829"/>
      <c r="I94" s="829"/>
      <c r="J94" s="829"/>
      <c r="K94" s="829"/>
      <c r="L94" s="829"/>
      <c r="M94" s="829"/>
      <c r="N94" s="830"/>
    </row>
    <row r="95" spans="1:15" ht="57" x14ac:dyDescent="0.25">
      <c r="A95" s="34" t="s">
        <v>47</v>
      </c>
      <c r="B95" s="35" t="s">
        <v>126</v>
      </c>
      <c r="C95" s="35" t="s">
        <v>127</v>
      </c>
      <c r="D95" s="36" t="s">
        <v>128</v>
      </c>
      <c r="E95" s="35" t="s">
        <v>129</v>
      </c>
      <c r="F95" s="187" t="s">
        <v>140</v>
      </c>
      <c r="G95" s="35" t="s">
        <v>130</v>
      </c>
      <c r="H95" s="76" t="s">
        <v>141</v>
      </c>
      <c r="I95" s="35" t="s">
        <v>142</v>
      </c>
      <c r="J95" s="35" t="s">
        <v>143</v>
      </c>
      <c r="K95" s="35" t="s">
        <v>131</v>
      </c>
      <c r="L95" s="35" t="s">
        <v>132</v>
      </c>
      <c r="M95" s="35" t="s">
        <v>133</v>
      </c>
      <c r="N95" s="77" t="s">
        <v>134</v>
      </c>
    </row>
    <row r="96" spans="1:15" ht="18" hidden="1" customHeight="1" x14ac:dyDescent="0.25">
      <c r="A96" s="40" t="s">
        <v>117</v>
      </c>
      <c r="B96" s="42" t="s">
        <v>405</v>
      </c>
      <c r="C96" s="42" t="s">
        <v>406</v>
      </c>
      <c r="D96" s="42" t="s">
        <v>415</v>
      </c>
      <c r="E96" s="40" t="s">
        <v>416</v>
      </c>
      <c r="F96" s="309">
        <v>0.34</v>
      </c>
      <c r="G96" s="310">
        <v>92248751457</v>
      </c>
      <c r="H96" s="310">
        <v>12587094000</v>
      </c>
      <c r="I96" s="310">
        <v>7865128000</v>
      </c>
      <c r="J96" s="309">
        <f t="shared" ref="J96:J122" si="5">I96/H96</f>
        <v>0.62485653956346077</v>
      </c>
      <c r="K96" s="42"/>
      <c r="L96" s="42"/>
      <c r="M96" s="42" t="e">
        <f t="shared" ref="M96:M122" si="6">L96/K96</f>
        <v>#DIV/0!</v>
      </c>
      <c r="N96" s="91" t="s">
        <v>523</v>
      </c>
      <c r="O96" s="192">
        <f t="shared" ref="O96:O107" si="7">LEN(N96)</f>
        <v>198</v>
      </c>
    </row>
    <row r="97" spans="1:15" ht="18" hidden="1" customHeight="1" x14ac:dyDescent="0.25">
      <c r="A97" s="40" t="s">
        <v>117</v>
      </c>
      <c r="B97" s="42" t="s">
        <v>405</v>
      </c>
      <c r="C97" s="42" t="s">
        <v>406</v>
      </c>
      <c r="D97" s="42" t="s">
        <v>417</v>
      </c>
      <c r="E97" s="40" t="s">
        <v>416</v>
      </c>
      <c r="F97" s="309">
        <v>0.33</v>
      </c>
      <c r="G97" s="310">
        <v>4405999700</v>
      </c>
      <c r="H97" s="310">
        <v>1222109000</v>
      </c>
      <c r="I97" s="310">
        <v>959830000</v>
      </c>
      <c r="J97" s="309">
        <f t="shared" si="5"/>
        <v>0.78538821005327675</v>
      </c>
      <c r="K97" s="42"/>
      <c r="L97" s="42"/>
      <c r="M97" s="42" t="e">
        <f t="shared" si="6"/>
        <v>#DIV/0!</v>
      </c>
      <c r="N97" s="91" t="s">
        <v>524</v>
      </c>
      <c r="O97" s="192">
        <f t="shared" si="7"/>
        <v>174</v>
      </c>
    </row>
    <row r="98" spans="1:15" ht="18" hidden="1" customHeight="1" x14ac:dyDescent="0.25">
      <c r="A98" s="40" t="s">
        <v>117</v>
      </c>
      <c r="B98" s="42" t="s">
        <v>409</v>
      </c>
      <c r="C98" s="42" t="s">
        <v>380</v>
      </c>
      <c r="D98" s="42" t="s">
        <v>418</v>
      </c>
      <c r="E98" s="40" t="s">
        <v>416</v>
      </c>
      <c r="F98" s="309">
        <v>0.33</v>
      </c>
      <c r="G98" s="310">
        <v>1946642991</v>
      </c>
      <c r="H98" s="310">
        <v>556027000</v>
      </c>
      <c r="I98" s="310">
        <v>544342000</v>
      </c>
      <c r="J98" s="309">
        <f t="shared" si="5"/>
        <v>0.97898483347031706</v>
      </c>
      <c r="K98" s="42"/>
      <c r="L98" s="42"/>
      <c r="M98" s="42" t="e">
        <f t="shared" si="6"/>
        <v>#DIV/0!</v>
      </c>
      <c r="N98" s="91" t="s">
        <v>521</v>
      </c>
      <c r="O98" s="192">
        <f t="shared" si="7"/>
        <v>196</v>
      </c>
    </row>
    <row r="99" spans="1:15" ht="18" hidden="1" customHeight="1" x14ac:dyDescent="0.25">
      <c r="A99" s="40" t="s">
        <v>118</v>
      </c>
      <c r="B99" s="42" t="s">
        <v>405</v>
      </c>
      <c r="C99" s="42" t="s">
        <v>406</v>
      </c>
      <c r="D99" s="42" t="s">
        <v>415</v>
      </c>
      <c r="E99" s="40" t="s">
        <v>416</v>
      </c>
      <c r="F99" s="309">
        <v>0.34</v>
      </c>
      <c r="G99" s="310">
        <v>92248751457</v>
      </c>
      <c r="H99" s="310">
        <v>12587094000</v>
      </c>
      <c r="I99" s="310">
        <v>7865128000</v>
      </c>
      <c r="J99" s="309">
        <f t="shared" si="5"/>
        <v>0.62485653956346077</v>
      </c>
      <c r="K99" s="42"/>
      <c r="L99" s="42"/>
      <c r="M99" s="42" t="e">
        <f t="shared" si="6"/>
        <v>#DIV/0!</v>
      </c>
      <c r="N99" s="91" t="s">
        <v>557</v>
      </c>
      <c r="O99" s="192">
        <f t="shared" si="7"/>
        <v>90</v>
      </c>
    </row>
    <row r="100" spans="1:15" ht="18" hidden="1" customHeight="1" x14ac:dyDescent="0.25">
      <c r="A100" s="40" t="s">
        <v>118</v>
      </c>
      <c r="B100" s="42" t="s">
        <v>405</v>
      </c>
      <c r="C100" s="42" t="s">
        <v>406</v>
      </c>
      <c r="D100" s="42" t="s">
        <v>417</v>
      </c>
      <c r="E100" s="40" t="s">
        <v>416</v>
      </c>
      <c r="F100" s="309">
        <v>0.33</v>
      </c>
      <c r="G100" s="310">
        <v>4405999700</v>
      </c>
      <c r="H100" s="310">
        <v>1222109000</v>
      </c>
      <c r="I100" s="310">
        <v>959830000</v>
      </c>
      <c r="J100" s="309">
        <f t="shared" si="5"/>
        <v>0.78538821005327675</v>
      </c>
      <c r="K100" s="42"/>
      <c r="L100" s="42"/>
      <c r="M100" s="42" t="e">
        <f t="shared" si="6"/>
        <v>#DIV/0!</v>
      </c>
      <c r="N100" s="91" t="s">
        <v>556</v>
      </c>
      <c r="O100" s="192">
        <f t="shared" si="7"/>
        <v>184</v>
      </c>
    </row>
    <row r="101" spans="1:15" ht="18" hidden="1" customHeight="1" x14ac:dyDescent="0.25">
      <c r="A101" s="40" t="s">
        <v>118</v>
      </c>
      <c r="B101" s="42" t="s">
        <v>409</v>
      </c>
      <c r="C101" s="42" t="s">
        <v>410</v>
      </c>
      <c r="D101" s="42" t="s">
        <v>418</v>
      </c>
      <c r="E101" s="40" t="s">
        <v>416</v>
      </c>
      <c r="F101" s="309">
        <v>0.33</v>
      </c>
      <c r="G101" s="310">
        <v>1946642991</v>
      </c>
      <c r="H101" s="310">
        <v>556027000</v>
      </c>
      <c r="I101" s="311">
        <v>544342000</v>
      </c>
      <c r="J101" s="309">
        <f t="shared" si="5"/>
        <v>0.97898483347031706</v>
      </c>
      <c r="K101" s="42"/>
      <c r="L101" s="42"/>
      <c r="M101" s="42" t="e">
        <f t="shared" si="6"/>
        <v>#DIV/0!</v>
      </c>
      <c r="N101" s="91" t="s">
        <v>555</v>
      </c>
      <c r="O101" s="192">
        <f t="shared" si="7"/>
        <v>200</v>
      </c>
    </row>
    <row r="102" spans="1:15" ht="18" hidden="1" customHeight="1" x14ac:dyDescent="0.25">
      <c r="A102" s="40" t="s">
        <v>119</v>
      </c>
      <c r="B102" s="42" t="s">
        <v>405</v>
      </c>
      <c r="C102" s="42" t="s">
        <v>406</v>
      </c>
      <c r="D102" s="42" t="s">
        <v>415</v>
      </c>
      <c r="E102" s="40" t="s">
        <v>416</v>
      </c>
      <c r="F102" s="309">
        <v>0.34</v>
      </c>
      <c r="G102" s="310">
        <v>92248751457</v>
      </c>
      <c r="H102" s="310">
        <v>12587094000</v>
      </c>
      <c r="I102" s="310">
        <v>7865128000</v>
      </c>
      <c r="J102" s="309">
        <f t="shared" si="5"/>
        <v>0.62485653956346077</v>
      </c>
      <c r="K102" s="42"/>
      <c r="L102" s="42"/>
      <c r="M102" s="42" t="e">
        <f t="shared" si="6"/>
        <v>#DIV/0!</v>
      </c>
      <c r="N102" s="91" t="s">
        <v>561</v>
      </c>
      <c r="O102" s="192">
        <f t="shared" si="7"/>
        <v>92</v>
      </c>
    </row>
    <row r="103" spans="1:15" ht="18" hidden="1" customHeight="1" x14ac:dyDescent="0.25">
      <c r="A103" s="40" t="s">
        <v>119</v>
      </c>
      <c r="B103" s="42" t="s">
        <v>405</v>
      </c>
      <c r="C103" s="42" t="s">
        <v>406</v>
      </c>
      <c r="D103" s="42" t="s">
        <v>417</v>
      </c>
      <c r="E103" s="40" t="s">
        <v>416</v>
      </c>
      <c r="F103" s="309">
        <v>0.33</v>
      </c>
      <c r="G103" s="310">
        <v>4405999700</v>
      </c>
      <c r="H103" s="310">
        <v>1222109000</v>
      </c>
      <c r="I103" s="310">
        <v>959830000</v>
      </c>
      <c r="J103" s="309">
        <f t="shared" si="5"/>
        <v>0.78538821005327675</v>
      </c>
      <c r="K103" s="42"/>
      <c r="L103" s="42"/>
      <c r="M103" s="42" t="e">
        <f t="shared" si="6"/>
        <v>#DIV/0!</v>
      </c>
      <c r="N103" s="91" t="s">
        <v>558</v>
      </c>
      <c r="O103" s="192">
        <f t="shared" si="7"/>
        <v>191</v>
      </c>
    </row>
    <row r="104" spans="1:15" ht="18" hidden="1" customHeight="1" x14ac:dyDescent="0.25">
      <c r="A104" s="40" t="s">
        <v>119</v>
      </c>
      <c r="B104" s="42" t="s">
        <v>409</v>
      </c>
      <c r="C104" s="42" t="s">
        <v>410</v>
      </c>
      <c r="D104" s="42" t="s">
        <v>418</v>
      </c>
      <c r="E104" s="40" t="s">
        <v>416</v>
      </c>
      <c r="F104" s="309">
        <v>0.33</v>
      </c>
      <c r="G104" s="310">
        <v>1946642991</v>
      </c>
      <c r="H104" s="310">
        <v>556027000</v>
      </c>
      <c r="I104" s="311">
        <v>544342000</v>
      </c>
      <c r="J104" s="309">
        <f t="shared" si="5"/>
        <v>0.97898483347031706</v>
      </c>
      <c r="K104" s="42"/>
      <c r="L104" s="42"/>
      <c r="M104" s="42" t="e">
        <f t="shared" si="6"/>
        <v>#DIV/0!</v>
      </c>
      <c r="N104" s="91" t="s">
        <v>560</v>
      </c>
      <c r="O104" s="192">
        <f t="shared" si="7"/>
        <v>196</v>
      </c>
    </row>
    <row r="105" spans="1:15" ht="18" hidden="1" customHeight="1" x14ac:dyDescent="0.25">
      <c r="A105" s="40" t="s">
        <v>120</v>
      </c>
      <c r="B105" s="42" t="s">
        <v>405</v>
      </c>
      <c r="C105" s="42" t="s">
        <v>406</v>
      </c>
      <c r="D105" s="42" t="s">
        <v>415</v>
      </c>
      <c r="E105" s="40" t="s">
        <v>416</v>
      </c>
      <c r="F105" s="309">
        <v>0.34</v>
      </c>
      <c r="G105" s="310">
        <v>92248751457</v>
      </c>
      <c r="H105" s="310">
        <v>12814373000</v>
      </c>
      <c r="I105" s="311">
        <v>7865128000</v>
      </c>
      <c r="J105" s="309">
        <v>0.61377392401485431</v>
      </c>
      <c r="K105" s="42"/>
      <c r="L105" s="42"/>
      <c r="M105" s="42" t="e">
        <v>#DIV/0!</v>
      </c>
      <c r="N105" s="91" t="s">
        <v>597</v>
      </c>
      <c r="O105" s="192">
        <f t="shared" si="7"/>
        <v>153</v>
      </c>
    </row>
    <row r="106" spans="1:15" ht="18" hidden="1" customHeight="1" x14ac:dyDescent="0.25">
      <c r="A106" s="40" t="s">
        <v>120</v>
      </c>
      <c r="B106" s="42" t="s">
        <v>405</v>
      </c>
      <c r="C106" s="42" t="s">
        <v>406</v>
      </c>
      <c r="D106" s="42" t="s">
        <v>417</v>
      </c>
      <c r="E106" s="40" t="s">
        <v>416</v>
      </c>
      <c r="F106" s="309">
        <v>0.33</v>
      </c>
      <c r="G106" s="310">
        <v>4405999700</v>
      </c>
      <c r="H106" s="310">
        <v>994830000</v>
      </c>
      <c r="I106" s="311">
        <v>959830000</v>
      </c>
      <c r="J106" s="309">
        <v>0.96481810962677039</v>
      </c>
      <c r="K106" s="42"/>
      <c r="L106" s="42"/>
      <c r="M106" s="42" t="e">
        <v>#DIV/0!</v>
      </c>
      <c r="N106" s="91" t="s">
        <v>595</v>
      </c>
      <c r="O106" s="192">
        <f t="shared" si="7"/>
        <v>183</v>
      </c>
    </row>
    <row r="107" spans="1:15" ht="18" hidden="1" customHeight="1" x14ac:dyDescent="0.25">
      <c r="A107" s="40" t="s">
        <v>120</v>
      </c>
      <c r="B107" s="42" t="s">
        <v>409</v>
      </c>
      <c r="C107" s="42" t="s">
        <v>410</v>
      </c>
      <c r="D107" s="42" t="s">
        <v>418</v>
      </c>
      <c r="E107" s="40" t="s">
        <v>416</v>
      </c>
      <c r="F107" s="309">
        <v>0.33</v>
      </c>
      <c r="G107" s="310">
        <v>1946642991</v>
      </c>
      <c r="H107" s="310">
        <v>556027000</v>
      </c>
      <c r="I107" s="311">
        <v>544342000</v>
      </c>
      <c r="J107" s="309">
        <v>0.97898483347031706</v>
      </c>
      <c r="K107" s="42"/>
      <c r="L107" s="42"/>
      <c r="M107" s="42" t="e">
        <v>#DIV/0!</v>
      </c>
      <c r="N107" s="91" t="s">
        <v>608</v>
      </c>
      <c r="O107" s="192">
        <f t="shared" si="7"/>
        <v>196</v>
      </c>
    </row>
    <row r="108" spans="1:15" ht="24" hidden="1" customHeight="1" x14ac:dyDescent="0.25">
      <c r="A108" s="40" t="s">
        <v>121</v>
      </c>
      <c r="B108" s="42" t="s">
        <v>405</v>
      </c>
      <c r="C108" s="42" t="s">
        <v>406</v>
      </c>
      <c r="D108" s="42" t="s">
        <v>415</v>
      </c>
      <c r="E108" s="40" t="s">
        <v>416</v>
      </c>
      <c r="F108" s="309">
        <v>0.34</v>
      </c>
      <c r="G108" s="310">
        <v>92248751457</v>
      </c>
      <c r="H108" s="310">
        <v>12814373000</v>
      </c>
      <c r="I108" s="311">
        <v>7895639220</v>
      </c>
      <c r="J108" s="309">
        <v>0.61615493945743582</v>
      </c>
      <c r="K108" s="42"/>
      <c r="L108" s="42"/>
      <c r="M108" s="42" t="e">
        <v>#DIV/0!</v>
      </c>
      <c r="N108" s="91" t="s">
        <v>613</v>
      </c>
      <c r="O108" s="192">
        <v>172</v>
      </c>
    </row>
    <row r="109" spans="1:15" ht="24" hidden="1" customHeight="1" x14ac:dyDescent="0.25">
      <c r="A109" s="40" t="s">
        <v>121</v>
      </c>
      <c r="B109" s="42" t="s">
        <v>405</v>
      </c>
      <c r="C109" s="42" t="s">
        <v>406</v>
      </c>
      <c r="D109" s="42" t="s">
        <v>417</v>
      </c>
      <c r="E109" s="40" t="s">
        <v>416</v>
      </c>
      <c r="F109" s="309">
        <v>0.33</v>
      </c>
      <c r="G109" s="310">
        <v>4405999700</v>
      </c>
      <c r="H109" s="310">
        <v>994830000</v>
      </c>
      <c r="I109" s="311">
        <v>959830000</v>
      </c>
      <c r="J109" s="309">
        <v>0.96481810962677039</v>
      </c>
      <c r="K109" s="42"/>
      <c r="L109" s="42"/>
      <c r="M109" s="42" t="e">
        <v>#DIV/0!</v>
      </c>
      <c r="N109" s="91" t="s">
        <v>611</v>
      </c>
      <c r="O109" s="192">
        <v>190</v>
      </c>
    </row>
    <row r="110" spans="1:15" ht="24" hidden="1" customHeight="1" x14ac:dyDescent="0.25">
      <c r="A110" s="40" t="s">
        <v>121</v>
      </c>
      <c r="B110" s="42" t="s">
        <v>409</v>
      </c>
      <c r="C110" s="42" t="s">
        <v>410</v>
      </c>
      <c r="D110" s="42" t="s">
        <v>418</v>
      </c>
      <c r="E110" s="40" t="s">
        <v>416</v>
      </c>
      <c r="F110" s="309">
        <v>0.33</v>
      </c>
      <c r="G110" s="310">
        <v>1946642991</v>
      </c>
      <c r="H110" s="310">
        <v>556027000</v>
      </c>
      <c r="I110" s="311">
        <v>544342000</v>
      </c>
      <c r="J110" s="309">
        <v>0.97898483347031706</v>
      </c>
      <c r="K110" s="42"/>
      <c r="L110" s="42"/>
      <c r="M110" s="42" t="e">
        <v>#DIV/0!</v>
      </c>
      <c r="N110" s="91" t="s">
        <v>560</v>
      </c>
      <c r="O110" s="192">
        <v>196</v>
      </c>
    </row>
    <row r="111" spans="1:15" ht="24" hidden="1" customHeight="1" x14ac:dyDescent="0.25">
      <c r="A111" s="40" t="s">
        <v>122</v>
      </c>
      <c r="B111" s="42" t="s">
        <v>405</v>
      </c>
      <c r="C111" s="42" t="s">
        <v>406</v>
      </c>
      <c r="D111" s="42" t="s">
        <v>415</v>
      </c>
      <c r="E111" s="40" t="s">
        <v>416</v>
      </c>
      <c r="F111" s="309">
        <v>0.34</v>
      </c>
      <c r="G111" s="310">
        <v>93485167587</v>
      </c>
      <c r="H111" s="310">
        <v>14050789130</v>
      </c>
      <c r="I111" s="311">
        <v>7920639220</v>
      </c>
      <c r="J111" s="309">
        <v>0.56371490218215237</v>
      </c>
      <c r="K111" s="42"/>
      <c r="L111" s="42"/>
      <c r="M111" s="42" t="e">
        <v>#DIV/0!</v>
      </c>
      <c r="N111" s="91" t="s">
        <v>617</v>
      </c>
      <c r="O111" s="192">
        <f t="shared" ref="O111:O113" si="8">LEN(N111)</f>
        <v>187</v>
      </c>
    </row>
    <row r="112" spans="1:15" ht="24" hidden="1" customHeight="1" x14ac:dyDescent="0.25">
      <c r="A112" s="40" t="s">
        <v>122</v>
      </c>
      <c r="B112" s="42" t="s">
        <v>405</v>
      </c>
      <c r="C112" s="42" t="s">
        <v>406</v>
      </c>
      <c r="D112" s="42" t="s">
        <v>417</v>
      </c>
      <c r="E112" s="40" t="s">
        <v>416</v>
      </c>
      <c r="F112" s="309">
        <v>0.33</v>
      </c>
      <c r="G112" s="310">
        <v>4405999700</v>
      </c>
      <c r="H112" s="310">
        <v>994830000</v>
      </c>
      <c r="I112" s="311">
        <v>959830000</v>
      </c>
      <c r="J112" s="309">
        <v>0.96481810962677039</v>
      </c>
      <c r="K112" s="42"/>
      <c r="L112" s="42"/>
      <c r="M112" s="42" t="e">
        <v>#DIV/0!</v>
      </c>
      <c r="N112" s="91" t="s">
        <v>616</v>
      </c>
      <c r="O112" s="192">
        <f t="shared" si="8"/>
        <v>178</v>
      </c>
    </row>
    <row r="113" spans="1:15" ht="24" hidden="1" customHeight="1" x14ac:dyDescent="0.25">
      <c r="A113" s="40" t="s">
        <v>122</v>
      </c>
      <c r="B113" s="42" t="s">
        <v>409</v>
      </c>
      <c r="C113" s="42" t="s">
        <v>410</v>
      </c>
      <c r="D113" s="42" t="s">
        <v>418</v>
      </c>
      <c r="E113" s="40" t="s">
        <v>416</v>
      </c>
      <c r="F113" s="309">
        <v>0.33</v>
      </c>
      <c r="G113" s="310">
        <v>1946642991</v>
      </c>
      <c r="H113" s="310">
        <v>556027000</v>
      </c>
      <c r="I113" s="311">
        <v>544342000</v>
      </c>
      <c r="J113" s="309">
        <v>0.97898483347031706</v>
      </c>
      <c r="K113" s="42"/>
      <c r="L113" s="42"/>
      <c r="M113" s="42" t="e">
        <v>#DIV/0!</v>
      </c>
      <c r="N113" s="91" t="s">
        <v>618</v>
      </c>
      <c r="O113" s="192">
        <f t="shared" si="8"/>
        <v>183</v>
      </c>
    </row>
    <row r="114" spans="1:15" ht="24" hidden="1" customHeight="1" x14ac:dyDescent="0.25">
      <c r="A114" s="40" t="s">
        <v>110</v>
      </c>
      <c r="B114" s="42" t="s">
        <v>405</v>
      </c>
      <c r="C114" s="42" t="s">
        <v>406</v>
      </c>
      <c r="D114" s="42" t="s">
        <v>415</v>
      </c>
      <c r="E114" s="40" t="s">
        <v>416</v>
      </c>
      <c r="F114" s="309">
        <v>0.34</v>
      </c>
      <c r="G114" s="310">
        <v>93485225787</v>
      </c>
      <c r="H114" s="310">
        <v>14050847330</v>
      </c>
      <c r="I114" s="311">
        <v>7921344720</v>
      </c>
      <c r="J114" s="309">
        <v>0.56376277771427474</v>
      </c>
      <c r="K114" s="42"/>
      <c r="L114" s="42"/>
      <c r="M114" s="42" t="e">
        <v>#DIV/0!</v>
      </c>
      <c r="N114" s="91" t="s">
        <v>620</v>
      </c>
      <c r="O114" s="192"/>
    </row>
    <row r="115" spans="1:15" ht="24" hidden="1" customHeight="1" x14ac:dyDescent="0.25">
      <c r="A115" s="40" t="s">
        <v>110</v>
      </c>
      <c r="B115" s="42" t="s">
        <v>405</v>
      </c>
      <c r="C115" s="42" t="s">
        <v>406</v>
      </c>
      <c r="D115" s="42" t="s">
        <v>417</v>
      </c>
      <c r="E115" s="40" t="s">
        <v>416</v>
      </c>
      <c r="F115" s="309">
        <v>0.33</v>
      </c>
      <c r="G115" s="310">
        <v>4405999700</v>
      </c>
      <c r="H115" s="310">
        <v>994830000</v>
      </c>
      <c r="I115" s="311">
        <v>959830000</v>
      </c>
      <c r="J115" s="309">
        <v>0.96481810962677039</v>
      </c>
      <c r="K115" s="42"/>
      <c r="L115" s="42"/>
      <c r="M115" s="42" t="e">
        <v>#DIV/0!</v>
      </c>
      <c r="N115" s="91" t="s">
        <v>619</v>
      </c>
      <c r="O115" s="192"/>
    </row>
    <row r="116" spans="1:15" ht="24" hidden="1" customHeight="1" x14ac:dyDescent="0.25">
      <c r="A116" s="40" t="s">
        <v>110</v>
      </c>
      <c r="B116" s="42" t="s">
        <v>409</v>
      </c>
      <c r="C116" s="42" t="s">
        <v>410</v>
      </c>
      <c r="D116" s="42" t="s">
        <v>418</v>
      </c>
      <c r="E116" s="40" t="s">
        <v>416</v>
      </c>
      <c r="F116" s="309">
        <v>0.33</v>
      </c>
      <c r="G116" s="310">
        <v>1946584791</v>
      </c>
      <c r="H116" s="310">
        <v>555968800</v>
      </c>
      <c r="I116" s="311">
        <v>544342000</v>
      </c>
      <c r="J116" s="309">
        <v>0.9790873156910963</v>
      </c>
      <c r="K116" s="42"/>
      <c r="L116" s="42"/>
      <c r="M116" s="42" t="e">
        <v>#DIV/0!</v>
      </c>
      <c r="N116" s="91" t="s">
        <v>621</v>
      </c>
      <c r="O116" s="192"/>
    </row>
    <row r="117" spans="1:15" ht="24" customHeight="1" x14ac:dyDescent="0.25">
      <c r="A117" s="40" t="s">
        <v>111</v>
      </c>
      <c r="B117" s="42" t="s">
        <v>405</v>
      </c>
      <c r="C117" s="42" t="s">
        <v>406</v>
      </c>
      <c r="D117" s="42" t="s">
        <v>415</v>
      </c>
      <c r="E117" s="40" t="s">
        <v>416</v>
      </c>
      <c r="F117" s="309">
        <v>0.34</v>
      </c>
      <c r="G117" s="310">
        <v>95685225787</v>
      </c>
      <c r="H117" s="310">
        <v>16250847330</v>
      </c>
      <c r="I117" s="311">
        <v>12521749320</v>
      </c>
      <c r="J117" s="309">
        <v>0.77052901093250259</v>
      </c>
      <c r="K117" s="42"/>
      <c r="L117" s="42"/>
      <c r="M117" s="42" t="e">
        <v>#DIV/0!</v>
      </c>
      <c r="N117" s="91" t="s">
        <v>625</v>
      </c>
      <c r="O117" s="192"/>
    </row>
    <row r="118" spans="1:15" ht="24" customHeight="1" x14ac:dyDescent="0.25">
      <c r="A118" s="40" t="s">
        <v>111</v>
      </c>
      <c r="B118" s="42" t="s">
        <v>405</v>
      </c>
      <c r="C118" s="42" t="s">
        <v>406</v>
      </c>
      <c r="D118" s="42" t="s">
        <v>417</v>
      </c>
      <c r="E118" s="40" t="s">
        <v>416</v>
      </c>
      <c r="F118" s="309">
        <v>0.33</v>
      </c>
      <c r="G118" s="310">
        <v>4405999700</v>
      </c>
      <c r="H118" s="310">
        <v>994830000</v>
      </c>
      <c r="I118" s="311">
        <v>959830000</v>
      </c>
      <c r="J118" s="309">
        <v>0.96481810962677039</v>
      </c>
      <c r="K118" s="42"/>
      <c r="L118" s="42"/>
      <c r="M118" s="42" t="e">
        <v>#DIV/0!</v>
      </c>
      <c r="N118" s="353" t="s">
        <v>623</v>
      </c>
      <c r="O118" s="192"/>
    </row>
    <row r="119" spans="1:15" ht="24" customHeight="1" x14ac:dyDescent="0.25">
      <c r="A119" s="40" t="s">
        <v>111</v>
      </c>
      <c r="B119" s="42" t="s">
        <v>409</v>
      </c>
      <c r="C119" s="42" t="s">
        <v>410</v>
      </c>
      <c r="D119" s="42" t="s">
        <v>418</v>
      </c>
      <c r="E119" s="40" t="s">
        <v>416</v>
      </c>
      <c r="F119" s="309">
        <v>0.33</v>
      </c>
      <c r="G119" s="310">
        <v>1946584791</v>
      </c>
      <c r="H119" s="310">
        <v>555968800</v>
      </c>
      <c r="I119" s="311">
        <v>546784800</v>
      </c>
      <c r="J119" s="309">
        <v>0.98348108742792761</v>
      </c>
      <c r="K119" s="42"/>
      <c r="L119" s="42"/>
      <c r="M119" s="42" t="e">
        <v>#DIV/0!</v>
      </c>
      <c r="N119" s="353" t="s">
        <v>626</v>
      </c>
      <c r="O119" s="192"/>
    </row>
    <row r="120" spans="1:15" ht="24" customHeight="1" x14ac:dyDescent="0.25">
      <c r="A120" s="40" t="str">
        <f>+A32</f>
        <v>SEPTIEMBRE</v>
      </c>
      <c r="B120" s="42" t="s">
        <v>405</v>
      </c>
      <c r="C120" s="42" t="s">
        <v>406</v>
      </c>
      <c r="D120" s="42" t="s">
        <v>415</v>
      </c>
      <c r="E120" s="40" t="s">
        <v>416</v>
      </c>
      <c r="F120" s="309">
        <v>0.34</v>
      </c>
      <c r="G120" s="310">
        <f>+INVERSIÓN!G11</f>
        <v>95685225787</v>
      </c>
      <c r="H120" s="311">
        <f>+INVERSIÓN!CE11</f>
        <v>16250847330</v>
      </c>
      <c r="I120" s="310">
        <f>+INVERSIÓN!CG11</f>
        <v>12562333020</v>
      </c>
      <c r="J120" s="309">
        <f t="shared" si="5"/>
        <v>0.77302633917489394</v>
      </c>
      <c r="K120" s="42"/>
      <c r="L120" s="42"/>
      <c r="M120" s="42" t="e">
        <f t="shared" si="6"/>
        <v>#DIV/0!</v>
      </c>
      <c r="N120" s="354" t="s">
        <v>645</v>
      </c>
      <c r="O120" s="192"/>
    </row>
    <row r="121" spans="1:15" ht="24.75" customHeight="1" x14ac:dyDescent="0.25">
      <c r="A121" s="40" t="str">
        <f>+A120</f>
        <v>SEPTIEMBRE</v>
      </c>
      <c r="B121" s="42" t="s">
        <v>405</v>
      </c>
      <c r="C121" s="42" t="s">
        <v>406</v>
      </c>
      <c r="D121" s="42" t="s">
        <v>417</v>
      </c>
      <c r="E121" s="40" t="s">
        <v>416</v>
      </c>
      <c r="F121" s="309">
        <v>0.33</v>
      </c>
      <c r="G121" s="312">
        <f>+INVERSIÓN!G18</f>
        <v>4405999700</v>
      </c>
      <c r="H121" s="311">
        <f>+INVERSIÓN!CE18</f>
        <v>994830000</v>
      </c>
      <c r="I121" s="310">
        <f>+INVERSIÓN!CG18</f>
        <v>959830000</v>
      </c>
      <c r="J121" s="309">
        <f t="shared" si="5"/>
        <v>0.96481810962677039</v>
      </c>
      <c r="K121" s="42"/>
      <c r="L121" s="42"/>
      <c r="M121" s="42" t="e">
        <f t="shared" si="6"/>
        <v>#DIV/0!</v>
      </c>
      <c r="N121" s="355" t="s">
        <v>633</v>
      </c>
      <c r="O121" s="192"/>
    </row>
    <row r="122" spans="1:15" ht="24.75" customHeight="1" x14ac:dyDescent="0.25">
      <c r="A122" s="40" t="str">
        <f>+A120</f>
        <v>SEPTIEMBRE</v>
      </c>
      <c r="B122" s="42" t="s">
        <v>409</v>
      </c>
      <c r="C122" s="42" t="s">
        <v>410</v>
      </c>
      <c r="D122" s="42" t="s">
        <v>418</v>
      </c>
      <c r="E122" s="40" t="s">
        <v>416</v>
      </c>
      <c r="F122" s="309">
        <v>0.33</v>
      </c>
      <c r="G122" s="312">
        <f>+INVERSIÓN!G25</f>
        <v>1946584791</v>
      </c>
      <c r="H122" s="311">
        <f>+INVERSIÓN!CE25</f>
        <v>555968800</v>
      </c>
      <c r="I122" s="311">
        <f>+INVERSIÓN!CG25</f>
        <v>546784800</v>
      </c>
      <c r="J122" s="309">
        <f t="shared" si="5"/>
        <v>0.98348108742792761</v>
      </c>
      <c r="K122" s="42"/>
      <c r="L122" s="42"/>
      <c r="M122" s="42" t="e">
        <f t="shared" si="6"/>
        <v>#DIV/0!</v>
      </c>
      <c r="N122" s="353" t="s">
        <v>646</v>
      </c>
      <c r="O122" s="192"/>
    </row>
    <row r="124" spans="1:15" hidden="1" x14ac:dyDescent="0.25">
      <c r="A124" s="828" t="s">
        <v>144</v>
      </c>
      <c r="B124" s="829"/>
      <c r="C124" s="829"/>
      <c r="D124" s="829"/>
      <c r="E124" s="829"/>
      <c r="F124" s="829"/>
      <c r="G124" s="829"/>
      <c r="H124" s="829"/>
      <c r="I124" s="829"/>
      <c r="J124" s="829"/>
      <c r="K124" s="829"/>
      <c r="L124" s="829"/>
      <c r="M124" s="829"/>
      <c r="N124" s="830"/>
    </row>
    <row r="125" spans="1:15" ht="42.75" hidden="1" customHeight="1" x14ac:dyDescent="0.25">
      <c r="A125" s="34" t="s">
        <v>48</v>
      </c>
      <c r="B125" s="35" t="s">
        <v>126</v>
      </c>
      <c r="C125" s="35" t="s">
        <v>127</v>
      </c>
      <c r="D125" s="36" t="s">
        <v>128</v>
      </c>
      <c r="E125" s="35" t="s">
        <v>129</v>
      </c>
      <c r="F125" s="35" t="s">
        <v>145</v>
      </c>
      <c r="G125" s="35" t="s">
        <v>130</v>
      </c>
      <c r="H125" s="76" t="s">
        <v>146</v>
      </c>
      <c r="I125" s="35" t="s">
        <v>147</v>
      </c>
      <c r="J125" s="35" t="s">
        <v>148</v>
      </c>
      <c r="K125" s="35" t="s">
        <v>131</v>
      </c>
      <c r="L125" s="35" t="s">
        <v>132</v>
      </c>
      <c r="M125" s="35" t="s">
        <v>133</v>
      </c>
      <c r="N125" s="77" t="s">
        <v>134</v>
      </c>
    </row>
    <row r="126" spans="1:15" ht="14.25" hidden="1" customHeight="1" x14ac:dyDescent="0.25">
      <c r="A126" s="41" t="s">
        <v>117</v>
      </c>
      <c r="B126" s="42"/>
      <c r="C126" s="42"/>
      <c r="D126" s="69"/>
      <c r="E126" s="42"/>
      <c r="F126" s="42"/>
      <c r="G126" s="42"/>
      <c r="H126" s="68"/>
      <c r="I126" s="42"/>
      <c r="J126" s="42" t="e">
        <f t="shared" ref="J126:J137" si="9">I126/H126</f>
        <v>#DIV/0!</v>
      </c>
      <c r="K126" s="42"/>
      <c r="L126" s="42"/>
      <c r="M126" s="42" t="e">
        <f t="shared" ref="M126:M137" si="10">L126/K126</f>
        <v>#DIV/0!</v>
      </c>
      <c r="N126" s="78"/>
    </row>
    <row r="127" spans="1:15" ht="14.25" hidden="1" customHeight="1" x14ac:dyDescent="0.25">
      <c r="A127" s="41" t="s">
        <v>118</v>
      </c>
      <c r="B127" s="42"/>
      <c r="C127" s="42"/>
      <c r="D127" s="69"/>
      <c r="E127" s="42"/>
      <c r="F127" s="42"/>
      <c r="G127" s="42"/>
      <c r="H127" s="68"/>
      <c r="I127" s="42"/>
      <c r="J127" s="42" t="e">
        <f t="shared" si="9"/>
        <v>#DIV/0!</v>
      </c>
      <c r="K127" s="42"/>
      <c r="L127" s="42"/>
      <c r="M127" s="42" t="e">
        <f t="shared" si="10"/>
        <v>#DIV/0!</v>
      </c>
      <c r="N127" s="78"/>
    </row>
    <row r="128" spans="1:15" ht="14.25" hidden="1" customHeight="1" x14ac:dyDescent="0.25">
      <c r="A128" s="41" t="s">
        <v>119</v>
      </c>
      <c r="B128" s="42"/>
      <c r="C128" s="42"/>
      <c r="D128" s="69"/>
      <c r="E128" s="42"/>
      <c r="F128" s="42"/>
      <c r="G128" s="42"/>
      <c r="H128" s="68"/>
      <c r="I128" s="42"/>
      <c r="J128" s="42" t="e">
        <f t="shared" si="9"/>
        <v>#DIV/0!</v>
      </c>
      <c r="K128" s="42"/>
      <c r="L128" s="42"/>
      <c r="M128" s="42" t="e">
        <f t="shared" si="10"/>
        <v>#DIV/0!</v>
      </c>
      <c r="N128" s="78"/>
    </row>
    <row r="129" spans="1:14" ht="14.25" hidden="1" customHeight="1" x14ac:dyDescent="0.25">
      <c r="A129" s="41" t="s">
        <v>120</v>
      </c>
      <c r="B129" s="42"/>
      <c r="C129" s="42"/>
      <c r="D129" s="69"/>
      <c r="E129" s="42"/>
      <c r="F129" s="42"/>
      <c r="G129" s="42"/>
      <c r="H129" s="68"/>
      <c r="I129" s="42"/>
      <c r="J129" s="42" t="e">
        <f t="shared" si="9"/>
        <v>#DIV/0!</v>
      </c>
      <c r="K129" s="42"/>
      <c r="L129" s="42"/>
      <c r="M129" s="42" t="e">
        <f t="shared" si="10"/>
        <v>#DIV/0!</v>
      </c>
      <c r="N129" s="78"/>
    </row>
    <row r="130" spans="1:14" ht="14.25" hidden="1" customHeight="1" x14ac:dyDescent="0.25">
      <c r="A130" s="41" t="s">
        <v>121</v>
      </c>
      <c r="B130" s="42"/>
      <c r="C130" s="42"/>
      <c r="D130" s="69"/>
      <c r="E130" s="42"/>
      <c r="F130" s="42"/>
      <c r="G130" s="42"/>
      <c r="H130" s="68"/>
      <c r="I130" s="42"/>
      <c r="J130" s="42" t="e">
        <f t="shared" si="9"/>
        <v>#DIV/0!</v>
      </c>
      <c r="K130" s="42"/>
      <c r="L130" s="42"/>
      <c r="M130" s="42" t="e">
        <f t="shared" si="10"/>
        <v>#DIV/0!</v>
      </c>
      <c r="N130" s="78"/>
    </row>
    <row r="131" spans="1:14" ht="14.25" hidden="1" customHeight="1" x14ac:dyDescent="0.25">
      <c r="A131" s="41" t="s">
        <v>122</v>
      </c>
      <c r="B131" s="42"/>
      <c r="C131" s="42"/>
      <c r="D131" s="69"/>
      <c r="E131" s="42"/>
      <c r="F131" s="42"/>
      <c r="G131" s="42"/>
      <c r="H131" s="68"/>
      <c r="I131" s="42"/>
      <c r="J131" s="42" t="e">
        <f t="shared" si="9"/>
        <v>#DIV/0!</v>
      </c>
      <c r="K131" s="42"/>
      <c r="L131" s="42"/>
      <c r="M131" s="42" t="e">
        <f t="shared" si="10"/>
        <v>#DIV/0!</v>
      </c>
      <c r="N131" s="78"/>
    </row>
    <row r="132" spans="1:14" hidden="1" x14ac:dyDescent="0.25">
      <c r="A132" s="41" t="s">
        <v>110</v>
      </c>
      <c r="B132" s="42"/>
      <c r="C132" s="42"/>
      <c r="D132" s="69"/>
      <c r="E132" s="42"/>
      <c r="F132" s="42"/>
      <c r="G132" s="42"/>
      <c r="H132" s="68"/>
      <c r="I132" s="42"/>
      <c r="J132" s="42" t="e">
        <f t="shared" si="9"/>
        <v>#DIV/0!</v>
      </c>
      <c r="K132" s="42"/>
      <c r="L132" s="42"/>
      <c r="M132" s="42" t="e">
        <f t="shared" si="10"/>
        <v>#DIV/0!</v>
      </c>
      <c r="N132" s="78"/>
    </row>
    <row r="133" spans="1:14" hidden="1" x14ac:dyDescent="0.25">
      <c r="A133" s="41" t="s">
        <v>111</v>
      </c>
      <c r="B133" s="42"/>
      <c r="C133" s="42"/>
      <c r="D133" s="69"/>
      <c r="E133" s="42"/>
      <c r="F133" s="42"/>
      <c r="G133" s="42"/>
      <c r="H133" s="68"/>
      <c r="I133" s="42"/>
      <c r="J133" s="42" t="e">
        <f t="shared" si="9"/>
        <v>#DIV/0!</v>
      </c>
      <c r="K133" s="42"/>
      <c r="L133" s="42"/>
      <c r="M133" s="42" t="e">
        <f t="shared" si="10"/>
        <v>#DIV/0!</v>
      </c>
      <c r="N133" s="78"/>
    </row>
    <row r="134" spans="1:14" hidden="1" x14ac:dyDescent="0.25">
      <c r="A134" s="41" t="s">
        <v>112</v>
      </c>
      <c r="B134" s="42"/>
      <c r="C134" s="42"/>
      <c r="D134" s="69"/>
      <c r="E134" s="42"/>
      <c r="F134" s="42"/>
      <c r="G134" s="42"/>
      <c r="H134" s="68"/>
      <c r="I134" s="42"/>
      <c r="J134" s="42" t="e">
        <f t="shared" si="9"/>
        <v>#DIV/0!</v>
      </c>
      <c r="K134" s="42"/>
      <c r="L134" s="42"/>
      <c r="M134" s="42" t="e">
        <f t="shared" si="10"/>
        <v>#DIV/0!</v>
      </c>
      <c r="N134" s="78"/>
    </row>
    <row r="135" spans="1:14" hidden="1" x14ac:dyDescent="0.25">
      <c r="A135" s="41" t="s">
        <v>113</v>
      </c>
      <c r="B135" s="42"/>
      <c r="C135" s="42"/>
      <c r="D135" s="69"/>
      <c r="E135" s="42"/>
      <c r="F135" s="42"/>
      <c r="G135" s="42"/>
      <c r="H135" s="68"/>
      <c r="I135" s="42"/>
      <c r="J135" s="42" t="e">
        <f t="shared" si="9"/>
        <v>#DIV/0!</v>
      </c>
      <c r="K135" s="42"/>
      <c r="L135" s="42"/>
      <c r="M135" s="42" t="e">
        <f t="shared" si="10"/>
        <v>#DIV/0!</v>
      </c>
      <c r="N135" s="78"/>
    </row>
    <row r="136" spans="1:14" hidden="1" x14ac:dyDescent="0.25">
      <c r="A136" s="41" t="s">
        <v>114</v>
      </c>
      <c r="B136" s="42"/>
      <c r="C136" s="42"/>
      <c r="D136" s="69"/>
      <c r="E136" s="42"/>
      <c r="F136" s="42"/>
      <c r="G136" s="42"/>
      <c r="H136" s="68"/>
      <c r="I136" s="42"/>
      <c r="J136" s="42" t="e">
        <f t="shared" si="9"/>
        <v>#DIV/0!</v>
      </c>
      <c r="K136" s="42"/>
      <c r="L136" s="42"/>
      <c r="M136" s="42" t="e">
        <f t="shared" si="10"/>
        <v>#DIV/0!</v>
      </c>
      <c r="N136" s="78"/>
    </row>
    <row r="137" spans="1:14" ht="15" hidden="1" thickBot="1" x14ac:dyDescent="0.3">
      <c r="A137" s="43" t="s">
        <v>115</v>
      </c>
      <c r="B137" s="44"/>
      <c r="C137" s="44"/>
      <c r="D137" s="71"/>
      <c r="E137" s="44"/>
      <c r="F137" s="44"/>
      <c r="G137" s="44"/>
      <c r="H137" s="79"/>
      <c r="I137" s="44"/>
      <c r="J137" s="44" t="e">
        <f t="shared" si="9"/>
        <v>#DIV/0!</v>
      </c>
      <c r="K137" s="44"/>
      <c r="L137" s="44"/>
      <c r="M137" s="44" t="e">
        <f t="shared" si="10"/>
        <v>#DIV/0!</v>
      </c>
      <c r="N137" s="80"/>
    </row>
    <row r="138" spans="1:14" ht="15" x14ac:dyDescent="0.25">
      <c r="H138" s="75"/>
      <c r="I138" s="75"/>
    </row>
    <row r="139" spans="1:14" hidden="1" x14ac:dyDescent="0.25">
      <c r="A139" s="828" t="s">
        <v>149</v>
      </c>
      <c r="B139" s="829"/>
      <c r="C139" s="829"/>
      <c r="D139" s="829"/>
      <c r="E139" s="829"/>
      <c r="F139" s="829"/>
      <c r="G139" s="829"/>
      <c r="H139" s="829"/>
      <c r="I139" s="829"/>
      <c r="J139" s="829"/>
      <c r="K139" s="829"/>
      <c r="L139" s="829"/>
      <c r="M139" s="829"/>
      <c r="N139" s="830"/>
    </row>
    <row r="140" spans="1:14" ht="42.75" hidden="1" customHeight="1" x14ac:dyDescent="0.25">
      <c r="A140" s="34" t="s">
        <v>49</v>
      </c>
      <c r="B140" s="35" t="s">
        <v>126</v>
      </c>
      <c r="C140" s="35" t="s">
        <v>127</v>
      </c>
      <c r="D140" s="36" t="s">
        <v>128</v>
      </c>
      <c r="E140" s="35" t="s">
        <v>129</v>
      </c>
      <c r="F140" s="35" t="s">
        <v>150</v>
      </c>
      <c r="G140" s="35" t="s">
        <v>130</v>
      </c>
      <c r="H140" s="76" t="s">
        <v>151</v>
      </c>
      <c r="I140" s="35" t="s">
        <v>152</v>
      </c>
      <c r="J140" s="35" t="s">
        <v>153</v>
      </c>
      <c r="K140" s="35" t="s">
        <v>131</v>
      </c>
      <c r="L140" s="35" t="s">
        <v>132</v>
      </c>
      <c r="M140" s="35" t="s">
        <v>133</v>
      </c>
      <c r="N140" s="77" t="s">
        <v>134</v>
      </c>
    </row>
    <row r="141" spans="1:14" ht="14.25" hidden="1" customHeight="1" x14ac:dyDescent="0.25">
      <c r="A141" s="41" t="s">
        <v>117</v>
      </c>
      <c r="B141" s="42"/>
      <c r="C141" s="42"/>
      <c r="D141" s="69"/>
      <c r="E141" s="42"/>
      <c r="F141" s="42"/>
      <c r="G141" s="42"/>
      <c r="H141" s="68"/>
      <c r="I141" s="42"/>
      <c r="J141" s="42" t="e">
        <v>#DIV/0!</v>
      </c>
      <c r="K141" s="42"/>
      <c r="L141" s="42"/>
      <c r="M141" s="42" t="e">
        <v>#DIV/0!</v>
      </c>
      <c r="N141" s="78"/>
    </row>
    <row r="142" spans="1:14" ht="14.25" hidden="1" customHeight="1" x14ac:dyDescent="0.25">
      <c r="A142" s="41" t="s">
        <v>118</v>
      </c>
      <c r="B142" s="42"/>
      <c r="C142" s="42"/>
      <c r="D142" s="69"/>
      <c r="E142" s="42"/>
      <c r="F142" s="42"/>
      <c r="G142" s="42"/>
      <c r="H142" s="68"/>
      <c r="I142" s="42"/>
      <c r="J142" s="42" t="e">
        <v>#DIV/0!</v>
      </c>
      <c r="K142" s="42"/>
      <c r="L142" s="42"/>
      <c r="M142" s="42" t="e">
        <v>#DIV/0!</v>
      </c>
      <c r="N142" s="78"/>
    </row>
    <row r="143" spans="1:14" ht="14.25" hidden="1" customHeight="1" x14ac:dyDescent="0.25">
      <c r="A143" s="41" t="s">
        <v>119</v>
      </c>
      <c r="B143" s="42"/>
      <c r="C143" s="42"/>
      <c r="D143" s="69"/>
      <c r="E143" s="42"/>
      <c r="F143" s="42"/>
      <c r="G143" s="42"/>
      <c r="H143" s="68"/>
      <c r="I143" s="42"/>
      <c r="J143" s="42" t="e">
        <v>#DIV/0!</v>
      </c>
      <c r="K143" s="42"/>
      <c r="L143" s="42"/>
      <c r="M143" s="42" t="e">
        <v>#DIV/0!</v>
      </c>
      <c r="N143" s="78"/>
    </row>
    <row r="144" spans="1:14" ht="14.25" hidden="1" customHeight="1" x14ac:dyDescent="0.25">
      <c r="A144" s="41" t="s">
        <v>120</v>
      </c>
      <c r="B144" s="42"/>
      <c r="C144" s="42"/>
      <c r="D144" s="69"/>
      <c r="E144" s="42"/>
      <c r="F144" s="42"/>
      <c r="G144" s="42"/>
      <c r="H144" s="68"/>
      <c r="I144" s="42"/>
      <c r="J144" s="42" t="e">
        <v>#DIV/0!</v>
      </c>
      <c r="K144" s="42"/>
      <c r="L144" s="42"/>
      <c r="M144" s="42" t="e">
        <v>#DIV/0!</v>
      </c>
      <c r="N144" s="78"/>
    </row>
    <row r="145" spans="1:14" ht="14.25" hidden="1" customHeight="1" x14ac:dyDescent="0.25">
      <c r="A145" s="41" t="s">
        <v>121</v>
      </c>
      <c r="B145" s="42"/>
      <c r="C145" s="42"/>
      <c r="D145" s="69"/>
      <c r="E145" s="42"/>
      <c r="F145" s="42"/>
      <c r="G145" s="42"/>
      <c r="H145" s="68"/>
      <c r="I145" s="42"/>
      <c r="J145" s="42" t="e">
        <v>#DIV/0!</v>
      </c>
      <c r="K145" s="42"/>
      <c r="L145" s="42"/>
      <c r="M145" s="42" t="e">
        <v>#DIV/0!</v>
      </c>
      <c r="N145" s="78"/>
    </row>
    <row r="146" spans="1:14" ht="14.25" hidden="1" customHeight="1" x14ac:dyDescent="0.25">
      <c r="A146" s="41" t="s">
        <v>122</v>
      </c>
      <c r="B146" s="42"/>
      <c r="C146" s="42"/>
      <c r="D146" s="69"/>
      <c r="E146" s="42"/>
      <c r="F146" s="42"/>
      <c r="G146" s="42"/>
      <c r="H146" s="68"/>
      <c r="I146" s="42"/>
      <c r="J146" s="42" t="e">
        <v>#DIV/0!</v>
      </c>
      <c r="K146" s="42"/>
      <c r="L146" s="42"/>
      <c r="M146" s="42" t="e">
        <v>#DIV/0!</v>
      </c>
      <c r="N146" s="78"/>
    </row>
    <row r="147" spans="1:14" hidden="1" x14ac:dyDescent="0.25">
      <c r="A147" s="41" t="s">
        <v>110</v>
      </c>
      <c r="B147" s="42"/>
      <c r="C147" s="42"/>
      <c r="D147" s="69"/>
      <c r="E147" s="42"/>
      <c r="F147" s="42"/>
      <c r="G147" s="42"/>
      <c r="H147" s="68"/>
      <c r="I147" s="42"/>
      <c r="J147" s="42" t="e">
        <v>#DIV/0!</v>
      </c>
      <c r="K147" s="42"/>
      <c r="L147" s="42"/>
      <c r="M147" s="42" t="e">
        <v>#DIV/0!</v>
      </c>
      <c r="N147" s="78"/>
    </row>
    <row r="148" spans="1:14" hidden="1" x14ac:dyDescent="0.25">
      <c r="A148" s="41" t="s">
        <v>111</v>
      </c>
      <c r="B148" s="42"/>
      <c r="C148" s="42"/>
      <c r="D148" s="69"/>
      <c r="E148" s="42"/>
      <c r="F148" s="42"/>
      <c r="G148" s="42"/>
      <c r="H148" s="68"/>
      <c r="I148" s="42"/>
      <c r="J148" s="42" t="e">
        <v>#DIV/0!</v>
      </c>
      <c r="K148" s="42"/>
      <c r="L148" s="42"/>
      <c r="M148" s="42" t="e">
        <v>#DIV/0!</v>
      </c>
      <c r="N148" s="78"/>
    </row>
    <row r="149" spans="1:14" hidden="1" x14ac:dyDescent="0.25">
      <c r="A149" s="41" t="s">
        <v>112</v>
      </c>
      <c r="B149" s="42"/>
      <c r="C149" s="42"/>
      <c r="D149" s="69"/>
      <c r="E149" s="42"/>
      <c r="F149" s="42"/>
      <c r="G149" s="42"/>
      <c r="H149" s="68"/>
      <c r="I149" s="42"/>
      <c r="J149" s="42" t="e">
        <v>#DIV/0!</v>
      </c>
      <c r="K149" s="42"/>
      <c r="L149" s="42"/>
      <c r="M149" s="42" t="e">
        <v>#DIV/0!</v>
      </c>
      <c r="N149" s="78"/>
    </row>
    <row r="150" spans="1:14" hidden="1" x14ac:dyDescent="0.25">
      <c r="A150" s="41" t="s">
        <v>113</v>
      </c>
      <c r="B150" s="42"/>
      <c r="C150" s="42"/>
      <c r="D150" s="69"/>
      <c r="E150" s="42"/>
      <c r="F150" s="42"/>
      <c r="G150" s="42"/>
      <c r="H150" s="68"/>
      <c r="I150" s="42"/>
      <c r="J150" s="42" t="e">
        <v>#DIV/0!</v>
      </c>
      <c r="K150" s="42"/>
      <c r="L150" s="42"/>
      <c r="M150" s="42" t="e">
        <v>#DIV/0!</v>
      </c>
      <c r="N150" s="78"/>
    </row>
    <row r="151" spans="1:14" hidden="1" x14ac:dyDescent="0.25">
      <c r="A151" s="41" t="s">
        <v>114</v>
      </c>
      <c r="B151" s="42"/>
      <c r="C151" s="42"/>
      <c r="D151" s="69"/>
      <c r="E151" s="42"/>
      <c r="F151" s="42"/>
      <c r="G151" s="42"/>
      <c r="H151" s="68"/>
      <c r="I151" s="42"/>
      <c r="J151" s="42" t="e">
        <v>#DIV/0!</v>
      </c>
      <c r="K151" s="42"/>
      <c r="L151" s="42"/>
      <c r="M151" s="42" t="e">
        <v>#DIV/0!</v>
      </c>
      <c r="N151" s="78"/>
    </row>
    <row r="152" spans="1:14" ht="15" hidden="1" thickBot="1" x14ac:dyDescent="0.3">
      <c r="A152" s="43" t="s">
        <v>115</v>
      </c>
      <c r="B152" s="44"/>
      <c r="C152" s="44"/>
      <c r="D152" s="71"/>
      <c r="E152" s="44"/>
      <c r="F152" s="44"/>
      <c r="G152" s="44"/>
      <c r="H152" s="79"/>
      <c r="I152" s="44"/>
      <c r="J152" s="44" t="e">
        <v>#DIV/0!</v>
      </c>
      <c r="K152" s="44"/>
      <c r="L152" s="44"/>
      <c r="M152" s="44" t="e">
        <v>#DIV/0!</v>
      </c>
      <c r="N152" s="80"/>
    </row>
    <row r="153" spans="1:14" hidden="1" x14ac:dyDescent="0.25"/>
    <row r="154" spans="1:14" ht="15.75" thickBot="1" x14ac:dyDescent="0.3">
      <c r="H154" s="75"/>
      <c r="I154" s="75"/>
    </row>
    <row r="155" spans="1:14" ht="15" hidden="1" customHeight="1" x14ac:dyDescent="0.25">
      <c r="A155" s="828" t="s">
        <v>156</v>
      </c>
      <c r="B155" s="829"/>
      <c r="C155" s="829"/>
      <c r="D155" s="829"/>
      <c r="E155" s="829"/>
      <c r="F155" s="829"/>
      <c r="G155" s="830"/>
      <c r="H155" s="343">
        <v>0</v>
      </c>
    </row>
    <row r="156" spans="1:14" ht="43.5" hidden="1" customHeight="1" x14ac:dyDescent="0.25">
      <c r="A156" s="45" t="s">
        <v>45</v>
      </c>
      <c r="B156" s="46" t="s">
        <v>126</v>
      </c>
      <c r="C156" s="46" t="s">
        <v>127</v>
      </c>
      <c r="D156" s="81" t="s">
        <v>154</v>
      </c>
      <c r="E156" s="46" t="s">
        <v>157</v>
      </c>
      <c r="F156" s="46" t="s">
        <v>441</v>
      </c>
      <c r="G156" s="82" t="s">
        <v>155</v>
      </c>
      <c r="H156" s="343">
        <v>14050789130</v>
      </c>
    </row>
    <row r="157" spans="1:14" ht="129" hidden="1" customHeight="1" x14ac:dyDescent="0.25">
      <c r="A157" s="40" t="s">
        <v>117</v>
      </c>
      <c r="B157" s="91" t="s">
        <v>373</v>
      </c>
      <c r="C157" s="301" t="s">
        <v>374</v>
      </c>
      <c r="D157" s="91" t="s">
        <v>389</v>
      </c>
      <c r="E157" s="313">
        <v>19287284000</v>
      </c>
      <c r="F157" s="185">
        <v>0</v>
      </c>
      <c r="G157" s="301" t="s">
        <v>390</v>
      </c>
      <c r="H157" s="343">
        <v>0</v>
      </c>
    </row>
    <row r="158" spans="1:14" ht="72" hidden="1" customHeight="1" x14ac:dyDescent="0.25">
      <c r="A158" s="40" t="s">
        <v>117</v>
      </c>
      <c r="B158" s="827" t="s">
        <v>378</v>
      </c>
      <c r="C158" s="827" t="s">
        <v>379</v>
      </c>
      <c r="D158" s="91" t="s">
        <v>391</v>
      </c>
      <c r="E158" s="313">
        <v>1162153000</v>
      </c>
      <c r="F158" s="185">
        <v>0</v>
      </c>
      <c r="G158" s="301" t="s">
        <v>392</v>
      </c>
      <c r="H158" s="343" t="s">
        <v>151</v>
      </c>
    </row>
    <row r="159" spans="1:14" ht="114.75" hidden="1" customHeight="1" x14ac:dyDescent="0.25">
      <c r="A159" s="40" t="s">
        <v>117</v>
      </c>
      <c r="B159" s="827"/>
      <c r="C159" s="827"/>
      <c r="D159" s="91" t="s">
        <v>393</v>
      </c>
      <c r="E159" s="313">
        <v>443096000</v>
      </c>
      <c r="F159" s="185">
        <v>0</v>
      </c>
      <c r="G159" s="301" t="s">
        <v>394</v>
      </c>
      <c r="H159" s="343">
        <v>0</v>
      </c>
    </row>
    <row r="160" spans="1:14" ht="129" hidden="1" customHeight="1" x14ac:dyDescent="0.25">
      <c r="A160" s="40" t="s">
        <v>118</v>
      </c>
      <c r="B160" s="91" t="s">
        <v>373</v>
      </c>
      <c r="C160" s="301" t="s">
        <v>374</v>
      </c>
      <c r="D160" s="91" t="s">
        <v>389</v>
      </c>
      <c r="E160" s="314">
        <v>19477283000</v>
      </c>
      <c r="F160" s="185">
        <v>0</v>
      </c>
      <c r="G160" s="301" t="s">
        <v>395</v>
      </c>
      <c r="H160" s="343">
        <v>0</v>
      </c>
    </row>
    <row r="161" spans="1:14" ht="129" hidden="1" customHeight="1" x14ac:dyDescent="0.25">
      <c r="A161" s="40" t="s">
        <v>118</v>
      </c>
      <c r="B161" s="827" t="s">
        <v>378</v>
      </c>
      <c r="C161" s="827" t="s">
        <v>379</v>
      </c>
      <c r="D161" s="91" t="s">
        <v>391</v>
      </c>
      <c r="E161" s="314">
        <v>1017280000</v>
      </c>
      <c r="F161" s="185">
        <v>0</v>
      </c>
      <c r="G161" s="301" t="s">
        <v>396</v>
      </c>
      <c r="H161" s="343">
        <v>0</v>
      </c>
    </row>
    <row r="162" spans="1:14" ht="143.25" hidden="1" customHeight="1" x14ac:dyDescent="0.25">
      <c r="A162" s="40" t="s">
        <v>118</v>
      </c>
      <c r="B162" s="827"/>
      <c r="C162" s="827"/>
      <c r="D162" s="91" t="s">
        <v>393</v>
      </c>
      <c r="E162" s="314">
        <v>397970000</v>
      </c>
      <c r="F162" s="185">
        <v>0</v>
      </c>
      <c r="G162" s="301" t="s">
        <v>397</v>
      </c>
      <c r="H162" s="343">
        <v>0</v>
      </c>
    </row>
    <row r="163" spans="1:14" ht="143.25" hidden="1" customHeight="1" x14ac:dyDescent="0.25">
      <c r="A163" s="40" t="s">
        <v>119</v>
      </c>
      <c r="B163" s="91" t="s">
        <v>373</v>
      </c>
      <c r="C163" s="301" t="s">
        <v>374</v>
      </c>
      <c r="D163" s="91" t="s">
        <v>389</v>
      </c>
      <c r="E163" s="313">
        <v>19477283000</v>
      </c>
      <c r="F163" s="185">
        <v>60447133</v>
      </c>
      <c r="G163" s="315" t="s">
        <v>384</v>
      </c>
      <c r="H163" s="343">
        <v>0</v>
      </c>
    </row>
    <row r="164" spans="1:14" ht="57.75" hidden="1" customHeight="1" x14ac:dyDescent="0.25">
      <c r="A164" s="40" t="s">
        <v>119</v>
      </c>
      <c r="B164" s="827" t="s">
        <v>378</v>
      </c>
      <c r="C164" s="827" t="s">
        <v>379</v>
      </c>
      <c r="D164" s="91" t="s">
        <v>391</v>
      </c>
      <c r="E164" s="313">
        <v>1017280000</v>
      </c>
      <c r="F164" s="185">
        <v>14975400</v>
      </c>
      <c r="G164" s="834" t="s">
        <v>398</v>
      </c>
      <c r="H164" s="343">
        <v>0</v>
      </c>
    </row>
    <row r="165" spans="1:14" ht="114.75" hidden="1" customHeight="1" x14ac:dyDescent="0.25">
      <c r="A165" s="40" t="s">
        <v>119</v>
      </c>
      <c r="B165" s="827"/>
      <c r="C165" s="827"/>
      <c r="D165" s="91" t="s">
        <v>393</v>
      </c>
      <c r="E165" s="313">
        <v>397970000</v>
      </c>
      <c r="F165" s="185">
        <v>2301600</v>
      </c>
      <c r="G165" s="834"/>
      <c r="H165" s="343">
        <v>0</v>
      </c>
    </row>
    <row r="166" spans="1:14" s="61" customFormat="1" ht="129" hidden="1" customHeight="1" x14ac:dyDescent="0.25">
      <c r="A166" s="40" t="s">
        <v>120</v>
      </c>
      <c r="B166" s="91" t="s">
        <v>373</v>
      </c>
      <c r="C166" s="301" t="s">
        <v>374</v>
      </c>
      <c r="D166" s="91" t="s">
        <v>389</v>
      </c>
      <c r="E166" s="314">
        <v>19477283000</v>
      </c>
      <c r="F166" s="314">
        <v>253219968</v>
      </c>
      <c r="G166" s="301" t="s">
        <v>399</v>
      </c>
      <c r="H166" s="343">
        <v>0</v>
      </c>
      <c r="N166" s="67"/>
    </row>
    <row r="167" spans="1:14" s="61" customFormat="1" ht="129" hidden="1" customHeight="1" x14ac:dyDescent="0.25">
      <c r="A167" s="40" t="s">
        <v>120</v>
      </c>
      <c r="B167" s="827" t="s">
        <v>378</v>
      </c>
      <c r="C167" s="827" t="s">
        <v>379</v>
      </c>
      <c r="D167" s="91" t="s">
        <v>391</v>
      </c>
      <c r="E167" s="314">
        <v>1017280000</v>
      </c>
      <c r="F167" s="314">
        <v>79421101</v>
      </c>
      <c r="G167" s="301" t="s">
        <v>399</v>
      </c>
      <c r="H167" s="343">
        <v>0</v>
      </c>
      <c r="N167" s="67"/>
    </row>
    <row r="168" spans="1:14" s="61" customFormat="1" ht="157.5" hidden="1" customHeight="1" x14ac:dyDescent="0.25">
      <c r="A168" s="40" t="s">
        <v>120</v>
      </c>
      <c r="B168" s="827"/>
      <c r="C168" s="827"/>
      <c r="D168" s="91" t="s">
        <v>393</v>
      </c>
      <c r="E168" s="314">
        <v>397970000</v>
      </c>
      <c r="F168" s="314">
        <v>31377767</v>
      </c>
      <c r="G168" s="301" t="s">
        <v>400</v>
      </c>
      <c r="H168" s="343">
        <v>0</v>
      </c>
      <c r="N168" s="67"/>
    </row>
    <row r="169" spans="1:14" ht="57.75" hidden="1" customHeight="1" x14ac:dyDescent="0.25">
      <c r="A169" s="40" t="s">
        <v>121</v>
      </c>
      <c r="B169" s="91" t="s">
        <v>373</v>
      </c>
      <c r="C169" s="301" t="s">
        <v>374</v>
      </c>
      <c r="D169" s="91" t="s">
        <v>389</v>
      </c>
      <c r="E169" s="314">
        <v>19373729000</v>
      </c>
      <c r="F169" s="314">
        <v>977209113</v>
      </c>
      <c r="G169" s="827" t="s">
        <v>390</v>
      </c>
      <c r="H169" s="343">
        <v>0</v>
      </c>
    </row>
    <row r="170" spans="1:14" ht="57.75" hidden="1" customHeight="1" x14ac:dyDescent="0.25">
      <c r="A170" s="40" t="s">
        <v>121</v>
      </c>
      <c r="B170" s="827" t="s">
        <v>378</v>
      </c>
      <c r="C170" s="827" t="s">
        <v>379</v>
      </c>
      <c r="D170" s="91" t="s">
        <v>391</v>
      </c>
      <c r="E170" s="314">
        <v>975103000</v>
      </c>
      <c r="F170" s="314">
        <v>176472635</v>
      </c>
      <c r="G170" s="827"/>
      <c r="H170" s="343">
        <v>0</v>
      </c>
    </row>
    <row r="171" spans="1:14" ht="157.5" hidden="1" customHeight="1" x14ac:dyDescent="0.25">
      <c r="A171" s="40" t="s">
        <v>121</v>
      </c>
      <c r="B171" s="827"/>
      <c r="C171" s="827"/>
      <c r="D171" s="91" t="s">
        <v>393</v>
      </c>
      <c r="E171" s="314">
        <v>387347000</v>
      </c>
      <c r="F171" s="314">
        <v>57841834</v>
      </c>
      <c r="G171" s="301" t="s">
        <v>401</v>
      </c>
      <c r="H171" s="343">
        <v>0</v>
      </c>
    </row>
    <row r="172" spans="1:14" ht="157.5" hidden="1" customHeight="1" x14ac:dyDescent="0.25">
      <c r="A172" s="40" t="s">
        <v>122</v>
      </c>
      <c r="B172" s="91" t="s">
        <v>373</v>
      </c>
      <c r="C172" s="301" t="s">
        <v>374</v>
      </c>
      <c r="D172" s="91" t="s">
        <v>389</v>
      </c>
      <c r="E172" s="314">
        <v>19373729000</v>
      </c>
      <c r="F172" s="314">
        <v>1790688783</v>
      </c>
      <c r="G172" s="301" t="s">
        <v>402</v>
      </c>
      <c r="H172" s="343">
        <v>994830000</v>
      </c>
    </row>
    <row r="173" spans="1:14" ht="100.5" hidden="1" customHeight="1" x14ac:dyDescent="0.25">
      <c r="A173" s="40" t="s">
        <v>122</v>
      </c>
      <c r="B173" s="827" t="s">
        <v>378</v>
      </c>
      <c r="C173" s="827" t="s">
        <v>379</v>
      </c>
      <c r="D173" s="91" t="s">
        <v>391</v>
      </c>
      <c r="E173" s="314">
        <v>975103000</v>
      </c>
      <c r="F173" s="314">
        <v>268484402</v>
      </c>
      <c r="G173" s="301" t="s">
        <v>403</v>
      </c>
      <c r="H173" s="343">
        <v>0</v>
      </c>
    </row>
    <row r="174" spans="1:14" ht="143.25" hidden="1" customHeight="1" x14ac:dyDescent="0.25">
      <c r="A174" s="40" t="s">
        <v>122</v>
      </c>
      <c r="B174" s="827"/>
      <c r="C174" s="827"/>
      <c r="D174" s="91" t="s">
        <v>393</v>
      </c>
      <c r="E174" s="314">
        <v>387347000</v>
      </c>
      <c r="F174" s="314">
        <v>90603801</v>
      </c>
      <c r="G174" s="301" t="s">
        <v>404</v>
      </c>
      <c r="H174" s="343">
        <v>14050789130</v>
      </c>
    </row>
    <row r="175" spans="1:14" ht="409.5" hidden="1" customHeight="1" x14ac:dyDescent="0.25">
      <c r="A175" s="40" t="s">
        <v>110</v>
      </c>
      <c r="B175" s="301" t="s">
        <v>405</v>
      </c>
      <c r="C175" s="301" t="s">
        <v>406</v>
      </c>
      <c r="D175" s="306" t="s">
        <v>407</v>
      </c>
      <c r="E175" s="183">
        <v>19373729000</v>
      </c>
      <c r="F175" s="183">
        <v>10810023512</v>
      </c>
      <c r="G175" s="301" t="s">
        <v>431</v>
      </c>
      <c r="H175" s="343">
        <v>0</v>
      </c>
    </row>
    <row r="176" spans="1:14" ht="409.5" hidden="1" customHeight="1" x14ac:dyDescent="0.25">
      <c r="A176" s="40" t="s">
        <v>110</v>
      </c>
      <c r="B176" s="301" t="s">
        <v>405</v>
      </c>
      <c r="C176" s="301" t="s">
        <v>406</v>
      </c>
      <c r="D176" s="306" t="s">
        <v>408</v>
      </c>
      <c r="E176" s="183">
        <v>975103000</v>
      </c>
      <c r="F176" s="183">
        <v>918838500</v>
      </c>
      <c r="G176" s="301" t="s">
        <v>369</v>
      </c>
      <c r="H176" s="343" t="s">
        <v>151</v>
      </c>
    </row>
    <row r="177" spans="1:8" ht="409.5" hidden="1" customHeight="1" x14ac:dyDescent="0.25">
      <c r="A177" s="40" t="s">
        <v>110</v>
      </c>
      <c r="B177" s="301" t="s">
        <v>409</v>
      </c>
      <c r="C177" s="301" t="s">
        <v>410</v>
      </c>
      <c r="D177" s="306" t="s">
        <v>411</v>
      </c>
      <c r="E177" s="183">
        <v>387347000</v>
      </c>
      <c r="F177" s="183">
        <v>387347000</v>
      </c>
      <c r="G177" s="301" t="s">
        <v>364</v>
      </c>
      <c r="H177" s="343">
        <v>0</v>
      </c>
    </row>
    <row r="178" spans="1:8" ht="100.5" hidden="1" customHeight="1" x14ac:dyDescent="0.25">
      <c r="A178" s="40" t="s">
        <v>111</v>
      </c>
      <c r="B178" s="301" t="s">
        <v>405</v>
      </c>
      <c r="C178" s="301" t="s">
        <v>406</v>
      </c>
      <c r="D178" s="306" t="s">
        <v>407</v>
      </c>
      <c r="E178" s="183">
        <v>12208285000</v>
      </c>
      <c r="F178" s="183">
        <v>10894358747</v>
      </c>
      <c r="G178" s="91" t="s">
        <v>434</v>
      </c>
      <c r="H178" s="343">
        <v>0</v>
      </c>
    </row>
    <row r="179" spans="1:8" ht="114.75" hidden="1" customHeight="1" x14ac:dyDescent="0.25">
      <c r="A179" s="40" t="s">
        <v>111</v>
      </c>
      <c r="B179" s="301" t="s">
        <v>405</v>
      </c>
      <c r="C179" s="301" t="s">
        <v>406</v>
      </c>
      <c r="D179" s="306" t="s">
        <v>408</v>
      </c>
      <c r="E179" s="185">
        <v>975103000</v>
      </c>
      <c r="F179" s="185">
        <v>918838500</v>
      </c>
      <c r="G179" s="91" t="s">
        <v>435</v>
      </c>
      <c r="H179" s="343">
        <v>0</v>
      </c>
    </row>
    <row r="180" spans="1:8" ht="114.75" hidden="1" customHeight="1" x14ac:dyDescent="0.2">
      <c r="A180" s="40" t="s">
        <v>111</v>
      </c>
      <c r="B180" s="301" t="s">
        <v>409</v>
      </c>
      <c r="C180" s="301" t="s">
        <v>410</v>
      </c>
      <c r="D180" s="306" t="s">
        <v>411</v>
      </c>
      <c r="E180" s="185">
        <v>387347000</v>
      </c>
      <c r="F180" s="185">
        <v>387347000</v>
      </c>
      <c r="G180" s="316" t="s">
        <v>433</v>
      </c>
      <c r="H180" s="343">
        <v>0</v>
      </c>
    </row>
    <row r="181" spans="1:8" ht="114.75" hidden="1" customHeight="1" x14ac:dyDescent="0.25">
      <c r="A181" s="40" t="s">
        <v>112</v>
      </c>
      <c r="B181" s="301" t="s">
        <v>405</v>
      </c>
      <c r="C181" s="301" t="s">
        <v>406</v>
      </c>
      <c r="D181" s="306" t="s">
        <v>407</v>
      </c>
      <c r="E181" s="183">
        <v>12208285000</v>
      </c>
      <c r="F181" s="183">
        <v>10908186966</v>
      </c>
      <c r="G181" s="134" t="s">
        <v>445</v>
      </c>
      <c r="H181" s="343">
        <v>0</v>
      </c>
    </row>
    <row r="182" spans="1:8" ht="114.75" hidden="1" customHeight="1" x14ac:dyDescent="0.25">
      <c r="A182" s="40" t="s">
        <v>112</v>
      </c>
      <c r="B182" s="301" t="s">
        <v>405</v>
      </c>
      <c r="C182" s="301" t="s">
        <v>406</v>
      </c>
      <c r="D182" s="306" t="s">
        <v>408</v>
      </c>
      <c r="E182" s="183">
        <v>975103000</v>
      </c>
      <c r="F182" s="183">
        <v>918838500</v>
      </c>
      <c r="G182" s="301" t="s">
        <v>438</v>
      </c>
      <c r="H182" s="343">
        <v>0</v>
      </c>
    </row>
    <row r="183" spans="1:8" ht="114.75" hidden="1" customHeight="1" x14ac:dyDescent="0.25">
      <c r="A183" s="40" t="s">
        <v>112</v>
      </c>
      <c r="B183" s="301" t="s">
        <v>409</v>
      </c>
      <c r="C183" s="301" t="s">
        <v>410</v>
      </c>
      <c r="D183" s="306" t="s">
        <v>411</v>
      </c>
      <c r="E183" s="183">
        <v>387347000</v>
      </c>
      <c r="F183" s="183">
        <v>387347000</v>
      </c>
      <c r="G183" s="301" t="s">
        <v>440</v>
      </c>
      <c r="H183" s="343">
        <v>0</v>
      </c>
    </row>
    <row r="184" spans="1:8" ht="100.5" hidden="1" customHeight="1" x14ac:dyDescent="0.25">
      <c r="A184" s="40" t="s">
        <v>113</v>
      </c>
      <c r="B184" s="301" t="s">
        <v>405</v>
      </c>
      <c r="C184" s="301" t="s">
        <v>406</v>
      </c>
      <c r="D184" s="306" t="s">
        <v>407</v>
      </c>
      <c r="E184" s="185">
        <v>10910406269</v>
      </c>
      <c r="F184" s="185">
        <v>6397493062</v>
      </c>
      <c r="G184" s="301" t="s">
        <v>434</v>
      </c>
      <c r="H184" s="343">
        <v>0</v>
      </c>
    </row>
    <row r="185" spans="1:8" ht="114.75" hidden="1" customHeight="1" x14ac:dyDescent="0.25">
      <c r="A185" s="40" t="s">
        <v>113</v>
      </c>
      <c r="B185" s="301" t="s">
        <v>405</v>
      </c>
      <c r="C185" s="301" t="s">
        <v>406</v>
      </c>
      <c r="D185" s="306" t="s">
        <v>408</v>
      </c>
      <c r="E185" s="185">
        <v>918838500</v>
      </c>
      <c r="F185" s="185">
        <v>655282902</v>
      </c>
      <c r="G185" s="301" t="s">
        <v>447</v>
      </c>
      <c r="H185" s="343">
        <v>0</v>
      </c>
    </row>
    <row r="186" spans="1:8" ht="114.75" hidden="1" customHeight="1" x14ac:dyDescent="0.25">
      <c r="A186" s="40" t="s">
        <v>113</v>
      </c>
      <c r="B186" s="301" t="s">
        <v>409</v>
      </c>
      <c r="C186" s="301" t="s">
        <v>410</v>
      </c>
      <c r="D186" s="306" t="s">
        <v>411</v>
      </c>
      <c r="E186" s="185">
        <v>387347000</v>
      </c>
      <c r="F186" s="185">
        <v>273100701</v>
      </c>
      <c r="G186" s="301" t="s">
        <v>446</v>
      </c>
      <c r="H186" s="343">
        <v>0</v>
      </c>
    </row>
    <row r="187" spans="1:8" ht="100.5" hidden="1" customHeight="1" x14ac:dyDescent="0.25">
      <c r="A187" s="40" t="s">
        <v>114</v>
      </c>
      <c r="B187" s="301" t="s">
        <v>405</v>
      </c>
      <c r="C187" s="301" t="s">
        <v>406</v>
      </c>
      <c r="D187" s="306" t="s">
        <v>407</v>
      </c>
      <c r="E187" s="185">
        <v>10899780015</v>
      </c>
      <c r="F187" s="185">
        <v>7634164848</v>
      </c>
      <c r="G187" s="301" t="s">
        <v>476</v>
      </c>
      <c r="H187" s="343">
        <v>0</v>
      </c>
    </row>
    <row r="188" spans="1:8" ht="114.75" hidden="1" customHeight="1" x14ac:dyDescent="0.25">
      <c r="A188" s="40" t="s">
        <v>114</v>
      </c>
      <c r="B188" s="301" t="s">
        <v>405</v>
      </c>
      <c r="C188" s="301" t="s">
        <v>406</v>
      </c>
      <c r="D188" s="306" t="s">
        <v>408</v>
      </c>
      <c r="E188" s="185">
        <v>918838500</v>
      </c>
      <c r="F188" s="185">
        <v>739818902</v>
      </c>
      <c r="G188" s="301" t="s">
        <v>477</v>
      </c>
      <c r="H188" s="343">
        <v>0</v>
      </c>
    </row>
    <row r="189" spans="1:8" ht="114.75" hidden="1" customHeight="1" x14ac:dyDescent="0.25">
      <c r="A189" s="40" t="s">
        <v>114</v>
      </c>
      <c r="B189" s="301" t="s">
        <v>409</v>
      </c>
      <c r="C189" s="301" t="s">
        <v>410</v>
      </c>
      <c r="D189" s="306" t="s">
        <v>411</v>
      </c>
      <c r="E189" s="185">
        <v>387347000</v>
      </c>
      <c r="F189" s="185">
        <v>312897701</v>
      </c>
      <c r="G189" s="301" t="s">
        <v>474</v>
      </c>
      <c r="H189" s="343">
        <v>0</v>
      </c>
    </row>
    <row r="190" spans="1:8" ht="86.25" hidden="1" customHeight="1" x14ac:dyDescent="0.25">
      <c r="A190" s="40" t="s">
        <v>115</v>
      </c>
      <c r="B190" s="138" t="s">
        <v>405</v>
      </c>
      <c r="C190" s="138" t="s">
        <v>406</v>
      </c>
      <c r="D190" s="317" t="s">
        <v>407</v>
      </c>
      <c r="E190" s="184">
        <v>13461178024</v>
      </c>
      <c r="F190" s="184">
        <v>9193393875</v>
      </c>
      <c r="G190" s="138" t="s">
        <v>483</v>
      </c>
      <c r="H190" s="343">
        <v>994830000</v>
      </c>
    </row>
    <row r="191" spans="1:8" ht="114.75" hidden="1" customHeight="1" x14ac:dyDescent="0.25">
      <c r="A191" s="40" t="s">
        <v>115</v>
      </c>
      <c r="B191" s="113" t="s">
        <v>405</v>
      </c>
      <c r="C191" s="113" t="s">
        <v>406</v>
      </c>
      <c r="D191" s="318" t="s">
        <v>408</v>
      </c>
      <c r="E191" s="83">
        <v>948930700</v>
      </c>
      <c r="F191" s="83">
        <v>867669502</v>
      </c>
      <c r="G191" s="113" t="s">
        <v>480</v>
      </c>
      <c r="H191" s="343">
        <v>0</v>
      </c>
    </row>
    <row r="192" spans="1:8" ht="114.75" hidden="1" customHeight="1" x14ac:dyDescent="0.25">
      <c r="A192" s="40" t="s">
        <v>115</v>
      </c>
      <c r="B192" s="113" t="s">
        <v>409</v>
      </c>
      <c r="C192" s="113" t="s">
        <v>410</v>
      </c>
      <c r="D192" s="318" t="s">
        <v>411</v>
      </c>
      <c r="E192" s="83">
        <v>486662991</v>
      </c>
      <c r="F192" s="83">
        <v>448174692</v>
      </c>
      <c r="G192" s="113" t="s">
        <v>479</v>
      </c>
      <c r="H192" s="343">
        <v>14050789130</v>
      </c>
    </row>
    <row r="193" spans="1:9" ht="15.75" hidden="1" customHeight="1" thickBot="1" x14ac:dyDescent="0.3">
      <c r="A193" s="74"/>
      <c r="B193" s="74"/>
      <c r="C193" s="74"/>
      <c r="D193" s="74"/>
      <c r="E193" s="319">
        <v>0</v>
      </c>
      <c r="F193" s="319"/>
      <c r="G193" s="75"/>
      <c r="H193" s="343">
        <v>0</v>
      </c>
    </row>
    <row r="194" spans="1:9" ht="15.75" thickBot="1" x14ac:dyDescent="0.3">
      <c r="A194" s="249"/>
      <c r="B194" s="294"/>
      <c r="C194" s="294"/>
      <c r="D194" s="250"/>
      <c r="E194" s="294"/>
      <c r="F194" s="294"/>
      <c r="G194" s="295"/>
      <c r="H194" s="75"/>
      <c r="I194" s="75"/>
    </row>
    <row r="195" spans="1:9" x14ac:dyDescent="0.25">
      <c r="A195" s="828" t="s">
        <v>412</v>
      </c>
      <c r="B195" s="829"/>
      <c r="C195" s="829"/>
      <c r="D195" s="829"/>
      <c r="E195" s="829"/>
      <c r="F195" s="829"/>
      <c r="G195" s="830"/>
    </row>
    <row r="196" spans="1:9" ht="41.25" customHeight="1" x14ac:dyDescent="0.25">
      <c r="A196" s="45" t="s">
        <v>47</v>
      </c>
      <c r="B196" s="261" t="s">
        <v>126</v>
      </c>
      <c r="C196" s="270" t="s">
        <v>127</v>
      </c>
      <c r="D196" s="273" t="s">
        <v>154</v>
      </c>
      <c r="E196" s="270" t="s">
        <v>413</v>
      </c>
      <c r="F196" s="270" t="s">
        <v>414</v>
      </c>
      <c r="G196" s="263" t="s">
        <v>155</v>
      </c>
      <c r="H196" s="110"/>
    </row>
    <row r="197" spans="1:9" ht="16.5" hidden="1" customHeight="1" x14ac:dyDescent="0.25">
      <c r="A197" s="41" t="s">
        <v>117</v>
      </c>
      <c r="B197" s="42" t="s">
        <v>405</v>
      </c>
      <c r="C197" s="118" t="s">
        <v>406</v>
      </c>
      <c r="D197" s="118" t="s">
        <v>407</v>
      </c>
      <c r="E197" s="320">
        <v>7865128000</v>
      </c>
      <c r="F197" s="320">
        <v>7865128000</v>
      </c>
      <c r="G197" s="321" t="s">
        <v>523</v>
      </c>
      <c r="H197" s="322"/>
    </row>
    <row r="198" spans="1:9" ht="16.5" hidden="1" customHeight="1" x14ac:dyDescent="0.25">
      <c r="A198" s="41" t="s">
        <v>117</v>
      </c>
      <c r="B198" s="42" t="s">
        <v>405</v>
      </c>
      <c r="C198" s="118" t="s">
        <v>406</v>
      </c>
      <c r="D198" s="118" t="s">
        <v>408</v>
      </c>
      <c r="E198" s="320">
        <v>959830000</v>
      </c>
      <c r="F198" s="320">
        <v>959830000</v>
      </c>
      <c r="G198" s="321" t="s">
        <v>524</v>
      </c>
      <c r="H198" s="322"/>
    </row>
    <row r="199" spans="1:9" ht="16.5" hidden="1" customHeight="1" x14ac:dyDescent="0.25">
      <c r="A199" s="41" t="s">
        <v>117</v>
      </c>
      <c r="B199" s="42" t="s">
        <v>409</v>
      </c>
      <c r="C199" s="118" t="s">
        <v>410</v>
      </c>
      <c r="D199" s="118" t="s">
        <v>411</v>
      </c>
      <c r="E199" s="320">
        <v>544342000</v>
      </c>
      <c r="F199" s="320">
        <v>544342000</v>
      </c>
      <c r="G199" s="321" t="s">
        <v>521</v>
      </c>
      <c r="H199" s="322"/>
    </row>
    <row r="200" spans="1:9" ht="16.5" hidden="1" customHeight="1" x14ac:dyDescent="0.25">
      <c r="A200" s="41" t="s">
        <v>118</v>
      </c>
      <c r="B200" s="42" t="s">
        <v>405</v>
      </c>
      <c r="C200" s="118" t="s">
        <v>406</v>
      </c>
      <c r="D200" s="118" t="s">
        <v>407</v>
      </c>
      <c r="E200" s="320">
        <v>7865128000</v>
      </c>
      <c r="F200" s="320">
        <v>7865128000</v>
      </c>
      <c r="G200" s="321" t="s">
        <v>557</v>
      </c>
      <c r="H200" s="322"/>
    </row>
    <row r="201" spans="1:9" ht="16.5" hidden="1" customHeight="1" x14ac:dyDescent="0.25">
      <c r="A201" s="41" t="s">
        <v>118</v>
      </c>
      <c r="B201" s="42" t="s">
        <v>405</v>
      </c>
      <c r="C201" s="118" t="s">
        <v>406</v>
      </c>
      <c r="D201" s="118" t="s">
        <v>408</v>
      </c>
      <c r="E201" s="320">
        <v>959830000</v>
      </c>
      <c r="F201" s="320">
        <v>959830000</v>
      </c>
      <c r="G201" s="321" t="s">
        <v>556</v>
      </c>
      <c r="H201" s="322"/>
    </row>
    <row r="202" spans="1:9" ht="16.5" hidden="1" customHeight="1" x14ac:dyDescent="0.25">
      <c r="A202" s="41" t="s">
        <v>118</v>
      </c>
      <c r="B202" s="42" t="s">
        <v>409</v>
      </c>
      <c r="C202" s="118" t="s">
        <v>410</v>
      </c>
      <c r="D202" s="118" t="s">
        <v>411</v>
      </c>
      <c r="E202" s="320">
        <v>544342000</v>
      </c>
      <c r="F202" s="320">
        <v>544342000</v>
      </c>
      <c r="G202" s="321" t="s">
        <v>555</v>
      </c>
      <c r="H202" s="322"/>
    </row>
    <row r="203" spans="1:9" ht="16.5" hidden="1" customHeight="1" x14ac:dyDescent="0.25">
      <c r="A203" s="41" t="s">
        <v>119</v>
      </c>
      <c r="B203" s="42" t="s">
        <v>405</v>
      </c>
      <c r="C203" s="118" t="s">
        <v>406</v>
      </c>
      <c r="D203" s="118" t="s">
        <v>564</v>
      </c>
      <c r="E203" s="320">
        <v>12587094000</v>
      </c>
      <c r="F203" s="320">
        <v>462027940</v>
      </c>
      <c r="G203" s="321" t="s">
        <v>561</v>
      </c>
      <c r="H203" s="322"/>
    </row>
    <row r="204" spans="1:9" ht="16.5" hidden="1" customHeight="1" x14ac:dyDescent="0.25">
      <c r="A204" s="41" t="s">
        <v>119</v>
      </c>
      <c r="B204" s="42" t="s">
        <v>405</v>
      </c>
      <c r="C204" s="118" t="s">
        <v>406</v>
      </c>
      <c r="D204" s="118" t="s">
        <v>565</v>
      </c>
      <c r="E204" s="320">
        <v>1222109000</v>
      </c>
      <c r="F204" s="320">
        <v>70789400</v>
      </c>
      <c r="G204" s="321" t="s">
        <v>558</v>
      </c>
      <c r="H204" s="322"/>
    </row>
    <row r="205" spans="1:9" ht="16.5" hidden="1" customHeight="1" x14ac:dyDescent="0.25">
      <c r="A205" s="41" t="s">
        <v>119</v>
      </c>
      <c r="B205" s="42" t="s">
        <v>409</v>
      </c>
      <c r="C205" s="118" t="s">
        <v>410</v>
      </c>
      <c r="D205" s="118" t="s">
        <v>566</v>
      </c>
      <c r="E205" s="320">
        <v>556027000</v>
      </c>
      <c r="F205" s="320">
        <v>52559899</v>
      </c>
      <c r="G205" s="321" t="s">
        <v>560</v>
      </c>
      <c r="H205" s="322"/>
    </row>
    <row r="206" spans="1:9" ht="16.5" hidden="1" customHeight="1" x14ac:dyDescent="0.25">
      <c r="A206" s="41" t="s">
        <v>120</v>
      </c>
      <c r="B206" s="42" t="s">
        <v>405</v>
      </c>
      <c r="C206" s="118" t="s">
        <v>406</v>
      </c>
      <c r="D206" s="118" t="s">
        <v>564</v>
      </c>
      <c r="E206" s="320">
        <v>12814373000</v>
      </c>
      <c r="F206" s="320">
        <v>1112721258</v>
      </c>
      <c r="G206" s="321" t="s">
        <v>597</v>
      </c>
      <c r="H206" s="322"/>
    </row>
    <row r="207" spans="1:9" ht="16.5" hidden="1" customHeight="1" x14ac:dyDescent="0.25">
      <c r="A207" s="41" t="s">
        <v>120</v>
      </c>
      <c r="B207" s="42" t="s">
        <v>405</v>
      </c>
      <c r="C207" s="118" t="s">
        <v>406</v>
      </c>
      <c r="D207" s="118" t="s">
        <v>565</v>
      </c>
      <c r="E207" s="320">
        <v>994830000</v>
      </c>
      <c r="F207" s="320">
        <v>184971467</v>
      </c>
      <c r="G207" s="321" t="s">
        <v>595</v>
      </c>
      <c r="H207" s="322"/>
    </row>
    <row r="208" spans="1:9" ht="16.5" hidden="1" customHeight="1" x14ac:dyDescent="0.25">
      <c r="A208" s="41" t="s">
        <v>120</v>
      </c>
      <c r="B208" s="42" t="s">
        <v>409</v>
      </c>
      <c r="C208" s="118" t="s">
        <v>410</v>
      </c>
      <c r="D208" s="118" t="s">
        <v>566</v>
      </c>
      <c r="E208" s="320">
        <v>556027000</v>
      </c>
      <c r="F208" s="320">
        <v>101646899</v>
      </c>
      <c r="G208" s="321" t="s">
        <v>608</v>
      </c>
      <c r="H208" s="322"/>
    </row>
    <row r="209" spans="1:8" ht="24.75" hidden="1" customHeight="1" x14ac:dyDescent="0.25">
      <c r="A209" s="41" t="s">
        <v>121</v>
      </c>
      <c r="B209" s="42" t="s">
        <v>405</v>
      </c>
      <c r="C209" s="118" t="s">
        <v>406</v>
      </c>
      <c r="D209" s="118" t="s">
        <v>564</v>
      </c>
      <c r="E209" s="320">
        <v>12814373000</v>
      </c>
      <c r="F209" s="320">
        <v>1792300909</v>
      </c>
      <c r="G209" s="321" t="s">
        <v>613</v>
      </c>
      <c r="H209" s="322"/>
    </row>
    <row r="210" spans="1:8" ht="24.75" hidden="1" customHeight="1" x14ac:dyDescent="0.25">
      <c r="A210" s="41" t="s">
        <v>121</v>
      </c>
      <c r="B210" s="42" t="s">
        <v>405</v>
      </c>
      <c r="C210" s="118" t="s">
        <v>406</v>
      </c>
      <c r="D210" s="118" t="s">
        <v>565</v>
      </c>
      <c r="E210" s="320">
        <v>994830000</v>
      </c>
      <c r="F210" s="320">
        <v>286938067</v>
      </c>
      <c r="G210" s="321" t="s">
        <v>611</v>
      </c>
      <c r="H210" s="322"/>
    </row>
    <row r="211" spans="1:8" ht="24.75" hidden="1" customHeight="1" x14ac:dyDescent="0.25">
      <c r="A211" s="41" t="s">
        <v>121</v>
      </c>
      <c r="B211" s="42" t="s">
        <v>409</v>
      </c>
      <c r="C211" s="118" t="s">
        <v>410</v>
      </c>
      <c r="D211" s="118" t="s">
        <v>566</v>
      </c>
      <c r="E211" s="320">
        <v>556027000</v>
      </c>
      <c r="F211" s="320">
        <v>150733899</v>
      </c>
      <c r="G211" s="321" t="s">
        <v>560</v>
      </c>
      <c r="H211" s="322"/>
    </row>
    <row r="212" spans="1:8" ht="24.75" hidden="1" customHeight="1" x14ac:dyDescent="0.25">
      <c r="A212" s="41" t="s">
        <v>122</v>
      </c>
      <c r="B212" s="42" t="s">
        <v>405</v>
      </c>
      <c r="C212" s="118" t="s">
        <v>406</v>
      </c>
      <c r="D212" s="118" t="s">
        <v>564</v>
      </c>
      <c r="E212" s="320">
        <v>14050789130</v>
      </c>
      <c r="F212" s="320">
        <v>2082746809</v>
      </c>
      <c r="G212" s="321" t="s">
        <v>617</v>
      </c>
      <c r="H212" s="322"/>
    </row>
    <row r="213" spans="1:8" ht="24.75" hidden="1" customHeight="1" x14ac:dyDescent="0.25">
      <c r="A213" s="41" t="s">
        <v>122</v>
      </c>
      <c r="B213" s="42" t="s">
        <v>405</v>
      </c>
      <c r="C213" s="118" t="s">
        <v>406</v>
      </c>
      <c r="D213" s="118" t="s">
        <v>565</v>
      </c>
      <c r="E213" s="320">
        <v>994830000</v>
      </c>
      <c r="F213" s="320">
        <v>382921067</v>
      </c>
      <c r="G213" s="321" t="s">
        <v>616</v>
      </c>
      <c r="H213" s="322"/>
    </row>
    <row r="214" spans="1:8" ht="24.75" hidden="1" customHeight="1" x14ac:dyDescent="0.25">
      <c r="A214" s="41" t="s">
        <v>122</v>
      </c>
      <c r="B214" s="42" t="s">
        <v>409</v>
      </c>
      <c r="C214" s="118" t="s">
        <v>410</v>
      </c>
      <c r="D214" s="118" t="s">
        <v>566</v>
      </c>
      <c r="E214" s="320">
        <v>556027000</v>
      </c>
      <c r="F214" s="320">
        <v>204255632</v>
      </c>
      <c r="G214" s="321" t="s">
        <v>618</v>
      </c>
      <c r="H214" s="322"/>
    </row>
    <row r="215" spans="1:8" ht="24.75" hidden="1" customHeight="1" x14ac:dyDescent="0.25">
      <c r="A215" s="41" t="s">
        <v>110</v>
      </c>
      <c r="B215" s="42" t="s">
        <v>405</v>
      </c>
      <c r="C215" s="118" t="s">
        <v>406</v>
      </c>
      <c r="D215" s="118" t="s">
        <v>564</v>
      </c>
      <c r="E215" s="320">
        <v>14050847330</v>
      </c>
      <c r="F215" s="320">
        <v>2474180060</v>
      </c>
      <c r="G215" s="321" t="s">
        <v>620</v>
      </c>
      <c r="H215" s="322"/>
    </row>
    <row r="216" spans="1:8" ht="24.75" hidden="1" customHeight="1" x14ac:dyDescent="0.25">
      <c r="A216" s="41" t="s">
        <v>110</v>
      </c>
      <c r="B216" s="42" t="s">
        <v>405</v>
      </c>
      <c r="C216" s="118" t="s">
        <v>406</v>
      </c>
      <c r="D216" s="118" t="s">
        <v>565</v>
      </c>
      <c r="E216" s="320">
        <v>994830000</v>
      </c>
      <c r="F216" s="320">
        <v>465748067</v>
      </c>
      <c r="G216" s="321" t="s">
        <v>619</v>
      </c>
      <c r="H216" s="322"/>
    </row>
    <row r="217" spans="1:8" ht="24.75" hidden="1" customHeight="1" x14ac:dyDescent="0.25">
      <c r="A217" s="41" t="s">
        <v>110</v>
      </c>
      <c r="B217" s="42" t="s">
        <v>409</v>
      </c>
      <c r="C217" s="118" t="s">
        <v>410</v>
      </c>
      <c r="D217" s="118" t="s">
        <v>566</v>
      </c>
      <c r="E217" s="320">
        <v>555968800</v>
      </c>
      <c r="F217" s="320">
        <v>257255632</v>
      </c>
      <c r="G217" s="321" t="s">
        <v>621</v>
      </c>
      <c r="H217" s="322"/>
    </row>
    <row r="218" spans="1:8" ht="24.75" customHeight="1" x14ac:dyDescent="0.25">
      <c r="A218" s="41" t="s">
        <v>111</v>
      </c>
      <c r="B218" s="42" t="s">
        <v>405</v>
      </c>
      <c r="C218" s="118" t="s">
        <v>406</v>
      </c>
      <c r="D218" s="118" t="s">
        <v>564</v>
      </c>
      <c r="E218" s="320">
        <v>16250847330</v>
      </c>
      <c r="F218" s="320">
        <v>2474584660</v>
      </c>
      <c r="G218" s="321" t="s">
        <v>625</v>
      </c>
      <c r="H218" s="322"/>
    </row>
    <row r="219" spans="1:8" ht="24.75" customHeight="1" x14ac:dyDescent="0.25">
      <c r="A219" s="41" t="s">
        <v>111</v>
      </c>
      <c r="B219" s="42" t="s">
        <v>405</v>
      </c>
      <c r="C219" s="118" t="s">
        <v>406</v>
      </c>
      <c r="D219" s="118" t="s">
        <v>565</v>
      </c>
      <c r="E219" s="320">
        <v>994830000</v>
      </c>
      <c r="F219" s="320">
        <v>465748067</v>
      </c>
      <c r="G219" s="321" t="s">
        <v>623</v>
      </c>
      <c r="H219" s="322"/>
    </row>
    <row r="220" spans="1:8" ht="24.75" customHeight="1" x14ac:dyDescent="0.25">
      <c r="A220" s="41" t="s">
        <v>111</v>
      </c>
      <c r="B220" s="42" t="s">
        <v>409</v>
      </c>
      <c r="C220" s="118" t="s">
        <v>410</v>
      </c>
      <c r="D220" s="118" t="s">
        <v>566</v>
      </c>
      <c r="E220" s="320">
        <v>555968800</v>
      </c>
      <c r="F220" s="320">
        <v>258504432</v>
      </c>
      <c r="G220" s="321" t="s">
        <v>626</v>
      </c>
      <c r="H220" s="322"/>
    </row>
    <row r="221" spans="1:8" ht="24.75" customHeight="1" x14ac:dyDescent="0.25">
      <c r="A221" s="41" t="str">
        <f>+A32</f>
        <v>SEPTIEMBRE</v>
      </c>
      <c r="B221" s="42" t="s">
        <v>405</v>
      </c>
      <c r="C221" s="42" t="s">
        <v>406</v>
      </c>
      <c r="D221" s="69" t="s">
        <v>564</v>
      </c>
      <c r="E221" s="320">
        <f>+H120</f>
        <v>16250847330</v>
      </c>
      <c r="F221" s="320">
        <f>+INVERSIÓN!CG12</f>
        <v>4173114640</v>
      </c>
      <c r="G221" s="331" t="str">
        <f>+N120</f>
        <v>A septiembre se han adelantado acciones de administración, manejo integral y seguimiento a los instrumentos de planeación en las 19 áreas protegidas priorizadas, avanzando según lo programado.</v>
      </c>
      <c r="H221" s="192"/>
    </row>
    <row r="222" spans="1:8" ht="24.75" customHeight="1" x14ac:dyDescent="0.25">
      <c r="A222" s="41" t="str">
        <f>+A221</f>
        <v>SEPTIEMBRE</v>
      </c>
      <c r="B222" s="42" t="s">
        <v>405</v>
      </c>
      <c r="C222" s="42" t="s">
        <v>406</v>
      </c>
      <c r="D222" s="69" t="s">
        <v>565</v>
      </c>
      <c r="E222" s="320">
        <f>+H121</f>
        <v>994830000</v>
      </c>
      <c r="F222" s="320">
        <f>+INVERSIÓN!CG19</f>
        <v>670870067</v>
      </c>
      <c r="G222" s="331" t="str">
        <f>+N121</f>
        <v>En el mes de septiembre de 2022, se generaron 74 pronunciamientos sobre afectaciones a la EEP, 6 de Acotamiento o consultas del sistema hídrico y 0 de Conservación de ecosistemas del D.C</v>
      </c>
      <c r="H222" s="192"/>
    </row>
    <row r="223" spans="1:8" ht="24.75" customHeight="1" x14ac:dyDescent="0.25">
      <c r="A223" s="41" t="str">
        <f>+A222</f>
        <v>SEPTIEMBRE</v>
      </c>
      <c r="B223" s="42" t="s">
        <v>409</v>
      </c>
      <c r="C223" s="42" t="s">
        <v>410</v>
      </c>
      <c r="D223" s="69" t="s">
        <v>566</v>
      </c>
      <c r="E223" s="320">
        <f>+H122</f>
        <v>555968800</v>
      </c>
      <c r="F223" s="320">
        <f>+INVERSIÓN!CG26</f>
        <v>365698432</v>
      </c>
      <c r="G223" s="331" t="str">
        <f>+N122</f>
        <v xml:space="preserve">A sep 2022, se ha ejecutado un 72% que equivale al 0,16 en la vigencia, consolidando PDD en 0,48 del programa de monitoreo. </v>
      </c>
      <c r="H223" s="192"/>
    </row>
    <row r="224" spans="1:8" ht="15" thickBot="1" x14ac:dyDescent="0.3">
      <c r="A224" s="251"/>
      <c r="B224" s="296"/>
      <c r="C224" s="296"/>
      <c r="D224" s="252"/>
      <c r="E224" s="296"/>
      <c r="F224" s="296"/>
      <c r="G224" s="293"/>
      <c r="H224" s="110"/>
    </row>
    <row r="225" spans="1:44" ht="30.75" hidden="1" customHeight="1" x14ac:dyDescent="0.25">
      <c r="A225" s="828" t="s">
        <v>158</v>
      </c>
      <c r="B225" s="829"/>
      <c r="C225" s="829"/>
      <c r="D225" s="829"/>
      <c r="E225" s="829"/>
      <c r="F225" s="829"/>
      <c r="G225" s="830"/>
    </row>
    <row r="226" spans="1:44" ht="43.5" hidden="1" thickBot="1" x14ac:dyDescent="0.3">
      <c r="A226" s="34" t="s">
        <v>48</v>
      </c>
      <c r="B226" s="47" t="s">
        <v>126</v>
      </c>
      <c r="C226" s="47" t="s">
        <v>127</v>
      </c>
      <c r="D226" s="85" t="s">
        <v>154</v>
      </c>
      <c r="E226" s="47" t="s">
        <v>159</v>
      </c>
      <c r="F226" s="47" t="s">
        <v>160</v>
      </c>
      <c r="G226" s="86" t="s">
        <v>155</v>
      </c>
    </row>
    <row r="227" spans="1:44" ht="16.5" hidden="1" customHeight="1" x14ac:dyDescent="0.25">
      <c r="A227" s="41" t="s">
        <v>117</v>
      </c>
      <c r="B227" s="42"/>
      <c r="C227" s="42"/>
      <c r="D227" s="69"/>
      <c r="E227" s="42"/>
      <c r="F227" s="42"/>
      <c r="G227" s="87"/>
    </row>
    <row r="228" spans="1:44" s="65" customFormat="1" ht="16.5" hidden="1" customHeight="1" x14ac:dyDescent="0.25">
      <c r="A228" s="41" t="s">
        <v>118</v>
      </c>
      <c r="B228" s="42"/>
      <c r="C228" s="42"/>
      <c r="D228" s="69"/>
      <c r="E228" s="42"/>
      <c r="F228" s="42"/>
      <c r="G228" s="87"/>
      <c r="I228" s="33"/>
      <c r="J228" s="33"/>
      <c r="K228" s="33"/>
      <c r="L228" s="33"/>
      <c r="M228" s="33"/>
      <c r="N228" s="38"/>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row>
    <row r="229" spans="1:44" s="65" customFormat="1" ht="16.5" hidden="1" customHeight="1" x14ac:dyDescent="0.25">
      <c r="A229" s="41" t="s">
        <v>119</v>
      </c>
      <c r="B229" s="42"/>
      <c r="C229" s="42"/>
      <c r="D229" s="69"/>
      <c r="E229" s="42"/>
      <c r="F229" s="42"/>
      <c r="G229" s="87"/>
      <c r="I229" s="33"/>
      <c r="J229" s="33"/>
      <c r="K229" s="33"/>
      <c r="L229" s="33"/>
      <c r="M229" s="33"/>
      <c r="N229" s="38"/>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row>
    <row r="230" spans="1:44" s="65" customFormat="1" ht="16.5" hidden="1" customHeight="1" x14ac:dyDescent="0.25">
      <c r="A230" s="41" t="s">
        <v>120</v>
      </c>
      <c r="B230" s="42"/>
      <c r="C230" s="42"/>
      <c r="D230" s="69"/>
      <c r="E230" s="42"/>
      <c r="F230" s="42"/>
      <c r="G230" s="87"/>
      <c r="I230" s="33"/>
      <c r="J230" s="33"/>
      <c r="K230" s="33"/>
      <c r="L230" s="33"/>
      <c r="M230" s="33"/>
      <c r="N230" s="38"/>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row>
    <row r="231" spans="1:44" s="65" customFormat="1" ht="16.5" hidden="1" customHeight="1" x14ac:dyDescent="0.25">
      <c r="A231" s="41" t="s">
        <v>121</v>
      </c>
      <c r="B231" s="42"/>
      <c r="C231" s="42"/>
      <c r="D231" s="69"/>
      <c r="E231" s="42"/>
      <c r="F231" s="42"/>
      <c r="G231" s="87"/>
      <c r="I231" s="33"/>
      <c r="J231" s="33"/>
      <c r="K231" s="33"/>
      <c r="L231" s="33"/>
      <c r="M231" s="33"/>
      <c r="N231" s="38"/>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row>
    <row r="232" spans="1:44" s="65" customFormat="1" ht="16.5" hidden="1" customHeight="1" x14ac:dyDescent="0.25">
      <c r="A232" s="41" t="s">
        <v>122</v>
      </c>
      <c r="B232" s="42"/>
      <c r="C232" s="42"/>
      <c r="D232" s="69"/>
      <c r="E232" s="42"/>
      <c r="F232" s="42"/>
      <c r="G232" s="87"/>
      <c r="I232" s="33"/>
      <c r="J232" s="33"/>
      <c r="K232" s="33"/>
      <c r="L232" s="33"/>
      <c r="M232" s="33"/>
      <c r="N232" s="38"/>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row>
    <row r="233" spans="1:44" s="65" customFormat="1" hidden="1" x14ac:dyDescent="0.25">
      <c r="A233" s="48" t="s">
        <v>110</v>
      </c>
      <c r="B233" s="49"/>
      <c r="C233" s="49"/>
      <c r="D233" s="88"/>
      <c r="E233" s="49"/>
      <c r="F233" s="49"/>
      <c r="G233" s="89"/>
      <c r="I233" s="33"/>
      <c r="J233" s="33"/>
      <c r="K233" s="33"/>
      <c r="L233" s="33"/>
      <c r="M233" s="33"/>
      <c r="N233" s="38"/>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row>
    <row r="234" spans="1:44" s="65" customFormat="1" hidden="1" x14ac:dyDescent="0.25">
      <c r="A234" s="41" t="s">
        <v>111</v>
      </c>
      <c r="B234" s="42"/>
      <c r="C234" s="42"/>
      <c r="D234" s="69"/>
      <c r="E234" s="42"/>
      <c r="F234" s="42"/>
      <c r="G234" s="87"/>
      <c r="I234" s="33"/>
      <c r="J234" s="33"/>
      <c r="K234" s="33"/>
      <c r="L234" s="33"/>
      <c r="M234" s="33"/>
      <c r="N234" s="38"/>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row>
    <row r="235" spans="1:44" s="65" customFormat="1" hidden="1" x14ac:dyDescent="0.25">
      <c r="A235" s="41" t="s">
        <v>112</v>
      </c>
      <c r="B235" s="42"/>
      <c r="C235" s="42"/>
      <c r="D235" s="69"/>
      <c r="E235" s="42"/>
      <c r="F235" s="42"/>
      <c r="G235" s="87"/>
      <c r="I235" s="33"/>
      <c r="J235" s="33"/>
      <c r="K235" s="33"/>
      <c r="L235" s="33"/>
      <c r="M235" s="33"/>
      <c r="N235" s="38"/>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row>
    <row r="236" spans="1:44" s="65" customFormat="1" hidden="1" x14ac:dyDescent="0.25">
      <c r="A236" s="41" t="s">
        <v>113</v>
      </c>
      <c r="B236" s="42"/>
      <c r="C236" s="42"/>
      <c r="D236" s="69"/>
      <c r="E236" s="42"/>
      <c r="F236" s="42"/>
      <c r="G236" s="87"/>
      <c r="I236" s="33"/>
      <c r="J236" s="33"/>
      <c r="K236" s="33"/>
      <c r="L236" s="33"/>
      <c r="M236" s="33"/>
      <c r="N236" s="38"/>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row>
    <row r="237" spans="1:44" s="65" customFormat="1" hidden="1" x14ac:dyDescent="0.25">
      <c r="A237" s="41" t="s">
        <v>114</v>
      </c>
      <c r="B237" s="42"/>
      <c r="C237" s="42"/>
      <c r="D237" s="69"/>
      <c r="E237" s="42"/>
      <c r="F237" s="42"/>
      <c r="G237" s="87"/>
      <c r="I237" s="33"/>
      <c r="J237" s="33"/>
      <c r="K237" s="33"/>
      <c r="L237" s="33"/>
      <c r="M237" s="33"/>
      <c r="N237" s="38"/>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row>
    <row r="238" spans="1:44" s="65" customFormat="1" ht="15" hidden="1" thickBot="1" x14ac:dyDescent="0.3">
      <c r="A238" s="43" t="s">
        <v>115</v>
      </c>
      <c r="B238" s="44"/>
      <c r="C238" s="44"/>
      <c r="D238" s="71"/>
      <c r="E238" s="44"/>
      <c r="F238" s="44"/>
      <c r="G238" s="90"/>
      <c r="I238" s="33"/>
      <c r="J238" s="33"/>
      <c r="K238" s="33"/>
      <c r="L238" s="33"/>
      <c r="M238" s="33"/>
      <c r="N238" s="38"/>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row>
    <row r="239" spans="1:44" s="65" customFormat="1" hidden="1" x14ac:dyDescent="0.25">
      <c r="A239" s="50"/>
      <c r="B239" s="33"/>
      <c r="C239" s="33"/>
      <c r="D239" s="64"/>
      <c r="E239" s="33"/>
      <c r="F239" s="33"/>
      <c r="G239" s="292"/>
      <c r="I239" s="33"/>
      <c r="J239" s="33"/>
      <c r="K239" s="33"/>
      <c r="L239" s="33"/>
      <c r="M239" s="33"/>
      <c r="N239" s="38"/>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row>
    <row r="240" spans="1:44" s="65" customFormat="1" hidden="1" x14ac:dyDescent="0.25">
      <c r="A240" s="828" t="s">
        <v>161</v>
      </c>
      <c r="B240" s="829"/>
      <c r="C240" s="829"/>
      <c r="D240" s="829"/>
      <c r="E240" s="829"/>
      <c r="F240" s="829"/>
      <c r="G240" s="830"/>
      <c r="I240" s="33"/>
      <c r="J240" s="33"/>
      <c r="K240" s="33"/>
      <c r="L240" s="33"/>
      <c r="M240" s="33"/>
      <c r="N240" s="38"/>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row>
    <row r="241" spans="1:44" s="65" customFormat="1" ht="43.5" hidden="1" thickBot="1" x14ac:dyDescent="0.3">
      <c r="A241" s="34" t="s">
        <v>49</v>
      </c>
      <c r="B241" s="47" t="s">
        <v>126</v>
      </c>
      <c r="C241" s="47" t="s">
        <v>127</v>
      </c>
      <c r="D241" s="85" t="s">
        <v>154</v>
      </c>
      <c r="E241" s="47" t="s">
        <v>162</v>
      </c>
      <c r="F241" s="47" t="s">
        <v>163</v>
      </c>
      <c r="G241" s="86" t="s">
        <v>155</v>
      </c>
      <c r="I241" s="33"/>
      <c r="J241" s="33"/>
      <c r="K241" s="33"/>
      <c r="L241" s="33"/>
      <c r="M241" s="33"/>
      <c r="N241" s="38"/>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row>
    <row r="242" spans="1:44" s="65" customFormat="1" ht="16.5" hidden="1" customHeight="1" x14ac:dyDescent="0.25">
      <c r="A242" s="41" t="s">
        <v>117</v>
      </c>
      <c r="B242" s="42"/>
      <c r="C242" s="42"/>
      <c r="D242" s="69"/>
      <c r="E242" s="42"/>
      <c r="F242" s="42"/>
      <c r="G242" s="87"/>
      <c r="I242" s="33"/>
      <c r="J242" s="33"/>
      <c r="K242" s="33"/>
      <c r="L242" s="33"/>
      <c r="M242" s="33"/>
      <c r="N242" s="38"/>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row>
    <row r="243" spans="1:44" s="65" customFormat="1" ht="16.5" hidden="1" customHeight="1" x14ac:dyDescent="0.25">
      <c r="A243" s="41" t="s">
        <v>118</v>
      </c>
      <c r="B243" s="42"/>
      <c r="C243" s="42"/>
      <c r="D243" s="69"/>
      <c r="E243" s="42"/>
      <c r="F243" s="42"/>
      <c r="G243" s="87"/>
      <c r="I243" s="33"/>
      <c r="J243" s="33"/>
      <c r="K243" s="33"/>
      <c r="L243" s="33"/>
      <c r="M243" s="33"/>
      <c r="N243" s="38"/>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row>
    <row r="244" spans="1:44" ht="16.5" hidden="1" customHeight="1" x14ac:dyDescent="0.25">
      <c r="A244" s="41" t="s">
        <v>119</v>
      </c>
      <c r="B244" s="42"/>
      <c r="C244" s="42"/>
      <c r="D244" s="69"/>
      <c r="E244" s="42"/>
      <c r="F244" s="42"/>
      <c r="G244" s="87"/>
    </row>
    <row r="245" spans="1:44" ht="16.5" hidden="1" customHeight="1" x14ac:dyDescent="0.25">
      <c r="A245" s="41" t="s">
        <v>120</v>
      </c>
      <c r="B245" s="42"/>
      <c r="C245" s="42"/>
      <c r="D245" s="69"/>
      <c r="E245" s="42"/>
      <c r="F245" s="42"/>
      <c r="G245" s="87"/>
    </row>
    <row r="246" spans="1:44" ht="16.5" hidden="1" customHeight="1" x14ac:dyDescent="0.25">
      <c r="A246" s="41" t="s">
        <v>121</v>
      </c>
      <c r="B246" s="42"/>
      <c r="C246" s="42"/>
      <c r="D246" s="69"/>
      <c r="E246" s="42"/>
      <c r="F246" s="42"/>
      <c r="G246" s="87"/>
    </row>
    <row r="247" spans="1:44" ht="16.5" hidden="1" customHeight="1" x14ac:dyDescent="0.25">
      <c r="A247" s="41" t="s">
        <v>122</v>
      </c>
      <c r="B247" s="42"/>
      <c r="C247" s="42"/>
      <c r="D247" s="69"/>
      <c r="E247" s="42"/>
      <c r="F247" s="42"/>
      <c r="G247" s="87"/>
    </row>
    <row r="248" spans="1:44" hidden="1" x14ac:dyDescent="0.25">
      <c r="A248" s="48" t="s">
        <v>110</v>
      </c>
      <c r="B248" s="49"/>
      <c r="C248" s="49"/>
      <c r="D248" s="88"/>
      <c r="E248" s="49"/>
      <c r="F248" s="49"/>
      <c r="G248" s="89"/>
    </row>
    <row r="249" spans="1:44" hidden="1" x14ac:dyDescent="0.25">
      <c r="A249" s="41" t="s">
        <v>111</v>
      </c>
      <c r="B249" s="42"/>
      <c r="C249" s="42"/>
      <c r="D249" s="69"/>
      <c r="E249" s="42"/>
      <c r="F249" s="42"/>
      <c r="G249" s="87"/>
    </row>
    <row r="250" spans="1:44" hidden="1" x14ac:dyDescent="0.25">
      <c r="A250" s="41" t="s">
        <v>112</v>
      </c>
      <c r="B250" s="42"/>
      <c r="C250" s="42"/>
      <c r="D250" s="69"/>
      <c r="E250" s="42"/>
      <c r="F250" s="42"/>
      <c r="G250" s="87"/>
    </row>
    <row r="251" spans="1:44" hidden="1" x14ac:dyDescent="0.25">
      <c r="A251" s="41" t="s">
        <v>113</v>
      </c>
      <c r="B251" s="42"/>
      <c r="C251" s="42"/>
      <c r="D251" s="69"/>
      <c r="E251" s="42"/>
      <c r="F251" s="42"/>
      <c r="G251" s="87"/>
    </row>
    <row r="252" spans="1:44" hidden="1" x14ac:dyDescent="0.25">
      <c r="A252" s="41" t="s">
        <v>114</v>
      </c>
      <c r="B252" s="42"/>
      <c r="C252" s="42"/>
      <c r="D252" s="69"/>
      <c r="E252" s="42"/>
      <c r="F252" s="42"/>
      <c r="G252" s="87"/>
    </row>
    <row r="253" spans="1:44" ht="15" hidden="1" thickBot="1" x14ac:dyDescent="0.3">
      <c r="A253" s="43" t="s">
        <v>115</v>
      </c>
      <c r="B253" s="44"/>
      <c r="C253" s="44"/>
      <c r="D253" s="71"/>
      <c r="E253" s="44"/>
      <c r="F253" s="44"/>
      <c r="G253" s="90"/>
    </row>
    <row r="255" spans="1:44" ht="24.75" hidden="1" customHeight="1" x14ac:dyDescent="0.25">
      <c r="A255" s="828" t="s">
        <v>177</v>
      </c>
      <c r="B255" s="829"/>
      <c r="C255" s="829"/>
      <c r="D255" s="829"/>
      <c r="E255" s="829"/>
      <c r="F255" s="829"/>
      <c r="G255" s="829"/>
      <c r="H255" s="830"/>
    </row>
    <row r="256" spans="1:44" s="32" customFormat="1" ht="57.6" hidden="1" customHeight="1" x14ac:dyDescent="0.25">
      <c r="A256" s="186" t="s">
        <v>45</v>
      </c>
      <c r="B256" s="187" t="s">
        <v>164</v>
      </c>
      <c r="C256" s="193" t="s">
        <v>129</v>
      </c>
      <c r="D256" s="291" t="s">
        <v>135</v>
      </c>
      <c r="E256" s="193" t="s">
        <v>179</v>
      </c>
      <c r="F256" s="193" t="s">
        <v>180</v>
      </c>
      <c r="G256" s="193" t="s">
        <v>181</v>
      </c>
      <c r="H256" s="188" t="s">
        <v>155</v>
      </c>
      <c r="N256" s="51"/>
    </row>
    <row r="257" spans="1:14" s="61" customFormat="1" ht="15.6" hidden="1" customHeight="1" x14ac:dyDescent="0.25">
      <c r="A257" s="194" t="s">
        <v>117</v>
      </c>
      <c r="B257" s="91" t="s">
        <v>415</v>
      </c>
      <c r="C257" s="52" t="s">
        <v>416</v>
      </c>
      <c r="D257" s="53">
        <v>0.34</v>
      </c>
      <c r="E257" s="194">
        <v>19</v>
      </c>
      <c r="F257" s="194">
        <v>19</v>
      </c>
      <c r="G257" s="195">
        <f>+F257/E257</f>
        <v>1</v>
      </c>
      <c r="H257" s="196"/>
      <c r="N257" s="67"/>
    </row>
    <row r="258" spans="1:14" s="61" customFormat="1" ht="15.6" hidden="1" customHeight="1" x14ac:dyDescent="0.25">
      <c r="A258" s="194" t="s">
        <v>117</v>
      </c>
      <c r="B258" s="91" t="s">
        <v>417</v>
      </c>
      <c r="C258" s="52" t="s">
        <v>416</v>
      </c>
      <c r="D258" s="53">
        <v>0.33</v>
      </c>
      <c r="E258" s="194">
        <v>12</v>
      </c>
      <c r="F258" s="194">
        <v>1</v>
      </c>
      <c r="G258" s="195">
        <f t="shared" ref="G258:G292" si="11">+F258/E258</f>
        <v>8.3333333333333329E-2</v>
      </c>
      <c r="H258" s="196"/>
      <c r="N258" s="67"/>
    </row>
    <row r="259" spans="1:14" s="61" customFormat="1" ht="15.6" hidden="1" customHeight="1" thickBot="1" x14ac:dyDescent="0.3">
      <c r="A259" s="194" t="s">
        <v>117</v>
      </c>
      <c r="B259" s="91" t="s">
        <v>418</v>
      </c>
      <c r="C259" s="52" t="s">
        <v>416</v>
      </c>
      <c r="D259" s="53">
        <v>0.33</v>
      </c>
      <c r="E259" s="194">
        <v>0.25</v>
      </c>
      <c r="F259" s="194">
        <v>0</v>
      </c>
      <c r="G259" s="195">
        <f t="shared" si="11"/>
        <v>0</v>
      </c>
      <c r="H259" s="196"/>
      <c r="I259" s="92" t="s">
        <v>366</v>
      </c>
      <c r="J259" s="59" t="s">
        <v>366</v>
      </c>
      <c r="K259" s="93" t="s">
        <v>366</v>
      </c>
      <c r="L259" s="94" t="s">
        <v>366</v>
      </c>
      <c r="N259" s="67"/>
    </row>
    <row r="260" spans="1:14" s="61" customFormat="1" ht="16.350000000000001" hidden="1" customHeight="1" x14ac:dyDescent="0.25">
      <c r="A260" s="194" t="s">
        <v>118</v>
      </c>
      <c r="B260" s="91" t="s">
        <v>415</v>
      </c>
      <c r="C260" s="52" t="s">
        <v>416</v>
      </c>
      <c r="D260" s="53">
        <v>0.34</v>
      </c>
      <c r="E260" s="194">
        <v>19</v>
      </c>
      <c r="F260" s="194">
        <v>19</v>
      </c>
      <c r="G260" s="195">
        <f t="shared" si="11"/>
        <v>1</v>
      </c>
      <c r="H260" s="196" t="s">
        <v>419</v>
      </c>
      <c r="N260" s="67"/>
    </row>
    <row r="261" spans="1:14" s="61" customFormat="1" ht="16.350000000000001" hidden="1" customHeight="1" x14ac:dyDescent="0.25">
      <c r="A261" s="194" t="s">
        <v>118</v>
      </c>
      <c r="B261" s="91" t="s">
        <v>417</v>
      </c>
      <c r="C261" s="52" t="s">
        <v>416</v>
      </c>
      <c r="D261" s="53">
        <v>0.33</v>
      </c>
      <c r="E261" s="194">
        <v>12</v>
      </c>
      <c r="F261" s="194">
        <v>2</v>
      </c>
      <c r="G261" s="195">
        <f t="shared" si="11"/>
        <v>0.16666666666666666</v>
      </c>
      <c r="H261" s="196" t="s">
        <v>420</v>
      </c>
      <c r="N261" s="67"/>
    </row>
    <row r="262" spans="1:14" s="61" customFormat="1" ht="16.350000000000001" hidden="1" customHeight="1" x14ac:dyDescent="0.25">
      <c r="A262" s="194" t="s">
        <v>118</v>
      </c>
      <c r="B262" s="91" t="s">
        <v>418</v>
      </c>
      <c r="C262" s="52" t="s">
        <v>416</v>
      </c>
      <c r="D262" s="53">
        <v>0.33</v>
      </c>
      <c r="E262" s="194">
        <v>0.25</v>
      </c>
      <c r="F262" s="194">
        <v>0.01</v>
      </c>
      <c r="G262" s="195">
        <f t="shared" si="11"/>
        <v>0.04</v>
      </c>
      <c r="H262" s="196" t="s">
        <v>421</v>
      </c>
      <c r="N262" s="67"/>
    </row>
    <row r="263" spans="1:14" s="61" customFormat="1" ht="16.350000000000001" hidden="1" customHeight="1" x14ac:dyDescent="0.25">
      <c r="A263" s="194" t="s">
        <v>119</v>
      </c>
      <c r="B263" s="91" t="s">
        <v>415</v>
      </c>
      <c r="C263" s="52" t="s">
        <v>416</v>
      </c>
      <c r="D263" s="53">
        <v>0.34</v>
      </c>
      <c r="E263" s="194">
        <v>19</v>
      </c>
      <c r="F263" s="194">
        <v>19</v>
      </c>
      <c r="G263" s="195">
        <f t="shared" si="11"/>
        <v>1</v>
      </c>
      <c r="H263" s="196" t="s">
        <v>422</v>
      </c>
      <c r="N263" s="67"/>
    </row>
    <row r="264" spans="1:14" s="61" customFormat="1" ht="16.350000000000001" hidden="1" customHeight="1" x14ac:dyDescent="0.25">
      <c r="A264" s="194" t="s">
        <v>119</v>
      </c>
      <c r="B264" s="91" t="s">
        <v>417</v>
      </c>
      <c r="C264" s="52" t="s">
        <v>416</v>
      </c>
      <c r="D264" s="53">
        <v>0.33</v>
      </c>
      <c r="E264" s="194">
        <v>12</v>
      </c>
      <c r="F264" s="194">
        <v>3</v>
      </c>
      <c r="G264" s="195">
        <f t="shared" si="11"/>
        <v>0.25</v>
      </c>
      <c r="H264" s="196" t="s">
        <v>423</v>
      </c>
      <c r="N264" s="67"/>
    </row>
    <row r="265" spans="1:14" s="61" customFormat="1" ht="16.350000000000001" hidden="1" customHeight="1" x14ac:dyDescent="0.25">
      <c r="A265" s="194" t="s">
        <v>119</v>
      </c>
      <c r="B265" s="91" t="s">
        <v>418</v>
      </c>
      <c r="C265" s="52" t="s">
        <v>416</v>
      </c>
      <c r="D265" s="53">
        <v>0.33</v>
      </c>
      <c r="E265" s="194">
        <v>0.25</v>
      </c>
      <c r="F265" s="194">
        <v>1.4999999999999999E-2</v>
      </c>
      <c r="G265" s="195">
        <f t="shared" si="11"/>
        <v>0.06</v>
      </c>
      <c r="H265" s="196" t="s">
        <v>423</v>
      </c>
      <c r="N265" s="67"/>
    </row>
    <row r="266" spans="1:14" s="61" customFormat="1" ht="16.350000000000001" hidden="1" customHeight="1" x14ac:dyDescent="0.25">
      <c r="A266" s="194" t="s">
        <v>120</v>
      </c>
      <c r="B266" s="91" t="s">
        <v>415</v>
      </c>
      <c r="C266" s="52" t="s">
        <v>416</v>
      </c>
      <c r="D266" s="53">
        <v>0.34</v>
      </c>
      <c r="E266" s="194">
        <v>19</v>
      </c>
      <c r="F266" s="194">
        <v>19</v>
      </c>
      <c r="G266" s="195">
        <f t="shared" si="11"/>
        <v>1</v>
      </c>
      <c r="H266" s="196" t="s">
        <v>422</v>
      </c>
      <c r="N266" s="67"/>
    </row>
    <row r="267" spans="1:14" s="61" customFormat="1" ht="16.350000000000001" hidden="1" customHeight="1" x14ac:dyDescent="0.25">
      <c r="A267" s="194" t="s">
        <v>120</v>
      </c>
      <c r="B267" s="91" t="s">
        <v>417</v>
      </c>
      <c r="C267" s="52" t="s">
        <v>416</v>
      </c>
      <c r="D267" s="53">
        <v>0.33</v>
      </c>
      <c r="E267" s="194">
        <v>12</v>
      </c>
      <c r="F267" s="194">
        <v>4</v>
      </c>
      <c r="G267" s="195">
        <f t="shared" si="11"/>
        <v>0.33333333333333331</v>
      </c>
      <c r="H267" s="196" t="s">
        <v>424</v>
      </c>
      <c r="N267" s="67"/>
    </row>
    <row r="268" spans="1:14" s="61" customFormat="1" ht="16.350000000000001" hidden="1" customHeight="1" x14ac:dyDescent="0.25">
      <c r="A268" s="194" t="s">
        <v>120</v>
      </c>
      <c r="B268" s="91" t="s">
        <v>418</v>
      </c>
      <c r="C268" s="52" t="s">
        <v>416</v>
      </c>
      <c r="D268" s="53">
        <v>0.33</v>
      </c>
      <c r="E268" s="194">
        <v>0.25</v>
      </c>
      <c r="F268" s="194">
        <v>2.5000000000000001E-2</v>
      </c>
      <c r="G268" s="195">
        <f t="shared" si="11"/>
        <v>0.1</v>
      </c>
      <c r="H268" s="196" t="s">
        <v>425</v>
      </c>
      <c r="N268" s="67"/>
    </row>
    <row r="269" spans="1:14" s="61" customFormat="1" ht="16.350000000000001" hidden="1" customHeight="1" x14ac:dyDescent="0.25">
      <c r="A269" s="194" t="s">
        <v>121</v>
      </c>
      <c r="B269" s="91" t="s">
        <v>415</v>
      </c>
      <c r="C269" s="52" t="s">
        <v>416</v>
      </c>
      <c r="D269" s="53">
        <v>0.34</v>
      </c>
      <c r="E269" s="194">
        <v>19</v>
      </c>
      <c r="F269" s="194">
        <v>19</v>
      </c>
      <c r="G269" s="195">
        <f t="shared" si="11"/>
        <v>1</v>
      </c>
      <c r="H269" s="196" t="s">
        <v>425</v>
      </c>
      <c r="N269" s="67"/>
    </row>
    <row r="270" spans="1:14" s="61" customFormat="1" ht="16.350000000000001" hidden="1" customHeight="1" x14ac:dyDescent="0.25">
      <c r="A270" s="194" t="s">
        <v>121</v>
      </c>
      <c r="B270" s="91" t="s">
        <v>417</v>
      </c>
      <c r="C270" s="52" t="s">
        <v>416</v>
      </c>
      <c r="D270" s="53">
        <v>0.33</v>
      </c>
      <c r="E270" s="194">
        <v>12</v>
      </c>
      <c r="F270" s="194">
        <v>5</v>
      </c>
      <c r="G270" s="195">
        <f t="shared" si="11"/>
        <v>0.41666666666666669</v>
      </c>
      <c r="H270" s="196" t="s">
        <v>426</v>
      </c>
      <c r="N270" s="67"/>
    </row>
    <row r="271" spans="1:14" s="61" customFormat="1" ht="16.350000000000001" hidden="1" customHeight="1" x14ac:dyDescent="0.25">
      <c r="A271" s="194" t="s">
        <v>121</v>
      </c>
      <c r="B271" s="91" t="s">
        <v>418</v>
      </c>
      <c r="C271" s="52" t="s">
        <v>416</v>
      </c>
      <c r="D271" s="53">
        <v>0.33</v>
      </c>
      <c r="E271" s="194">
        <v>0.25</v>
      </c>
      <c r="F271" s="194">
        <v>0.03</v>
      </c>
      <c r="G271" s="195">
        <f t="shared" si="11"/>
        <v>0.12</v>
      </c>
      <c r="H271" s="196" t="s">
        <v>424</v>
      </c>
      <c r="N271" s="67"/>
    </row>
    <row r="272" spans="1:14" s="61" customFormat="1" ht="15.6" hidden="1" customHeight="1" x14ac:dyDescent="0.25">
      <c r="A272" s="194" t="s">
        <v>122</v>
      </c>
      <c r="B272" s="91" t="s">
        <v>415</v>
      </c>
      <c r="C272" s="52" t="s">
        <v>416</v>
      </c>
      <c r="D272" s="53">
        <v>0.34</v>
      </c>
      <c r="E272" s="194">
        <v>19</v>
      </c>
      <c r="F272" s="194">
        <v>19</v>
      </c>
      <c r="G272" s="195">
        <f t="shared" si="11"/>
        <v>1</v>
      </c>
      <c r="H272" s="196" t="s">
        <v>427</v>
      </c>
      <c r="N272" s="67"/>
    </row>
    <row r="273" spans="1:14" s="61" customFormat="1" ht="15.6" hidden="1" customHeight="1" x14ac:dyDescent="0.25">
      <c r="A273" s="194" t="s">
        <v>122</v>
      </c>
      <c r="B273" s="91" t="s">
        <v>417</v>
      </c>
      <c r="C273" s="52" t="s">
        <v>416</v>
      </c>
      <c r="D273" s="53">
        <v>0.33</v>
      </c>
      <c r="E273" s="194">
        <v>12</v>
      </c>
      <c r="F273" s="194">
        <v>6</v>
      </c>
      <c r="G273" s="195">
        <f t="shared" si="11"/>
        <v>0.5</v>
      </c>
      <c r="H273" s="196" t="s">
        <v>428</v>
      </c>
      <c r="N273" s="67"/>
    </row>
    <row r="274" spans="1:14" s="61" customFormat="1" ht="15.6" hidden="1" customHeight="1" x14ac:dyDescent="0.25">
      <c r="A274" s="194" t="s">
        <v>122</v>
      </c>
      <c r="B274" s="91" t="s">
        <v>418</v>
      </c>
      <c r="C274" s="52" t="s">
        <v>416</v>
      </c>
      <c r="D274" s="53">
        <v>0.33</v>
      </c>
      <c r="E274" s="194">
        <v>0.25</v>
      </c>
      <c r="F274" s="194">
        <v>0.04</v>
      </c>
      <c r="G274" s="195">
        <f t="shared" si="11"/>
        <v>0.16</v>
      </c>
      <c r="H274" s="196" t="s">
        <v>425</v>
      </c>
      <c r="N274" s="67"/>
    </row>
    <row r="275" spans="1:14" s="131" customFormat="1" ht="16.350000000000001" hidden="1" customHeight="1" x14ac:dyDescent="0.25">
      <c r="A275" s="127" t="s">
        <v>110</v>
      </c>
      <c r="B275" s="126" t="s">
        <v>415</v>
      </c>
      <c r="C275" s="127" t="s">
        <v>416</v>
      </c>
      <c r="D275" s="128">
        <v>0.34</v>
      </c>
      <c r="E275" s="127">
        <v>19</v>
      </c>
      <c r="F275" s="127">
        <v>19</v>
      </c>
      <c r="G275" s="129">
        <f t="shared" si="11"/>
        <v>1</v>
      </c>
      <c r="H275" s="130"/>
      <c r="N275" s="132"/>
    </row>
    <row r="276" spans="1:14" s="131" customFormat="1" ht="16.350000000000001" hidden="1" customHeight="1" x14ac:dyDescent="0.25">
      <c r="A276" s="127" t="s">
        <v>110</v>
      </c>
      <c r="B276" s="126" t="s">
        <v>417</v>
      </c>
      <c r="C276" s="127" t="s">
        <v>416</v>
      </c>
      <c r="D276" s="128">
        <v>0.33</v>
      </c>
      <c r="E276" s="127">
        <v>12</v>
      </c>
      <c r="F276" s="127">
        <v>7</v>
      </c>
      <c r="G276" s="129">
        <f t="shared" si="11"/>
        <v>0.58333333333333337</v>
      </c>
      <c r="H276" s="130"/>
      <c r="N276" s="132"/>
    </row>
    <row r="277" spans="1:14" s="131" customFormat="1" ht="16.350000000000001" hidden="1" customHeight="1" x14ac:dyDescent="0.25">
      <c r="A277" s="127" t="s">
        <v>110</v>
      </c>
      <c r="B277" s="126" t="s">
        <v>418</v>
      </c>
      <c r="C277" s="127" t="s">
        <v>416</v>
      </c>
      <c r="D277" s="128">
        <v>0.33</v>
      </c>
      <c r="E277" s="127">
        <v>0.25</v>
      </c>
      <c r="F277" s="127">
        <v>7.0000000000000007E-2</v>
      </c>
      <c r="G277" s="129">
        <f t="shared" si="11"/>
        <v>0.28000000000000003</v>
      </c>
      <c r="H277" s="130"/>
      <c r="N277" s="132"/>
    </row>
    <row r="278" spans="1:14" s="61" customFormat="1" ht="23.25" hidden="1" customHeight="1" x14ac:dyDescent="0.25">
      <c r="A278" s="52" t="s">
        <v>111</v>
      </c>
      <c r="B278" s="91" t="s">
        <v>415</v>
      </c>
      <c r="C278" s="52" t="s">
        <v>416</v>
      </c>
      <c r="D278" s="53">
        <v>0.34</v>
      </c>
      <c r="E278" s="52">
        <v>19</v>
      </c>
      <c r="F278" s="52">
        <v>19</v>
      </c>
      <c r="G278" s="133">
        <f t="shared" si="11"/>
        <v>1</v>
      </c>
      <c r="H278" s="91" t="s">
        <v>434</v>
      </c>
      <c r="I278" s="192"/>
      <c r="N278" s="67"/>
    </row>
    <row r="279" spans="1:14" s="61" customFormat="1" ht="23.25" hidden="1" customHeight="1" x14ac:dyDescent="0.25">
      <c r="A279" s="52" t="s">
        <v>111</v>
      </c>
      <c r="B279" s="91" t="s">
        <v>417</v>
      </c>
      <c r="C279" s="52" t="s">
        <v>416</v>
      </c>
      <c r="D279" s="53">
        <v>0.33</v>
      </c>
      <c r="E279" s="52">
        <v>12</v>
      </c>
      <c r="F279" s="52">
        <v>5</v>
      </c>
      <c r="G279" s="133">
        <f t="shared" si="11"/>
        <v>0.41666666666666669</v>
      </c>
      <c r="H279" s="134" t="s">
        <v>436</v>
      </c>
      <c r="I279" s="192"/>
      <c r="N279" s="67"/>
    </row>
    <row r="280" spans="1:14" ht="22.5" hidden="1" customHeight="1" x14ac:dyDescent="0.25">
      <c r="A280" s="52" t="s">
        <v>111</v>
      </c>
      <c r="B280" s="91" t="s">
        <v>418</v>
      </c>
      <c r="C280" s="52" t="s">
        <v>416</v>
      </c>
      <c r="D280" s="53">
        <v>0.33</v>
      </c>
      <c r="E280" s="52">
        <v>0.51</v>
      </c>
      <c r="F280" s="323">
        <v>6.0000000000000005E-2</v>
      </c>
      <c r="G280" s="133">
        <f t="shared" si="11"/>
        <v>0.11764705882352942</v>
      </c>
      <c r="H280" s="134" t="s">
        <v>437</v>
      </c>
      <c r="I280" s="192"/>
    </row>
    <row r="281" spans="1:14" ht="22.5" hidden="1" customHeight="1" x14ac:dyDescent="0.25">
      <c r="A281" s="52" t="s">
        <v>112</v>
      </c>
      <c r="B281" s="91" t="s">
        <v>415</v>
      </c>
      <c r="C281" s="52" t="s">
        <v>416</v>
      </c>
      <c r="D281" s="53">
        <v>0.34</v>
      </c>
      <c r="E281" s="52">
        <v>19</v>
      </c>
      <c r="F281" s="323">
        <v>19</v>
      </c>
      <c r="G281" s="133">
        <f t="shared" si="11"/>
        <v>1</v>
      </c>
      <c r="H281" s="134" t="s">
        <v>445</v>
      </c>
      <c r="I281" s="192"/>
    </row>
    <row r="282" spans="1:14" ht="22.5" hidden="1" customHeight="1" x14ac:dyDescent="0.25">
      <c r="A282" s="52" t="s">
        <v>112</v>
      </c>
      <c r="B282" s="91" t="s">
        <v>417</v>
      </c>
      <c r="C282" s="52" t="s">
        <v>416</v>
      </c>
      <c r="D282" s="53">
        <v>0.33</v>
      </c>
      <c r="E282" s="52">
        <v>12</v>
      </c>
      <c r="F282" s="323">
        <v>9</v>
      </c>
      <c r="G282" s="133">
        <f t="shared" si="11"/>
        <v>0.75</v>
      </c>
      <c r="H282" s="134" t="s">
        <v>439</v>
      </c>
      <c r="I282" s="192"/>
    </row>
    <row r="283" spans="1:14" ht="22.5" hidden="1" customHeight="1" x14ac:dyDescent="0.25">
      <c r="A283" s="52" t="s">
        <v>112</v>
      </c>
      <c r="B283" s="91" t="s">
        <v>418</v>
      </c>
      <c r="C283" s="52" t="s">
        <v>416</v>
      </c>
      <c r="D283" s="53">
        <v>0.33</v>
      </c>
      <c r="E283" s="52">
        <v>0.25</v>
      </c>
      <c r="F283" s="323">
        <v>0.14000000000000001</v>
      </c>
      <c r="G283" s="133">
        <f t="shared" si="11"/>
        <v>0.56000000000000005</v>
      </c>
      <c r="H283" s="134" t="s">
        <v>440</v>
      </c>
      <c r="I283" s="192"/>
    </row>
    <row r="284" spans="1:14" ht="22.5" hidden="1" customHeight="1" x14ac:dyDescent="0.25">
      <c r="A284" s="52" t="s">
        <v>113</v>
      </c>
      <c r="B284" s="91" t="s">
        <v>415</v>
      </c>
      <c r="C284" s="52" t="s">
        <v>416</v>
      </c>
      <c r="D284" s="53">
        <v>0.34</v>
      </c>
      <c r="E284" s="52">
        <v>19</v>
      </c>
      <c r="F284" s="323">
        <v>19</v>
      </c>
      <c r="G284" s="133">
        <v>1</v>
      </c>
      <c r="H284" s="134" t="s">
        <v>434</v>
      </c>
      <c r="I284" s="192"/>
    </row>
    <row r="285" spans="1:14" ht="22.5" hidden="1" customHeight="1" x14ac:dyDescent="0.25">
      <c r="A285" s="52" t="s">
        <v>113</v>
      </c>
      <c r="B285" s="91" t="s">
        <v>417</v>
      </c>
      <c r="C285" s="52" t="s">
        <v>416</v>
      </c>
      <c r="D285" s="53">
        <v>0.33</v>
      </c>
      <c r="E285" s="52">
        <v>12</v>
      </c>
      <c r="F285" s="323">
        <v>10</v>
      </c>
      <c r="G285" s="133">
        <v>0.83333333333333337</v>
      </c>
      <c r="H285" s="134" t="s">
        <v>448</v>
      </c>
      <c r="I285" s="192"/>
    </row>
    <row r="286" spans="1:14" ht="22.5" hidden="1" customHeight="1" x14ac:dyDescent="0.25">
      <c r="A286" s="52" t="s">
        <v>113</v>
      </c>
      <c r="B286" s="91" t="s">
        <v>418</v>
      </c>
      <c r="C286" s="52" t="s">
        <v>416</v>
      </c>
      <c r="D286" s="53">
        <v>0.33</v>
      </c>
      <c r="E286" s="324">
        <v>0.25</v>
      </c>
      <c r="F286" s="325">
        <v>0.17</v>
      </c>
      <c r="G286" s="133">
        <v>0.68</v>
      </c>
      <c r="H286" s="301" t="s">
        <v>446</v>
      </c>
      <c r="I286" s="192"/>
    </row>
    <row r="287" spans="1:14" ht="22.5" hidden="1" customHeight="1" x14ac:dyDescent="0.25">
      <c r="A287" s="52" t="s">
        <v>114</v>
      </c>
      <c r="B287" s="91" t="s">
        <v>415</v>
      </c>
      <c r="C287" s="52" t="s">
        <v>416</v>
      </c>
      <c r="D287" s="53">
        <v>0.34</v>
      </c>
      <c r="E287" s="324">
        <v>19</v>
      </c>
      <c r="F287" s="325">
        <v>19</v>
      </c>
      <c r="G287" s="133">
        <v>1</v>
      </c>
      <c r="H287" s="301" t="s">
        <v>476</v>
      </c>
      <c r="I287" s="192"/>
    </row>
    <row r="288" spans="1:14" ht="22.5" hidden="1" customHeight="1" x14ac:dyDescent="0.25">
      <c r="A288" s="52" t="s">
        <v>114</v>
      </c>
      <c r="B288" s="91" t="s">
        <v>417</v>
      </c>
      <c r="C288" s="52" t="s">
        <v>416</v>
      </c>
      <c r="D288" s="53">
        <v>0.33</v>
      </c>
      <c r="E288" s="324">
        <v>12</v>
      </c>
      <c r="F288" s="325">
        <v>11</v>
      </c>
      <c r="G288" s="133">
        <v>0.91666666666666663</v>
      </c>
      <c r="H288" s="301" t="s">
        <v>478</v>
      </c>
      <c r="I288" s="192"/>
    </row>
    <row r="289" spans="1:14" ht="22.5" hidden="1" customHeight="1" x14ac:dyDescent="0.25">
      <c r="A289" s="52" t="s">
        <v>114</v>
      </c>
      <c r="B289" s="91" t="s">
        <v>418</v>
      </c>
      <c r="C289" s="52" t="s">
        <v>416</v>
      </c>
      <c r="D289" s="53">
        <v>0.33</v>
      </c>
      <c r="E289" s="324">
        <v>0.25</v>
      </c>
      <c r="F289" s="325">
        <v>0.21000000000000002</v>
      </c>
      <c r="G289" s="133">
        <v>0.84000000000000008</v>
      </c>
      <c r="H289" s="301" t="s">
        <v>475</v>
      </c>
      <c r="I289" s="192"/>
    </row>
    <row r="290" spans="1:14" s="61" customFormat="1" ht="22.5" hidden="1" customHeight="1" x14ac:dyDescent="0.25">
      <c r="A290" s="40" t="s">
        <v>115</v>
      </c>
      <c r="B290" s="91" t="s">
        <v>415</v>
      </c>
      <c r="C290" s="52" t="s">
        <v>416</v>
      </c>
      <c r="D290" s="53">
        <v>0.34</v>
      </c>
      <c r="E290" s="52">
        <v>19</v>
      </c>
      <c r="F290" s="323">
        <f>+[2]INVERSIÓN!BE10</f>
        <v>19</v>
      </c>
      <c r="G290" s="133">
        <f t="shared" si="11"/>
        <v>1</v>
      </c>
      <c r="H290" s="134" t="s">
        <v>484</v>
      </c>
      <c r="I290" s="192"/>
      <c r="N290" s="67"/>
    </row>
    <row r="291" spans="1:14" s="61" customFormat="1" ht="22.5" hidden="1" customHeight="1" x14ac:dyDescent="0.25">
      <c r="A291" s="40" t="s">
        <v>115</v>
      </c>
      <c r="B291" s="91" t="s">
        <v>417</v>
      </c>
      <c r="C291" s="52" t="s">
        <v>416</v>
      </c>
      <c r="D291" s="53">
        <v>0.33</v>
      </c>
      <c r="E291" s="52">
        <v>12</v>
      </c>
      <c r="F291" s="323">
        <f>+[2]INVERSIÓN!BE17</f>
        <v>12</v>
      </c>
      <c r="G291" s="133">
        <f t="shared" si="11"/>
        <v>1</v>
      </c>
      <c r="H291" s="134" t="s">
        <v>481</v>
      </c>
      <c r="I291" s="192"/>
      <c r="N291" s="67"/>
    </row>
    <row r="292" spans="1:14" s="61" customFormat="1" ht="22.5" hidden="1" customHeight="1" x14ac:dyDescent="0.25">
      <c r="A292" s="40" t="s">
        <v>115</v>
      </c>
      <c r="B292" s="91" t="s">
        <v>418</v>
      </c>
      <c r="C292" s="52" t="s">
        <v>416</v>
      </c>
      <c r="D292" s="53">
        <v>0.33</v>
      </c>
      <c r="E292" s="324">
        <v>0.25</v>
      </c>
      <c r="F292" s="325">
        <f>+[2]INVERSIÓN!BE24</f>
        <v>0.25</v>
      </c>
      <c r="G292" s="133">
        <f t="shared" si="11"/>
        <v>1</v>
      </c>
      <c r="H292" s="301" t="s">
        <v>479</v>
      </c>
      <c r="I292" s="192"/>
      <c r="N292" s="67"/>
    </row>
    <row r="293" spans="1:14" s="61" customFormat="1" ht="22.5" hidden="1" customHeight="1" x14ac:dyDescent="0.25">
      <c r="A293" s="326"/>
      <c r="B293" s="327"/>
      <c r="C293" s="326"/>
      <c r="D293" s="328"/>
      <c r="E293" s="329"/>
      <c r="F293" s="330"/>
      <c r="G293" s="197"/>
      <c r="H293" s="197"/>
      <c r="I293" s="192"/>
      <c r="N293" s="67"/>
    </row>
    <row r="294" spans="1:14" s="61" customFormat="1" ht="15" thickBot="1" x14ac:dyDescent="0.3">
      <c r="A294" s="60"/>
      <c r="D294" s="63"/>
      <c r="H294" s="84"/>
      <c r="N294" s="67"/>
    </row>
    <row r="295" spans="1:14" s="61" customFormat="1" ht="33" customHeight="1" thickBot="1" x14ac:dyDescent="0.3">
      <c r="A295" s="831" t="s">
        <v>165</v>
      </c>
      <c r="B295" s="832"/>
      <c r="C295" s="832"/>
      <c r="D295" s="832"/>
      <c r="E295" s="832"/>
      <c r="F295" s="832"/>
      <c r="G295" s="832"/>
      <c r="H295" s="833"/>
      <c r="N295" s="67"/>
    </row>
    <row r="296" spans="1:14" s="61" customFormat="1" ht="53.25" customHeight="1" x14ac:dyDescent="0.25">
      <c r="A296" s="268" t="s">
        <v>47</v>
      </c>
      <c r="B296" s="258" t="s">
        <v>164</v>
      </c>
      <c r="C296" s="259" t="s">
        <v>129</v>
      </c>
      <c r="D296" s="272" t="s">
        <v>140</v>
      </c>
      <c r="E296" s="259" t="s">
        <v>166</v>
      </c>
      <c r="F296" s="259" t="s">
        <v>167</v>
      </c>
      <c r="G296" s="259" t="s">
        <v>168</v>
      </c>
      <c r="H296" s="260" t="s">
        <v>155</v>
      </c>
      <c r="N296" s="67"/>
    </row>
    <row r="297" spans="1:14" s="61" customFormat="1" ht="23.25" hidden="1" customHeight="1" x14ac:dyDescent="0.25">
      <c r="A297" s="56" t="s">
        <v>117</v>
      </c>
      <c r="B297" s="91" t="s">
        <v>415</v>
      </c>
      <c r="C297" s="52" t="s">
        <v>416</v>
      </c>
      <c r="D297" s="53">
        <v>0.34</v>
      </c>
      <c r="E297" s="52">
        <v>19</v>
      </c>
      <c r="F297" s="323">
        <v>19</v>
      </c>
      <c r="G297" s="133">
        <v>1</v>
      </c>
      <c r="H297" s="331" t="s">
        <v>523</v>
      </c>
      <c r="I297" s="192"/>
      <c r="N297" s="67"/>
    </row>
    <row r="298" spans="1:14" s="61" customFormat="1" ht="23.25" hidden="1" customHeight="1" x14ac:dyDescent="0.25">
      <c r="A298" s="56" t="s">
        <v>117</v>
      </c>
      <c r="B298" s="91" t="s">
        <v>417</v>
      </c>
      <c r="C298" s="52" t="s">
        <v>416</v>
      </c>
      <c r="D298" s="53">
        <v>0.33</v>
      </c>
      <c r="E298" s="52">
        <v>12</v>
      </c>
      <c r="F298" s="323">
        <v>2</v>
      </c>
      <c r="G298" s="133">
        <v>0.16666666666666666</v>
      </c>
      <c r="H298" s="331" t="s">
        <v>524</v>
      </c>
      <c r="I298" s="192"/>
      <c r="N298" s="67"/>
    </row>
    <row r="299" spans="1:14" s="61" customFormat="1" ht="23.25" hidden="1" customHeight="1" x14ac:dyDescent="0.25">
      <c r="A299" s="56" t="s">
        <v>117</v>
      </c>
      <c r="B299" s="91" t="s">
        <v>418</v>
      </c>
      <c r="C299" s="52" t="s">
        <v>416</v>
      </c>
      <c r="D299" s="53">
        <v>0.33</v>
      </c>
      <c r="E299" s="52">
        <v>0.25</v>
      </c>
      <c r="F299" s="323">
        <v>0.02</v>
      </c>
      <c r="G299" s="133">
        <v>0.08</v>
      </c>
      <c r="H299" s="331" t="s">
        <v>521</v>
      </c>
      <c r="I299" s="192"/>
      <c r="N299" s="67"/>
    </row>
    <row r="300" spans="1:14" s="61" customFormat="1" ht="23.25" hidden="1" customHeight="1" x14ac:dyDescent="0.25">
      <c r="A300" s="56" t="s">
        <v>118</v>
      </c>
      <c r="B300" s="91" t="s">
        <v>415</v>
      </c>
      <c r="C300" s="52" t="s">
        <v>416</v>
      </c>
      <c r="D300" s="53">
        <v>0.34</v>
      </c>
      <c r="E300" s="52">
        <v>19</v>
      </c>
      <c r="F300" s="323">
        <v>19</v>
      </c>
      <c r="G300" s="133">
        <v>1</v>
      </c>
      <c r="H300" s="331" t="s">
        <v>557</v>
      </c>
      <c r="I300" s="192"/>
      <c r="N300" s="67"/>
    </row>
    <row r="301" spans="1:14" s="61" customFormat="1" ht="23.25" hidden="1" customHeight="1" x14ac:dyDescent="0.25">
      <c r="A301" s="56" t="s">
        <v>118</v>
      </c>
      <c r="B301" s="91" t="s">
        <v>417</v>
      </c>
      <c r="C301" s="52" t="s">
        <v>416</v>
      </c>
      <c r="D301" s="53">
        <v>0.33</v>
      </c>
      <c r="E301" s="52">
        <v>12</v>
      </c>
      <c r="F301" s="323">
        <v>2</v>
      </c>
      <c r="G301" s="133">
        <v>0.16666666666666666</v>
      </c>
      <c r="H301" s="331" t="s">
        <v>556</v>
      </c>
      <c r="I301" s="192"/>
      <c r="N301" s="67"/>
    </row>
    <row r="302" spans="1:14" s="61" customFormat="1" ht="23.25" hidden="1" customHeight="1" x14ac:dyDescent="0.25">
      <c r="A302" s="56" t="s">
        <v>118</v>
      </c>
      <c r="B302" s="91" t="s">
        <v>418</v>
      </c>
      <c r="C302" s="52" t="s">
        <v>416</v>
      </c>
      <c r="D302" s="53">
        <v>0.33</v>
      </c>
      <c r="E302" s="52">
        <v>0.25</v>
      </c>
      <c r="F302" s="323">
        <v>0.02</v>
      </c>
      <c r="G302" s="133">
        <v>0.08</v>
      </c>
      <c r="H302" s="331" t="s">
        <v>555</v>
      </c>
      <c r="I302" s="192"/>
      <c r="N302" s="67"/>
    </row>
    <row r="303" spans="1:14" s="61" customFormat="1" ht="23.25" hidden="1" customHeight="1" x14ac:dyDescent="0.25">
      <c r="A303" s="56" t="s">
        <v>119</v>
      </c>
      <c r="B303" s="91" t="s">
        <v>415</v>
      </c>
      <c r="C303" s="52" t="s">
        <v>416</v>
      </c>
      <c r="D303" s="53">
        <v>0.34</v>
      </c>
      <c r="E303" s="52">
        <v>19</v>
      </c>
      <c r="F303" s="323">
        <v>19</v>
      </c>
      <c r="G303" s="133">
        <v>1</v>
      </c>
      <c r="H303" s="331" t="s">
        <v>567</v>
      </c>
      <c r="I303" s="192"/>
      <c r="N303" s="67"/>
    </row>
    <row r="304" spans="1:14" s="61" customFormat="1" ht="23.25" hidden="1" customHeight="1" x14ac:dyDescent="0.25">
      <c r="A304" s="56" t="s">
        <v>119</v>
      </c>
      <c r="B304" s="91" t="s">
        <v>417</v>
      </c>
      <c r="C304" s="52" t="s">
        <v>416</v>
      </c>
      <c r="D304" s="53">
        <v>0.33</v>
      </c>
      <c r="E304" s="52">
        <v>12</v>
      </c>
      <c r="F304" s="323">
        <v>3</v>
      </c>
      <c r="G304" s="133">
        <v>0.25</v>
      </c>
      <c r="H304" s="331" t="s">
        <v>558</v>
      </c>
      <c r="I304" s="192"/>
      <c r="N304" s="67"/>
    </row>
    <row r="305" spans="1:14" s="61" customFormat="1" ht="23.25" hidden="1" customHeight="1" x14ac:dyDescent="0.25">
      <c r="A305" s="56" t="s">
        <v>119</v>
      </c>
      <c r="B305" s="91" t="s">
        <v>418</v>
      </c>
      <c r="C305" s="52" t="s">
        <v>416</v>
      </c>
      <c r="D305" s="53">
        <v>0.33</v>
      </c>
      <c r="E305" s="52">
        <v>0.25</v>
      </c>
      <c r="F305" s="323">
        <v>0.03</v>
      </c>
      <c r="G305" s="133">
        <v>0.12</v>
      </c>
      <c r="H305" s="331" t="s">
        <v>568</v>
      </c>
      <c r="I305" s="192"/>
      <c r="N305" s="67"/>
    </row>
    <row r="306" spans="1:14" s="61" customFormat="1" ht="23.25" hidden="1" customHeight="1" x14ac:dyDescent="0.25">
      <c r="A306" s="56" t="s">
        <v>120</v>
      </c>
      <c r="B306" s="91" t="s">
        <v>415</v>
      </c>
      <c r="C306" s="52" t="s">
        <v>416</v>
      </c>
      <c r="D306" s="53">
        <v>0.34</v>
      </c>
      <c r="E306" s="52">
        <v>19</v>
      </c>
      <c r="F306" s="323">
        <v>19</v>
      </c>
      <c r="G306" s="133">
        <v>1</v>
      </c>
      <c r="H306" s="331" t="s">
        <v>597</v>
      </c>
      <c r="I306" s="192"/>
      <c r="N306" s="67"/>
    </row>
    <row r="307" spans="1:14" s="61" customFormat="1" ht="23.25" hidden="1" customHeight="1" x14ac:dyDescent="0.25">
      <c r="A307" s="56" t="s">
        <v>120</v>
      </c>
      <c r="B307" s="91" t="s">
        <v>417</v>
      </c>
      <c r="C307" s="52" t="s">
        <v>416</v>
      </c>
      <c r="D307" s="53">
        <v>0.33</v>
      </c>
      <c r="E307" s="52">
        <v>12</v>
      </c>
      <c r="F307" s="323">
        <v>4</v>
      </c>
      <c r="G307" s="133">
        <v>0.33333333333333331</v>
      </c>
      <c r="H307" s="331" t="s">
        <v>596</v>
      </c>
      <c r="I307" s="192"/>
      <c r="N307" s="67"/>
    </row>
    <row r="308" spans="1:14" s="61" customFormat="1" ht="23.25" hidden="1" customHeight="1" x14ac:dyDescent="0.25">
      <c r="A308" s="56" t="s">
        <v>120</v>
      </c>
      <c r="B308" s="91" t="s">
        <v>418</v>
      </c>
      <c r="C308" s="52" t="s">
        <v>416</v>
      </c>
      <c r="D308" s="53">
        <v>0.33</v>
      </c>
      <c r="E308" s="52">
        <v>0.25</v>
      </c>
      <c r="F308" s="323">
        <v>0.06</v>
      </c>
      <c r="G308" s="133">
        <v>0.24</v>
      </c>
      <c r="H308" s="331" t="s">
        <v>608</v>
      </c>
      <c r="I308" s="192"/>
      <c r="N308" s="67"/>
    </row>
    <row r="309" spans="1:14" s="61" customFormat="1" ht="23.25" hidden="1" customHeight="1" x14ac:dyDescent="0.25">
      <c r="A309" s="56" t="s">
        <v>121</v>
      </c>
      <c r="B309" s="91" t="s">
        <v>415</v>
      </c>
      <c r="C309" s="52" t="s">
        <v>416</v>
      </c>
      <c r="D309" s="53">
        <v>0.34</v>
      </c>
      <c r="E309" s="52">
        <v>19</v>
      </c>
      <c r="F309" s="323">
        <v>19</v>
      </c>
      <c r="G309" s="133">
        <v>1</v>
      </c>
      <c r="H309" s="331" t="s">
        <v>613</v>
      </c>
      <c r="I309" s="192"/>
      <c r="N309" s="67"/>
    </row>
    <row r="310" spans="1:14" s="61" customFormat="1" ht="23.25" hidden="1" customHeight="1" x14ac:dyDescent="0.25">
      <c r="A310" s="56" t="s">
        <v>121</v>
      </c>
      <c r="B310" s="91" t="s">
        <v>417</v>
      </c>
      <c r="C310" s="52" t="s">
        <v>416</v>
      </c>
      <c r="D310" s="53">
        <v>0.33</v>
      </c>
      <c r="E310" s="52">
        <v>12</v>
      </c>
      <c r="F310" s="323">
        <v>5</v>
      </c>
      <c r="G310" s="133">
        <v>0.41666666666666669</v>
      </c>
      <c r="H310" s="331" t="s">
        <v>609</v>
      </c>
      <c r="I310" s="192"/>
      <c r="N310" s="67"/>
    </row>
    <row r="311" spans="1:14" s="61" customFormat="1" ht="23.25" hidden="1" customHeight="1" x14ac:dyDescent="0.25">
      <c r="A311" s="56" t="s">
        <v>121</v>
      </c>
      <c r="B311" s="91" t="s">
        <v>418</v>
      </c>
      <c r="C311" s="52" t="s">
        <v>416</v>
      </c>
      <c r="D311" s="53">
        <v>0.33</v>
      </c>
      <c r="E311" s="52">
        <v>0.24999999999999997</v>
      </c>
      <c r="F311" s="323">
        <v>0.09</v>
      </c>
      <c r="G311" s="133">
        <v>0.36000000000000004</v>
      </c>
      <c r="H311" s="331" t="s">
        <v>612</v>
      </c>
      <c r="I311" s="192"/>
      <c r="N311" s="67"/>
    </row>
    <row r="312" spans="1:14" s="61" customFormat="1" ht="23.25" hidden="1" customHeight="1" x14ac:dyDescent="0.25">
      <c r="A312" s="56" t="s">
        <v>122</v>
      </c>
      <c r="B312" s="91" t="s">
        <v>415</v>
      </c>
      <c r="C312" s="52" t="s">
        <v>416</v>
      </c>
      <c r="D312" s="53">
        <v>0.34</v>
      </c>
      <c r="E312" s="52">
        <v>19</v>
      </c>
      <c r="F312" s="323">
        <v>19</v>
      </c>
      <c r="G312" s="133">
        <v>1</v>
      </c>
      <c r="H312" s="331" t="s">
        <v>617</v>
      </c>
      <c r="I312" s="192"/>
      <c r="N312" s="67"/>
    </row>
    <row r="313" spans="1:14" s="61" customFormat="1" ht="23.25" hidden="1" customHeight="1" x14ac:dyDescent="0.25">
      <c r="A313" s="56" t="s">
        <v>122</v>
      </c>
      <c r="B313" s="91" t="s">
        <v>417</v>
      </c>
      <c r="C313" s="52" t="s">
        <v>416</v>
      </c>
      <c r="D313" s="53">
        <v>0.33</v>
      </c>
      <c r="E313" s="52">
        <v>12</v>
      </c>
      <c r="F313" s="323">
        <v>6</v>
      </c>
      <c r="G313" s="133">
        <v>0.5</v>
      </c>
      <c r="H313" s="331" t="s">
        <v>616</v>
      </c>
      <c r="I313" s="192"/>
      <c r="N313" s="67"/>
    </row>
    <row r="314" spans="1:14" s="61" customFormat="1" ht="23.25" hidden="1" customHeight="1" x14ac:dyDescent="0.25">
      <c r="A314" s="56" t="s">
        <v>122</v>
      </c>
      <c r="B314" s="91" t="s">
        <v>418</v>
      </c>
      <c r="C314" s="52" t="s">
        <v>416</v>
      </c>
      <c r="D314" s="53">
        <v>0.33</v>
      </c>
      <c r="E314" s="52">
        <v>0.24999999999999997</v>
      </c>
      <c r="F314" s="323">
        <v>0.11</v>
      </c>
      <c r="G314" s="133">
        <v>0.44000000000000006</v>
      </c>
      <c r="H314" s="331" t="s">
        <v>618</v>
      </c>
      <c r="I314" s="192"/>
      <c r="N314" s="67"/>
    </row>
    <row r="315" spans="1:14" s="61" customFormat="1" ht="23.25" hidden="1" customHeight="1" x14ac:dyDescent="0.25">
      <c r="A315" s="56" t="s">
        <v>110</v>
      </c>
      <c r="B315" s="91" t="s">
        <v>415</v>
      </c>
      <c r="C315" s="52" t="s">
        <v>416</v>
      </c>
      <c r="D315" s="53">
        <v>0.34</v>
      </c>
      <c r="E315" s="52">
        <v>19</v>
      </c>
      <c r="F315" s="323">
        <v>19</v>
      </c>
      <c r="G315" s="133">
        <v>1</v>
      </c>
      <c r="H315" s="331" t="s">
        <v>620</v>
      </c>
      <c r="I315" s="192"/>
      <c r="N315" s="67"/>
    </row>
    <row r="316" spans="1:14" s="61" customFormat="1" ht="23.25" hidden="1" customHeight="1" x14ac:dyDescent="0.25">
      <c r="A316" s="56" t="s">
        <v>110</v>
      </c>
      <c r="B316" s="91" t="s">
        <v>417</v>
      </c>
      <c r="C316" s="52" t="s">
        <v>416</v>
      </c>
      <c r="D316" s="53">
        <v>0.33</v>
      </c>
      <c r="E316" s="52">
        <v>12</v>
      </c>
      <c r="F316" s="323">
        <v>7</v>
      </c>
      <c r="G316" s="133">
        <v>0.58333333333333337</v>
      </c>
      <c r="H316" s="331" t="s">
        <v>619</v>
      </c>
      <c r="I316" s="192"/>
      <c r="N316" s="67"/>
    </row>
    <row r="317" spans="1:14" s="61" customFormat="1" ht="23.25" hidden="1" customHeight="1" x14ac:dyDescent="0.25">
      <c r="A317" s="56" t="s">
        <v>110</v>
      </c>
      <c r="B317" s="91" t="s">
        <v>418</v>
      </c>
      <c r="C317" s="52" t="s">
        <v>416</v>
      </c>
      <c r="D317" s="53">
        <v>0.33</v>
      </c>
      <c r="E317" s="52">
        <v>0.24999999999999997</v>
      </c>
      <c r="F317" s="323">
        <v>0.13</v>
      </c>
      <c r="G317" s="133">
        <v>0.52000000000000013</v>
      </c>
      <c r="H317" s="331" t="s">
        <v>621</v>
      </c>
      <c r="I317" s="192"/>
      <c r="N317" s="67"/>
    </row>
    <row r="318" spans="1:14" s="61" customFormat="1" ht="23.25" customHeight="1" x14ac:dyDescent="0.25">
      <c r="A318" s="56" t="s">
        <v>111</v>
      </c>
      <c r="B318" s="91" t="s">
        <v>415</v>
      </c>
      <c r="C318" s="52" t="s">
        <v>416</v>
      </c>
      <c r="D318" s="53">
        <v>0.34</v>
      </c>
      <c r="E318" s="52">
        <v>19</v>
      </c>
      <c r="F318" s="323">
        <v>19</v>
      </c>
      <c r="G318" s="133">
        <v>1</v>
      </c>
      <c r="H318" s="331" t="s">
        <v>625</v>
      </c>
      <c r="I318" s="192"/>
      <c r="N318" s="67"/>
    </row>
    <row r="319" spans="1:14" s="61" customFormat="1" ht="23.25" customHeight="1" x14ac:dyDescent="0.25">
      <c r="A319" s="56" t="s">
        <v>111</v>
      </c>
      <c r="B319" s="91" t="s">
        <v>417</v>
      </c>
      <c r="C319" s="52" t="s">
        <v>416</v>
      </c>
      <c r="D319" s="53">
        <v>0.33</v>
      </c>
      <c r="E319" s="52">
        <v>12</v>
      </c>
      <c r="F319" s="323">
        <v>8</v>
      </c>
      <c r="G319" s="133">
        <v>0.66666666666666663</v>
      </c>
      <c r="H319" s="331" t="s">
        <v>623</v>
      </c>
      <c r="I319" s="192"/>
      <c r="N319" s="67"/>
    </row>
    <row r="320" spans="1:14" s="61" customFormat="1" ht="23.25" customHeight="1" x14ac:dyDescent="0.25">
      <c r="A320" s="56" t="s">
        <v>111</v>
      </c>
      <c r="B320" s="91" t="s">
        <v>418</v>
      </c>
      <c r="C320" s="52" t="s">
        <v>416</v>
      </c>
      <c r="D320" s="53">
        <v>0.33</v>
      </c>
      <c r="E320" s="52">
        <v>0.24999999999999997</v>
      </c>
      <c r="F320" s="323">
        <v>0.16</v>
      </c>
      <c r="G320" s="133">
        <v>0.64000000000000012</v>
      </c>
      <c r="H320" s="331" t="s">
        <v>626</v>
      </c>
      <c r="I320" s="192"/>
      <c r="N320" s="67"/>
    </row>
    <row r="321" spans="1:14" s="61" customFormat="1" ht="23.25" customHeight="1" x14ac:dyDescent="0.25">
      <c r="A321" s="332" t="str">
        <f>+A32</f>
        <v>SEPTIEMBRE</v>
      </c>
      <c r="B321" s="69" t="s">
        <v>415</v>
      </c>
      <c r="C321" s="303" t="s">
        <v>416</v>
      </c>
      <c r="D321" s="302">
        <v>0.34</v>
      </c>
      <c r="E321" s="333">
        <f>+INVERSIÓN!CE10</f>
        <v>19</v>
      </c>
      <c r="F321" s="333">
        <f>+INVERSIÓN!CG10</f>
        <v>19</v>
      </c>
      <c r="G321" s="334">
        <f t="shared" ref="G321:G323" si="12">+F321/E321</f>
        <v>1</v>
      </c>
      <c r="H321" s="331" t="str">
        <f>+N120</f>
        <v>A septiembre se han adelantado acciones de administración, manejo integral y seguimiento a los instrumentos de planeación en las 19 áreas protegidas priorizadas, avanzando según lo programado.</v>
      </c>
      <c r="I321" s="192"/>
      <c r="N321" s="67"/>
    </row>
    <row r="322" spans="1:14" s="61" customFormat="1" ht="24.75" customHeight="1" x14ac:dyDescent="0.25">
      <c r="A322" s="332" t="str">
        <f>+A321</f>
        <v>SEPTIEMBRE</v>
      </c>
      <c r="B322" s="69" t="s">
        <v>417</v>
      </c>
      <c r="C322" s="303" t="s">
        <v>416</v>
      </c>
      <c r="D322" s="302">
        <v>0.33</v>
      </c>
      <c r="E322" s="333">
        <f>+INVERSIÓN!CH17</f>
        <v>12</v>
      </c>
      <c r="F322" s="333">
        <f>+INVERSIÓN!CG17</f>
        <v>9</v>
      </c>
      <c r="G322" s="334">
        <f t="shared" si="12"/>
        <v>0.75</v>
      </c>
      <c r="H322" s="352" t="str">
        <f>+N121</f>
        <v>En el mes de septiembre de 2022, se generaron 74 pronunciamientos sobre afectaciones a la EEP, 6 de Acotamiento o consultas del sistema hídrico y 0 de Conservación de ecosistemas del D.C</v>
      </c>
      <c r="I322" s="192"/>
      <c r="N322" s="67"/>
    </row>
    <row r="323" spans="1:14" s="61" customFormat="1" ht="24.75" customHeight="1" x14ac:dyDescent="0.25">
      <c r="A323" s="332" t="str">
        <f>+A321</f>
        <v>SEPTIEMBRE</v>
      </c>
      <c r="B323" s="69" t="s">
        <v>418</v>
      </c>
      <c r="C323" s="303" t="s">
        <v>416</v>
      </c>
      <c r="D323" s="302">
        <v>0.33</v>
      </c>
      <c r="E323" s="335">
        <f>+INVERSIÓN!CH24</f>
        <v>0.24999999999999997</v>
      </c>
      <c r="F323" s="336">
        <f>+INVERSIÓN!CG24</f>
        <v>0.18</v>
      </c>
      <c r="G323" s="334">
        <f t="shared" si="12"/>
        <v>0.72000000000000008</v>
      </c>
      <c r="H323" s="331" t="str">
        <f>+N122</f>
        <v xml:space="preserve">A sep 2022, se ha ejecutado un 72% que equivale al 0,16 en la vigencia, consolidando PDD en 0,48 del programa de monitoreo. </v>
      </c>
      <c r="I323" s="192"/>
      <c r="N323" s="67"/>
    </row>
    <row r="324" spans="1:14" s="61" customFormat="1" ht="15" thickBot="1" x14ac:dyDescent="0.3">
      <c r="A324" s="254"/>
      <c r="B324" s="255"/>
      <c r="C324" s="255"/>
      <c r="D324" s="256"/>
      <c r="E324" s="255"/>
      <c r="F324" s="255"/>
      <c r="G324" s="255"/>
      <c r="H324" s="257"/>
      <c r="N324" s="67"/>
    </row>
    <row r="325" spans="1:14" s="61" customFormat="1" hidden="1" x14ac:dyDescent="0.25">
      <c r="A325" s="824" t="s">
        <v>169</v>
      </c>
      <c r="B325" s="825"/>
      <c r="C325" s="825"/>
      <c r="D325" s="825"/>
      <c r="E325" s="825"/>
      <c r="F325" s="825"/>
      <c r="G325" s="825"/>
      <c r="H325" s="826"/>
      <c r="N325" s="67"/>
    </row>
    <row r="326" spans="1:14" s="61" customFormat="1" ht="28.5" hidden="1" x14ac:dyDescent="0.25">
      <c r="A326" s="54" t="s">
        <v>48</v>
      </c>
      <c r="B326" s="95" t="s">
        <v>164</v>
      </c>
      <c r="C326" s="55" t="s">
        <v>129</v>
      </c>
      <c r="D326" s="96" t="s">
        <v>145</v>
      </c>
      <c r="E326" s="55" t="s">
        <v>170</v>
      </c>
      <c r="F326" s="55" t="s">
        <v>171</v>
      </c>
      <c r="G326" s="55" t="s">
        <v>172</v>
      </c>
      <c r="H326" s="97" t="s">
        <v>155</v>
      </c>
      <c r="N326" s="67"/>
    </row>
    <row r="327" spans="1:14" s="61" customFormat="1" hidden="1" x14ac:dyDescent="0.25">
      <c r="A327" s="56" t="s">
        <v>117</v>
      </c>
      <c r="B327" s="57"/>
      <c r="C327" s="57"/>
      <c r="D327" s="98"/>
      <c r="E327" s="57"/>
      <c r="F327" s="57"/>
      <c r="G327" s="57" t="e">
        <f>F327/E327</f>
        <v>#DIV/0!</v>
      </c>
      <c r="H327" s="99"/>
      <c r="N327" s="67"/>
    </row>
    <row r="328" spans="1:14" s="61" customFormat="1" hidden="1" x14ac:dyDescent="0.25">
      <c r="A328" s="56" t="s">
        <v>118</v>
      </c>
      <c r="B328" s="57"/>
      <c r="C328" s="57"/>
      <c r="D328" s="98"/>
      <c r="E328" s="57"/>
      <c r="F328" s="57"/>
      <c r="G328" s="57" t="e">
        <f t="shared" ref="G328:G338" si="13">F328/E328</f>
        <v>#DIV/0!</v>
      </c>
      <c r="H328" s="99"/>
      <c r="N328" s="67"/>
    </row>
    <row r="329" spans="1:14" s="61" customFormat="1" hidden="1" x14ac:dyDescent="0.25">
      <c r="A329" s="56" t="s">
        <v>119</v>
      </c>
      <c r="B329" s="57"/>
      <c r="C329" s="57"/>
      <c r="D329" s="98"/>
      <c r="E329" s="57"/>
      <c r="F329" s="57"/>
      <c r="G329" s="57" t="e">
        <f t="shared" si="13"/>
        <v>#DIV/0!</v>
      </c>
      <c r="H329" s="99"/>
      <c r="N329" s="67"/>
    </row>
    <row r="330" spans="1:14" s="61" customFormat="1" hidden="1" x14ac:dyDescent="0.25">
      <c r="A330" s="56" t="s">
        <v>120</v>
      </c>
      <c r="B330" s="57"/>
      <c r="C330" s="57"/>
      <c r="D330" s="98"/>
      <c r="E330" s="57"/>
      <c r="F330" s="57"/>
      <c r="G330" s="57" t="e">
        <f t="shared" si="13"/>
        <v>#DIV/0!</v>
      </c>
      <c r="H330" s="99"/>
      <c r="N330" s="67"/>
    </row>
    <row r="331" spans="1:14" s="61" customFormat="1" hidden="1" x14ac:dyDescent="0.25">
      <c r="A331" s="56" t="s">
        <v>121</v>
      </c>
      <c r="B331" s="57"/>
      <c r="C331" s="57"/>
      <c r="D331" s="98"/>
      <c r="E331" s="57"/>
      <c r="F331" s="57"/>
      <c r="G331" s="57" t="e">
        <f t="shared" si="13"/>
        <v>#DIV/0!</v>
      </c>
      <c r="H331" s="99"/>
      <c r="N331" s="67"/>
    </row>
    <row r="332" spans="1:14" s="61" customFormat="1" hidden="1" x14ac:dyDescent="0.25">
      <c r="A332" s="56" t="s">
        <v>122</v>
      </c>
      <c r="B332" s="57"/>
      <c r="C332" s="57"/>
      <c r="D332" s="98"/>
      <c r="E332" s="57"/>
      <c r="F332" s="57"/>
      <c r="G332" s="57" t="e">
        <f t="shared" si="13"/>
        <v>#DIV/0!</v>
      </c>
      <c r="H332" s="99"/>
      <c r="N332" s="67"/>
    </row>
    <row r="333" spans="1:14" s="61" customFormat="1" hidden="1" x14ac:dyDescent="0.25">
      <c r="A333" s="56" t="s">
        <v>110</v>
      </c>
      <c r="B333" s="57"/>
      <c r="C333" s="57"/>
      <c r="D333" s="98"/>
      <c r="E333" s="57"/>
      <c r="F333" s="57"/>
      <c r="G333" s="57" t="e">
        <f t="shared" si="13"/>
        <v>#DIV/0!</v>
      </c>
      <c r="H333" s="99"/>
      <c r="N333" s="67"/>
    </row>
    <row r="334" spans="1:14" s="61" customFormat="1" hidden="1" x14ac:dyDescent="0.25">
      <c r="A334" s="56" t="s">
        <v>111</v>
      </c>
      <c r="B334" s="57"/>
      <c r="C334" s="57"/>
      <c r="D334" s="98"/>
      <c r="E334" s="57"/>
      <c r="F334" s="57"/>
      <c r="G334" s="57" t="e">
        <f t="shared" si="13"/>
        <v>#DIV/0!</v>
      </c>
      <c r="H334" s="99"/>
      <c r="N334" s="67"/>
    </row>
    <row r="335" spans="1:14" s="61" customFormat="1" hidden="1" x14ac:dyDescent="0.25">
      <c r="A335" s="56" t="s">
        <v>112</v>
      </c>
      <c r="B335" s="57"/>
      <c r="C335" s="57"/>
      <c r="D335" s="98"/>
      <c r="E335" s="57"/>
      <c r="F335" s="57"/>
      <c r="G335" s="57" t="e">
        <f t="shared" si="13"/>
        <v>#DIV/0!</v>
      </c>
      <c r="H335" s="99"/>
      <c r="N335" s="67"/>
    </row>
    <row r="336" spans="1:14" s="61" customFormat="1" hidden="1" x14ac:dyDescent="0.25">
      <c r="A336" s="56" t="s">
        <v>113</v>
      </c>
      <c r="B336" s="57"/>
      <c r="C336" s="57"/>
      <c r="D336" s="98"/>
      <c r="E336" s="57"/>
      <c r="F336" s="57"/>
      <c r="G336" s="57" t="e">
        <f t="shared" si="13"/>
        <v>#DIV/0!</v>
      </c>
      <c r="H336" s="99"/>
      <c r="N336" s="67"/>
    </row>
    <row r="337" spans="1:14" s="61" customFormat="1" hidden="1" x14ac:dyDescent="0.25">
      <c r="A337" s="56" t="s">
        <v>114</v>
      </c>
      <c r="B337" s="57"/>
      <c r="C337" s="57"/>
      <c r="D337" s="98"/>
      <c r="E337" s="57"/>
      <c r="F337" s="57"/>
      <c r="G337" s="57" t="e">
        <f t="shared" si="13"/>
        <v>#DIV/0!</v>
      </c>
      <c r="H337" s="99"/>
      <c r="N337" s="67"/>
    </row>
    <row r="338" spans="1:14" s="61" customFormat="1" ht="15" hidden="1" thickBot="1" x14ac:dyDescent="0.3">
      <c r="A338" s="58" t="s">
        <v>115</v>
      </c>
      <c r="B338" s="59"/>
      <c r="C338" s="59"/>
      <c r="D338" s="100"/>
      <c r="E338" s="59"/>
      <c r="F338" s="59"/>
      <c r="G338" s="59" t="e">
        <f t="shared" si="13"/>
        <v>#DIV/0!</v>
      </c>
      <c r="H338" s="101"/>
      <c r="N338" s="67"/>
    </row>
    <row r="339" spans="1:14" s="61" customFormat="1" hidden="1" x14ac:dyDescent="0.25">
      <c r="A339" s="60"/>
      <c r="D339" s="63"/>
      <c r="H339" s="84"/>
      <c r="N339" s="67"/>
    </row>
    <row r="340" spans="1:14" s="61" customFormat="1" hidden="1" x14ac:dyDescent="0.25">
      <c r="A340" s="824" t="s">
        <v>173</v>
      </c>
      <c r="B340" s="825"/>
      <c r="C340" s="825"/>
      <c r="D340" s="825"/>
      <c r="E340" s="825"/>
      <c r="F340" s="825"/>
      <c r="G340" s="825"/>
      <c r="H340" s="826"/>
      <c r="N340" s="67"/>
    </row>
    <row r="341" spans="1:14" s="61" customFormat="1" ht="28.5" hidden="1" x14ac:dyDescent="0.25">
      <c r="A341" s="54" t="s">
        <v>49</v>
      </c>
      <c r="B341" s="95" t="s">
        <v>164</v>
      </c>
      <c r="C341" s="55" t="s">
        <v>129</v>
      </c>
      <c r="D341" s="96" t="s">
        <v>150</v>
      </c>
      <c r="E341" s="55" t="s">
        <v>174</v>
      </c>
      <c r="F341" s="55" t="s">
        <v>175</v>
      </c>
      <c r="G341" s="55" t="s">
        <v>176</v>
      </c>
      <c r="H341" s="97" t="s">
        <v>155</v>
      </c>
      <c r="N341" s="67"/>
    </row>
    <row r="342" spans="1:14" s="61" customFormat="1" hidden="1" x14ac:dyDescent="0.25">
      <c r="A342" s="56" t="s">
        <v>117</v>
      </c>
      <c r="B342" s="57"/>
      <c r="C342" s="57"/>
      <c r="D342" s="98"/>
      <c r="E342" s="57"/>
      <c r="F342" s="57"/>
      <c r="G342" s="57" t="e">
        <f>F342/E342</f>
        <v>#DIV/0!</v>
      </c>
      <c r="H342" s="99"/>
      <c r="N342" s="67"/>
    </row>
    <row r="343" spans="1:14" s="61" customFormat="1" hidden="1" x14ac:dyDescent="0.25">
      <c r="A343" s="56" t="s">
        <v>118</v>
      </c>
      <c r="B343" s="57"/>
      <c r="C343" s="57"/>
      <c r="D343" s="98"/>
      <c r="E343" s="57"/>
      <c r="F343" s="57"/>
      <c r="G343" s="57" t="e">
        <f t="shared" ref="G343:G353" si="14">F343/E343</f>
        <v>#DIV/0!</v>
      </c>
      <c r="H343" s="99"/>
      <c r="N343" s="67"/>
    </row>
    <row r="344" spans="1:14" s="61" customFormat="1" hidden="1" x14ac:dyDescent="0.25">
      <c r="A344" s="56" t="s">
        <v>119</v>
      </c>
      <c r="B344" s="57"/>
      <c r="C344" s="57"/>
      <c r="D344" s="98"/>
      <c r="E344" s="57"/>
      <c r="F344" s="57"/>
      <c r="G344" s="57" t="e">
        <f t="shared" si="14"/>
        <v>#DIV/0!</v>
      </c>
      <c r="H344" s="99"/>
      <c r="N344" s="67"/>
    </row>
    <row r="345" spans="1:14" s="61" customFormat="1" hidden="1" x14ac:dyDescent="0.25">
      <c r="A345" s="56" t="s">
        <v>120</v>
      </c>
      <c r="B345" s="57"/>
      <c r="C345" s="57"/>
      <c r="D345" s="98"/>
      <c r="E345" s="57"/>
      <c r="F345" s="57"/>
      <c r="G345" s="57" t="e">
        <f t="shared" si="14"/>
        <v>#DIV/0!</v>
      </c>
      <c r="H345" s="99"/>
      <c r="N345" s="67"/>
    </row>
    <row r="346" spans="1:14" s="61" customFormat="1" hidden="1" x14ac:dyDescent="0.25">
      <c r="A346" s="56" t="s">
        <v>121</v>
      </c>
      <c r="B346" s="57"/>
      <c r="C346" s="57"/>
      <c r="D346" s="98"/>
      <c r="E346" s="57"/>
      <c r="F346" s="57"/>
      <c r="G346" s="57" t="e">
        <f t="shared" si="14"/>
        <v>#DIV/0!</v>
      </c>
      <c r="H346" s="99"/>
      <c r="N346" s="67"/>
    </row>
    <row r="347" spans="1:14" s="61" customFormat="1" hidden="1" x14ac:dyDescent="0.25">
      <c r="A347" s="56" t="s">
        <v>122</v>
      </c>
      <c r="B347" s="57"/>
      <c r="C347" s="57"/>
      <c r="D347" s="98"/>
      <c r="E347" s="57"/>
      <c r="F347" s="57"/>
      <c r="G347" s="57" t="e">
        <f t="shared" si="14"/>
        <v>#DIV/0!</v>
      </c>
      <c r="H347" s="99"/>
      <c r="N347" s="67"/>
    </row>
    <row r="348" spans="1:14" s="61" customFormat="1" hidden="1" x14ac:dyDescent="0.25">
      <c r="A348" s="56" t="s">
        <v>110</v>
      </c>
      <c r="B348" s="57"/>
      <c r="C348" s="57"/>
      <c r="D348" s="98"/>
      <c r="E348" s="57"/>
      <c r="F348" s="57"/>
      <c r="G348" s="57" t="e">
        <f t="shared" si="14"/>
        <v>#DIV/0!</v>
      </c>
      <c r="H348" s="99"/>
      <c r="N348" s="67"/>
    </row>
    <row r="349" spans="1:14" s="61" customFormat="1" hidden="1" x14ac:dyDescent="0.25">
      <c r="A349" s="56" t="s">
        <v>111</v>
      </c>
      <c r="B349" s="57"/>
      <c r="C349" s="57"/>
      <c r="D349" s="98"/>
      <c r="E349" s="57"/>
      <c r="F349" s="57"/>
      <c r="G349" s="57" t="e">
        <f t="shared" si="14"/>
        <v>#DIV/0!</v>
      </c>
      <c r="H349" s="99"/>
      <c r="N349" s="67"/>
    </row>
    <row r="350" spans="1:14" s="61" customFormat="1" hidden="1" x14ac:dyDescent="0.25">
      <c r="A350" s="56" t="s">
        <v>112</v>
      </c>
      <c r="B350" s="57"/>
      <c r="C350" s="57"/>
      <c r="D350" s="98"/>
      <c r="E350" s="57"/>
      <c r="F350" s="57"/>
      <c r="G350" s="57" t="e">
        <f t="shared" si="14"/>
        <v>#DIV/0!</v>
      </c>
      <c r="H350" s="99"/>
      <c r="N350" s="67"/>
    </row>
    <row r="351" spans="1:14" s="61" customFormat="1" hidden="1" x14ac:dyDescent="0.25">
      <c r="A351" s="56" t="s">
        <v>113</v>
      </c>
      <c r="B351" s="57"/>
      <c r="C351" s="57"/>
      <c r="D351" s="98"/>
      <c r="E351" s="57"/>
      <c r="F351" s="57"/>
      <c r="G351" s="57" t="e">
        <f t="shared" si="14"/>
        <v>#DIV/0!</v>
      </c>
      <c r="H351" s="99"/>
      <c r="N351" s="67"/>
    </row>
    <row r="352" spans="1:14" s="61" customFormat="1" hidden="1" x14ac:dyDescent="0.25">
      <c r="A352" s="56" t="s">
        <v>114</v>
      </c>
      <c r="B352" s="57"/>
      <c r="C352" s="57"/>
      <c r="D352" s="98"/>
      <c r="E352" s="57"/>
      <c r="F352" s="57"/>
      <c r="G352" s="57" t="e">
        <f t="shared" si="14"/>
        <v>#DIV/0!</v>
      </c>
      <c r="H352" s="99"/>
      <c r="N352" s="67"/>
    </row>
    <row r="353" spans="1:44" s="61" customFormat="1" ht="15" hidden="1" thickBot="1" x14ac:dyDescent="0.3">
      <c r="A353" s="58" t="s">
        <v>115</v>
      </c>
      <c r="B353" s="59"/>
      <c r="C353" s="59"/>
      <c r="D353" s="100"/>
      <c r="E353" s="59"/>
      <c r="F353" s="59"/>
      <c r="G353" s="59" t="e">
        <f t="shared" si="14"/>
        <v>#DIV/0!</v>
      </c>
      <c r="H353" s="101"/>
      <c r="N353" s="67"/>
    </row>
    <row r="354" spans="1:44" s="61" customFormat="1" x14ac:dyDescent="0.25">
      <c r="A354" s="60"/>
      <c r="D354" s="63"/>
      <c r="H354" s="337"/>
      <c r="N354" s="67"/>
    </row>
    <row r="355" spans="1:44" s="61" customFormat="1" x14ac:dyDescent="0.25">
      <c r="A355" s="62" t="s">
        <v>31</v>
      </c>
      <c r="B355" s="63"/>
      <c r="C355" s="63"/>
      <c r="D355" s="63"/>
      <c r="E355" s="102"/>
      <c r="F355" s="102"/>
      <c r="G355" s="102"/>
      <c r="H355" s="103"/>
      <c r="I355" s="102"/>
      <c r="J355" s="102"/>
      <c r="K355" s="102"/>
      <c r="L355" s="102"/>
      <c r="M355" s="102"/>
      <c r="N355" s="104"/>
      <c r="O355" s="102"/>
      <c r="P355" s="102"/>
      <c r="Q355" s="102"/>
      <c r="R355" s="102"/>
      <c r="S355" s="102"/>
      <c r="T355" s="102"/>
      <c r="U355" s="102"/>
      <c r="V355" s="102"/>
      <c r="W355" s="102"/>
      <c r="X355" s="63"/>
      <c r="Y355" s="63"/>
      <c r="Z355" s="63"/>
      <c r="AA355" s="63"/>
      <c r="AB355" s="63"/>
      <c r="AC355" s="63"/>
      <c r="AD355" s="105"/>
      <c r="AE355" s="105"/>
      <c r="AF355" s="105"/>
      <c r="AG355" s="105"/>
      <c r="AH355" s="105"/>
      <c r="AI355" s="105"/>
      <c r="AJ355" s="105"/>
      <c r="AK355" s="105"/>
      <c r="AL355" s="106"/>
      <c r="AM355" s="106"/>
      <c r="AN355" s="106"/>
      <c r="AO355" s="106"/>
      <c r="AP355" s="106"/>
      <c r="AQ355" s="106"/>
      <c r="AR355" s="106"/>
    </row>
    <row r="356" spans="1:44" ht="15" x14ac:dyDescent="0.25">
      <c r="A356" s="203" t="s">
        <v>32</v>
      </c>
      <c r="B356" s="807" t="s">
        <v>33</v>
      </c>
      <c r="C356" s="808"/>
      <c r="D356" s="809"/>
      <c r="E356" s="820" t="s">
        <v>34</v>
      </c>
      <c r="F356" s="821"/>
      <c r="G356" s="821"/>
      <c r="H356" s="821"/>
      <c r="I356" s="821"/>
      <c r="J356" s="821"/>
      <c r="K356" s="821"/>
      <c r="L356" s="821"/>
      <c r="M356" s="821"/>
      <c r="N356" s="821"/>
    </row>
    <row r="357" spans="1:44" ht="15" x14ac:dyDescent="0.25">
      <c r="A357" s="347">
        <v>13</v>
      </c>
      <c r="B357" s="770" t="s">
        <v>74</v>
      </c>
      <c r="C357" s="771"/>
      <c r="D357" s="772"/>
      <c r="E357" s="822" t="s">
        <v>65</v>
      </c>
      <c r="F357" s="823"/>
      <c r="G357" s="823"/>
      <c r="H357" s="823"/>
      <c r="I357" s="823"/>
      <c r="J357" s="823"/>
      <c r="K357" s="823"/>
      <c r="L357" s="823"/>
      <c r="M357" s="823"/>
      <c r="N357" s="823"/>
    </row>
    <row r="358" spans="1:44" ht="15" x14ac:dyDescent="0.25">
      <c r="A358" s="347">
        <v>14</v>
      </c>
      <c r="B358" s="770" t="s">
        <v>486</v>
      </c>
      <c r="C358" s="771"/>
      <c r="D358" s="772"/>
      <c r="E358" s="822" t="s">
        <v>485</v>
      </c>
      <c r="F358" s="823"/>
      <c r="G358" s="823"/>
      <c r="H358" s="823"/>
      <c r="I358" s="823"/>
      <c r="J358" s="823"/>
      <c r="K358" s="823"/>
      <c r="L358" s="823"/>
      <c r="M358" s="823"/>
      <c r="N358" s="823"/>
    </row>
  </sheetData>
  <mergeCells count="45">
    <mergeCell ref="A49:H49"/>
    <mergeCell ref="A1:B3"/>
    <mergeCell ref="C1:N1"/>
    <mergeCell ref="C2:N2"/>
    <mergeCell ref="C3:G3"/>
    <mergeCell ref="H3:N3"/>
    <mergeCell ref="A4:B4"/>
    <mergeCell ref="C4:N4"/>
    <mergeCell ref="A5:B5"/>
    <mergeCell ref="C5:N5"/>
    <mergeCell ref="A7:H7"/>
    <mergeCell ref="A22:H22"/>
    <mergeCell ref="A34:H34"/>
    <mergeCell ref="B167:B168"/>
    <mergeCell ref="C167:C168"/>
    <mergeCell ref="A64:N64"/>
    <mergeCell ref="A94:N94"/>
    <mergeCell ref="A124:N124"/>
    <mergeCell ref="A139:N139"/>
    <mergeCell ref="A155:G155"/>
    <mergeCell ref="B158:B159"/>
    <mergeCell ref="C158:C159"/>
    <mergeCell ref="B161:B162"/>
    <mergeCell ref="C161:C162"/>
    <mergeCell ref="B164:B165"/>
    <mergeCell ref="C164:C165"/>
    <mergeCell ref="G164:G165"/>
    <mergeCell ref="A340:H340"/>
    <mergeCell ref="G169:G170"/>
    <mergeCell ref="B170:B171"/>
    <mergeCell ref="C170:C171"/>
    <mergeCell ref="B173:B174"/>
    <mergeCell ref="C173:C174"/>
    <mergeCell ref="A195:G195"/>
    <mergeCell ref="A225:G225"/>
    <mergeCell ref="A240:G240"/>
    <mergeCell ref="A255:H255"/>
    <mergeCell ref="A295:H295"/>
    <mergeCell ref="A325:H325"/>
    <mergeCell ref="B356:D356"/>
    <mergeCell ref="E356:N356"/>
    <mergeCell ref="B357:D357"/>
    <mergeCell ref="E357:N357"/>
    <mergeCell ref="B358:D358"/>
    <mergeCell ref="E358:N358"/>
  </mergeCells>
  <conditionalFormatting sqref="O80 H197:H220 I297:I320">
    <cfRule type="cellIs" dxfId="15" priority="23" operator="greaterThan">
      <formula>200</formula>
    </cfRule>
  </conditionalFormatting>
  <conditionalFormatting sqref="O81">
    <cfRule type="cellIs" dxfId="14" priority="22" operator="greaterThan">
      <formula>200</formula>
    </cfRule>
  </conditionalFormatting>
  <conditionalFormatting sqref="O74">
    <cfRule type="cellIs" dxfId="13" priority="21" operator="greaterThan">
      <formula>200</formula>
    </cfRule>
  </conditionalFormatting>
  <conditionalFormatting sqref="I278:I279">
    <cfRule type="cellIs" dxfId="12" priority="20" operator="greaterThan">
      <formula>200</formula>
    </cfRule>
  </conditionalFormatting>
  <conditionalFormatting sqref="O82:O83">
    <cfRule type="cellIs" dxfId="11" priority="17" operator="greaterThan">
      <formula>200</formula>
    </cfRule>
  </conditionalFormatting>
  <conditionalFormatting sqref="O88:O89">
    <cfRule type="cellIs" dxfId="10" priority="16" operator="greaterThan">
      <formula>200</formula>
    </cfRule>
  </conditionalFormatting>
  <conditionalFormatting sqref="I290:I293">
    <cfRule type="cellIs" dxfId="9" priority="14" operator="greaterThan">
      <formula>200</formula>
    </cfRule>
  </conditionalFormatting>
  <conditionalFormatting sqref="O84:O85">
    <cfRule type="cellIs" dxfId="8" priority="13" operator="greaterThan">
      <formula>200</formula>
    </cfRule>
  </conditionalFormatting>
  <conditionalFormatting sqref="I286">
    <cfRule type="cellIs" dxfId="7" priority="10" operator="greaterThan">
      <formula>200</formula>
    </cfRule>
  </conditionalFormatting>
  <conditionalFormatting sqref="I284:I285">
    <cfRule type="cellIs" dxfId="6" priority="11" operator="greaterThan">
      <formula>200</formula>
    </cfRule>
  </conditionalFormatting>
  <conditionalFormatting sqref="I280:I283">
    <cfRule type="cellIs" dxfId="5" priority="9" operator="greaterThan">
      <formula>200</formula>
    </cfRule>
  </conditionalFormatting>
  <conditionalFormatting sqref="O86:O87">
    <cfRule type="cellIs" dxfId="4" priority="8" operator="greaterThan">
      <formula>200</formula>
    </cfRule>
  </conditionalFormatting>
  <conditionalFormatting sqref="I287:I289">
    <cfRule type="cellIs" dxfId="3" priority="6" operator="greaterThan">
      <formula>200</formula>
    </cfRule>
  </conditionalFormatting>
  <conditionalFormatting sqref="O96:O122">
    <cfRule type="cellIs" dxfId="2" priority="5" operator="greaterThan">
      <formula>200</formula>
    </cfRule>
  </conditionalFormatting>
  <conditionalFormatting sqref="H221:H223">
    <cfRule type="cellIs" dxfId="1" priority="2" operator="greaterThan">
      <formula>200</formula>
    </cfRule>
  </conditionalFormatting>
  <conditionalFormatting sqref="I321:I323">
    <cfRule type="cellIs" dxfId="0" priority="1" operator="greaterThan">
      <formula>200</formula>
    </cfRule>
  </conditionalFormatting>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2022-12-01T04:24:11Z</dcterms:modified>
</cp:coreProperties>
</file>