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449C31D7-86BB-423F-BA5D-92CF80E0A9E9}" xr6:coauthVersionLast="47" xr6:coauthVersionMax="47" xr10:uidLastSave="{00000000-0000-0000-0000-000000000000}"/>
  <bookViews>
    <workbookView xWindow="-120" yWindow="-120" windowWidth="20730" windowHeight="11160" tabRatio="836" xr2:uid="{00000000-000D-0000-FFFF-FFFF00000000}"/>
  </bookViews>
  <sheets>
    <sheet name="GESTIÓN" sheetId="30" r:id="rId1"/>
    <sheet name="INVERSIÓN" sheetId="6" r:id="rId2"/>
    <sheet name="ACTIVIDADES" sheetId="7" r:id="rId3"/>
    <sheet name="TERRITORIALIZACIÓN" sheetId="32" r:id="rId4"/>
    <sheet name="SPI" sheetId="23" r:id="rId5"/>
  </sheets>
  <externalReferences>
    <externalReference r:id="rId6"/>
    <externalReference r:id="rId7"/>
    <externalReference r:id="rId8"/>
    <externalReference r:id="rId9"/>
    <externalReference r:id="rId10"/>
  </externalReferences>
  <definedNames>
    <definedName name="_xlnm._FilterDatabase" localSheetId="2" hidden="1">ACTIVIDADES!$A$8:$Z$8</definedName>
    <definedName name="_xlnm._FilterDatabase" localSheetId="0" hidden="1">GESTIÓN!$A$12:$FC$12</definedName>
    <definedName name="_xlnm._FilterDatabase" localSheetId="1" hidden="1">INVERSIÓN!$A$9:$FA$9</definedName>
    <definedName name="_xlnm._FilterDatabase" localSheetId="4" hidden="1">SPI!$A$364:$AR$364</definedName>
    <definedName name="_xlnm._FilterDatabase" localSheetId="3" hidden="1">TERRITORIALIZACIÓN!$A$9:$AY$157</definedName>
    <definedName name="_xlnm.Print_Area" localSheetId="2">ACTIVIDADES!$A$1:$V$26</definedName>
    <definedName name="_xlnm.Print_Area" localSheetId="0">GESTIÓN!$A$1:$FC$14</definedName>
    <definedName name="_xlnm.Print_Area" localSheetId="1">INVERSIÓN!$A$1:$FA$34</definedName>
    <definedName name="CONDICION_POBLACIONAL">[1]Variables!$C$1:$C$24</definedName>
    <definedName name="GIRO" localSheetId="0">#REF!</definedName>
    <definedName name="GIRO" localSheetId="3">#REF!</definedName>
    <definedName name="GIRO">#REF!</definedName>
    <definedName name="GRUPO_ETAREO">[1]Variables!$A$1:$A$8</definedName>
    <definedName name="GRUPO_ETAREOS" localSheetId="0">#REF!</definedName>
    <definedName name="GRUPO_ETAREOS" localSheetId="4">#REF!</definedName>
    <definedName name="GRUPO_ETAREOS" localSheetId="3">#REF!</definedName>
    <definedName name="GRUPO_ETAREOS">#REF!</definedName>
    <definedName name="GRUPO_ETARIO" localSheetId="0">#REF!</definedName>
    <definedName name="GRUPO_ETARIO" localSheetId="4">#REF!</definedName>
    <definedName name="GRUPO_ETARIO" localSheetId="3">#REF!</definedName>
    <definedName name="GRUPO_ETARIO">#REF!</definedName>
    <definedName name="GRUPO_ETNICO" localSheetId="0">#REF!</definedName>
    <definedName name="GRUPO_ETNICO" localSheetId="4">#REF!</definedName>
    <definedName name="GRUPO_ETNICO" localSheetId="3">#REF!</definedName>
    <definedName name="GRUPO_ETNICO">#REF!</definedName>
    <definedName name="GRUPOETNICO" localSheetId="0">#REF!</definedName>
    <definedName name="GRUPOETNICO" localSheetId="4">#REF!</definedName>
    <definedName name="GRUPOETNICO" localSheetId="3">#REF!</definedName>
    <definedName name="GRUPOETNICO">#REF!</definedName>
    <definedName name="GRUPOS_ETNICOS">[1]Variables!$H$1:$H$8</definedName>
    <definedName name="LOCALIDAD" localSheetId="0">#REF!</definedName>
    <definedName name="LOCALIDAD" localSheetId="4">#REF!</definedName>
    <definedName name="LOCALIDAD" localSheetId="3">#REF!</definedName>
    <definedName name="LOCALIDAD">#REF!</definedName>
    <definedName name="LOCALIZACION" localSheetId="0">#REF!</definedName>
    <definedName name="LOCALIZACION" localSheetId="4">#REF!</definedName>
    <definedName name="LOCALIZACION" localSheetId="3">#REF!</definedName>
    <definedName name="LOCALIZACION">#REF!</definedName>
    <definedName name="Proceso_SIPSE" localSheetId="0">#REF!</definedName>
    <definedName name="Proceso_SIPSE" localSheetId="3">#REF!</definedName>
    <definedName name="Proceso_SIPSE">#REF!</definedName>
    <definedName name="RP" localSheetId="0">#REF!</definedName>
    <definedName name="RP" localSheetId="3">#REF!</definedName>
    <definedName name="RP">#REF!</definedName>
    <definedName name="SPI" localSheetId="0">#REF!</definedName>
    <definedName name="SPI" localSheetId="4">#REF!</definedName>
    <definedName name="SPI" localSheetId="3">#REF!</definedName>
    <definedName name="SPI">#REF!</definedName>
    <definedName name="Valor_Programado" localSheetId="0">#REF!</definedName>
    <definedName name="Valor_Programado" localSheetId="3">#REF!</definedName>
    <definedName name="Valor_Program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6" l="1"/>
  <c r="EU10" i="6"/>
  <c r="ET10" i="6"/>
  <c r="ES10" i="6"/>
  <c r="ER10" i="6"/>
  <c r="R154" i="32"/>
  <c r="AD155" i="32"/>
  <c r="AC155" i="32"/>
  <c r="Q155" i="32"/>
  <c r="P155" i="32"/>
  <c r="O155" i="32"/>
  <c r="AD154" i="32"/>
  <c r="AD156" i="32" s="1"/>
  <c r="AC154" i="32"/>
  <c r="AC156" i="32" s="1"/>
  <c r="Q154" i="32"/>
  <c r="Q156" i="32" s="1"/>
  <c r="P154" i="32"/>
  <c r="O154" i="32"/>
  <c r="AE152" i="32"/>
  <c r="R152" i="32"/>
  <c r="AE151" i="32"/>
  <c r="AB151" i="32"/>
  <c r="AB153" i="32" s="1"/>
  <c r="R151" i="32"/>
  <c r="AE149" i="32"/>
  <c r="R149" i="32"/>
  <c r="AE148" i="32"/>
  <c r="AB148" i="32"/>
  <c r="AB152" i="32" s="1"/>
  <c r="AE146" i="32"/>
  <c r="AB146" i="32"/>
  <c r="AE145" i="32"/>
  <c r="AB145" i="32"/>
  <c r="AB147" i="32" s="1"/>
  <c r="R145" i="32"/>
  <c r="AE143" i="32"/>
  <c r="R143" i="32"/>
  <c r="AE142" i="32"/>
  <c r="Z141" i="32"/>
  <c r="Y141" i="32"/>
  <c r="N141" i="32"/>
  <c r="M141" i="32"/>
  <c r="AE140" i="32"/>
  <c r="AB140" i="32"/>
  <c r="AA140" i="32"/>
  <c r="Z140" i="32"/>
  <c r="Y140" i="32"/>
  <c r="N140" i="32"/>
  <c r="M140" i="32"/>
  <c r="AB139" i="32"/>
  <c r="AA139" i="32"/>
  <c r="AA155" i="32" s="1"/>
  <c r="Z139" i="32"/>
  <c r="Y139" i="32"/>
  <c r="N139" i="32"/>
  <c r="M139" i="32"/>
  <c r="R138" i="32"/>
  <c r="N138" i="32"/>
  <c r="M138" i="32"/>
  <c r="AB137" i="32"/>
  <c r="AB154" i="32" s="1"/>
  <c r="AA137" i="32"/>
  <c r="Z137" i="32"/>
  <c r="Y137" i="32"/>
  <c r="N137" i="32"/>
  <c r="M137" i="32"/>
  <c r="AE136" i="32"/>
  <c r="AB136" i="32"/>
  <c r="AA136" i="32"/>
  <c r="Z136" i="32"/>
  <c r="Y136" i="32"/>
  <c r="R136" i="32"/>
  <c r="N136" i="32"/>
  <c r="M136" i="32"/>
  <c r="AB135" i="32"/>
  <c r="R134" i="32"/>
  <c r="AE133" i="32"/>
  <c r="R133" i="32"/>
  <c r="AE131" i="32"/>
  <c r="R131" i="32"/>
  <c r="R135" i="32" s="1"/>
  <c r="AB129" i="32"/>
  <c r="R128" i="32"/>
  <c r="AE127" i="32"/>
  <c r="R127" i="32"/>
  <c r="AE125" i="32"/>
  <c r="AE129" i="32" s="1"/>
  <c r="R125" i="32"/>
  <c r="AB123" i="32"/>
  <c r="R122" i="32"/>
  <c r="AE121" i="32"/>
  <c r="R121" i="32"/>
  <c r="AE119" i="32"/>
  <c r="R119" i="32"/>
  <c r="AB117" i="32"/>
  <c r="R116" i="32"/>
  <c r="AE115" i="32"/>
  <c r="R115" i="32"/>
  <c r="AE113" i="32"/>
  <c r="R113" i="32"/>
  <c r="R117" i="32" s="1"/>
  <c r="AB111" i="32"/>
  <c r="R110" i="32"/>
  <c r="AE109" i="32"/>
  <c r="R109" i="32"/>
  <c r="AE107" i="32"/>
  <c r="R107" i="32"/>
  <c r="AB105" i="32"/>
  <c r="R104" i="32"/>
  <c r="AE103" i="32"/>
  <c r="R103" i="32"/>
  <c r="AE101" i="32"/>
  <c r="R101" i="32"/>
  <c r="AB99" i="32"/>
  <c r="R98" i="32"/>
  <c r="AE97" i="32"/>
  <c r="R97" i="32"/>
  <c r="AE95" i="32"/>
  <c r="R95" i="32"/>
  <c r="R99" i="32" s="1"/>
  <c r="AB93" i="32"/>
  <c r="R92" i="32"/>
  <c r="AE91" i="32"/>
  <c r="R91" i="32"/>
  <c r="AE89" i="32"/>
  <c r="R89" i="32"/>
  <c r="AB87" i="32"/>
  <c r="R86" i="32"/>
  <c r="AE85" i="32"/>
  <c r="R85" i="32"/>
  <c r="R87" i="32" s="1"/>
  <c r="AE83" i="32"/>
  <c r="R83" i="32"/>
  <c r="AB81" i="32"/>
  <c r="R80" i="32"/>
  <c r="AE79" i="32"/>
  <c r="R79" i="32"/>
  <c r="R81" i="32" s="1"/>
  <c r="AE77" i="32"/>
  <c r="R77" i="32"/>
  <c r="AB75" i="32"/>
  <c r="R74" i="32"/>
  <c r="AE73" i="32"/>
  <c r="R73" i="32"/>
  <c r="AE71" i="32"/>
  <c r="R71" i="32"/>
  <c r="AB69" i="32"/>
  <c r="R68" i="32"/>
  <c r="AE67" i="32"/>
  <c r="R67" i="32"/>
  <c r="AE65" i="32"/>
  <c r="R65" i="32"/>
  <c r="AB63" i="32"/>
  <c r="R62" i="32"/>
  <c r="AE61" i="32"/>
  <c r="R61" i="32"/>
  <c r="AE59" i="32"/>
  <c r="R59" i="32"/>
  <c r="AB57" i="32"/>
  <c r="R56" i="32"/>
  <c r="AE55" i="32"/>
  <c r="R55" i="32"/>
  <c r="AE53" i="32"/>
  <c r="R53" i="32"/>
  <c r="AB51" i="32"/>
  <c r="R50" i="32"/>
  <c r="AE49" i="32"/>
  <c r="R49" i="32"/>
  <c r="AE47" i="32"/>
  <c r="R47" i="32"/>
  <c r="AB45" i="32"/>
  <c r="R44" i="32"/>
  <c r="AE43" i="32"/>
  <c r="R43" i="32"/>
  <c r="AE41" i="32"/>
  <c r="R41" i="32"/>
  <c r="R45" i="32" s="1"/>
  <c r="AB39" i="32"/>
  <c r="R38" i="32"/>
  <c r="AE37" i="32"/>
  <c r="R37" i="32"/>
  <c r="AE35" i="32"/>
  <c r="R35" i="32"/>
  <c r="AB33" i="32"/>
  <c r="R32" i="32"/>
  <c r="AE31" i="32"/>
  <c r="R31" i="32"/>
  <c r="AE29" i="32"/>
  <c r="R29" i="32"/>
  <c r="AB27" i="32"/>
  <c r="R26" i="32"/>
  <c r="AE25" i="32"/>
  <c r="R25" i="32"/>
  <c r="R27" i="32" s="1"/>
  <c r="AE23" i="32"/>
  <c r="R23" i="32"/>
  <c r="AB21" i="32"/>
  <c r="R20" i="32"/>
  <c r="AE19" i="32"/>
  <c r="R19" i="32"/>
  <c r="AE17" i="32"/>
  <c r="AE21" i="32" s="1"/>
  <c r="R17" i="32"/>
  <c r="R21" i="32" s="1"/>
  <c r="AB15" i="32"/>
  <c r="R14" i="32"/>
  <c r="AE13" i="32"/>
  <c r="R13" i="32"/>
  <c r="AE11" i="32"/>
  <c r="AE15" i="32" s="1"/>
  <c r="R11" i="32"/>
  <c r="R63" i="32" l="1"/>
  <c r="R69" i="32"/>
  <c r="R111" i="32"/>
  <c r="R147" i="32"/>
  <c r="R57" i="32"/>
  <c r="R129" i="32"/>
  <c r="AE147" i="32"/>
  <c r="R153" i="32"/>
  <c r="R51" i="32"/>
  <c r="R93" i="32"/>
  <c r="R39" i="32"/>
  <c r="R105" i="32"/>
  <c r="R123" i="32"/>
  <c r="AA141" i="32"/>
  <c r="R33" i="32"/>
  <c r="AE57" i="32"/>
  <c r="R75" i="32"/>
  <c r="AE87" i="32"/>
  <c r="AE69" i="32"/>
  <c r="AE111" i="32"/>
  <c r="AA154" i="32"/>
  <c r="AA156" i="32" s="1"/>
  <c r="R137" i="32"/>
  <c r="AE51" i="32"/>
  <c r="AE93" i="32"/>
  <c r="R15" i="32"/>
  <c r="R139" i="32"/>
  <c r="AE123" i="32"/>
  <c r="P156" i="32"/>
  <c r="AB155" i="32"/>
  <c r="AB141" i="32"/>
  <c r="AE139" i="32"/>
  <c r="AE137" i="32"/>
  <c r="AE33" i="32"/>
  <c r="AE75" i="32"/>
  <c r="O156" i="32"/>
  <c r="R140" i="32"/>
  <c r="AE39" i="32"/>
  <c r="AE105" i="32"/>
  <c r="AE153" i="32"/>
  <c r="AE81" i="32"/>
  <c r="AE99" i="32"/>
  <c r="AE117" i="32"/>
  <c r="AE135" i="32"/>
  <c r="AE27" i="32"/>
  <c r="AE45" i="32"/>
  <c r="AE63" i="32"/>
  <c r="ER28" i="6"/>
  <c r="ER27" i="6"/>
  <c r="ER21" i="6"/>
  <c r="ER20" i="6"/>
  <c r="ER13" i="6"/>
  <c r="ER17" i="6"/>
  <c r="DK15" i="6"/>
  <c r="DJ15" i="6"/>
  <c r="EV13" i="30"/>
  <c r="ET14" i="30"/>
  <c r="ET13" i="30"/>
  <c r="DL26" i="6"/>
  <c r="DL17" i="6"/>
  <c r="R141" i="32" l="1"/>
  <c r="AE154" i="32"/>
  <c r="AE141" i="32"/>
  <c r="AE155" i="32"/>
  <c r="R155" i="32"/>
  <c r="AB156" i="32"/>
  <c r="DH25" i="6"/>
  <c r="ER25" i="6" s="1"/>
  <c r="R156" i="32" l="1"/>
  <c r="AE156" i="32"/>
  <c r="AF154" i="32"/>
  <c r="AF155" i="32"/>
  <c r="DH26" i="6"/>
  <c r="DH19" i="6"/>
  <c r="ER19" i="6" s="1"/>
  <c r="DH18" i="6"/>
  <c r="ER18" i="6" s="1"/>
  <c r="DG14" i="6"/>
  <c r="ER14" i="6" s="1"/>
  <c r="DH12" i="6"/>
  <c r="ER12" i="6" s="1"/>
  <c r="DH11" i="6"/>
  <c r="ER11" i="6" s="1"/>
  <c r="ER26" i="6" l="1"/>
  <c r="DM26" i="6"/>
  <c r="AF156" i="32"/>
  <c r="DJ18" i="6"/>
  <c r="DK18" i="6"/>
  <c r="DJ11" i="6"/>
  <c r="DL14" i="30"/>
  <c r="DM14" i="30"/>
  <c r="EU14" i="30" s="1"/>
  <c r="DM13" i="30"/>
  <c r="DK26" i="6"/>
  <c r="DK27" i="6"/>
  <c r="DK25" i="6"/>
  <c r="DJ26" i="6"/>
  <c r="DJ27" i="6"/>
  <c r="DJ28" i="6"/>
  <c r="DJ25" i="6"/>
  <c r="DK19" i="6"/>
  <c r="DK20" i="6"/>
  <c r="DK21" i="6"/>
  <c r="DK17" i="6"/>
  <c r="DJ19" i="6"/>
  <c r="DJ20" i="6"/>
  <c r="DJ21" i="6"/>
  <c r="DJ17" i="6"/>
  <c r="DK12" i="6"/>
  <c r="DK13" i="6"/>
  <c r="DK14" i="6"/>
  <c r="DK11" i="6"/>
  <c r="DJ12" i="6"/>
  <c r="DJ13" i="6"/>
  <c r="DJ14" i="6"/>
  <c r="EX13" i="30"/>
  <c r="DO14" i="30"/>
  <c r="S10" i="7"/>
  <c r="DH22" i="6"/>
  <c r="DF22" i="6"/>
  <c r="DD22" i="6"/>
  <c r="DB22" i="6"/>
  <c r="EU13" i="30" l="1"/>
  <c r="EW13" i="30"/>
  <c r="O193" i="23"/>
  <c r="O192" i="23"/>
  <c r="O191" i="23"/>
  <c r="DJ24" i="6" l="1"/>
  <c r="DJ29" i="6" s="1"/>
  <c r="A191" i="23" l="1"/>
  <c r="A193" i="23" l="1"/>
  <c r="A192" i="23"/>
  <c r="ES11" i="6" l="1"/>
  <c r="CL24" i="6" l="1"/>
  <c r="CM24" i="6"/>
  <c r="CN24" i="6"/>
  <c r="CO24" i="6"/>
  <c r="CP24" i="6"/>
  <c r="CQ24" i="6"/>
  <c r="CR24" i="6"/>
  <c r="CS24" i="6"/>
  <c r="CT24" i="6"/>
  <c r="CU24" i="6"/>
  <c r="CV24" i="6"/>
  <c r="CW24" i="6"/>
  <c r="CX24" i="6"/>
  <c r="CY24" i="6"/>
  <c r="CZ24" i="6"/>
  <c r="DA24" i="6"/>
  <c r="DB24" i="6"/>
  <c r="DC24" i="6"/>
  <c r="DD24" i="6"/>
  <c r="DE24" i="6"/>
  <c r="DF24" i="6"/>
  <c r="DG24" i="6"/>
  <c r="DH24" i="6"/>
  <c r="ER24" i="6" s="1"/>
  <c r="CK24" i="6"/>
  <c r="DN14" i="30" l="1"/>
  <c r="DK14" i="30"/>
  <c r="DI24" i="6" s="1"/>
  <c r="CK14" i="30"/>
  <c r="CJ14" i="30"/>
  <c r="CI14" i="30"/>
  <c r="CH14" i="30"/>
  <c r="CG14" i="30"/>
  <c r="BG14" i="30"/>
  <c r="BF14" i="30"/>
  <c r="BE14" i="30"/>
  <c r="BD14" i="30"/>
  <c r="BC14" i="30"/>
  <c r="CI13" i="30"/>
  <c r="CH13" i="30"/>
  <c r="CG13" i="30"/>
  <c r="BE13" i="30"/>
  <c r="BD13" i="30"/>
  <c r="BC13" i="30"/>
  <c r="EX14" i="30" l="1"/>
  <c r="EW14" i="30"/>
  <c r="DL24" i="6"/>
  <c r="EV14" i="30"/>
  <c r="DL29" i="6"/>
  <c r="DM24" i="6"/>
  <c r="DK24" i="6"/>
  <c r="DK29" i="6" s="1"/>
  <c r="DM29" i="6" l="1"/>
  <c r="DK31" i="6" l="1"/>
  <c r="CZ22" i="6" l="1"/>
  <c r="ES19" i="6" l="1"/>
  <c r="DJ32" i="6"/>
  <c r="DJ16" i="6"/>
  <c r="DN15" i="6"/>
  <c r="DN31" i="6"/>
  <c r="DN29" i="6"/>
  <c r="DN22" i="6"/>
  <c r="DM17" i="6"/>
  <c r="DM20" i="6"/>
  <c r="CR29" i="6"/>
  <c r="CT29" i="6"/>
  <c r="Y24" i="6"/>
  <c r="AA24" i="6" s="1"/>
  <c r="BE24" i="6"/>
  <c r="CI24" i="6"/>
  <c r="DB29" i="6"/>
  <c r="DD29" i="6"/>
  <c r="DH29" i="6"/>
  <c r="CK29" i="6"/>
  <c r="CM29" i="6"/>
  <c r="CU29" i="6"/>
  <c r="DA29" i="6"/>
  <c r="DC29" i="6"/>
  <c r="BE11" i="6"/>
  <c r="CI11" i="6"/>
  <c r="DM11" i="6"/>
  <c r="DL11" i="6"/>
  <c r="Y25" i="6"/>
  <c r="AA25" i="6" s="1"/>
  <c r="AD30" i="6"/>
  <c r="AF30" i="6"/>
  <c r="AH30" i="6"/>
  <c r="AJ30" i="6"/>
  <c r="AL30" i="6"/>
  <c r="AN30" i="6"/>
  <c r="AP30" i="6"/>
  <c r="AR30" i="6"/>
  <c r="AT30" i="6"/>
  <c r="AV30" i="6"/>
  <c r="AX30" i="6"/>
  <c r="AZ30" i="6"/>
  <c r="CI25" i="6"/>
  <c r="CI28" i="6"/>
  <c r="X25" i="6"/>
  <c r="Z25" i="6" s="1"/>
  <c r="Z30" i="6" s="1"/>
  <c r="AC30" i="6"/>
  <c r="AE30" i="6"/>
  <c r="AG30" i="6"/>
  <c r="AI30" i="6"/>
  <c r="AK28" i="6"/>
  <c r="BA28" i="6" s="1"/>
  <c r="AM30" i="6"/>
  <c r="AO30" i="6"/>
  <c r="AQ30" i="6"/>
  <c r="AS30" i="6"/>
  <c r="AU30" i="6"/>
  <c r="AW30" i="6"/>
  <c r="AY30" i="6"/>
  <c r="CH25" i="6"/>
  <c r="CH28" i="6"/>
  <c r="DJ30" i="6"/>
  <c r="Y18" i="6"/>
  <c r="AA18" i="6" s="1"/>
  <c r="AD23" i="6"/>
  <c r="AF18" i="6"/>
  <c r="AF23" i="6" s="1"/>
  <c r="AH18" i="6"/>
  <c r="AH23" i="6" s="1"/>
  <c r="AJ18" i="6"/>
  <c r="AJ23" i="6"/>
  <c r="AL18" i="6"/>
  <c r="AN23" i="6"/>
  <c r="AP23" i="6"/>
  <c r="AR23" i="6"/>
  <c r="AT23" i="6"/>
  <c r="AV23" i="6"/>
  <c r="AX23" i="6"/>
  <c r="AZ23" i="6"/>
  <c r="CI18" i="6"/>
  <c r="CI23" i="6" s="1"/>
  <c r="CI21" i="6"/>
  <c r="W18" i="6"/>
  <c r="X18" i="6" s="1"/>
  <c r="AC23" i="6"/>
  <c r="AE23" i="6"/>
  <c r="AG23" i="6"/>
  <c r="AI23" i="6"/>
  <c r="AK23" i="6"/>
  <c r="AM23" i="6"/>
  <c r="AO23" i="6"/>
  <c r="AQ23" i="6"/>
  <c r="AS23" i="6"/>
  <c r="AU23" i="6"/>
  <c r="AW23" i="6"/>
  <c r="AY23" i="6"/>
  <c r="CH18" i="6"/>
  <c r="CH23" i="6" s="1"/>
  <c r="CH21" i="6"/>
  <c r="DJ23" i="6"/>
  <c r="AA16" i="6"/>
  <c r="AD16" i="6"/>
  <c r="AF16" i="6"/>
  <c r="AH16" i="6"/>
  <c r="AJ16" i="6"/>
  <c r="AL16" i="6"/>
  <c r="AN16" i="6"/>
  <c r="AP16" i="6"/>
  <c r="AR16" i="6"/>
  <c r="AT16" i="6"/>
  <c r="AV16" i="6"/>
  <c r="AX16" i="6"/>
  <c r="CI14" i="6"/>
  <c r="CI16" i="6" s="1"/>
  <c r="Z16" i="6"/>
  <c r="AC16" i="6"/>
  <c r="AE16" i="6"/>
  <c r="AG16" i="6"/>
  <c r="AI16" i="6"/>
  <c r="AK16" i="6"/>
  <c r="AM16" i="6"/>
  <c r="AO16" i="6"/>
  <c r="AQ16" i="6"/>
  <c r="AS16" i="6"/>
  <c r="AU16" i="6"/>
  <c r="AW16" i="6"/>
  <c r="AY16" i="6"/>
  <c r="CH11" i="6"/>
  <c r="CH14" i="6"/>
  <c r="BC10" i="6"/>
  <c r="BE10" i="6"/>
  <c r="BA10" i="6"/>
  <c r="BD10" i="6" s="1"/>
  <c r="DM25" i="6"/>
  <c r="DL25" i="6"/>
  <c r="DL28" i="6"/>
  <c r="DM14" i="6"/>
  <c r="DL14" i="6"/>
  <c r="CX30" i="6"/>
  <c r="CW30" i="6"/>
  <c r="CX23" i="6"/>
  <c r="CW23" i="6"/>
  <c r="CX16" i="6"/>
  <c r="CW16" i="6"/>
  <c r="CX15" i="6"/>
  <c r="CW15" i="6"/>
  <c r="CW22" i="6"/>
  <c r="CX29" i="6"/>
  <c r="CW29" i="6"/>
  <c r="DM21" i="6"/>
  <c r="DM18" i="6"/>
  <c r="DL18" i="6"/>
  <c r="DL21" i="6"/>
  <c r="DM12" i="6"/>
  <c r="F334" i="23" s="1"/>
  <c r="DM19" i="6"/>
  <c r="F335" i="23" s="1"/>
  <c r="CV32" i="6"/>
  <c r="CV31" i="6"/>
  <c r="CV30" i="6"/>
  <c r="CV23" i="6"/>
  <c r="CV22" i="6"/>
  <c r="CV16" i="6"/>
  <c r="CV15" i="6"/>
  <c r="CT22" i="6"/>
  <c r="H31" i="6"/>
  <c r="I31" i="6"/>
  <c r="I32" i="6"/>
  <c r="J31" i="6"/>
  <c r="J32" i="6"/>
  <c r="K31" i="6"/>
  <c r="K32" i="6"/>
  <c r="L31" i="6"/>
  <c r="M31" i="6"/>
  <c r="M33" i="6" s="1"/>
  <c r="N31" i="6"/>
  <c r="O31" i="6"/>
  <c r="O32" i="6"/>
  <c r="P31" i="6"/>
  <c r="Q31" i="6"/>
  <c r="R31" i="6"/>
  <c r="S31" i="6"/>
  <c r="S32" i="6"/>
  <c r="T31" i="6"/>
  <c r="U31" i="6"/>
  <c r="V31" i="6"/>
  <c r="AB31" i="6"/>
  <c r="AC31" i="6"/>
  <c r="AD31" i="6"/>
  <c r="AE31" i="6"/>
  <c r="AG31" i="6"/>
  <c r="AI31" i="6"/>
  <c r="AK31" i="6"/>
  <c r="AM31" i="6"/>
  <c r="AN31" i="6"/>
  <c r="AN32" i="6"/>
  <c r="AO31" i="6"/>
  <c r="AP31" i="6"/>
  <c r="AQ31" i="6"/>
  <c r="AR31" i="6"/>
  <c r="AS31" i="6"/>
  <c r="AT31" i="6"/>
  <c r="AU31" i="6"/>
  <c r="AV31" i="6"/>
  <c r="AW31" i="6"/>
  <c r="AX31" i="6"/>
  <c r="AY31" i="6"/>
  <c r="AY32" i="6"/>
  <c r="AZ31" i="6"/>
  <c r="BF31" i="6"/>
  <c r="BG31" i="6"/>
  <c r="BH31" i="6"/>
  <c r="BI31" i="6"/>
  <c r="BJ31" i="6"/>
  <c r="BJ33" i="6" s="1"/>
  <c r="BK31" i="6"/>
  <c r="BK32" i="6"/>
  <c r="BL31" i="6"/>
  <c r="BM31" i="6"/>
  <c r="BN31" i="6"/>
  <c r="BO31" i="6"/>
  <c r="BP31" i="6"/>
  <c r="BQ31" i="6"/>
  <c r="BR31" i="6"/>
  <c r="BS31" i="6"/>
  <c r="BS32" i="6"/>
  <c r="BT31" i="6"/>
  <c r="BU31" i="6"/>
  <c r="BV31" i="6"/>
  <c r="BW31" i="6"/>
  <c r="BX31" i="6"/>
  <c r="BX33" i="6" s="1"/>
  <c r="BY31" i="6"/>
  <c r="BZ31" i="6"/>
  <c r="CA31" i="6"/>
  <c r="CA32" i="6"/>
  <c r="CB31" i="6"/>
  <c r="CC31" i="6"/>
  <c r="CD31" i="6"/>
  <c r="CJ31" i="6"/>
  <c r="C60" i="23" s="1"/>
  <c r="CJ32" i="6"/>
  <c r="CK31" i="6"/>
  <c r="CL31" i="6"/>
  <c r="CM31" i="6"/>
  <c r="CN31" i="6"/>
  <c r="CO31" i="6"/>
  <c r="CO32" i="6"/>
  <c r="CP31" i="6"/>
  <c r="CQ31" i="6"/>
  <c r="CR31" i="6"/>
  <c r="CS31" i="6"/>
  <c r="CT31" i="6"/>
  <c r="CU31" i="6"/>
  <c r="CU32" i="6"/>
  <c r="CW31" i="6"/>
  <c r="CX31" i="6"/>
  <c r="CX32" i="6"/>
  <c r="CY31" i="6"/>
  <c r="CY32" i="6"/>
  <c r="CZ31" i="6"/>
  <c r="DA31" i="6"/>
  <c r="DA32" i="6"/>
  <c r="DB31" i="6"/>
  <c r="DC31" i="6"/>
  <c r="DC32" i="6"/>
  <c r="DD31" i="6"/>
  <c r="DE31" i="6"/>
  <c r="DE33" i="6" s="1"/>
  <c r="DE32" i="6"/>
  <c r="DF31" i="6"/>
  <c r="DF32" i="6"/>
  <c r="DG31" i="6"/>
  <c r="DH31" i="6"/>
  <c r="DH32" i="6"/>
  <c r="H32" i="6"/>
  <c r="L32" i="6"/>
  <c r="M32" i="6"/>
  <c r="N32" i="6"/>
  <c r="N33" i="6" s="1"/>
  <c r="P32" i="6"/>
  <c r="Q32" i="6"/>
  <c r="R32" i="6"/>
  <c r="T32" i="6"/>
  <c r="T33" i="6" s="1"/>
  <c r="U32" i="6"/>
  <c r="U33" i="6" s="1"/>
  <c r="V32" i="6"/>
  <c r="W32" i="6"/>
  <c r="X32" i="6"/>
  <c r="Y32" i="6"/>
  <c r="Z32" i="6"/>
  <c r="AA32" i="6"/>
  <c r="AB32" i="6"/>
  <c r="AC32" i="6"/>
  <c r="AD32" i="6"/>
  <c r="AE32" i="6"/>
  <c r="AF32" i="6"/>
  <c r="AG32" i="6"/>
  <c r="AH32" i="6"/>
  <c r="AI32" i="6"/>
  <c r="AJ32" i="6"/>
  <c r="AL32" i="6"/>
  <c r="AM32" i="6"/>
  <c r="AO32" i="6"/>
  <c r="AP32" i="6"/>
  <c r="AQ32" i="6"/>
  <c r="AR32" i="6"/>
  <c r="AR33" i="6" s="1"/>
  <c r="AS32" i="6"/>
  <c r="AS33" i="6" s="1"/>
  <c r="AT32" i="6"/>
  <c r="AT33" i="6" s="1"/>
  <c r="AU32" i="6"/>
  <c r="AV32" i="6"/>
  <c r="AW32" i="6"/>
  <c r="AX32" i="6"/>
  <c r="AZ32" i="6"/>
  <c r="AZ33" i="6" s="1"/>
  <c r="BF32" i="6"/>
  <c r="BG32" i="6"/>
  <c r="BG33" i="6" s="1"/>
  <c r="BH32" i="6"/>
  <c r="BI32" i="6"/>
  <c r="BJ32" i="6"/>
  <c r="BL32" i="6"/>
  <c r="BM32" i="6"/>
  <c r="BN32" i="6"/>
  <c r="BO32" i="6"/>
  <c r="BP32" i="6"/>
  <c r="BQ32" i="6"/>
  <c r="BR32" i="6"/>
  <c r="BT32" i="6"/>
  <c r="BU32" i="6"/>
  <c r="BV32" i="6"/>
  <c r="BW32" i="6"/>
  <c r="BX32" i="6"/>
  <c r="BY32" i="6"/>
  <c r="BZ32" i="6"/>
  <c r="CB32" i="6"/>
  <c r="CC32" i="6"/>
  <c r="CD32" i="6"/>
  <c r="CD33" i="6" s="1"/>
  <c r="CK32" i="6"/>
  <c r="CK33" i="6" s="1"/>
  <c r="CL32" i="6"/>
  <c r="CL33" i="6" s="1"/>
  <c r="CM32" i="6"/>
  <c r="CN32" i="6"/>
  <c r="CP32" i="6"/>
  <c r="CQ32" i="6"/>
  <c r="CR32" i="6"/>
  <c r="CR33" i="6" s="1"/>
  <c r="CS32" i="6"/>
  <c r="CW32" i="6"/>
  <c r="CZ32" i="6"/>
  <c r="DB32" i="6"/>
  <c r="DB33" i="6" s="1"/>
  <c r="DD32" i="6"/>
  <c r="DG32" i="6"/>
  <c r="DN32" i="6"/>
  <c r="Q33" i="6"/>
  <c r="AW33" i="6"/>
  <c r="BT33" i="6"/>
  <c r="CR22" i="6"/>
  <c r="CP22" i="6"/>
  <c r="CN22" i="6"/>
  <c r="ES17" i="6"/>
  <c r="DL19" i="6"/>
  <c r="DI19" i="6"/>
  <c r="DI12" i="6"/>
  <c r="DI26" i="6"/>
  <c r="DI14" i="6"/>
  <c r="DI13" i="6"/>
  <c r="DI11" i="6"/>
  <c r="DI18" i="6"/>
  <c r="DI25" i="6"/>
  <c r="A479" i="23"/>
  <c r="A478" i="23"/>
  <c r="A477" i="23"/>
  <c r="A334" i="23"/>
  <c r="A336" i="23"/>
  <c r="A335" i="23"/>
  <c r="E477" i="23"/>
  <c r="G477" i="23" s="1"/>
  <c r="G336" i="23"/>
  <c r="H479" i="23" s="1"/>
  <c r="G335" i="23"/>
  <c r="H478" i="23" s="1"/>
  <c r="G334" i="23"/>
  <c r="H477" i="23" s="1"/>
  <c r="G494" i="23"/>
  <c r="G493" i="23"/>
  <c r="G492" i="23"/>
  <c r="G491" i="23"/>
  <c r="G490" i="23"/>
  <c r="G489" i="23"/>
  <c r="G488" i="23"/>
  <c r="G487" i="23"/>
  <c r="G486" i="23"/>
  <c r="G485" i="23"/>
  <c r="G484" i="23"/>
  <c r="G483" i="23"/>
  <c r="F400" i="23"/>
  <c r="G400" i="23" s="1"/>
  <c r="F399" i="23"/>
  <c r="G399" i="23" s="1"/>
  <c r="F398" i="23"/>
  <c r="G398" i="23" s="1"/>
  <c r="G391" i="23"/>
  <c r="G390" i="23"/>
  <c r="G389" i="23"/>
  <c r="G388" i="23"/>
  <c r="G387" i="23"/>
  <c r="G386" i="23"/>
  <c r="G385" i="23"/>
  <c r="G384" i="23"/>
  <c r="G383" i="23"/>
  <c r="G382" i="23"/>
  <c r="G381" i="23"/>
  <c r="G380" i="23"/>
  <c r="G379" i="23"/>
  <c r="G378" i="23"/>
  <c r="G377" i="23"/>
  <c r="G376" i="23"/>
  <c r="G375" i="23"/>
  <c r="G374" i="23"/>
  <c r="G373" i="23"/>
  <c r="G372" i="23"/>
  <c r="G371" i="23"/>
  <c r="G370" i="23"/>
  <c r="G369" i="23"/>
  <c r="G368" i="23"/>
  <c r="G367" i="23"/>
  <c r="G366" i="23"/>
  <c r="G365" i="23"/>
  <c r="M193" i="23"/>
  <c r="M192" i="23"/>
  <c r="M191" i="23"/>
  <c r="M127" i="23"/>
  <c r="J127" i="23"/>
  <c r="M126" i="23"/>
  <c r="J126" i="23"/>
  <c r="M125" i="23"/>
  <c r="J125" i="23"/>
  <c r="M124" i="23"/>
  <c r="J124" i="23"/>
  <c r="M123" i="23"/>
  <c r="J123" i="23"/>
  <c r="M122" i="23"/>
  <c r="J122" i="23"/>
  <c r="M121" i="23"/>
  <c r="J121" i="23"/>
  <c r="M120" i="23"/>
  <c r="J120" i="23"/>
  <c r="M119" i="23"/>
  <c r="J119" i="23"/>
  <c r="J114" i="23"/>
  <c r="J113" i="23"/>
  <c r="I112" i="23"/>
  <c r="J112" i="23" s="1"/>
  <c r="J111" i="23"/>
  <c r="J106" i="23"/>
  <c r="J105" i="23"/>
  <c r="J104" i="23"/>
  <c r="J103" i="23"/>
  <c r="H75" i="23"/>
  <c r="H74" i="23"/>
  <c r="H73" i="23"/>
  <c r="H72" i="23"/>
  <c r="H71" i="23"/>
  <c r="H70" i="23"/>
  <c r="H69" i="23"/>
  <c r="H68" i="23"/>
  <c r="H67" i="23"/>
  <c r="H66" i="23"/>
  <c r="H65" i="23"/>
  <c r="H64" i="23"/>
  <c r="CF28" i="6"/>
  <c r="CF14" i="6"/>
  <c r="CF21" i="6"/>
  <c r="CF27" i="6"/>
  <c r="CF26" i="6"/>
  <c r="CF25" i="6"/>
  <c r="CF24" i="6"/>
  <c r="CF20" i="6"/>
  <c r="CF19" i="6"/>
  <c r="CF18" i="6"/>
  <c r="CF17" i="6"/>
  <c r="CF13" i="6"/>
  <c r="CF12" i="6"/>
  <c r="CF11" i="6"/>
  <c r="ES27" i="6"/>
  <c r="DG29" i="6"/>
  <c r="DF29" i="6"/>
  <c r="DE29" i="6"/>
  <c r="CZ29" i="6"/>
  <c r="CY29" i="6"/>
  <c r="CV29" i="6"/>
  <c r="CS29" i="6"/>
  <c r="CO29" i="6"/>
  <c r="CQ29" i="6"/>
  <c r="CP29" i="6"/>
  <c r="CN29" i="6"/>
  <c r="DH30" i="6"/>
  <c r="DG30" i="6"/>
  <c r="DF30" i="6"/>
  <c r="DE30" i="6"/>
  <c r="DD30" i="6"/>
  <c r="DB30" i="6"/>
  <c r="DA30" i="6"/>
  <c r="CZ30" i="6"/>
  <c r="CY30" i="6"/>
  <c r="CU30" i="6"/>
  <c r="CS30" i="6"/>
  <c r="CR30" i="6"/>
  <c r="CQ30" i="6"/>
  <c r="CP30" i="6"/>
  <c r="CO30" i="6"/>
  <c r="CN30" i="6"/>
  <c r="CM30" i="6"/>
  <c r="CL30" i="6"/>
  <c r="CK30" i="6"/>
  <c r="CJ29" i="6"/>
  <c r="DI28" i="6"/>
  <c r="DM27" i="6"/>
  <c r="DL27" i="6"/>
  <c r="DI27" i="6"/>
  <c r="ES26" i="6"/>
  <c r="DH23" i="6"/>
  <c r="ER23" i="6" s="1"/>
  <c r="DG23" i="6"/>
  <c r="DF23" i="6"/>
  <c r="DE23" i="6"/>
  <c r="DD23" i="6"/>
  <c r="DB23" i="6"/>
  <c r="DA23" i="6"/>
  <c r="CZ23" i="6"/>
  <c r="CY23" i="6"/>
  <c r="CU23" i="6"/>
  <c r="CT23" i="6"/>
  <c r="CS23" i="6"/>
  <c r="CR23" i="6"/>
  <c r="CQ23" i="6"/>
  <c r="CP23" i="6"/>
  <c r="CO23" i="6"/>
  <c r="CN23" i="6"/>
  <c r="CM23" i="6"/>
  <c r="CL23" i="6"/>
  <c r="CK23" i="6"/>
  <c r="DG22" i="6"/>
  <c r="ER22" i="6" s="1"/>
  <c r="DE22" i="6"/>
  <c r="DC22" i="6"/>
  <c r="DA22" i="6"/>
  <c r="CK22" i="6"/>
  <c r="CM22" i="6"/>
  <c r="CO22" i="6"/>
  <c r="CQ22" i="6"/>
  <c r="CS22" i="6"/>
  <c r="CU22" i="6"/>
  <c r="CY22" i="6"/>
  <c r="CL22" i="6"/>
  <c r="CJ22" i="6"/>
  <c r="DL20" i="6"/>
  <c r="DI20" i="6"/>
  <c r="DI17" i="6"/>
  <c r="DH16" i="6"/>
  <c r="ER16" i="6" s="1"/>
  <c r="DG16" i="6"/>
  <c r="DF16" i="6"/>
  <c r="DE16" i="6"/>
  <c r="DD16" i="6"/>
  <c r="DB16" i="6"/>
  <c r="DA16" i="6"/>
  <c r="CZ16" i="6"/>
  <c r="CY16" i="6"/>
  <c r="CT16" i="6"/>
  <c r="CS16" i="6"/>
  <c r="CR16" i="6"/>
  <c r="CQ16" i="6"/>
  <c r="CP16" i="6"/>
  <c r="CO16" i="6"/>
  <c r="CN16" i="6"/>
  <c r="CM16" i="6"/>
  <c r="CL16" i="6"/>
  <c r="CK16" i="6"/>
  <c r="DH15" i="6"/>
  <c r="DG15" i="6"/>
  <c r="DF15" i="6"/>
  <c r="DE15" i="6"/>
  <c r="DD15" i="6"/>
  <c r="DC15" i="6"/>
  <c r="DB15" i="6"/>
  <c r="DA15" i="6"/>
  <c r="CZ15" i="6"/>
  <c r="CY15" i="6"/>
  <c r="CU15" i="6"/>
  <c r="CT15" i="6"/>
  <c r="CS15" i="6"/>
  <c r="CR15" i="6"/>
  <c r="CQ15" i="6"/>
  <c r="CP15" i="6"/>
  <c r="CO15" i="6"/>
  <c r="CN15" i="6"/>
  <c r="CM15" i="6"/>
  <c r="CK15" i="6"/>
  <c r="CL15" i="6"/>
  <c r="CJ15" i="6"/>
  <c r="DM13" i="6"/>
  <c r="DL13" i="6"/>
  <c r="DL12" i="6"/>
  <c r="DC16" i="6"/>
  <c r="DC23" i="6"/>
  <c r="CU16" i="6"/>
  <c r="DC30" i="6"/>
  <c r="CJ26" i="6"/>
  <c r="CJ30" i="6"/>
  <c r="CJ19" i="6"/>
  <c r="CJ23" i="6" s="1"/>
  <c r="CJ16" i="6"/>
  <c r="CJ12" i="6"/>
  <c r="CG14" i="6"/>
  <c r="CG21" i="6"/>
  <c r="CG28" i="6"/>
  <c r="CE12" i="6"/>
  <c r="CE19" i="6"/>
  <c r="CE26" i="6"/>
  <c r="CG26" i="6"/>
  <c r="CG19" i="6"/>
  <c r="CG12" i="6"/>
  <c r="CG25" i="6"/>
  <c r="CG18" i="6"/>
  <c r="CG11" i="6"/>
  <c r="BR30" i="6"/>
  <c r="BQ30" i="6"/>
  <c r="BR29" i="6"/>
  <c r="BQ29" i="6"/>
  <c r="BR23" i="6"/>
  <c r="BQ23" i="6"/>
  <c r="BR22" i="6"/>
  <c r="BH22" i="6"/>
  <c r="BJ22" i="6"/>
  <c r="BL22" i="6"/>
  <c r="BN22" i="6"/>
  <c r="BP22" i="6"/>
  <c r="BT22" i="6"/>
  <c r="BV22" i="6"/>
  <c r="BX22" i="6"/>
  <c r="BZ22" i="6"/>
  <c r="CB22" i="6"/>
  <c r="BQ22" i="6"/>
  <c r="BR16" i="6"/>
  <c r="BR15" i="6"/>
  <c r="BQ15" i="6"/>
  <c r="BO30" i="6"/>
  <c r="BG30" i="6"/>
  <c r="BI30" i="6"/>
  <c r="BK30" i="6"/>
  <c r="BM30" i="6"/>
  <c r="BS30" i="6"/>
  <c r="BU30" i="6"/>
  <c r="BW30" i="6"/>
  <c r="BY30" i="6"/>
  <c r="CA30" i="6"/>
  <c r="CC30" i="6"/>
  <c r="BO29" i="6"/>
  <c r="BG29" i="6"/>
  <c r="BI29" i="6"/>
  <c r="BK29" i="6"/>
  <c r="BM29" i="6"/>
  <c r="BO23" i="6"/>
  <c r="BG23" i="6"/>
  <c r="BI23" i="6"/>
  <c r="BK23" i="6"/>
  <c r="BM23" i="6"/>
  <c r="BS23" i="6"/>
  <c r="BU23" i="6"/>
  <c r="BW23" i="6"/>
  <c r="BY23" i="6"/>
  <c r="CA23" i="6"/>
  <c r="CC23" i="6"/>
  <c r="BO22" i="6"/>
  <c r="BG22" i="6"/>
  <c r="BI22" i="6"/>
  <c r="BK22" i="6"/>
  <c r="BM22" i="6"/>
  <c r="BS22" i="6"/>
  <c r="BU22" i="6"/>
  <c r="BW22" i="6"/>
  <c r="BY22" i="6"/>
  <c r="CA22" i="6"/>
  <c r="CC22" i="6"/>
  <c r="BO16" i="6"/>
  <c r="BG16" i="6"/>
  <c r="BI16" i="6"/>
  <c r="BK16" i="6"/>
  <c r="BM16" i="6"/>
  <c r="BO15" i="6"/>
  <c r="BG15" i="6"/>
  <c r="BI15" i="6"/>
  <c r="BK15" i="6"/>
  <c r="BM15" i="6"/>
  <c r="BS15" i="6"/>
  <c r="BU15" i="6"/>
  <c r="BW15" i="6"/>
  <c r="BY15" i="6"/>
  <c r="CA15" i="6"/>
  <c r="CC15" i="6"/>
  <c r="BP29" i="6"/>
  <c r="BH29" i="6"/>
  <c r="BJ29" i="6"/>
  <c r="BN29" i="6"/>
  <c r="BT29" i="6"/>
  <c r="BV29" i="6"/>
  <c r="BX29" i="6"/>
  <c r="BZ29" i="6"/>
  <c r="CB29" i="6"/>
  <c r="CD29" i="6"/>
  <c r="BS29" i="6"/>
  <c r="BU29" i="6"/>
  <c r="BW29" i="6"/>
  <c r="BY29" i="6"/>
  <c r="CA29" i="6"/>
  <c r="CC29" i="6"/>
  <c r="AD29" i="6"/>
  <c r="AF29" i="6"/>
  <c r="AH29" i="6"/>
  <c r="AJ29" i="6"/>
  <c r="AL29" i="6"/>
  <c r="AN29" i="6"/>
  <c r="AP29" i="6"/>
  <c r="AR29" i="6"/>
  <c r="AT29" i="6"/>
  <c r="AV29" i="6"/>
  <c r="AX29" i="6"/>
  <c r="AZ29" i="6"/>
  <c r="AD22" i="6"/>
  <c r="AF22" i="6"/>
  <c r="AH22" i="6"/>
  <c r="AJ22" i="6"/>
  <c r="AL22" i="6"/>
  <c r="AN22" i="6"/>
  <c r="AP22" i="6"/>
  <c r="AR22" i="6"/>
  <c r="AT22" i="6"/>
  <c r="AV22" i="6"/>
  <c r="AX22" i="6"/>
  <c r="AZ22" i="6"/>
  <c r="Y17" i="6"/>
  <c r="BP23" i="6"/>
  <c r="BP16" i="6"/>
  <c r="BP15" i="6"/>
  <c r="CE11" i="6"/>
  <c r="AF31" i="6"/>
  <c r="BC11" i="6"/>
  <c r="BC25" i="6"/>
  <c r="BC14" i="6"/>
  <c r="BC21" i="6"/>
  <c r="BC28" i="6"/>
  <c r="CE18" i="6"/>
  <c r="BE25" i="6"/>
  <c r="CH12" i="6"/>
  <c r="CH19" i="6"/>
  <c r="CH26" i="6"/>
  <c r="CI12" i="6"/>
  <c r="CI19" i="6"/>
  <c r="CI26" i="6"/>
  <c r="CH24" i="6"/>
  <c r="CH17" i="6"/>
  <c r="CG17" i="6"/>
  <c r="CE14" i="6"/>
  <c r="CH13" i="6"/>
  <c r="CH15" i="6" s="1"/>
  <c r="CE28" i="6"/>
  <c r="CE21" i="6"/>
  <c r="BN30" i="6"/>
  <c r="BH30" i="6"/>
  <c r="BJ30" i="6"/>
  <c r="BL30" i="6"/>
  <c r="BP30" i="6"/>
  <c r="BT30" i="6"/>
  <c r="BV30" i="6"/>
  <c r="BX30" i="6"/>
  <c r="BZ30" i="6"/>
  <c r="CB30" i="6"/>
  <c r="CD30" i="6"/>
  <c r="BN23" i="6"/>
  <c r="BN16" i="6"/>
  <c r="CG27" i="6"/>
  <c r="BJ23" i="6"/>
  <c r="BH23" i="6"/>
  <c r="BL23" i="6"/>
  <c r="BT23" i="6"/>
  <c r="BV23" i="6"/>
  <c r="BX23" i="6"/>
  <c r="BZ23" i="6"/>
  <c r="CB23" i="6"/>
  <c r="CD23" i="6"/>
  <c r="CG20" i="6"/>
  <c r="BJ16" i="6"/>
  <c r="BH16" i="6"/>
  <c r="BL16" i="6"/>
  <c r="BJ15" i="6"/>
  <c r="BH15" i="6"/>
  <c r="BL15" i="6"/>
  <c r="CG13" i="6"/>
  <c r="CG15" i="6" s="1"/>
  <c r="CE24" i="6"/>
  <c r="CI17" i="6"/>
  <c r="CE17" i="6"/>
  <c r="BD11" i="6"/>
  <c r="CI27" i="6"/>
  <c r="CH27" i="6"/>
  <c r="W24" i="6"/>
  <c r="X24" i="6" s="1"/>
  <c r="AC29" i="6"/>
  <c r="AE29" i="6"/>
  <c r="AG29" i="6"/>
  <c r="AI29" i="6"/>
  <c r="AK29" i="6"/>
  <c r="AM29" i="6"/>
  <c r="AO29" i="6"/>
  <c r="AQ29" i="6"/>
  <c r="AS29" i="6"/>
  <c r="AU29" i="6"/>
  <c r="AW29" i="6"/>
  <c r="AY29" i="6"/>
  <c r="BC27" i="6"/>
  <c r="BB27" i="6"/>
  <c r="BC26" i="6"/>
  <c r="BD25" i="6"/>
  <c r="BB26" i="6"/>
  <c r="BB25" i="6"/>
  <c r="BB11" i="6"/>
  <c r="BB18" i="6"/>
  <c r="BB14" i="6"/>
  <c r="BB21" i="6"/>
  <c r="BC24" i="6"/>
  <c r="BB24" i="6"/>
  <c r="W17" i="6"/>
  <c r="W22" i="6" s="1"/>
  <c r="AC22" i="6"/>
  <c r="AE22" i="6"/>
  <c r="AG22" i="6"/>
  <c r="AI22" i="6"/>
  <c r="AK22" i="6"/>
  <c r="AM22" i="6"/>
  <c r="AO22" i="6"/>
  <c r="AQ22" i="6"/>
  <c r="AS22" i="6"/>
  <c r="AU22" i="6"/>
  <c r="AW22" i="6"/>
  <c r="AY22" i="6"/>
  <c r="BC20" i="6"/>
  <c r="CI20" i="6"/>
  <c r="BB20" i="6"/>
  <c r="CH20" i="6"/>
  <c r="BC19" i="6"/>
  <c r="BD18" i="6"/>
  <c r="BD14" i="6"/>
  <c r="BD21" i="6"/>
  <c r="BB19" i="6"/>
  <c r="BC17" i="6"/>
  <c r="BB17" i="6"/>
  <c r="BE14" i="6"/>
  <c r="BE12" i="6"/>
  <c r="AB15" i="6"/>
  <c r="BA15" i="6" s="1"/>
  <c r="Y15" i="6"/>
  <c r="BC13" i="6"/>
  <c r="BC12" i="6"/>
  <c r="BB12" i="6"/>
  <c r="BB10" i="6"/>
  <c r="DN23" i="6"/>
  <c r="DN16" i="6"/>
  <c r="CD16" i="6"/>
  <c r="CC16" i="6"/>
  <c r="CB16" i="6"/>
  <c r="CA16" i="6"/>
  <c r="BZ16" i="6"/>
  <c r="BY16" i="6"/>
  <c r="BX16" i="6"/>
  <c r="BW16" i="6"/>
  <c r="BV16" i="6"/>
  <c r="BU16" i="6"/>
  <c r="BQ16" i="6"/>
  <c r="BS16" i="6"/>
  <c r="BT16" i="6"/>
  <c r="CD15" i="6"/>
  <c r="CB15" i="6"/>
  <c r="BZ15" i="6"/>
  <c r="BX15" i="6"/>
  <c r="BV15" i="6"/>
  <c r="BT15" i="6"/>
  <c r="BN15" i="6"/>
  <c r="CI13" i="6"/>
  <c r="CI15" i="6" s="1"/>
  <c r="BB13" i="6"/>
  <c r="X15" i="6"/>
  <c r="BF30" i="6"/>
  <c r="BF29" i="6"/>
  <c r="BF23" i="6"/>
  <c r="BF22" i="6"/>
  <c r="BF16" i="6"/>
  <c r="BF15" i="6"/>
  <c r="BA11" i="6"/>
  <c r="BA18" i="6"/>
  <c r="BA25" i="6"/>
  <c r="CE13" i="6"/>
  <c r="CE20" i="6"/>
  <c r="CE27" i="6"/>
  <c r="BD12" i="6"/>
  <c r="S22" i="7"/>
  <c r="S21" i="7"/>
  <c r="S20" i="7"/>
  <c r="S19" i="7"/>
  <c r="S18" i="7"/>
  <c r="S17" i="7"/>
  <c r="BE28" i="6"/>
  <c r="G28" i="6" s="1"/>
  <c r="BE21" i="6"/>
  <c r="BE27" i="6"/>
  <c r="BD27" i="6"/>
  <c r="BA27" i="6"/>
  <c r="BE26" i="6"/>
  <c r="BD26" i="6"/>
  <c r="BA26" i="6"/>
  <c r="BA14" i="6"/>
  <c r="BA21" i="6"/>
  <c r="BD24" i="6"/>
  <c r="BA24" i="6"/>
  <c r="BE20" i="6"/>
  <c r="BD20" i="6"/>
  <c r="BA20" i="6"/>
  <c r="BE19" i="6"/>
  <c r="BD19" i="6"/>
  <c r="BA19" i="6"/>
  <c r="BE17" i="6"/>
  <c r="BD17" i="6"/>
  <c r="BA17" i="6"/>
  <c r="BE13" i="6"/>
  <c r="BD13" i="6"/>
  <c r="BA13" i="6"/>
  <c r="AX15" i="6"/>
  <c r="AV15" i="6"/>
  <c r="S16" i="7"/>
  <c r="S15" i="7"/>
  <c r="S14" i="7"/>
  <c r="S13" i="7"/>
  <c r="S12" i="7"/>
  <c r="S11" i="7"/>
  <c r="S9" i="7"/>
  <c r="AT15" i="6"/>
  <c r="AB12" i="6"/>
  <c r="H23" i="6"/>
  <c r="I23" i="6"/>
  <c r="J23" i="6"/>
  <c r="K23" i="6"/>
  <c r="L23" i="6"/>
  <c r="M23" i="6"/>
  <c r="N23" i="6"/>
  <c r="O23" i="6"/>
  <c r="P23" i="6"/>
  <c r="Q23" i="6"/>
  <c r="R23" i="6"/>
  <c r="S23" i="6"/>
  <c r="T23" i="6"/>
  <c r="U23" i="6"/>
  <c r="V23" i="6"/>
  <c r="AB23" i="6"/>
  <c r="AR15" i="6"/>
  <c r="AP15" i="6"/>
  <c r="AN15" i="6"/>
  <c r="S24" i="7"/>
  <c r="DN30" i="6"/>
  <c r="AL15" i="6"/>
  <c r="AY15" i="6"/>
  <c r="AW15" i="6"/>
  <c r="AU15" i="6"/>
  <c r="AS15" i="6"/>
  <c r="AQ15" i="6"/>
  <c r="AO15" i="6"/>
  <c r="AM15" i="6"/>
  <c r="AK15" i="6"/>
  <c r="AB30" i="6"/>
  <c r="AB29" i="6"/>
  <c r="W25" i="6"/>
  <c r="W30" i="6" s="1"/>
  <c r="U30" i="6"/>
  <c r="Q30" i="6"/>
  <c r="M30" i="6"/>
  <c r="S30" i="6"/>
  <c r="O30" i="6"/>
  <c r="V30" i="6"/>
  <c r="T30" i="6"/>
  <c r="R30" i="6"/>
  <c r="P30" i="6"/>
  <c r="N30" i="6"/>
  <c r="L30" i="6"/>
  <c r="J30" i="6"/>
  <c r="I30" i="6"/>
  <c r="H30" i="6"/>
  <c r="V29" i="6"/>
  <c r="U29" i="6"/>
  <c r="T29" i="6"/>
  <c r="S29" i="6"/>
  <c r="R29" i="6"/>
  <c r="Q29" i="6"/>
  <c r="P29" i="6"/>
  <c r="O29" i="6"/>
  <c r="N29" i="6"/>
  <c r="M29" i="6"/>
  <c r="L29" i="6"/>
  <c r="J29" i="6"/>
  <c r="I29" i="6"/>
  <c r="H29" i="6"/>
  <c r="K30" i="6"/>
  <c r="K29" i="6"/>
  <c r="H16" i="6"/>
  <c r="L16" i="6"/>
  <c r="N16" i="6"/>
  <c r="P16" i="6"/>
  <c r="R16" i="6"/>
  <c r="T16" i="6"/>
  <c r="V16" i="6"/>
  <c r="G15" i="6"/>
  <c r="H15" i="6"/>
  <c r="K15" i="6"/>
  <c r="L15" i="6"/>
  <c r="M15" i="6"/>
  <c r="N15" i="6"/>
  <c r="O15" i="6"/>
  <c r="P15" i="6"/>
  <c r="Q15" i="6"/>
  <c r="R15" i="6"/>
  <c r="S15" i="6"/>
  <c r="T15" i="6"/>
  <c r="U15" i="6"/>
  <c r="V15" i="6"/>
  <c r="H22" i="6"/>
  <c r="K22" i="6"/>
  <c r="L22" i="6"/>
  <c r="M22" i="6"/>
  <c r="N22" i="6"/>
  <c r="O22" i="6"/>
  <c r="P22" i="6"/>
  <c r="Q22" i="6"/>
  <c r="R22" i="6"/>
  <c r="S22" i="6"/>
  <c r="T22" i="6"/>
  <c r="U22" i="6"/>
  <c r="V22" i="6"/>
  <c r="AB22" i="6"/>
  <c r="AJ15" i="6"/>
  <c r="AI15" i="6"/>
  <c r="AH15" i="6"/>
  <c r="AG15" i="6"/>
  <c r="AE15" i="6"/>
  <c r="AD15" i="6"/>
  <c r="AC15" i="6"/>
  <c r="AB16" i="6"/>
  <c r="AA15" i="6"/>
  <c r="Z15" i="6"/>
  <c r="Y16" i="6"/>
  <c r="U16" i="6"/>
  <c r="S16" i="6"/>
  <c r="Q16" i="6"/>
  <c r="O16" i="6"/>
  <c r="M16" i="6"/>
  <c r="K16" i="6"/>
  <c r="J16" i="6"/>
  <c r="I16" i="6"/>
  <c r="W15" i="6"/>
  <c r="W16" i="6"/>
  <c r="X16" i="6"/>
  <c r="U25" i="7"/>
  <c r="EM30" i="6"/>
  <c r="EQ29" i="6"/>
  <c r="EP29" i="6"/>
  <c r="EO29" i="6"/>
  <c r="EM29" i="6"/>
  <c r="EQ28" i="6"/>
  <c r="EP28" i="6"/>
  <c r="EO28" i="6"/>
  <c r="EO25" i="6"/>
  <c r="EO30" i="6" s="1"/>
  <c r="EN28" i="6"/>
  <c r="EM28" i="6"/>
  <c r="EP27" i="6"/>
  <c r="EO27" i="6"/>
  <c r="EN27" i="6"/>
  <c r="EM27" i="6"/>
  <c r="EQ26" i="6"/>
  <c r="EP26" i="6"/>
  <c r="EO26" i="6"/>
  <c r="EN26" i="6"/>
  <c r="EM26" i="6"/>
  <c r="EQ25" i="6"/>
  <c r="EQ30" i="6" s="1"/>
  <c r="EP25" i="6"/>
  <c r="EN25" i="6"/>
  <c r="EN30" i="6" s="1"/>
  <c r="EM25" i="6"/>
  <c r="EQ24" i="6"/>
  <c r="EP24" i="6"/>
  <c r="EO24" i="6"/>
  <c r="EN24" i="6"/>
  <c r="EM24" i="6"/>
  <c r="EQ22" i="6"/>
  <c r="EP22" i="6"/>
  <c r="EO22" i="6"/>
  <c r="EN22" i="6"/>
  <c r="EM22" i="6"/>
  <c r="EQ21" i="6"/>
  <c r="EP21" i="6"/>
  <c r="EO21" i="6"/>
  <c r="EN21" i="6"/>
  <c r="EM21" i="6"/>
  <c r="EM14" i="6"/>
  <c r="EQ20" i="6"/>
  <c r="EP20" i="6"/>
  <c r="EO20" i="6"/>
  <c r="EN20" i="6"/>
  <c r="EM20" i="6"/>
  <c r="EQ19" i="6"/>
  <c r="EP19" i="6"/>
  <c r="EO19" i="6"/>
  <c r="EN19" i="6"/>
  <c r="EM19" i="6"/>
  <c r="EQ18" i="6"/>
  <c r="EQ23" i="6" s="1"/>
  <c r="EP18" i="6"/>
  <c r="EO18" i="6"/>
  <c r="EO23" i="6" s="1"/>
  <c r="EN18" i="6"/>
  <c r="EN23" i="6" s="1"/>
  <c r="EM18" i="6"/>
  <c r="EM11" i="6"/>
  <c r="EQ17" i="6"/>
  <c r="EP17" i="6"/>
  <c r="EO17" i="6"/>
  <c r="EN17" i="6"/>
  <c r="EM17" i="6"/>
  <c r="EQ14" i="6"/>
  <c r="EP14" i="6"/>
  <c r="EO14" i="6"/>
  <c r="EN14" i="6"/>
  <c r="EP13" i="6"/>
  <c r="EO13" i="6"/>
  <c r="EO10" i="6"/>
  <c r="EQ10" i="6" s="1"/>
  <c r="EQ15" i="6" s="1"/>
  <c r="EN13" i="6"/>
  <c r="EQ12" i="6"/>
  <c r="EP12" i="6"/>
  <c r="EO12" i="6"/>
  <c r="EN12" i="6"/>
  <c r="EM12" i="6"/>
  <c r="EQ11" i="6"/>
  <c r="EP11" i="6"/>
  <c r="EO11" i="6"/>
  <c r="EO16" i="6" s="1"/>
  <c r="EN11" i="6"/>
  <c r="EN10" i="6"/>
  <c r="EM10" i="6"/>
  <c r="EM15" i="6" s="1"/>
  <c r="T25" i="7"/>
  <c r="S23" i="7"/>
  <c r="AF15" i="6"/>
  <c r="BA12" i="6"/>
  <c r="BL29" i="6"/>
  <c r="CG24" i="6"/>
  <c r="CE25" i="6"/>
  <c r="ES13" i="6"/>
  <c r="ES21" i="6"/>
  <c r="CI31" i="6"/>
  <c r="Y31" i="6"/>
  <c r="Y33" i="6" s="1"/>
  <c r="ET21" i="6"/>
  <c r="ES25" i="6"/>
  <c r="ES20" i="6"/>
  <c r="W23" i="6"/>
  <c r="W29" i="6"/>
  <c r="CE23" i="6"/>
  <c r="Y23" i="6"/>
  <c r="Y22" i="6"/>
  <c r="AA17" i="6"/>
  <c r="H193" i="23"/>
  <c r="E336" i="23" s="1"/>
  <c r="EU12" i="6"/>
  <c r="AJ31" i="6"/>
  <c r="DL15" i="6"/>
  <c r="CE31" i="6" l="1"/>
  <c r="EN16" i="6"/>
  <c r="EP30" i="6"/>
  <c r="AF33" i="6"/>
  <c r="ET13" i="6"/>
  <c r="CQ33" i="6"/>
  <c r="BR33" i="6"/>
  <c r="H33" i="6"/>
  <c r="BY33" i="6"/>
  <c r="CX33" i="6"/>
  <c r="G14" i="6"/>
  <c r="EV10" i="6"/>
  <c r="EU11" i="6"/>
  <c r="G11" i="6"/>
  <c r="S33" i="6"/>
  <c r="X17" i="6"/>
  <c r="X22" i="6" s="1"/>
  <c r="AG33" i="6"/>
  <c r="AV33" i="6"/>
  <c r="DJ22" i="6"/>
  <c r="ER15" i="6"/>
  <c r="DK22" i="6"/>
  <c r="ES22" i="6" s="1"/>
  <c r="ER30" i="6"/>
  <c r="J33" i="6"/>
  <c r="EP23" i="6"/>
  <c r="AJ33" i="6"/>
  <c r="ER29" i="6"/>
  <c r="DI32" i="6"/>
  <c r="DG33" i="6"/>
  <c r="F478" i="23"/>
  <c r="EU20" i="6"/>
  <c r="EU26" i="6"/>
  <c r="EV12" i="6"/>
  <c r="BV33" i="6"/>
  <c r="AX33" i="6"/>
  <c r="AP33" i="6"/>
  <c r="CU33" i="6"/>
  <c r="ET12" i="6"/>
  <c r="CF15" i="6"/>
  <c r="CG32" i="6"/>
  <c r="AE33" i="6"/>
  <c r="O33" i="6"/>
  <c r="EM31" i="6"/>
  <c r="EM32" i="6"/>
  <c r="CC33" i="6"/>
  <c r="BS33" i="6"/>
  <c r="DN33" i="6"/>
  <c r="EU21" i="6"/>
  <c r="EU27" i="6"/>
  <c r="AH31" i="6"/>
  <c r="AH33" i="6" s="1"/>
  <c r="CP33" i="6"/>
  <c r="BQ33" i="6"/>
  <c r="BH33" i="6"/>
  <c r="CH30" i="6"/>
  <c r="AA22" i="6"/>
  <c r="BO33" i="6"/>
  <c r="CW33" i="6"/>
  <c r="AD33" i="6"/>
  <c r="ET17" i="6"/>
  <c r="DM22" i="6"/>
  <c r="I192" i="23"/>
  <c r="EV25" i="6"/>
  <c r="EU19" i="6"/>
  <c r="CG30" i="6"/>
  <c r="CF29" i="6"/>
  <c r="CE15" i="6"/>
  <c r="CE16" i="6"/>
  <c r="DF33" i="6"/>
  <c r="DA33" i="6"/>
  <c r="CO33" i="6"/>
  <c r="K33" i="6"/>
  <c r="G27" i="6"/>
  <c r="EV27" i="6" s="1"/>
  <c r="CG16" i="6"/>
  <c r="Y30" i="6"/>
  <c r="BE29" i="6"/>
  <c r="CH22" i="6"/>
  <c r="CE29" i="6"/>
  <c r="BI33" i="6"/>
  <c r="AO33" i="6"/>
  <c r="CB33" i="6"/>
  <c r="BU33" i="6"/>
  <c r="BN33" i="6"/>
  <c r="AU33" i="6"/>
  <c r="AB33" i="6"/>
  <c r="P33" i="6"/>
  <c r="CV33" i="6"/>
  <c r="CI32" i="6"/>
  <c r="BB31" i="6"/>
  <c r="CM33" i="6"/>
  <c r="AM33" i="6"/>
  <c r="V33" i="6"/>
  <c r="Y29" i="6"/>
  <c r="BP33" i="6"/>
  <c r="CY33" i="6"/>
  <c r="CS33" i="6"/>
  <c r="E478" i="23"/>
  <c r="CE32" i="6"/>
  <c r="CE33" i="6" s="1"/>
  <c r="CG31" i="6"/>
  <c r="I33" i="6"/>
  <c r="CH32" i="6"/>
  <c r="DI30" i="6"/>
  <c r="BW33" i="6"/>
  <c r="CH31" i="6"/>
  <c r="BA16" i="6"/>
  <c r="ET14" i="6"/>
  <c r="DL30" i="6"/>
  <c r="H192" i="23"/>
  <c r="E335" i="23" s="1"/>
  <c r="H191" i="23"/>
  <c r="E334" i="23" s="1"/>
  <c r="AA23" i="6"/>
  <c r="X30" i="6"/>
  <c r="BA29" i="6"/>
  <c r="BD29" i="6"/>
  <c r="BC22" i="6"/>
  <c r="CE22" i="6"/>
  <c r="CH29" i="6"/>
  <c r="G20" i="6"/>
  <c r="EV20" i="6" s="1"/>
  <c r="CN33" i="6"/>
  <c r="BM33" i="6"/>
  <c r="DH33" i="6"/>
  <c r="DC33" i="6"/>
  <c r="CA33" i="6"/>
  <c r="BL33" i="6"/>
  <c r="BD16" i="6"/>
  <c r="CI30" i="6"/>
  <c r="DI22" i="6"/>
  <c r="EV14" i="6"/>
  <c r="ET18" i="6"/>
  <c r="ET27" i="6"/>
  <c r="EP16" i="6"/>
  <c r="BA31" i="6"/>
  <c r="BC32" i="6"/>
  <c r="DI16" i="6"/>
  <c r="CF31" i="6"/>
  <c r="BZ33" i="6"/>
  <c r="AI33" i="6"/>
  <c r="BD23" i="6"/>
  <c r="BA32" i="6"/>
  <c r="EV11" i="6"/>
  <c r="G17" i="6"/>
  <c r="DL32" i="6"/>
  <c r="EQ16" i="6"/>
  <c r="BD31" i="6"/>
  <c r="CG23" i="6"/>
  <c r="CG22" i="6"/>
  <c r="ES15" i="6"/>
  <c r="CJ33" i="6"/>
  <c r="BK33" i="6"/>
  <c r="AY33" i="6"/>
  <c r="AQ33" i="6"/>
  <c r="BB23" i="6"/>
  <c r="DD33" i="6"/>
  <c r="BA22" i="6"/>
  <c r="DL23" i="6"/>
  <c r="BC29" i="6"/>
  <c r="CF23" i="6"/>
  <c r="CF30" i="6"/>
  <c r="L33" i="6"/>
  <c r="BC16" i="6"/>
  <c r="BC30" i="6"/>
  <c r="CG29" i="6"/>
  <c r="BF33" i="6"/>
  <c r="BE16" i="6"/>
  <c r="CI33" i="6"/>
  <c r="R33" i="6"/>
  <c r="DL16" i="6"/>
  <c r="BB16" i="6"/>
  <c r="BE30" i="6"/>
  <c r="BB22" i="6"/>
  <c r="EN15" i="6"/>
  <c r="EU13" i="6"/>
  <c r="CF22" i="6"/>
  <c r="DI15" i="6"/>
  <c r="CF32" i="6"/>
  <c r="CF33" i="6" s="1"/>
  <c r="AN33" i="6"/>
  <c r="AC33" i="6"/>
  <c r="BC18" i="6"/>
  <c r="BC31" i="6" s="1"/>
  <c r="BC33" i="6" s="1"/>
  <c r="DL31" i="6"/>
  <c r="DI23" i="6"/>
  <c r="EM23" i="6" s="1"/>
  <c r="DI31" i="6"/>
  <c r="EV26" i="6"/>
  <c r="ET19" i="6"/>
  <c r="ET11" i="6"/>
  <c r="CL29" i="6"/>
  <c r="CT28" i="6"/>
  <c r="DK28" i="6" s="1"/>
  <c r="EU25" i="6"/>
  <c r="AA31" i="6"/>
  <c r="AA33" i="6" s="1"/>
  <c r="AA30" i="6"/>
  <c r="BB15" i="6"/>
  <c r="BD15" i="6"/>
  <c r="BC15" i="6"/>
  <c r="BE15" i="6" s="1"/>
  <c r="EV15" i="6" s="1"/>
  <c r="X31" i="6"/>
  <c r="X33" i="6" s="1"/>
  <c r="Z18" i="6"/>
  <c r="X23" i="6"/>
  <c r="X29" i="6"/>
  <c r="Z24" i="6"/>
  <c r="Z29" i="6" s="1"/>
  <c r="DI29" i="6"/>
  <c r="BE22" i="6"/>
  <c r="EV19" i="6"/>
  <c r="I191" i="23"/>
  <c r="CI29" i="6"/>
  <c r="EP10" i="6"/>
  <c r="EP15" i="6" s="1"/>
  <c r="EO15" i="6"/>
  <c r="BE32" i="6"/>
  <c r="BB28" i="6"/>
  <c r="BB32" i="6" s="1"/>
  <c r="BB33" i="6" s="1"/>
  <c r="DM15" i="6"/>
  <c r="ET15" i="6" s="1"/>
  <c r="F60" i="23"/>
  <c r="G60" i="23" s="1"/>
  <c r="CH16" i="6"/>
  <c r="AL23" i="6"/>
  <c r="BC23" i="6" s="1"/>
  <c r="AK30" i="6"/>
  <c r="BA30" i="6" s="1"/>
  <c r="CE30" i="6"/>
  <c r="ET26" i="6"/>
  <c r="G21" i="6"/>
  <c r="EV21" i="6" s="1"/>
  <c r="EV13" i="6"/>
  <c r="BA23" i="6"/>
  <c r="BD28" i="6"/>
  <c r="BD32" i="6" s="1"/>
  <c r="AL31" i="6"/>
  <c r="AL33" i="6" s="1"/>
  <c r="BE18" i="6"/>
  <c r="G18" i="6" s="1"/>
  <c r="AA29" i="6"/>
  <c r="Z17" i="6"/>
  <c r="Z22" i="6" s="1"/>
  <c r="F336" i="23"/>
  <c r="W31" i="6"/>
  <c r="W33" i="6" s="1"/>
  <c r="ET20" i="6"/>
  <c r="CF16" i="6"/>
  <c r="DM31" i="6"/>
  <c r="E60" i="23" s="1"/>
  <c r="DL22" i="6"/>
  <c r="ES12" i="6"/>
  <c r="AK32" i="6"/>
  <c r="AK33" i="6" s="1"/>
  <c r="BD22" i="6"/>
  <c r="E479" i="23"/>
  <c r="BB29" i="6"/>
  <c r="ET25" i="6"/>
  <c r="DJ31" i="6"/>
  <c r="DJ33" i="6" s="1"/>
  <c r="CI22" i="6"/>
  <c r="I193" i="23"/>
  <c r="J193" i="23" s="1"/>
  <c r="DM23" i="6"/>
  <c r="ET23" i="6" s="1"/>
  <c r="DM16" i="6"/>
  <c r="DK16" i="6"/>
  <c r="ES16" i="6" s="1"/>
  <c r="EU14" i="6"/>
  <c r="ES14" i="6"/>
  <c r="CZ33" i="6"/>
  <c r="ES18" i="6"/>
  <c r="DK23" i="6"/>
  <c r="ES23" i="6" s="1"/>
  <c r="EU15" i="6" l="1"/>
  <c r="G22" i="6"/>
  <c r="EV22" i="6" s="1"/>
  <c r="EV17" i="6"/>
  <c r="CG33" i="6"/>
  <c r="G478" i="23"/>
  <c r="DI33" i="6"/>
  <c r="DL33" i="6"/>
  <c r="CH33" i="6"/>
  <c r="ET16" i="6"/>
  <c r="ET22" i="6"/>
  <c r="EM16" i="6"/>
  <c r="BD33" i="6"/>
  <c r="J191" i="23"/>
  <c r="J192" i="23"/>
  <c r="EU16" i="6"/>
  <c r="EU24" i="6"/>
  <c r="BA33" i="6"/>
  <c r="D60" i="23"/>
  <c r="ET29" i="6"/>
  <c r="H60" i="23"/>
  <c r="CT32" i="6"/>
  <c r="CT33" i="6" s="1"/>
  <c r="DM28" i="6"/>
  <c r="CT30" i="6"/>
  <c r="G31" i="6"/>
  <c r="BE31" i="6"/>
  <c r="BE33" i="6" s="1"/>
  <c r="EV18" i="6"/>
  <c r="ES24" i="6"/>
  <c r="EU18" i="6"/>
  <c r="EU22" i="6"/>
  <c r="BE23" i="6"/>
  <c r="EU23" i="6" s="1"/>
  <c r="F479" i="23"/>
  <c r="G479" i="23" s="1"/>
  <c r="ET24" i="6"/>
  <c r="G32" i="6"/>
  <c r="BB30" i="6"/>
  <c r="BD30" i="6"/>
  <c r="Z31" i="6"/>
  <c r="Z33" i="6" s="1"/>
  <c r="Z23" i="6"/>
  <c r="G191" i="23"/>
  <c r="G16" i="6"/>
  <c r="EV16" i="6" s="1"/>
  <c r="G24" i="6"/>
  <c r="G29" i="6" s="1"/>
  <c r="EV29" i="6" s="1"/>
  <c r="EU17" i="6"/>
  <c r="G30" i="6"/>
  <c r="G193" i="23"/>
  <c r="ES29" i="6"/>
  <c r="EU29" i="6"/>
  <c r="G33" i="6" l="1"/>
  <c r="DK30" i="6"/>
  <c r="ES30" i="6" s="1"/>
  <c r="DK32" i="6"/>
  <c r="DK33" i="6" s="1"/>
  <c r="ES28" i="6"/>
  <c r="EU28" i="6"/>
  <c r="DM32" i="6"/>
  <c r="DM33" i="6" s="1"/>
  <c r="ET28" i="6"/>
  <c r="EV28" i="6"/>
  <c r="DM30" i="6"/>
  <c r="EV24" i="6"/>
  <c r="G23" i="6"/>
  <c r="EV23" i="6" s="1"/>
  <c r="G192" i="23"/>
  <c r="ET30" i="6" l="1"/>
  <c r="EV30" i="6"/>
  <c r="EU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AD11" authorId="0" shapeId="0" xr:uid="{00000000-0006-0000-0000-00000C000000}">
      <text>
        <r>
          <rPr>
            <b/>
            <sz val="9"/>
            <color indexed="81"/>
            <rFont val="Tahoma"/>
            <family val="2"/>
          </rPr>
          <t>YULIED.PENARANDA:</t>
        </r>
        <r>
          <rPr>
            <sz val="9"/>
            <color indexed="81"/>
            <rFont val="Tahoma"/>
            <family val="2"/>
          </rPr>
          <t xml:space="preserve">
Año 2</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7" authorId="0" shapeId="0" xr:uid="{00000000-0006-0000-0100-000029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00000000-0006-0000-0100-00002B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8"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1000000}">
      <text>
        <r>
          <rPr>
            <b/>
            <sz val="9"/>
            <color indexed="81"/>
            <rFont val="Tahoma"/>
            <family val="2"/>
          </rPr>
          <t>YULIED.PENARANDA:</t>
        </r>
        <r>
          <rPr>
            <sz val="9"/>
            <color indexed="81"/>
            <rFont val="Tahoma"/>
            <family val="2"/>
          </rPr>
          <t xml:space="preserve">
La suma debe dar 100%</t>
        </r>
      </text>
    </comment>
    <comment ref="U25" authorId="0" shapeId="0" xr:uid="{00000000-0006-0000-0200-000032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presupuesto vigencia</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8" authorId="0" shapeId="0" xr:uid="{00000000-0006-0000-0400-00000B000000}">
      <text>
        <r>
          <rPr>
            <b/>
            <sz val="9"/>
            <color indexed="81"/>
            <rFont val="Tahoma"/>
            <family val="2"/>
          </rPr>
          <t>YULIED.PENARANDA:</t>
        </r>
        <r>
          <rPr>
            <sz val="9"/>
            <color indexed="81"/>
            <rFont val="Tahoma"/>
            <family val="2"/>
          </rPr>
          <t xml:space="preserve">
Vigencia a reportar</t>
        </r>
      </text>
    </comment>
    <comment ref="C18" authorId="0" shapeId="0" xr:uid="{00000000-0006-0000-0400-00000C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18"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 authorId="0" shapeId="0" xr:uid="{00000000-0006-0000-0400-00000E000000}">
      <text>
        <r>
          <rPr>
            <b/>
            <sz val="9"/>
            <color indexed="81"/>
            <rFont val="Tahoma"/>
            <family val="2"/>
          </rPr>
          <t>presupuesto vigencia</t>
        </r>
      </text>
    </comment>
    <comment ref="F18" authorId="0" shapeId="0" xr:uid="{00000000-0006-0000-0400-00000F000000}">
      <text>
        <r>
          <rPr>
            <b/>
            <sz val="9"/>
            <color indexed="81"/>
            <rFont val="Tahoma"/>
            <family val="2"/>
          </rPr>
          <t>YULIED.PENARANDA:</t>
        </r>
        <r>
          <rPr>
            <sz val="9"/>
            <color indexed="81"/>
            <rFont val="Tahoma"/>
            <family val="2"/>
          </rPr>
          <t xml:space="preserve">
Corresponde al pago </t>
        </r>
      </text>
    </comment>
    <comment ref="G18"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20000000}">
      <text>
        <r>
          <rPr>
            <b/>
            <sz val="9"/>
            <color indexed="81"/>
            <rFont val="Tahoma"/>
            <family val="2"/>
          </rPr>
          <t>YULIED.PENARANDA:</t>
        </r>
        <r>
          <rPr>
            <sz val="9"/>
            <color indexed="81"/>
            <rFont val="Tahoma"/>
            <family val="2"/>
          </rPr>
          <t xml:space="preserve">
Vigencia a reportar</t>
        </r>
      </text>
    </comment>
    <comment ref="C6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24000000}">
      <text>
        <r>
          <rPr>
            <b/>
            <sz val="9"/>
            <color indexed="81"/>
            <rFont val="Tahoma"/>
            <family val="2"/>
          </rPr>
          <t>YULIED.PENARANDA:</t>
        </r>
        <r>
          <rPr>
            <sz val="9"/>
            <color indexed="81"/>
            <rFont val="Tahoma"/>
            <family val="2"/>
          </rPr>
          <t xml:space="preserve">
Corresponde al pago </t>
        </r>
      </text>
    </comment>
    <comment ref="G6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00000000-0006-0000-0400-000027000000}">
      <text>
        <r>
          <rPr>
            <b/>
            <sz val="9"/>
            <color indexed="81"/>
            <rFont val="Tahoma"/>
            <family val="2"/>
          </rPr>
          <t>YULIED.PENARANDA:</t>
        </r>
        <r>
          <rPr>
            <sz val="9"/>
            <color indexed="81"/>
            <rFont val="Tahoma"/>
            <family val="2"/>
          </rPr>
          <t xml:space="preserve">
Vigencia a reportar</t>
        </r>
      </text>
    </comment>
    <comment ref="B7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400-000030000000}">
      <text>
        <r>
          <rPr>
            <b/>
            <sz val="9"/>
            <color indexed="81"/>
            <rFont val="Tahoma"/>
            <family val="2"/>
          </rPr>
          <t>YULIED.PENARANDA:</t>
        </r>
        <r>
          <rPr>
            <sz val="9"/>
            <color indexed="81"/>
            <rFont val="Tahoma"/>
            <family val="2"/>
          </rPr>
          <t xml:space="preserve">
Vigencia a reportar</t>
        </r>
      </text>
    </comment>
    <comment ref="B8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400-000039000000}">
      <text>
        <r>
          <rPr>
            <b/>
            <sz val="9"/>
            <color indexed="81"/>
            <rFont val="Tahoma"/>
            <family val="2"/>
          </rPr>
          <t>YULIED.PENARANDA:</t>
        </r>
        <r>
          <rPr>
            <sz val="9"/>
            <color indexed="81"/>
            <rFont val="Tahoma"/>
            <family val="2"/>
          </rPr>
          <t xml:space="preserve">
Vigencia a reportar</t>
        </r>
      </text>
    </comment>
    <comment ref="B118"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400-00003C000000}">
      <text>
        <r>
          <rPr>
            <b/>
            <sz val="18"/>
            <color indexed="81"/>
            <rFont val="Tahoma"/>
            <family val="2"/>
          </rPr>
          <t>YULIED.PENARANDA:</t>
        </r>
        <r>
          <rPr>
            <sz val="18"/>
            <color indexed="81"/>
            <rFont val="Tahoma"/>
            <family val="2"/>
          </rPr>
          <t xml:space="preserve">
Nombre completo del indicador. Expresión verbal, precisa y concreta del patrón de evaluación. </t>
        </r>
      </text>
    </comment>
    <comment ref="E118"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56"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7" authorId="0" shapeId="0" xr:uid="{00000000-0006-0000-0400-000042000000}">
      <text>
        <r>
          <rPr>
            <b/>
            <sz val="9"/>
            <color indexed="81"/>
            <rFont val="Tahoma"/>
            <family val="2"/>
          </rPr>
          <t>YULIED.PENARANDA:</t>
        </r>
        <r>
          <rPr>
            <sz val="9"/>
            <color indexed="81"/>
            <rFont val="Tahoma"/>
            <family val="2"/>
          </rPr>
          <t xml:space="preserve">
Vigencia a reportar</t>
        </r>
      </text>
    </comment>
    <comment ref="B157"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7"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7"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7"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7"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7"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7"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95"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6" authorId="0" shapeId="0" xr:uid="{00000000-0006-0000-0400-00004B000000}">
      <text>
        <r>
          <rPr>
            <b/>
            <sz val="9"/>
            <color indexed="81"/>
            <rFont val="Tahoma"/>
            <family val="2"/>
          </rPr>
          <t>YULIED.PENARANDA:</t>
        </r>
        <r>
          <rPr>
            <sz val="9"/>
            <color indexed="81"/>
            <rFont val="Tahoma"/>
            <family val="2"/>
          </rPr>
          <t xml:space="preserve">
Vigencia a reportar</t>
        </r>
      </text>
    </comment>
    <comment ref="B196"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6"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6"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6"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6"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6"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6"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10"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1" authorId="0" shapeId="0" xr:uid="{00000000-0006-0000-0400-000054000000}">
      <text>
        <r>
          <rPr>
            <b/>
            <sz val="9"/>
            <color indexed="81"/>
            <rFont val="Tahoma"/>
            <family val="2"/>
          </rPr>
          <t>YULIED.PENARANDA:</t>
        </r>
        <r>
          <rPr>
            <sz val="9"/>
            <color indexed="81"/>
            <rFont val="Tahoma"/>
            <family val="2"/>
          </rPr>
          <t xml:space="preserve">
Vigencia a reportar</t>
        </r>
      </text>
    </comment>
    <comment ref="B211"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1"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1"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1"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20"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1" authorId="0" shapeId="0" xr:uid="{00000000-0006-0000-0400-00005A000000}">
      <text>
        <r>
          <rPr>
            <b/>
            <sz val="9"/>
            <color indexed="81"/>
            <rFont val="Tahoma"/>
            <family val="2"/>
          </rPr>
          <t>YULIED.PENARANDA:</t>
        </r>
        <r>
          <rPr>
            <sz val="9"/>
            <color indexed="81"/>
            <rFont val="Tahoma"/>
            <family val="2"/>
          </rPr>
          <t xml:space="preserve">
Vigencia a reportar</t>
        </r>
      </text>
    </comment>
    <comment ref="B221"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1"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1"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1"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60"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1" authorId="0" shapeId="0" xr:uid="{00000000-0006-0000-0400-000060000000}">
      <text>
        <r>
          <rPr>
            <b/>
            <sz val="9"/>
            <color indexed="81"/>
            <rFont val="Tahoma"/>
            <family val="2"/>
          </rPr>
          <t>YULIED.PENARANDA:</t>
        </r>
        <r>
          <rPr>
            <sz val="9"/>
            <color indexed="81"/>
            <rFont val="Tahoma"/>
            <family val="2"/>
          </rPr>
          <t xml:space="preserve">
Vigencia a reportar</t>
        </r>
      </text>
    </comment>
    <comment ref="B261"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1"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1"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1"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0" authorId="0" shapeId="0" xr:uid="{00000000-0006-0000-0400-000066000000}">
      <text>
        <r>
          <rPr>
            <b/>
            <sz val="9"/>
            <color indexed="81"/>
            <rFont val="Tahoma"/>
            <family val="2"/>
          </rPr>
          <t>YULIED.PENARANDA:</t>
        </r>
        <r>
          <rPr>
            <sz val="9"/>
            <color indexed="81"/>
            <rFont val="Tahoma"/>
            <family val="2"/>
          </rPr>
          <t xml:space="preserve">
Vigencia a reportar</t>
        </r>
      </text>
    </comment>
    <comment ref="B300"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0"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0"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9" authorId="0" shapeId="0" xr:uid="{00000000-0006-0000-0400-00006C000000}">
      <text>
        <r>
          <rPr>
            <b/>
            <sz val="9"/>
            <color indexed="81"/>
            <rFont val="Tahoma"/>
            <family val="2"/>
          </rPr>
          <t>YULIED.PENARANDA:</t>
        </r>
        <r>
          <rPr>
            <sz val="9"/>
            <color indexed="81"/>
            <rFont val="Tahoma"/>
            <family val="2"/>
          </rPr>
          <t xml:space="preserve">
Vigencia a reportar</t>
        </r>
      </text>
    </comment>
    <comment ref="B339"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9"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9"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4" authorId="0" shapeId="0" xr:uid="{00000000-0006-0000-0400-000072000000}">
      <text>
        <r>
          <rPr>
            <b/>
            <sz val="9"/>
            <color indexed="81"/>
            <rFont val="Tahoma"/>
            <family val="2"/>
          </rPr>
          <t>YULIED.PENARANDA:</t>
        </r>
        <r>
          <rPr>
            <sz val="9"/>
            <color indexed="81"/>
            <rFont val="Tahoma"/>
            <family val="2"/>
          </rPr>
          <t xml:space="preserve">
Vigencia a reportar</t>
        </r>
      </text>
    </comment>
    <comment ref="B354"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4"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4"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4"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63"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4" authorId="0" shapeId="0" xr:uid="{00000000-0006-0000-0400-000078000000}">
      <text>
        <r>
          <rPr>
            <b/>
            <sz val="9"/>
            <color indexed="81"/>
            <rFont val="Tahoma"/>
            <family val="2"/>
          </rPr>
          <t>YULIED.PENARANDA:</t>
        </r>
        <r>
          <rPr>
            <sz val="9"/>
            <color indexed="81"/>
            <rFont val="Tahoma"/>
            <family val="2"/>
          </rPr>
          <t xml:space="preserve">
Vigencia a reportar</t>
        </r>
      </text>
    </comment>
    <comment ref="B364"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4"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4"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4"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03" authorId="0" shapeId="0" xr:uid="{00000000-0006-0000-0400-00007D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04" authorId="0" shapeId="0" xr:uid="{00000000-0006-0000-0400-00007E000000}">
      <text>
        <r>
          <rPr>
            <b/>
            <sz val="9"/>
            <color indexed="81"/>
            <rFont val="Tahoma"/>
            <family val="2"/>
          </rPr>
          <t>YULIED.PENARANDA:</t>
        </r>
        <r>
          <rPr>
            <sz val="9"/>
            <color indexed="81"/>
            <rFont val="Tahoma"/>
            <family val="2"/>
          </rPr>
          <t xml:space="preserve">
Vigencia a reportar</t>
        </r>
      </text>
    </comment>
    <comment ref="B40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4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3" authorId="0" shapeId="0" xr:uid="{00000000-0006-0000-0400-000084000000}">
      <text>
        <r>
          <rPr>
            <b/>
            <sz val="9"/>
            <color indexed="81"/>
            <rFont val="Tahoma"/>
            <family val="2"/>
          </rPr>
          <t>YULIED.PENARANDA:</t>
        </r>
        <r>
          <rPr>
            <sz val="9"/>
            <color indexed="81"/>
            <rFont val="Tahoma"/>
            <family val="2"/>
          </rPr>
          <t xml:space="preserve">
Vigencia a reportar</t>
        </r>
      </text>
    </comment>
    <comment ref="B44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81"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2" authorId="0" shapeId="0" xr:uid="{00000000-0006-0000-0400-00008A000000}">
      <text>
        <r>
          <rPr>
            <b/>
            <sz val="9"/>
            <color indexed="81"/>
            <rFont val="Tahoma"/>
            <family val="2"/>
          </rPr>
          <t>YULIED.PENARANDA:</t>
        </r>
        <r>
          <rPr>
            <sz val="9"/>
            <color indexed="81"/>
            <rFont val="Tahoma"/>
            <family val="2"/>
          </rPr>
          <t xml:space="preserve">
Vigencia a reportar</t>
        </r>
      </text>
    </comment>
    <comment ref="B482"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2"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2"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2"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<sst xmlns="http://schemas.openxmlformats.org/spreadsheetml/2006/main" count="3040" uniqueCount="627">
  <si>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</si>
  <si>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</si>
  <si>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</si>
  <si>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</si>
  <si>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</si>
  <si>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</si>
  <si>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</si>
  <si>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</si>
  <si>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</si>
  <si>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</si>
  <si>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</si>
  <si>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</si>
  <si>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</si>
  <si>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</si>
  <si>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</si>
  <si>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</si>
  <si>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</si>
  <si>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</si>
  <si>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</si>
  <si>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</si>
  <si>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</si>
  <si>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</si>
  <si>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</si>
  <si>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</si>
  <si>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</si>
  <si>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</si>
  <si>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</si>
  <si>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</si>
  <si>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</si>
  <si>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</si>
  <si>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</si>
  <si>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</si>
  <si>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</si>
  <si>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</si>
  <si>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</si>
  <si>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</si>
  <si>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</si>
  <si>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</si>
  <si>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</si>
  <si>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</si>
  <si>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</si>
  <si>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</si>
  <si>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</si>
  <si>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</si>
  <si>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</si>
  <si>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</si>
  <si>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</si>
  <si>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</si>
  <si>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</si>
  <si>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</si>
  <si>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</si>
  <si>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</si>
  <si>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</si>
  <si>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</si>
  <si>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</si>
  <si>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</si>
  <si>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</si>
  <si>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</si>
  <si>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</si>
  <si>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</si>
  <si>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</si>
  <si>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</si>
  <si>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</si>
  <si>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</si>
  <si>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</si>
  <si>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</si>
  <si>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</si>
  <si>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</si>
  <si>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</si>
  <si>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</si>
  <si>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</si>
  <si>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</si>
  <si>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</si>
  <si>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</si>
  <si>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</si>
  <si>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</si>
  <si>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</si>
  <si>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</si>
  <si>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</si>
  <si>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</si>
  <si>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</si>
  <si>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</si>
  <si>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</si>
  <si>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</si>
  <si>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</si>
  <si>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</si>
  <si>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</si>
  <si>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</si>
  <si>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</si>
  <si>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</si>
  <si>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</si>
  <si>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</si>
  <si>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</si>
  <si>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</si>
  <si>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</si>
  <si>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</si>
  <si>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</si>
  <si>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</si>
  <si>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</si>
  <si>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</si>
  <si>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</si>
  <si>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</si>
  <si>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</si>
  <si>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</si>
  <si>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</si>
  <si>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</si>
  <si>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</si>
  <si>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</si>
  <si>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</si>
  <si>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</si>
  <si>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</si>
  <si>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</si>
  <si>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</si>
  <si>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</si>
  <si>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</si>
  <si>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</si>
  <si>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</si>
  <si>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</si>
  <si>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</si>
  <si>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</si>
  <si>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</si>
  <si>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</si>
  <si>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</si>
  <si>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</si>
  <si>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</si>
  <si>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</si>
  <si>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</si>
  <si>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</si>
  <si>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</si>
  <si>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</si>
  <si>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</si>
  <si>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</si>
  <si>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</si>
  <si>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</si>
  <si>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</si>
  <si>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</si>
  <si>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</si>
  <si>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</si>
  <si>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</si>
  <si>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</si>
  <si>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</si>
  <si>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</si>
  <si>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</si>
  <si>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</si>
  <si>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</si>
  <si>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</si>
  <si>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</si>
  <si>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</si>
  <si>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</si>
  <si>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</si>
  <si>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</si>
  <si>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</si>
  <si>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</si>
  <si>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</si>
  <si>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</si>
  <si>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</si>
  <si>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</si>
  <si>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</si>
  <si>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</si>
  <si>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</si>
  <si>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</si>
  <si>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</si>
  <si>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</si>
  <si>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</si>
  <si>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</si>
  <si>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</si>
  <si>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</si>
  <si>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</si>
  <si>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</si>
  <si>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</si>
  <si>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</si>
  <si>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</si>
  <si>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</si>
  <si>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</si>
  <si>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</si>
  <si>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</si>
  <si>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</si>
  <si>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</si>
  <si>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</si>
  <si>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</si>
  <si>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</si>
  <si>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</si>
  <si>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t>GIRO VIGENCIA</t>
  </si>
  <si>
    <t>NA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</si>
  <si>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</si>
  <si>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</si>
  <si>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</si>
  <si>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</si>
  <si>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</si>
  <si>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</si>
  <si>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</si>
  <si>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</si>
  <si>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</si>
  <si>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</si>
  <si>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</si>
  <si>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</si>
  <si>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</si>
  <si>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</si>
  <si>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</si>
  <si>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</si>
  <si>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</si>
  <si>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</si>
  <si>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</si>
  <si>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</si>
  <si>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</si>
  <si>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</si>
  <si>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</si>
  <si>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</si>
  <si>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</si>
  <si>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</si>
  <si>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</si>
  <si>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</si>
  <si>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</si>
  <si>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</si>
  <si>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</si>
  <si>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</si>
  <si>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</si>
  <si>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</si>
  <si>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</si>
  <si>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</si>
  <si>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</si>
  <si>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</si>
  <si>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</si>
  <si>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</si>
  <si>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</si>
  <si>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DIRECCION DE GESTION AMBIENTAL</t>
  </si>
  <si>
    <t>7814-Fortalecimiento de la administración y monitoreo áreas protegidas y otras de interés ambiental para disminuir la vulnerabilidad de los ecosistemas frente alteraciones naturales y antrópicas en Bogotá</t>
  </si>
  <si>
    <t>02 -cambiar nuestros hábitos de vida para reverdecer a Bogotá y adaptarnos y mitigar la crisis climática.</t>
  </si>
  <si>
    <t>28 Bogotá protectora de sus recursos naturales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</si>
  <si>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</si>
  <si>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Implementar un programa de monitoreo, evaluación y seguimiento de la biodiversidad en áreas protegidas y otras de interés ambiental en Bogotá, con estrategias de investigación y ciencias ciudadanas</t>
  </si>
  <si>
    <t>Porcentaje de áreas protegidas (PEDM y PEDH) y otras áreas de interés ambiental mediante el desarrollo de acciones de administración</t>
  </si>
  <si>
    <t>Porcentaje</t>
  </si>
  <si>
    <t>CONSTANTE</t>
  </si>
  <si>
    <t>Número de programas de monitoreo, evaluación y seguimiento de la biodiversidad diseñado y en implementación</t>
  </si>
  <si>
    <t>Número</t>
  </si>
  <si>
    <t>SUMA</t>
  </si>
  <si>
    <t>DIRECCIÓN DE GESTIÓN AMBIENTAL</t>
  </si>
  <si>
    <t>ADMINISTRACIÓN Y MANEJO DE ÁREAS PROTEGIDAS</t>
  </si>
  <si>
    <t>MONITOREO Y SEGUIMIENTO DE LA BIODIVERSIDAD Y LOS SERVICIOS ECOSISTÉMICOS.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</si>
  <si>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</si>
  <si>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</si>
  <si>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Humedal el Burro</t>
  </si>
  <si>
    <t>Humedal Vaca</t>
  </si>
  <si>
    <t>Humedal Techo</t>
  </si>
  <si>
    <t>Usme, Rafael Uribe Uribe</t>
  </si>
  <si>
    <t>Diana Turbay, Marruecos,, La Gloria, Los Libertadores, Danubio, Gran Yomasa, Alfonso Lopez, Ciudad Usme, La Flora y Paruqe  Entrenubes</t>
  </si>
  <si>
    <t xml:space="preserve">Nueva Esperanza (usme) El Refugio, Palermo, San Martin, Compostela II, Compostela III y I, San Ignacio,el Rosal, El porvenir I y II, Fiscala La Fortuna, Malvinas, Puerta al LLano, Rincón del Valle, Villa Diana, Alaska, Altos de Pino, Portal el Divino,Sierra Morena, Los Puentes, Arizona, BArcelona, Costa Rica, Diana Cultivos, Doña Liliana, El Bosque, Juan JOse Rondon, La MOrena I y II, la Paz, la Paz Cebadal,  Puerto Rico, San Felipe, Villas del Eden, CAsa Loma, La Esmeralda, Portal II, San Isidro, Yomasita, Ayacucho, Duitama, El Paraiso, El progreso,  El Triunfo, la Cabaña, la Esperanza, la Flora, la Marquesa, los Pinos, Nicaragua, Nuev San Martín de Loba, Villa Hermosa, Juan REy, Olivares, Barranquillita, Brasilia, Canada Guira, Danubio Azul, Nueva Roma, Nuevo Progreso, Las guacamayas, Molinos, Diana Turbay, La Belleza, La Peninsula, Nevado, Santa Marta, Tejares, VAlparaiso, Guacamayas, Manzanares, MOlinos II, Urbanización Cerros del Oriente I y II, Urb. San Cayetano, </t>
  </si>
  <si>
    <t>309,4 ha</t>
  </si>
  <si>
    <t>SUELO DE PROTECCIÓN / BIDIVERSIDAD</t>
  </si>
  <si>
    <t>N.D.</t>
  </si>
  <si>
    <t>Suba</t>
  </si>
  <si>
    <t>Suba Cerros, Suba Urbano</t>
  </si>
  <si>
    <t>6 ha</t>
  </si>
  <si>
    <t xml:space="preserve">Usaquen </t>
  </si>
  <si>
    <t>San Cristóbal Norte</t>
  </si>
  <si>
    <t>Soratama, Barrancas Oriental Rural y La Cita</t>
  </si>
  <si>
    <t xml:space="preserve">San Cristobal </t>
  </si>
  <si>
    <t>La Gloria, San Blas</t>
  </si>
  <si>
    <t>Aguas Claras, Tibaque I, San Blas II, Los Alpes, Altos del Zipa, Ramjal, Moralba, Altos del Zuque, Quindío, Puente Colorao</t>
  </si>
  <si>
    <t>159,1 ha</t>
  </si>
  <si>
    <t>Kennedy</t>
  </si>
  <si>
    <t>Castilla, Calandaima</t>
  </si>
  <si>
    <t>Valladolit, Castilla, Monterrey, Villa Mariana, Villa Castilla, Pio XII, Nuevo Techo, El Condado, Tintala, Nueva Castilla, Villa Mejia</t>
  </si>
  <si>
    <t>Shapefiles áreas protegidas Bogotá D.C:</t>
  </si>
  <si>
    <t>UPZ Aledañas</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</si>
  <si>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</si>
  <si>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Corabastos</t>
  </si>
  <si>
    <t>El Amaparo, Cañizares, Villa Nelly, Villa de la Torre, Villa Emilia</t>
  </si>
  <si>
    <t>TPI Corabastos</t>
  </si>
  <si>
    <t>Castilla</t>
  </si>
  <si>
    <t xml:space="preserve">El Amaparo, Cañizares, Villa Nelly, Villa de la Torre, Villa Emilia, Favidi, Visión Colombia, Parques de Castilla, Lagos de Castilla, Valladolid </t>
  </si>
  <si>
    <t>Humedal Tibanica</t>
  </si>
  <si>
    <t>Bosa</t>
  </si>
  <si>
    <t>Bosa Cental</t>
  </si>
  <si>
    <t>Manzanares, San Pablo, Laureles</t>
  </si>
  <si>
    <t>TPI Bosa Central</t>
  </si>
  <si>
    <t>Humedal Capellanía</t>
  </si>
  <si>
    <t>Fontibón</t>
  </si>
  <si>
    <t>Capellanía, Modelia, Fontibón</t>
  </si>
  <si>
    <t>Conjunto Residencial La Cofradía, Rincón Santo</t>
  </si>
  <si>
    <t>Humedal Meandro del Say</t>
  </si>
  <si>
    <t>Zona Franca</t>
  </si>
  <si>
    <t>La Estania o El Recodo, Moravia,  Zona Franca,</t>
  </si>
  <si>
    <t>Humedal Córdoba</t>
  </si>
  <si>
    <t>Niza, Alambra, La Floresta</t>
  </si>
  <si>
    <t>Lagos de Córdoba, Recreto de los Frayles Alhambra Sur Oriental Colpatria, Las Villas</t>
  </si>
  <si>
    <t>N.A.</t>
  </si>
  <si>
    <t>Humedal Torca Guaymaral</t>
  </si>
  <si>
    <t>Usaquén</t>
  </si>
  <si>
    <t>Guaymaral, La Academia</t>
  </si>
  <si>
    <t>Torca I</t>
  </si>
  <si>
    <t>Paseo de los Libertadores</t>
  </si>
  <si>
    <t>Casa Balnca</t>
  </si>
  <si>
    <t>Humedal Conejera</t>
  </si>
  <si>
    <t>El prado</t>
  </si>
  <si>
    <t>Compartir, Acacias, Alaska, Londres, Monarcas</t>
  </si>
  <si>
    <t>Humedal Jaboque</t>
  </si>
  <si>
    <t>Engativá</t>
  </si>
  <si>
    <t>Engativá, Álamos, Garcés Navas</t>
  </si>
  <si>
    <t>El Gaco, Engativá Zona Urbana, San Antonio Engativá</t>
  </si>
  <si>
    <t>TPI Engativá</t>
  </si>
  <si>
    <t>Humedal Juan Amarillo</t>
  </si>
  <si>
    <t>Tibabuyes, El Rinón</t>
  </si>
  <si>
    <t>La Gaitana, Cañiza l, ll y lll, Carolina ll y lll, El Rubí, La Gaitana</t>
  </si>
  <si>
    <t>TPI 
El Rincón</t>
  </si>
  <si>
    <t>Minuto ds Dios, Bolívia</t>
  </si>
  <si>
    <t>Bolivia, Ciudadela Colsubsidio, Garces Navas</t>
  </si>
  <si>
    <t>Humedal Santa María del lago</t>
  </si>
  <si>
    <t>Boyaca Real, Las Ferias</t>
  </si>
  <si>
    <t>Garces Navas, Bonanza, Engativá Centro, Paris Gaitan, Santa Helenita, Santa María del Lago, Boyacá, Palo Blanco</t>
  </si>
  <si>
    <t>Humedal Isla</t>
  </si>
  <si>
    <t>Tintal Sur</t>
  </si>
  <si>
    <t>Bosa Centro</t>
  </si>
  <si>
    <t>TPI Bosa Occidental</t>
  </si>
  <si>
    <t>Humedal Tunjo</t>
  </si>
  <si>
    <t>Tunjuelito</t>
  </si>
  <si>
    <t>Venecia, Arborizadora Baja</t>
  </si>
  <si>
    <t>El Carmen, San Vicente de Ferrer, Tejar de Ontario, Molinos</t>
  </si>
  <si>
    <t>TPI Lucero</t>
  </si>
  <si>
    <t>Humedal Salitre</t>
  </si>
  <si>
    <t>Parque Salitre</t>
  </si>
  <si>
    <t>Rosario, San José</t>
  </si>
  <si>
    <t>Generar 48 documentos técnicos para la toma de decisiones relacionados con el manejo de la EEP.</t>
  </si>
  <si>
    <t xml:space="preserve"> Elementos de la EEP  y Áreas de Interés Ambiental del Distrito Capital: Se atienen solicitudes, recepcion y emision de respuestas.</t>
  </si>
  <si>
    <t>SD</t>
  </si>
  <si>
    <t xml:space="preserve"> personas (Fuente DANE)</t>
  </si>
  <si>
    <t>Implementar 1 programa de monitoreo, evaluación y seguimiento de la biodiversidad en áreas protegidas y otras de interés ambiental en Bogotá, con estrategias de investigación y ciencia ciudadanas</t>
  </si>
  <si>
    <t xml:space="preserve">Diseño de un programa de monitoreo y biodiversidad en áreas protegidas y otras de interés ambiental en Bogotá
(Distrital)
</t>
  </si>
  <si>
    <t xml:space="preserve">Usaquén,  San Cristóbal, Usme, Tunjuelito, Bosa, Kennedy, Fontibón, Engativá, Suba, Rafael Uribe, Ciudad Bolívar y Barrios Unidos.
</t>
  </si>
  <si>
    <t>Fontibón, Suba, Bolivia, El prado, Niza, Tibabuyes, Minuto de Dios, Guaymaral, Corabastos, Arborizadora, La Academia, Capellania, La Alhambra, Calandaima, Garces Navas, Engativá, La floresta, El Rincón, Boyaca Real, Alamos, Bosa Central, Tintal Sur, Paseo, Doce de octubre, Arborizadora baja y Venecia.</t>
  </si>
  <si>
    <t>Tintala, Ciudad Bachue, Rincón Altamar, Bochica II, Villa Nelly III Sector, Chucua De La Vaca I, Ciudad Techo II, El Chircal Sur, Chucua De La Vaca III, San Bernardino I, Villa Anny I, Sabana De Tibabuyes Norte, Tuna, Las Mercedes I, Rincón De Santa Inés, Casalinda, Tejar de Ontario, Protecho, Arborizadora Baja, José Joaquin Vargas y Conjunto el Labrador.</t>
  </si>
  <si>
    <t xml:space="preserve">PARQUES ECOLÓGICOS DISTRITAL DE HUMEDALES (TORCA-GUAYMARAL, LA CONEJERA, CÓRDOBA, SANTA MARÍA DEL LAGO, JABOQUE, JUAN AMARILLO, MEANDRO DEL SAY, CAPELLANIA, SALITRE, TECHO, VACA, BURRO, TUNJO Y TIBANICA), PARQUE ECOLÓGICO DISTRITAL DE MONTAÑA ENTRENUBES -PEDMEN Y OTRAS ÁREAS DE INTERÉS AMBIENTAL (AA -PARQUE MIRADOR DE LOS NEVADOS, AA SORATAMA Y ZUQUE). </t>
  </si>
  <si>
    <t xml:space="preserve">PEDH Torca y Guaymaral - 79,93 ha
PEDH Conejera - 58,89 ha
PEDH Juan Amarillo - 222,8 ha 
PEDH Córdoba - 40,51 ha
PEDH Jaboque - 148 ha
PEDH Santa María del Lago -10,86 ha
PEDH Capellanía -27 ha
PEDH El Burro - 18,84 ha
PEDH La Vaca - 7,98 ha
PEDH Tibanica - 28,8 ha
PEDH Tunjo - 33,2 ha
PEDMEN Entrenubes - 626 ha
AA - Parque Mirador de los Nevados 6 ha
AA - Soratama   6 ha 
Serranía del Zuque  159 ha </t>
  </si>
  <si>
    <t>La Política de Humedales del Distrito Capital-PHDC y Política Pública para la Gestión de la Conservación de la Biodiversidad en el Distrito Capital.</t>
  </si>
  <si>
    <t>ND</t>
  </si>
  <si>
    <t>En la vigencia 2021 de Enero a Abril se ha avanzado en un 0,025 que corresponde al 4,2% dando continuidad a la implementación de los protocolos de fauna (entomología, mamíferos y aves), y flora (macrófitas, herbáceas, árboles y arbustos). Se realizaron 34 salidas de campo tanto diurnas como nocturnas, discriminadas así: Flora se muestrearon los PEDH El Bur., Isla y Con; como resultado de los 55 transectos en total con 5 parcelas de 1m x 1m- cob. Macrófitas, Herbazales y Pastos, transectos con 5 parcelas de 5m x 5m – Cob. Arbustos y Árb. Entomofauna se muestrearon los PEDH Bur, Con, Jab, Isla y Vaca; se instalaron trampas de caída con cebo, técnica de barrido con jama en hierbas y pastos, paraguas de 1m2 en arbustos, trampa de luz para insectos nocturnos, y colecta manual con 1482 ind.. Aves, se visitaron  los PEDH Con, Jab, Sal, Cap, SML y Cór. y en el PEDM EN y AIA  MN con 2536 ind. de 83 sp., entre las cuales A. flammeus (Búho sabanero) en Jab y M. choliba (Currucutú) en La Vaca, siendo un nuevo registro. Se continuó con las grabaciones para el monitoreo acústico en PEDH Isla, Jab., Cap. y Con. Mamíferos se hicieron 2364 horas de esfuerzo de muestreo en PEHD Jab, Con, Sal, Cap, SML, Cór., la Isla, Vaca,  PEDMEN y AIA Soratama, con trampeo y fototrampeo, entrevistas y recorridos de observación y búsqueda sistemática de rastros y huellas. En el marco de apoyo a fortalecimiento a investigación, se continuó con las gestiones con la UMB para la realización de 8 tesis de grado y se comenzó la gestión con la UB para la identificación taxonómica en invertebrados. En cuanto a  la ejecución del plan de ferales, se aplicaron las encuestas y a la fecha se tiene un 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 con un avance del 12%.
En la vigencia 2021 para el mes de mayo se avanzó en un 0,18 del 0, 25  que corresponde al 2,93% del 4% proyectada para el mes. Dentro de las actividades realizadas se dio continuidad a la implementación de los protocolos de monitoreo para los diferentes grupos de fauna y flora. Para flora se realizaron 10 salidas de campo de las 19 programadas, con muestreos en cuatro áreas y con un 61,2% de lo proyectado. En la sistematización y en la determinación en 83,25% y 92,5%, respectivamente. Para el desarrollo de la cartografía fue del 100%. En aves se realizaron 17 salidas de las 20 programadas a 7 áreas, realizando muestreos diurnos y nocturnos, con un 85%  de avance. En la consolidación de la base de datos y el cargue de registros en diferentes plataformas con un 63 %. Dentro de los registros se destacan el Currucutú, el Búho cariblanco y el Colibrí colalarga. Para entomofauna se monitorearon 5 áreas de las  7 programadas con un 71%. Se agregaron 114 registros a la base de datos. Para mastofauna se monitorearon 6 áreas con un total de 10632 horas de muestreo, donde se registraron ardillas, zarigüeyas y un coatí. En herpetofauna se obtuvieron 4 registros de ranas, lagartos y culebras adelantándose el 100% del mes. Para Ciencia Ciudadana se realizó un recorrido con la comunidad en el PEDH de Torca, en el marco de la celebración del Día Mundial de la Biodiversidad. Se viene coordinando el diligenciamiento de las fichas de Política de Biodiversidad y se dieron lineamientos sobre el monitoreo de fauna y flora en el marco del Contrato con Aguas de Bogotá para el mantenimiento de las áreas administradas por la SDA. Con los monitoreos efectuados se viene haciendo los reportes de los tensionantes diligenciando la matriz. Se viene adelantado acercamientos con las Universidades para el fortalecimiento a la investigación. Finalmente, se acompañó una visita al humedal de Jaboque con el fin de avistar los gansos egipcios y dar pautas para su captura.</t>
  </si>
  <si>
    <r>
      <t>Versión:</t>
    </r>
    <r>
      <rPr>
        <b/>
        <sz val="11"/>
        <color rgb="FFFF0000"/>
        <rFont val="Calibri"/>
        <family val="2"/>
        <scheme val="minor"/>
      </rPr>
      <t xml:space="preserve"> </t>
    </r>
    <r>
      <rPr>
        <b/>
        <sz val="11"/>
        <rFont val="Calibri"/>
        <family val="2"/>
        <scheme val="minor"/>
      </rPr>
      <t>14</t>
    </r>
  </si>
  <si>
    <t xml:space="preserve"> </t>
  </si>
  <si>
    <t>Versión: 14</t>
  </si>
  <si>
    <t xml:space="preserve">Para el mes de julio de 2021, se presenta un (1) reporte consolidado (el No. 7 del año 2021)  que, contiene la gestión correspondiente a la generación de documentos técnicos para la toma de decisiones relacionados con el manejo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119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94 documentos.
B. Generar soporte técnico para el alinderamiento de los elementos componentes del sistema hídrico del Distrito Capital: 8 documentos. 
C.  Generar insumos técnicos para la conservación de los ecosistemas del Distrito Capital: 1 documento. 
Lo anterior soportado, en los casos requeridos, por reuniones, mesas de trabajo institucionales e interinstitucionales y la realización de visitas técnicas por parte del equipo de profesionales, incluidas las verificaciones de carácter topográfico.  (EVIDENCIA.  META 2 NUMERAL 2 ). </t>
  </si>
  <si>
    <t xml:space="preserve"> 7814- Fortalecimiento de la administración y monitoreo de áreas protegidas y otras de interes ambiental para disminuir la vulnerabilidad de los ecosistemas frente a alteraciones naturales y antrópicas en Bogotá</t>
  </si>
  <si>
    <t>Municipios - 11001 - BOGOTA D.C. [BOGOTA] - Propios</t>
  </si>
  <si>
    <t xml:space="preserve">MAYO </t>
  </si>
  <si>
    <t>FORTALECER LA GOBERNANZA Y GOBERNABILIDAD PARA UNA EFECTIVA ADMINISTRACIÓN Y MANEJO DE LA EEP Y OTRAS ÁREAS DE INTERÉS AMBIENTAL.</t>
  </si>
  <si>
    <t>3202008 - Servicio de administración y manejo de áreas</t>
  </si>
  <si>
    <t>Áreas administradas</t>
  </si>
  <si>
    <t>Hectáreas</t>
  </si>
  <si>
    <t xml:space="preserve"> Para el mes de enero de 2021 se adelantaron acciones de administración, manejo, seguimiento a la vigilancia y mantenimiento, gestión de factores tensionantes y
ocupaciones informales y acompañamiento en espacios de participación, en el 100% de las áreas protegidas priorizadas</t>
  </si>
  <si>
    <t>FORTALECER EL CONOCIMIENTO DEL ESTADO DE LA BIODIVERSIDAD DE LAS ÁREAS DE INTERES AMBIENTAL Y SU CONECTIVIDAD COMO PARTE DE LA ESTRUCTURA ECOLÓGICA PRINCIPAL CON INFORMACIÓN ESTANDARIZADA.</t>
  </si>
  <si>
    <t>3204019- Servicio de información en biodiversidad</t>
  </si>
  <si>
    <t>Documentos de lineamientos técnicos para la conservación de la biodiversidad y sus servicios eco sistémicos</t>
  </si>
  <si>
    <t xml:space="preserve"> En enero se visitaron los PED Conejera, Torca Guaymaral, Entrenubes y Serranía del Zuque, con el fin de revisar los formatos de campo de los protocolos de fauna y flora.
Se hacen dos reuniones con el objetivo de planear la ruta para el 2021</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</si>
  <si>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</si>
  <si>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</si>
  <si>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</si>
  <si>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</si>
  <si>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 xml:space="preserve"> 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</si>
  <si>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 xml:space="preserve"> 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</si>
  <si>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</si>
  <si>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ADMINISTRAR Y MANEJAR O GESTIONAR 19 ÁREAS PROTEGIDAS Y DE INTERÉS AMBIENTAL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</si>
  <si>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</si>
  <si>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GENERAR 48 DOCUMENTOS TÉCNICOS PARA LA TOMA DE DECISIONES RELACIONADOS CON EL MANEJO DE LA EEP </t>
  </si>
  <si>
    <t>se adelantaron acciones de administración, manejo, seguimiento a la vigilancia y mantenimiento, gestión de factores tensionantes y</t>
  </si>
  <si>
    <t>IMPLEMENTAR UN PROGRAMA DE MONITOREO, EVALUACIÓN Y SEGUIMIENTO DE LA BIODIVERSIDAD EN ÁREAS PROTEGIDAS Y OTRAS DE INTERÉS AMBIENTAL EN BOGOTÁ, CON ESTRATEGIAS DE INVESTIGACIÓN Y CIENCIA CIUDADANAS</t>
  </si>
  <si>
    <t>ocupaciones informales y acompañamiento en espacios de participación, en el 100% de las áreas protegidas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</si>
  <si>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</si>
  <si>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se adelantaron acciones de administración, manejo, seguimiento a la vigilancia y mantenimiento, gestión de factores tensionantes y
ocupaciones informales y acompañamiento en espacios de participación, en el 100% de las áreas protegidas priorizadas</t>
  </si>
  <si>
    <t>se realizaron actividades según cronograma de actividades a cumplir para los siguientes diez meses: programación de salidas de campo, procesos de curatoría,
registros en bases de datos, análisis de resultados e informe final para los en los grupos de fauna y flora.</t>
  </si>
  <si>
    <t>se empezo la implementación de los protocolos de fauna (entomología y aves), y flora. En el cumplimiento de ciencia ciudadana, se hizo un monitoreo
comunitario en el PEDH Conejera con 20 participantes, observando un total de 387 individuos de 48 especies de aves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</si>
  <si>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</si>
  <si>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</si>
  <si>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</si>
  <si>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seguimiento a verificación acciones de vigilancia, respuesta a los requerimientos de información que se solicitaron, revisión informe de las acciones mantenimiento, intervención en espacios de participación ciudadana, agricultura urbana, mesas de trabajo para proceso de ocupación informal,</t>
  </si>
  <si>
    <t>generación de documentos técnicos para la toma de decisiones relacionados con el manejo y conservación de la Estructura Ecológica Principal – EEP y otras Áreas de Interés Ambiental del Distrito Capital,</t>
  </si>
  <si>
    <t>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t>
  </si>
  <si>
    <t>Fortalecer la gobernanza y gobernabilidad para una efectiva administración y manejo de la EEP</t>
  </si>
  <si>
    <t>SERVICIO DE ADMINISTRACION Y MANEJO DE AREAS PROTEGIDAS</t>
  </si>
  <si>
    <t>Inversión - Adquisición de Bienes y Servicios: Administrar y manejar o gestionar 19 áreas protegidas y de interés ambiental priorizadas</t>
  </si>
  <si>
    <t>Inversión - Adquisición de Bienes y Servicios: Generar documentos técnicos para la toma de decisiones relacionados con el manejo de la EEP.</t>
  </si>
  <si>
    <t>Fortalecer el conocimiento del estado de la Biodiversidad de las áreas de interes ambiental y su conectividad como parte de la Estructura Ecológica Principal con información estandarizada.</t>
  </si>
  <si>
    <t>DOCUMENTOS DE LINEAMIENTOS TÉCNICOS PARA LA CONSERVACIÓN DE LA BIODIVERSIAD Y SUS SERVICIOS ECO ESISTÉMICOS</t>
  </si>
  <si>
    <t>Inversión - Adquisición de Bienes y Servicios: Implementar un programa de monitoreo, evaluación y seguimiento de la biodiversidad en áreas protegidas y otras de interés ambiental en Bogotá, con estrategias de investigación y ciencia ciudadanas.</t>
  </si>
  <si>
    <t>III ACTIVIDADES SUIFT (PRESUPUESTO) VIGENCIA 2022</t>
  </si>
  <si>
    <t>PRESUPUESTO VIGENCIA SUIFP 2022</t>
  </si>
  <si>
    <t>PRESUPUESTO
OBLIGADO (GIRADO) 2022</t>
  </si>
  <si>
    <t>0900G113 - Planes de acción o gestión con seguimiento</t>
  </si>
  <si>
    <t>Nùmero</t>
  </si>
  <si>
    <t>0900G151 - Informes elaborados para acompañar la toma de decisiones de autoridades ambientales</t>
  </si>
  <si>
    <t>0900G182 - Sistema de monitoreo operando</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</si>
  <si>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</si>
  <si>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del 2021 se realizó lo correspondiente a 1 documento técnico que incluye, Recepción, clasificación y reparto de solicitudes internas y externas de la entidad relacionadas con
Procesos de PQR, Dependencia Apoyo (Enlace de Concejo), Apoyo Técnico y Legal, Emisión de respuestas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</si>
  <si>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</si>
  <si>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
Informes elaborados para acompañar la toma de decisiones de autoridades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</si>
  <si>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</si>
  <si>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gestión correspondiente a la generación de documentos técnicos para la toma de decisiones relacionados con el manejo y conservación de la Estructura Ecológica Principal – EEP y
otras Áreas de Interés Ambiental del Distrito Capital, la cual incluye dos (2) componentes</t>
  </si>
  <si>
    <t>continuidad a la implementación de los protocolos de fauna (entomología, mamíferos y aves), y flora (macrófitas, herbáceas, árboles y arbustos)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</si>
  <si>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</si>
  <si>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en el periodo mayo  2021 se adelantaron acciones de administración, manejo, seguimiento a la vigilancia y mantenimiento, gestión de factores tensionantes y ocupaciones informales y acompañamiento en espacios de participación, en el 100% de las áreas protegidas priorizadas.</t>
  </si>
  <si>
    <t>gestión correspondiente a la generación de documentos técnicos para la toma de decisiones relacionados con el manejo y conservación de la Estructura Ecológica Principal – EEP y otras Áreas de Interés Ambiental del Distrito Capital, incluye dos componentes</t>
  </si>
  <si>
    <t>En el marco de Generar 48 documentos técnicos se presenta reporte de gestión correspondiente a la generación de documentos técnicos para la toma de decisiones relacionados con el manejo y conservación de la Estructura Ecológica Principal – EEP, incluye dos componentes: 1. Recepción y reparto de solicitudes como Quejas, reclamos, Correspondencia, Enlace de Concejo, Apoyo Técnico y Legal, total  119 documentos. 
2. Emisión de respuestas a usuarios entre Quejas, reclamos, Correspondencia, Enlace de Concejo, Apoyo Técnico y Legal, asociadas en tres actividades: 
1.	Pronunciamientos sobre las afectaciones a los elementos de la EEP, total 94 documentos.
2.	B. Generar soporte técnico para el alinderamiento de los elementos componentes del sistema hídrico del Distrito Capital: total 8 documentos. 
3.	C.  Generar insumos técnicos para la conservación de los ecosistemas del Distrito Capital: 1 documento. 
Lo anterior soportado, por reuniones, mesas de trabajo y la realización de visitas técnicas por el equipo incluidas la parte topográfica -EVIDENCIA META 2 NUMERAL 2.
En el marco de administrar, manejar o gestionar las áreas protegidas, se finalizó el contrato de la construcción del Aula Ambiental Juan Rey, hoy se encuentra en recibo de obra física por parte de Interventoría y continúan las gestiones para la instalación de los servicios públicos; referente a la instalación de la malla perimetral del Aula de Juan Rey en Entrenubes y el contrato de mobiliario, están en trámite precontractual.
El contrato SDA-20181487 objeto: Contratar obras de mitigación de riesgos en Parques de Montaña y otras áreas de interés ambiental, con ejecución del 98%. Queda pendiente en ambos frentes de trabajo remates y acabados. 
En el marco de administrar 19 áreas protegidas se realizó seguimiento actividades enmarcadas en 4 líneas de acción:  verificación acciones de vigilancia, respuesta requerimientos, revisión acciones de mantenimiento, intervención en espacios de participación ciudadana, agricultura urbana, mesas de trabajo y elaboración planes de acción. Referente al contrato de mantenimiento SDA-20201872 finalizó el 30-03-21 con liquidación en trámite. El 29-04-21 se firmó el acta de inicio del nuevo contrato de mantenimiento SDA- 20211293 plazo de 8 meses con Aguas de Bogotá S.A ESP.</t>
  </si>
  <si>
    <t>Dentro de las actividades realizadas continuamos con la implementación de los protocolos de monitoreo para los diferentes grupos de fauna y flora. Para flora se visitaron cuatro áreas con un 130% de avance. En la sistematización y determinación la actividad se avanzó en un 86%. Para el desarrollo de la cartografía fue del 100%. En aves se realizaron 7 salidas a 4 áreas, para un avance del 50%, con muestreos diurnos y nocturnos. La consolidación de la base de datos y cargue de registros en plataformas se avanzó en un 100%. Dentro de los registros se destacan Asio stygius y Elaenia flavogaster (Vaca) y Megascops choliba (Isla). Para entomofauna se monitorearon 3 áreas con un 100% de avance.  Se agregaron 410 registros a la base de datos para un total de 1439 registros. Para mastofauna se monitorearon 4 áreas con un total de 4219 horas de muestreo, donde registraron ratones y curíes. Para Ciencia Ciudadana, el Grupo participó en el Censo Neotropical de Aves Acuáticas organizado por la ABO, en tres áreas simultáneas, se actualizó el documento de vacíos de información y se remitieron los oficios a las universidades para suscribir convenios; finalmente se formalizó la vinculación de 4 pasantes de la Universidad Manuela Beltrán. En cuanto a tensionantes, se actualizó el informe, y se hizo una propuesta y posterior discusión grupal de la ponderación. Apoyamos al grupo de Planes de Manejo, se remitió propuesta definitiva a convocatoria de la Fundación Santo Domingo y se apoyaron los Acuerdos de Conservación de la Hacienda La Conejera y la Reserva Thomas van der Hammen. Participamos en la Mesa Territorial de Juan Amarillo con la presentación de resultados hidrobiológicos, apoyamos la revisión de informes de Aguas Bogotá y apoyamos comentarios sobre protocolos de P. clarkii</t>
  </si>
  <si>
    <t>En el marco de administrar y manejar o gestionar las áreas protegidas, humedales, parques ecológicos de montaña y otras áreas de interés ambiental, la Secretaría Distrital de Ambiente ha avanzado de la siguiente manera: 
Finalizó el contrato de la construcción del Aula Ambiental Juan Rey. Actualmente se encuentra en recibo de obra física por parte de Interventoría y se continúan las gestiones para la instalación de los servicios públicos. 
Para la instalación de la malla perimetral del Aula de Juan Rey en Entrenubes y para el contrato de mobiliario, se están adelantando los procesos precontractuales correspondientes.
El contrato SDA-20181487 cuyo objeto es “Contratar obras de mitigación de riesgos en Parques de Montaña y otras áreas de interés ambiental”, tiene un porcentaje de ejecución de 98%. Las acciones pendientes en ambos frentes de trabajo están asociadas a remates y acabados. 
Dentro de la administración de las 19 áreas protegidas se realizó: seguimiento actividades enmarcadas en las 4 líneas de acción, dentro de las que se encuentran: verificación acciones de vigilancia, respuesta a los requerimientos de información que se solicitaron, revisión informe de las acciones mantenimiento, intervención en espacios de participación ciudadana, agricultura urbana, mesas de trabajo para proceso de ocupación informal, elaboración planes de acción, entre otros.
El contrato de mantenimiento  SDA-20201872 finalizó el 30 de marzo; actualmente, se están adelantando actividades para la liquidación. El 29 de abril, se firmó el acta de inicio del nuevo contrato de mantenimiento  SDA- 20211293, por un plazo de 8 meses con la empresa Aguas de Bogotá S.A ESP.</t>
  </si>
  <si>
    <t>se adelantaron acciones de administración, manejo, seguimiento a la vigilancia y mantenimiento, gestión de factores tensionantes y ocupaciones informales y acompañamiento en espacios de participación,</t>
  </si>
  <si>
    <t>Implementación de protocolos de fauna y flora, comienzo segunda ronda de monitoreo de aves. Actividad Ciencia Ciudadana Cumpleaños de Bogotá con 53 participantes</t>
  </si>
  <si>
    <t>Se adelantó administración, manejo y gestión integral en 19 áreas protegidas priorizadas, con acciones de vigilancia, mantenimiento, seguimiento a tensionantes y gestión social e interinstitucional</t>
  </si>
  <si>
    <t>En el mes de Agosto de 2021, se generaron 87 pronunciamientos sobre afectaciones a la EEP, 7 de Acotamiento o consultas del sistema hídrico y 2 de Conservación de ecosistemas del D.C.</t>
  </si>
  <si>
    <t>Al mes de Agosto de 2021, se han generado en total 743 pronunciamientos: 665  sobre afectaciones a la EEP, 66 Acotamiento o consultas del sistema hídrico y 12 de Conservación de ecosistemas del D.C.</t>
  </si>
  <si>
    <t>Se termina el campo de flora y entomofauna y se continua mamíferos y aves. Se da inicio a la revisión de muestras y elaboración de informes. Se hace actividad de ciencia ciudadana con 53 participantes</t>
  </si>
  <si>
    <t>En el mes de septiembre de 2021, se generaron 95 pronunciamientos sobre afectaciones a la EEP, 5 de Acotamiento o consultas del sistema hídrico y 3 de Conservación de ecosistemas del D.C.</t>
  </si>
  <si>
    <t>Informe 9 correspondiente a septiembre de 2021, para un total de 846 pronunciamientos: 760 sobre afectaciones a la EEP, 71 Acotamiento o sistema hídrico y 15 de Conservación de ecosistenas..</t>
  </si>
  <si>
    <t>Se continuó el protocolo de aves, para la segunda ronda, se comenzó el análisis de la información capturada de la biodiversidad, se continuó el trámite de convenios con universidades</t>
  </si>
  <si>
    <t>PRESUPUESTO OBLIGADO (GIRADO) 2021</t>
  </si>
  <si>
    <t>T. Vigencia</t>
  </si>
  <si>
    <t>T. Reservas</t>
  </si>
  <si>
    <t>T. PRESUPUESTO</t>
  </si>
  <si>
    <t>Finalizó la construcción del Aula Ambiental Juan Rey, la contración de la malla perimetral se encuentra en proceso precontractual
La mitigación de riesgos en Parques de Montaña presenta avance del 99%</t>
  </si>
  <si>
    <t>Se entregaron 4 informes por área, se participó en 3 actividades de ciencia ciudadana, se realizó un taller para marco conceptual del programa, y se culminó la segunda ronda de monitoreo de aves</t>
  </si>
  <si>
    <t>En el mes de octubre de 2021, se generaron 108 pronunciamientos sobre afectaciones a la EEP, 10 de Acotamiento o consultas del sistema hídrico y 2 de Conservación de ecosistemas del D.C</t>
  </si>
  <si>
    <t>Informe 10  del 2021 , correspondiente a octubre, para un total de 966 pronunciamientos: 868 sobre afectaciones a la EEP, 81  de Acotamiento o del sistema hídrico y 17 de Conservación de ecosistemas..</t>
  </si>
  <si>
    <t>Se entregaron 6 informes de áreas, se actualizaron bases de datos, terminó monitoreo hidrobio, terminó pasantes. Formulación programa, salidas cartográficas</t>
  </si>
  <si>
    <t>Se entregaron 6 informes de áreas, se actualizaron bases de datos, terminó monitoreo agua humedales. Finalizaron pasantes salidas. Avance de formulación programa, salidas cartográficas</t>
  </si>
  <si>
    <t>Se adelantó administración, manejo y gestión integral en 19 áreas protegidas priorizadas,
con acciones de vigilancia, mantenimiento, seguimiento a tensionantes y gestión social e
interinstitucional</t>
  </si>
  <si>
    <t>En el mes de noviembre de 2021, se generaron 98 pronunciamientos sobre afectaciones a la EEP, 10 de Acotamiento o consultas del sistema hídrico y 0 de Conservación de ecosistemas del D.C</t>
  </si>
  <si>
    <t>Consolidado incluido Informe 11 de 12 del 2021 - mes de noviembre: Total documentoss 1074.  966 afectaciones a la EEP, 91 de Acotamiento o del sistema hídrico y 17 de Conservación de ecosistemas.</t>
  </si>
  <si>
    <t>Se enviaron 9 informes finales, se enviaron bases para cargue en SiB, se entregó el documento del programa de monitoreo con avance proyectado a la fecha, se realizaron 2 actividades ciencia ciudadana</t>
  </si>
  <si>
    <t>En el mes de diciembre de 2021, se generaron 101 pronunciamientos sobre afectaciones a la EEP, 6 de Acotamiento o consultas del sistema hídrico y 1 de Conservación de ecosistemas del D.C</t>
  </si>
  <si>
    <t>Consolidado incluido Informe 12 de 12 del 2021 - mes de diciembre: Total pronunciamientos 1181.  Afectaciones a la EEP 1067,  Acotamiento  sistema hídrico  97 y 17 de Conservación de ecosistemas.</t>
  </si>
  <si>
    <t>Se adelantó administración, manejo y gestión integral en 19 áreas protegidas priorizadas, con acciones de vigilancia, mantenimiento, seguimiento a tensionantes y gestión social e interinstitucional.</t>
  </si>
  <si>
    <t>Se adelantaron actividades de gobernanza y gestión socioambiental en 15 humedales con acciones de educación ambiental para la apropiación del territorio</t>
  </si>
  <si>
    <t>Seguimiento mensual de las actividades llevadas a cabo en los quince (15) Parques Ecológicos Distritales de Humedal (PEDH) por medio de la Matriz de Datos Significativos</t>
  </si>
  <si>
    <t>Radicado No. 2021IE106063 del 31 de mayo del 2021.</t>
  </si>
  <si>
    <t>Se incluyen   columnas con nuevos patrones de medición en los omponentes de Gestión e Inversión</t>
  </si>
  <si>
    <t xml:space="preserve">TOTAL PROYECTO 7814
</t>
  </si>
  <si>
    <t>1. Desarrollar las actividades de mejoramiento de la infraestructura y condiciones de sostenibilidad de las áreas administradas por la SDA, para garantizar el acceso y disfrute de la ciudadanía.</t>
  </si>
  <si>
    <t>4. Desarrollar actividades de gobernanza y gestión socioambiental en los PEDH</t>
  </si>
  <si>
    <t>5. Generar pronunciamientos sobre las afectaciones a los elementos de la EEP y otras áreas de interés ambiental.</t>
  </si>
  <si>
    <t>6. Generar soporte técnico para el alinderamiento o acotamiento de los elementos componentes del sistema hídrico del Distrito Capital.</t>
  </si>
  <si>
    <t>7. Generar insumos técnicos para la conservación de los ecosistemas del Distrito Capital.</t>
  </si>
  <si>
    <t>Se avanzó el proceso de contratación del equipo profesional del Grupo de monitoreo y se entregaron los informes de Gestión 2021, así como los reportes de las políticas de biodiversidad y humedales</t>
  </si>
  <si>
    <t>Hace referencia a polígonos: para cada predio objeto de consulta o elemento de la EEP y Área de Interés Ambiental del D.C.  (Chip Catastral, Dirección Vial, polígono formatos:  PDF- JPG.  Otros:  Shapefile, GDB, adjunto dentro del respectivo documento).</t>
  </si>
  <si>
    <t>Se adelantó administración, manejo y gestión integral en 19 áreas protegidas priorizadas,
con acciones de vigilancia, mantenimiento, seguimiento a tensionantes y gestión social e
interinstitucional.</t>
  </si>
  <si>
    <t>Se presenta 1 Informe que contiene la generación de doc. Técnicos relacionados con el manejo y conservación de la EEP  y otras Áreas de Interés Ambiental del Distrito Capital</t>
  </si>
  <si>
    <t xml:space="preserve">8. Continuar con la implementación de la metodología de monitoreo para cada uno de los componentes: flora y fauna, generando un informe final de análisis y avanzar en la formulación del programa de monitoreo. </t>
  </si>
  <si>
    <t>X</t>
  </si>
  <si>
    <t>Se avanzo el proceso de revision de protocolos y programa. Se dio inicio al campo de fauna y flora, se comenzaron las actividades de investigacion. Se recibieron los resultados de monitoreo hidro 2021</t>
  </si>
  <si>
    <t>En el mes de febrero de 2022, se generaron 62 pronunciamientos sobre afectaciones a la EEP, 10 de Acotamiento o consultas del sistema hídrico y 2 de Conservación de ecosistemas del D.C</t>
  </si>
  <si>
    <t>A feb 2022 Obras de mitigación: Terminadas y Contratos de obra- interventoría finalizados.</t>
  </si>
  <si>
    <t>Acumulado a marzo de 2022, se cuenta con la generación de 3 documentos técnicos sobre áreas de importancia ambiental correspondiente a la conservación de los ecosistemas del Distrito Capital.</t>
  </si>
  <si>
    <t>Se continuó el proceso de revision de protocolos y programa. Se continuó campo de fauna y flora, y se apoyó actividades de ciencia ciudadana y acuredos de conservación. Se realizó taller conceptos</t>
  </si>
  <si>
    <t>A marzo 2022 Obras de mitigación: Terminadas y Contratos de obra- interventoría finalizados.</t>
  </si>
  <si>
    <t>2.  Ejecutar acciones de administración, mantenimiento y manejo integral en 19 áreas protegidas priorizadas, Reservas Distritales de Humedal (RDH) y Parques Distritales Ecológicos de Montaña (PDEM)</t>
  </si>
  <si>
    <t>3. Realizar el seguimiento a las actividades definidas en los instrumentos de planeación y manejo de los RDH y PDEM.</t>
  </si>
  <si>
    <t>Administrar y manejar o gestionar 19 áreas protegidas y de interés ambiental priorizadas</t>
  </si>
  <si>
    <t>Generar documentos técnicos para la toma de decisiones relacionados con el manejo de la EEP.</t>
  </si>
  <si>
    <t>Implementar un programa de monitoreo, evaluación y seguimiento de la biodiversidad en áreas protegidas y otras de interés ambiental en Bogotá, con estrategias de investigación y ciencia ciudadanas.</t>
  </si>
  <si>
    <t>Al primer trimestre 2022, se han adelantado acciones de administración y manejo en el 100% de las áreas protegidas priorizadas (15 humedales y 4 parques de montaña)</t>
  </si>
  <si>
    <t>Para el primer trimestre de 2022, se ha ejecutado un 12% que equivale a un avance del 0,03 en la vigencia, con lo cual se consolida al PDD en un 0,38 del programa de monitoreo</t>
  </si>
  <si>
    <t>En el mes de abril de 2022, se generaron 101 pronunciamientos sobre afectaciones a la EEP, 12 de Acotamiento o consultas del sistema hídrico y 0 de Conservación de ecosistemas del D.C</t>
  </si>
  <si>
    <t>Informe consolidado 4 de 12 del año 2022 - mes de abril: Total pronunciamientos de Afectaciones a la EEP 316, Acotamiento o del sistema hídrico 41, Conservación de ecosistemas 6.</t>
  </si>
  <si>
    <t>Durante el mes de abril se adelantaron acciones de administración y manejo integral en las 19 áreas protegidas priorizadas, avanzando según lo programado</t>
  </si>
  <si>
    <t>Barrios Unidos</t>
  </si>
  <si>
    <t>Humedal Tingua Azul</t>
  </si>
  <si>
    <t>Kennedy
Bosa</t>
  </si>
  <si>
    <t xml:space="preserve">Timiza 
</t>
  </si>
  <si>
    <t>San Andres, Tundama, Boita Sector I y II, Santa Catalina, Lago Timiza, Socorro, Catalina II, Nueva Roma, Nuevo Chile, Olarte y Villa del Rio</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</si>
  <si>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</si>
  <si>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Humedal Escritorio -Hyntiba</t>
  </si>
  <si>
    <t xml:space="preserve">Fontibon San Pablo
Aeropuerto </t>
  </si>
  <si>
    <t xml:space="preserve">Florencia, Las Brisas, Planadas, Casandra y aeropuerto </t>
  </si>
  <si>
    <t>Se continuó el proceso de revision de protocolos y programa. Se continuó campo de fauna y flora, y se apoyó actividades de ciencia ciudadana y acuerdos de conservación. Se realizó taller conceptos</t>
  </si>
  <si>
    <t>Informe consolidado 5 de 12 del año 2022 - mes de mayo: Total pronunciamientos de Afectaciones a la EEP 420, Acotamiento o del sistema hídrico 56, Conservación de ecosistemas 8.</t>
  </si>
  <si>
    <t>Acumulado a mayo de 2022, se cuenta con la generación de 5 documentos técnicos sobre áreas de importancia ambiental correspondiente a la conservación de los ecosistemas del Distrito Capital.</t>
  </si>
  <si>
    <t>A mayo 2022, se ha ejecutado un 32% que equivale a un avance del 0,08 en la vigencia, con lo cual se consolida al PDD en un 0,38 del programa de monitoreo</t>
  </si>
  <si>
    <t>Durante el mes de Mayo se adelantaron acciones de administración y manejo integral en las 19 áreas protegidas priorizadas, avanzando según lo programado en la vigencia 2022</t>
  </si>
  <si>
    <t>Informe consolidado 6 de 12 del año 2022 - mes de junio: Total pronunciamientos de Afectaciones a la EEP 523, Acotamiento o del sistema hídrico 82, Conservación de ecosistemas 8.</t>
  </si>
  <si>
    <t>A junio se han adelantado acciones de administración, manejo integral y seguimiento a los instrumentos de planeación en las 19 áreas protegidas priorizadas, avanzando según lo programado.</t>
  </si>
  <si>
    <t>A jun 2022, se ha ejecutado un 44% que equivale al 0,11 en la vigencia, consolidando PDD en 0,41 del programa de monitoreo. Se continuó el proceso de revisión de protocolos y programa</t>
  </si>
  <si>
    <t>Informe consolidado 7 de 12 del año 2022 - mes de julio: Total pronunciamientos de Afectaciones a la EEP 671, Acotamiento o del sistema hídrico 100 y Conservación de ecosistemas 9.</t>
  </si>
  <si>
    <t>A julio se han adelantado acciones de administración, manejo integral y seguimiento a los instrumentos de planeación en las 19 áreas protegidas priorizadas, avanzando según lo programado.</t>
  </si>
  <si>
    <t>A jul 2022, se ha ejecutado un 52% que equivale al 0,13 en la vigencia, consolidando PDD en 0,43 del programa de monitoreo. Se continuó el proceso de revisión de protocolos y programa</t>
  </si>
  <si>
    <t>Informe consolidado 8 de 12 del año 2022 - mes de agosto: Total pronunciamientos de Afectaciones a la EEP 782, Acotamiento o del sistema hídrico 118, Conservación de ecosistemas 10.</t>
  </si>
  <si>
    <t>A agosto se han adelantado acciones de administración, manejo integral y seguimiento a los instrumentos de planeación en las 19 áreas protegidas priorizadas, avanzando según lo programado.</t>
  </si>
  <si>
    <t>A ago 2022, se ha ejecutado un 64% que equivale al 0,16 en la vigencia, consolidando PDD en 0,46 del programa de monitoreo. Se continuó el proceso de revisión de protocolos y programa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</si>
  <si>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</si>
  <si>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Elementos de la EEP y Áreas de Interés Ambiental del Distrito Capital: La atención a los usuarios de la entidad, en el mes de septiembre de 2022, se focalizó en las siguientes localidades, mediante la generación de 80 documentos técnicos para la toma de decisiones, cuyos porcentajes % corresponden a:
1-USAQUÉN	6.3
2-CHAPINERO	 7.5
3-SANTA FÉ	0.0
4-SAN CRISTÓBAL 	5.0
5-USME	12.5
6-TUNJUELITO	 0.0
7-BOSA 	6.3
8-KENNEDY	2.5
9-FONTIBÓN	3.8
10-ENGATIVÁ	 5.0
11-SUBA	18.8
12-BARRIOS UNIDOS	3.8
13-TEUSAQUILLO	2.5
14-LOS MÁRTIRES	0.0
15-ANTONIO NARIÑO	1.3
16-PUENTE ARANDA	0.0
17-LA CANDELARIA	0.0
18-RAFAEL URIBE URIBE	3.8
19-CIUDAD BOLÍVAR	2.5
20-SUMAPAZ	0.0
VARIAS 		18.8</t>
  </si>
  <si>
    <t>Para el mes de septiembre de 2022, corresponde a las UPZ ubicadas en las áreas objeto de las 80 solicitudes atendidas.</t>
  </si>
  <si>
    <t>Corresponden a los barrios ubicados en las áreas objeto de las 80 solicitudes atendidas.</t>
  </si>
  <si>
    <t>UPZ y barrios aledaños al predio, área o polígonos objeto de estudio de las 80 solicitudes atendidas para el mes de septiembre de 2022</t>
  </si>
  <si>
    <t>Políticas: 
1. Para el Manejo del Suelo de Protección del Distrito Capital.  
2. Gestión de la Conservación de la Biodiversidad.
3.  Humedales del Distrito Capital.
4. Distrital de Espacio Público.
5. Distrital de Gestión del Riesgo.
6.  Nacional de Humedales interiores de Colombia.
7. Nacional para la Gestión Integral del Recurso Hídrico
8.  Pública de Ecourbanismo y Gestión Sostenible (Formulación)</t>
  </si>
  <si>
    <t>Informe consolidado 10 de 12 del año 2022 - mes de octubre: Total pronunciamientos de Afectaciones a la EEP 971, Acotamiento o del sistema hídrico 132, Conservación de ecosistemas 10.</t>
  </si>
  <si>
    <t>A octubre se han adelantado acciones de administración, manejo integral y seguimiento a los instrumentos de planeación en las 19 áreas protegidas priorizadas, avanzando según lo programado.</t>
  </si>
  <si>
    <t xml:space="preserve">A oct 2022, se ha ejecutado un 80% que equivale al 0,20 en la vigencia, consolidando PDD en 0,50 del programa de monitoreo. </t>
  </si>
  <si>
    <t>Polígono establecido del área declarada del parque
https://drive.google.com/drive/u/0/folders/1rarhL7Pd1eJ4LS_ka9IKzmJ9JODDPvnC</t>
  </si>
  <si>
    <t>A septiembre se han adelantado acciones de administración, manejo integral y seguimiento a los instrumentos de planeación en las 19 áreas protegidas priorizadas, avanzando según lo programado.</t>
  </si>
  <si>
    <t>En el mes de septiembre de 2022, se generaron 74 pronunciamientos sobre afectaciones a la EEP, 6 de Acotamiento o consultas del sistema hídrico y 0 de Conservación de ecosistemas del D.C</t>
  </si>
  <si>
    <t xml:space="preserve">A sep 2022, se ha ejecutado un 72% que equivale al 0,16 en la vigencia, consolidando PDD en 0,48 del programa de monitoreo. </t>
  </si>
  <si>
    <t>ADMINISTRAR Y MANEJAR O GESTIONAR 21 ÁREAS  PROTEGIDAS Y DE INTERÉS AMBIENTAL PRIORIZADAS</t>
  </si>
  <si>
    <t>Administrar y manejar o gestionar 21 áreas  protegidas y de interés ambiental priorizadas</t>
  </si>
  <si>
    <t>N/A</t>
  </si>
  <si>
    <t>Las actividades de monitoreo permiten evaluar el cambio de la abundancia y riqueza de las especies monitoreadas con el fin de que se tomen las medidas pertinentes y tales medidas generen respuestas positivas en la fauna y la flora de las áreas bajo estudio y, consecuentemente, en la calidad de vida de los habitantes de la ciudad. Durante el período reportado se adelantaron las actividades de monitoreo ya reportadas en los apartados correspondientes que redundan en el conocimiento de las especies de fauna y flora de la población bogotana.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</si>
  <si>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</si>
  <si>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A ene se han adelantado acciones de administración, manejo integral y seguimiento a los instrumentos de planeación en las 21 áreas protegidas priorizadas, avanzando según lo programado.</t>
  </si>
  <si>
    <t>Informe consolidado 1 de 12 del año 2023 ENERO: Total pronunciamientos de Afectaciones a la EEP 208, Acotamiento o del sistema hídrico 12, Conservación de ecosistemas 1.</t>
  </si>
  <si>
    <t>A enero 2023, se ha ejecutado el 100% de lo programado, con lo cual se consolida un avance PDD del 56% (0,56) del programa de monitoreo para el cuatrienio.</t>
  </si>
  <si>
    <t>A noviembre se han adelantado acciones de administración, manejo integral y seguimiento a los instrumentos de planeación en las 19 áreas protegidas priorizadas, avanzando según lo programado.</t>
  </si>
  <si>
    <t>Informe consolidado 11 de 12 del año 2022 - mes de nov: Total pronunciamientos de Afectaciones a la EEP 1.118, Acotamiento o del sistema hídrico 144, Conservación de ecosistemas 11.</t>
  </si>
  <si>
    <t xml:space="preserve">A nov 2022, se ha ejecutado un 92% que equivale al 0,23 en la vigencia, consolidando PDD en 0,53 del programa de monitoreo. </t>
  </si>
  <si>
    <t>A diciembre se han adelantado acciones de administración, manejo integral y seguimiento a los instrumentos de planeación en las 19 áreas protegidas priorizadas, avanzando según lo programado.</t>
  </si>
  <si>
    <t>Informe consolidado 12 de 12 del año 2022 - Total pronunciamientos de Afectaciones a la EEP 1.197, Acotamiento o del sistema hídrico 156, Conservación de ecosistemas 11.</t>
  </si>
  <si>
    <t xml:space="preserve">A dic 2022, se ejecutó un 100% de la vigencia (0,25), consolidando PDD en 0,55 del programa de monitoreo. </t>
  </si>
  <si>
    <t>A feb se han adelantado acciones de administración, manejo integral y seguimiento a los instrumentos de planeación en las 21 áreas protegidas priorizadas, avanzando según lo programado.</t>
  </si>
  <si>
    <t>Informe consolidado 2 de 12 del año 2023 FEBRERO: Total pronunciamientos de Afectaciones a la EEP 301, Acotamiento o del sistema hídrico 25, Conservación de ecosistemas 4.</t>
  </si>
  <si>
    <t>A febrero 2023, se ha ejecutado el 100% de lo programado, con lo cual se consolida un avance PDD del 57% (0,57) del programa de monitoreo para el cuatrienio.</t>
  </si>
  <si>
    <t>A marzo se han adelantado acciones de administración, manejo integral y seguimiento a los instrumentos de planeación en las 21 áreas protegidas priorizadas, avanzando según lo programado.</t>
  </si>
  <si>
    <t>Informe consolidado 3 de 12 del año 2023 acumulado cuatrienio33 documentos: Total pronunciamientos de Afectaciones a la EEP 400, Acotamiento o del sistema hídrico 29, Conservación de ecosistemas 4.</t>
  </si>
  <si>
    <t>A marzo 2023, se ha ejecutado el 100% de lo programado, con lo cual se consolida un avance PDD del 59% (0,59) del programa de monitoreo para el cuatrienio. 2023 y 2024 inicia la fase de implementación</t>
  </si>
  <si>
    <t>PDEM (ENTRENUBES )</t>
  </si>
  <si>
    <t xml:space="preserve">PDEM (MIRADOR DE LOS NEVADOS </t>
  </si>
  <si>
    <t>PDEM (SORATAMA)</t>
  </si>
  <si>
    <t>PDEM  (ZUQUE)</t>
  </si>
  <si>
    <t>A abril se han adelantado acciones de administración, manejo integral y seguimiento a los instrumentos de planeación en las 21 áreas protegidas priorizadas, avanzando según lo programado.</t>
  </si>
  <si>
    <t>Informe consolidado 4 de 12 del año 2023 acumulado cuatrienio34 documentos: Total pronunciamientos de Afectaciones a la EEP 452, Acotamiento o del sistema hídrico 36, Conservación de ecosistemas 4.</t>
  </si>
  <si>
    <t>A abril 2023, ejecución el 100% de lo programado, con lo cual se consolida un avance PDD del 61% (0,61) del programa de monitoreo para el cuatrienio. 2023 y 2024 inicia la fase de implementación.</t>
  </si>
  <si>
    <t>Meta 1: Las actividades de administración, manejo integral, conservación y restauración de los Parques ecológicos distritales de montaña-PEDM - áteas de intees ambiental-AIA y Reservas distritales de Humedales-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190 de 2004 “Por medio del cual se compilan las disposiciones contenidas en los Decretos Distritales 619 de 2000 y 469 de 2003” y a partir del 22 de agosto de 2022, la entrada nuevamente en vigencia del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</si>
  <si>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 xml:space="preserve"> Las actividades de administración, manejo integral, conservación y restauración de los PEDM - AIA y RDH, garantizan la recuperación de espacios de importancia ambiental degradados por la acción antrópica y natural; constituyendo así, una oferta de espacio público ambiental de calidad para la ciudad y para la sostenibilidad de la biodiversidad urbana. 
</t>
  </si>
  <si>
    <t>I PRESUPUESTAL VIGENCIA 2020</t>
  </si>
  <si>
    <t>II PRODUCTO (FÍSICO) VIGENCIA 2020</t>
  </si>
  <si>
    <t>III ACTIVIDADES SUIFT (PRESUPUESTO) VIGENCIA 2020</t>
  </si>
  <si>
    <t>IV GESTIÓN  (FÍSICO) VIGENCIA 2020</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</si>
  <si>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</si>
  <si>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</si>
  <si>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</si>
  <si>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</si>
  <si>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</si>
  <si>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</si>
  <si>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</si>
  <si>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</si>
  <si>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</si>
  <si>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</si>
  <si>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</si>
  <si>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</si>
  <si>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</si>
  <si>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</si>
  <si>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</si>
  <si>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</si>
  <si>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</si>
  <si>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</si>
  <si>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</si>
  <si>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</si>
  <si>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</si>
  <si>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</si>
  <si>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</si>
  <si>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</si>
  <si>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</si>
  <si>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</si>
  <si>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</si>
  <si>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</si>
  <si>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</si>
  <si>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</si>
  <si>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</si>
  <si>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</si>
  <si>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</si>
  <si>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</si>
  <si>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</si>
  <si>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</si>
  <si>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</si>
  <si>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</si>
  <si>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</si>
  <si>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</si>
  <si>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</si>
  <si>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</si>
  <si>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</si>
  <si>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</si>
  <si>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</si>
  <si>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</si>
  <si>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</si>
  <si>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</si>
  <si>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</si>
  <si>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</si>
  <si>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6, % CUMPLIMIENTO ACUMULADO (al periodo) </t>
    </r>
    <r>
      <rPr>
        <b/>
        <sz val="16"/>
        <rFont val="Arial"/>
        <family val="2"/>
      </rPr>
      <t>cuatrienio</t>
    </r>
  </si>
  <si>
    <t>5, PONDERACIÓN HORIZONTAL AÑO: 2023</t>
  </si>
  <si>
    <t>.</t>
  </si>
  <si>
    <t xml:space="preserve">2, ACTUALIZACIÓN </t>
  </si>
  <si>
    <t>3,EJECUTADO</t>
  </si>
  <si>
    <t>10. POBLACIÓN</t>
  </si>
  <si>
    <t>1.6.REPROGRAMACIÓN VIGENCIA</t>
  </si>
  <si>
    <t>1, 5. PROGRAMACIÓN INICIAL AÑO 2023</t>
  </si>
  <si>
    <t>Formato: Programación, Actualización y Seguimiento del Plan de Acción - Componente de  Territorialización</t>
  </si>
  <si>
    <t>ago</t>
  </si>
  <si>
    <t>Informe consolidado 5 de 12 del año 2023 acumulado cuatrienio34 documentos: Total pronunciamientos de Afectaciones a la EEP 684, Acotamiento o del sistema hídrico 60, Conservación de ecosistemas 9.</t>
  </si>
  <si>
    <t>A mayo se han adelantado acciones de administración, manejo integral y seguimiento a los instrumentos de planeación en las 21 áreas protegidas priorizadas, avanzando según lo programado.</t>
  </si>
  <si>
    <t>A mayo 2023, ejecución el 100% de lo programado, con lo cual se consolida un avance PDD del 61% (0,61) del programa de monitoreo para el cuatrienio. 2023 y 2024 inicia la fase de implementación.</t>
  </si>
  <si>
    <t>A junio se han adelantado acciones de administración, manejo integral y seguimiento a los instrumentos de planeación en las 21 áreas protegidas priorizadas, avanzando según lo programado.</t>
  </si>
  <si>
    <t>Informe consolidado 6 de 12 del año 2023 acumulado cuatrienio 36 documentos: Total pronunciamientos de Afectaciones a la EEP 1.046, Acotamiento o del sistema hídrico 71, Conservación de ecosistemas 11.</t>
  </si>
  <si>
    <t>A jun 2023, ejecución el 100% de lo programado, con lo cual se consolida un avance PDD del 65% (0,65) del programa de monitoreo para el cuatrienio. 2023 y 2024 inicia la fase de implementación.</t>
  </si>
  <si>
    <t>Informe consolidado 6 de 12 del año 2023 acumulado cuatrienio 36 documentos: Total pronunciamientos de Afectaciones a la EEP 1.046, acotamiento del sistema hídrico 71, Conservación de ecosistemas 11.</t>
  </si>
  <si>
    <t>A ago 2023, ejecución el 100% de lo programado, con lo cual se consolida un avance PDD del 69% (0,69) del programa de monitoreo para el cuatrienio. 2023 y 2024 inicia la fase de implementación.</t>
  </si>
  <si>
    <t>A agosto se han adelantado acciones de administración, manejo integral y seguimiento a los instrumentos de planeación en las 21 áreas protegidas priorizadas, avanzando según lo programado.</t>
  </si>
  <si>
    <t>Informe consolidado 8 de 12 del año 2023 acumulado cuatrienio 38 documentos: Total pronunciamientos de Afectaciones a la EEP 1.046, acotamiento del sistema hídrico 71, Conservación de ecosistemas 11.</t>
  </si>
  <si>
    <t>El análista del proyecto indica que el menor valor se debe a la no aceptación de un contrato en el área.</t>
  </si>
  <si>
    <t>A septiembre se han adelantado acciones de administración, manejo integral y seguimiento a los instrumentos de planeación en las 21 áreas protegidas priorizadas, avanzando según lo programado.</t>
  </si>
  <si>
    <t>Informe consolidado 9 de 12 del año 2023 acumulado cuatrienio 39 documentos: Total pronunciamientos de Afectaciones a la EEP 1.477, acotamiento del sistema hídrico 105, Conservación de ecosistemas 15.</t>
  </si>
  <si>
    <t>A sep 2023, ejecución el 100% de lo programado, con lo cual se consolida un avance PDD del 71% (0,71) del programa de monitoreo para el cuatrienio. 2023 y 2024 inicia la fase de implementación.</t>
  </si>
  <si>
    <t>A octubre se han adelantado acciones de administración, manejo integral y seguimiento a los instrumentos de planeación en las 21 áreas protegidas priorizadas, avanzando según lo programado.</t>
  </si>
  <si>
    <t>Informe consolidado 10 de 12 del año 2023 acumulado cuatrienio 40 documentos: Total pronunciamientos de Afectaciones a la EEP 1.606, acotamiento del sistema hídrico 110, Conservación de ecosistemas 15.</t>
  </si>
  <si>
    <t>A oct 2023, ejecución el 100% de lo programado, con lo cual se consolida un avance PDD del 73% (0,73) del programa de monitoreo para el cuatrienio. 2023 y 2024 inicia la fase de implementación.</t>
  </si>
  <si>
    <t>A noviembre se han adelantado acciones de administración, manejo integral y seguimiento a los instrumentos de planeación en las 21 áreas protegidas priorizadas, avanzando según lo programado.</t>
  </si>
  <si>
    <t>A nov 2023, ejecución el 100% de lo programado, con lo cual se consolida un avance PDD del 75% (0,75) del programa de monitoreo para el cuatrienio. 2023 y 2024 inicia la fase de implementación.</t>
  </si>
  <si>
    <t>Informe consolidado 11 de 12 del año 2023 acumulado cuatrienio 41 documentos: Total pronunciamientos de Afectaciones a la EEP 1.713, acotamiento del sistema hídrico 110, Conservación ecosistemas 15.</t>
  </si>
  <si>
    <r>
      <t>7, LOGROS CORTE A</t>
    </r>
    <r>
      <rPr>
        <b/>
        <u/>
        <sz val="10"/>
        <rFont val="Arial"/>
        <family val="2"/>
      </rPr>
      <t xml:space="preserve"> DICIEMBRE</t>
    </r>
    <r>
      <rPr>
        <b/>
        <sz val="10"/>
        <rFont val="Arial"/>
        <family val="2"/>
      </rPr>
      <t xml:space="preserve"> AÑO 2023</t>
    </r>
  </si>
  <si>
    <t xml:space="preserve">Entre enero a diciembre vigencia de 2023, se tiene un acumulado de: Total pronunciamientos de Afectaciones o superposiciones con la EEP 1.832, Acotamiento o del sistema hídrico 128, Conservación de ecosistemas 20. 
En el mes de diciembre de 2023, se presenta un (1) Documento Técnico de Gestión - Informe consolidado No. 12 de 12 del año 2023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139 documentos asignados. 
2. Emisión de respuestas a usuarios internos y externos de la entidad relacionados con Procesos de Quejas y/o reclamos; Correspondencia, Dependencia Apoyo (Enlace de Concejo), Apoyo Técnico y Legal, agrupadas en tres actividades, para un total de 134 pronunciamientos.
A. Generar pronunciamientos sobre las afectaciones a los elementos de la EEP y otras áreas de interés ambiental:  119 documentos. 
B. Generar soporte técnico para el alinderamiento de los elementos componentes del sistema hídrico del Distrito Capital: 10 documentos.
C.  Generar insumos técnicos para la conservación de los ecosistemas del Distrito Capital: 5 documentos. </t>
  </si>
  <si>
    <t>https://drive.google.com/drive/u/0/folders/12IYOWSU8_qVzRe5ANAV_JgPRCDe5-JdE
1. WORD PLAN DE ACCION PROYECTO 7814 META  2 CONCEPTOS  DICIEMBRE DE  2023.docx
2. PLANTILLA PLAN DE ACCION PROYECTO 7814 META  2 CONCEPTOS DICIEMBRE  DE  2023.xlsx
3. BD CTS SEGPLAN A DIC 2023.pdf 
3. BD GRUPO CTS 2023 DESCARGADA.xlsx
3. BD Y TERRITORIALOZACIÓN  SEGPLAN DIC 2023.xlsx
ADJUNTO NUMERAL 4. BD CTS SEGPLAN DIC 2023 ASIGNADOS EN REPARTO.pdf
ADJUNTO NUMERAL 5. REPORTE TOTAL ATENDIDOS (134 PROCESOS) EN DICIEMBRE DE 2023-1.pdf
ADJUNTO NUMERAL 6. AFECTACION ATENDIDOS (113 PROCESOS) EN DICIEMBRE DE 2023.pdf
ADJUNTO NUMERAL 6. OTRO (INFORMATIVO) ATENDIDOS (5 PROCESOS) EN DICIEMBRE DE 2023.pdf
ADJUNTO NUMERAL 6. POC ATENDIDOS (1 PROCESO) EN DICIEMBRE DE 2023.pdf
ADJUNTO NUMERAL 7. ACOTAMIENTO ATENDIDOS (10 PROCESOS) EN DICIEMBRE DE 2023.pdf
ADJUNTO NUMERAL 8. CONSERVACION ATENDIDOS (5 PROCESOS) EN DICIEMBRE DE 2023.pdf</t>
  </si>
  <si>
    <t xml:space="preserve">Entre enero y diciembre de 2023, se emitieron 1.832 pronunciamientos (119 diciembre 2023) relacionadas con:  Respuesta a consultas de información de usuarios internos y externos de la entidad, sobre superposiciones con respecto a la EEP y/o Determinantes Ambientales, de acuerdo con la cartografía que hace parte del Decreto Distrital 555 de 2021, relacionadas con: • Verificar la localización de polígonos o áreas de interés, con respecto a la EEP y áreas de importancia ambiental. •Responder consultas y brindar apoyo técnico sobre Proyectos de Ciudad de interés de la Administración Distrital en sus etapas de Prefactibilidad y Factibilidad (Metro Líneas 1 y 2, Accesos Norte, Regiotram, Cables Aéreos, entre otros). •Identificar cartográficamanete presuntas ocupaciones ilegales en rondas hídricas de cuerpos de agua por solicitud de autoridades locales y policivas.  • Emitir pronunciamiento técnico para la elaboración del Acta Conjunta suscrita entre SDA y CAR, como parte del trámite urbanístico que adelantan las curadurías urbanas (Licencias de Construcción) en cumplimiento de la Acción Popular 2005-662 Cerros Orientales. •Proveer de apoyo técnico a la Dirección Legal Ambiental de la SDA, en el cumplimiento de Fallos, Acciones Populares, Acciones de Cumplimiento y Tutelas en que actúe como parte la SDA. •Emitir a la SCASP, lineamientos ambientales en los trámites de POC en RDH. •Verificar en terreno por parte de la comisión de topografía posibles afectaciones a los elementos componentes de la Estructura Ecológica Principal del Distrito Capital. •Adelantar levantamientos topográficos o replanteo de polígonos o linderos de las áreas protegidas administradas por la SDA. Todo lo anterior, sustentado en la información cartográfica del Decreto Distrital 555 de 2021, y en las visitas técnicas de apoyo, como parte de la gestión para la resolución de las solicitudes. </t>
  </si>
  <si>
    <t>Entre enero y diciembre de 2023, se emitieron 128  documentos (10 en dic 2023) relacionados: •Emitir pronunciamientos relacionados con el estado de avance de los procesos de acotamiento de la ronda hídrica de las quebradas Las Delicias, Callejas, Zanjón de la Estrella, el Drenaje Afluente 2 de la quebrada de Limas y Ramajal que, adelanta la SDA conjuntamente con la EAAB ESP, el IDIGER, y en los casos que corresponda la CAR, priorizadas por solicitud de la SDHT para la legalización y regularización de barrios, en cumplimiento del Fallo de Cerros Orientales y atención de Acciones Populares, teniendo en cuenta  las disposiciones establecidas en el Decreto 555 de 2021, el Decreto 2245 de 2017, la Resolución 957 de 2018 y demás normas vigentes.  Se incluye la elaboración de los Conceptos Técnicos, Generación de Acta Conjunta CAR-SDA y Proyectos de Resolución de Acotamiento. •Responder solicitudes relacionadas con la confirmación de la existencia de cuerpos de agua en el Distrito Capital, situación que incluye la realización de visitas técnicas. •Verificar la cartografía del sistema hídrico que hace parte del Decreto Distrital 555 de 2021, en las Mesas Interinstitucionales que adelanta conjuntamente la SDA, EAAB ESP y la SDP, con apoyo técnico y jurídico de los equipos de trabajo. •Elaborar reportes mensuales correspondientes al seguimiento del articulado del Plan de Ordenamiento Territorial de Bogotá – POT, Decreto Distrital 555 de 2021 en sus artículos 62. Cuerpos Hídricos Naturales y 65. Criterios para el acotamiento de rondas hídricas, solicitados por la entidad.</t>
  </si>
  <si>
    <t>Entre enero y diciembre de 2023, se emitieron 20 insumos técnicos (5 en dic2023) relacionados con •Suministrar apoyo técnico al equipo de trabajo de Acuerdos de Conservación de la SER. •Realizar valoraciones ecosistémicas de predios y áreas de interés ambiental, con fines de adquisición predial. •Desarrollar espacios de retroalimentación y capacitación del equipo de trabajo en temas de conservación ambiental.</t>
  </si>
  <si>
    <t>https://drive.google.com/drive/u/0/folders/12IYOWSU8_qVzRe5ANAV_JgPRCDe5-JdE
Meta 1 :
ACTIVIDAD 1. 
ANEXO1-RES 02651 ADJUDICACIÓN SDA-LP-02-2023
ANEXO 2-RES No. 02977 - 2023 ADJUDICACIÓN CMA-02-2023
ACTIVIDAD 2. 
ANEXO 2.2 DATOS SIGNIFICATIVO_RDH_consolidado ene a dic _2023
ANEXO 2.3 Matriz de Seg consolidada P8 CTO 20231524_diciembre
ACTIVIDAD 3
Anexo 3.2 MATRIZ SEGUIMIENTO PMA_RDH_diciembre 2023
ACTIVIDAD 4.
ANEXO 4.1 DATOS SIGNIFICATIVO_RDH_consolidado ene a dic_2023
 Meta 2:
1. WORD PLAN DE ACCION PROYECTO 7814 META  2 CONCEPTOS  DICIEMBRE DE  2023.docx
2. PLANTILLA PLAN DE ACCION PROYECTO 7814 META  2 CONCEPTOS DICIEMBRE  DE  2023.xlsx
3. BD CTS SEGPLAN A DIC 2023.pdf 
3. BD GRUPO CTS 2023 DESCARGADA.xlsx
3. BD Y TERRITORIALOZACIÓN  SEGPLAN DIC 2023.xlsx
ADJUNTO NUMERAL 4. BD CTS SEGPLAN DIC 2023 ASIGNADOS EN REPARTO.pdf
ADJUNTO NUMERAL 5. REPORTE TOTAL ATENDIDOS (134 PROCESOS) EN DICIEMBRE DE 2023-1.pdf
ADJUNTO NUMERAL 6. AFECTACION ATENDIDOS (113 PROCESOS) EN DICIEMBRE DE 2023.pdf
ADJUNTO NUMERAL 6. OTRO (INFORMATIVO) ATENDIDOS (5 PROCESOS) EN DICIEMBRE DE 2023.pdf
ADJUNTO NUMERAL 6. POC ATENDIDOS (1 PROCESO) EN DICIEMBRE DE 2023.pdf
ADJUNTO NUMERAL 7. ACOTAMIENTO ATENDIDOS (10 PROCESOS) EN DICIEMBRE DE 2023.pdf
ADJUNTO NUMERAL 8. CONSERVACION ATENDIDOS (5 PROCESOS) EN DICIEMBRE DE 2023.pdf</t>
  </si>
  <si>
    <t>A dic 2023 se adelantaron acciones de administración y manejo en 100% de áreas protegidas (17 humedales y 4 parques de montaña). Gestión obras: mitigación SDA-20181487-2018, Aula Mirador Juan Rey SDA-LP-SECOP I-152018-2018 y Malla Perimetral SDA-20211781, ejecutados en su totalidad; se llevó a cabo la evaluación final, adjudicación y contratación del proceso de selección No. SDA-LP-02-2023 para las obras locativas, incluyendo el contrato SDA-CMA-02-2023 de la interventoría. Se desarrollaron: 27 reuniones internas con diferentes grupos de la Secretaría Distrital de Ambiente: PDEM, OPEL, Restauración, SPPA, Tensionantes Antrópicos, RDH, 30 reuniones externas con: Aguas de Bogotá, grupo custodios del Banco de Semillas, AMCOVIT, Centro Aseo, JAL Usme, Consorcio Parques, Bibliored, entidades educativas, 19 recorridos con la comunidad y diferentes instituciones privadas, públicas y educativas; 3 comunicación sobre ocupaciones informales y 95 comunicaciones de gestión. El grupo de humedales en cumplimiento del modelo de administración para las Reservas Distritales de Humedal ha realizado acciones que propenden fortalecer la construcción de territorio, por medio de la cultura ambiental en el marco de la protección, conservación y cuidado del ecosistema a través de actividades de educación ambiental con instituciones educativas y comunidad. En las actividades de restauración, compensación y recuperación se realizaron un total de 1.091 actividades con un total de 3.937 participantes. En uso sostenible: se realizaron un total de 2.331 actividades con un total de 5.752 participantes. En la vigencia 2023; en desarrollo de las actividades de Gobernanza y Gestión Socioambiental, se adelantaron 2.223 actividades con la participación de 93.098 personas. En el marco de la estrategia de Gestión interinstitucional, los administradores acompañaron y participaron en espacios como la Comisión Ambiental Local, el consejo de gestión del riesgo y cambio climático, mesas de seguridad, habitabilidad en calle, residuos sólidos, convocatorias de las Juntas Administradoras Locales entre otros, con un total de 836 espacios atendidos en donde participaron 7.597 personas. La administración de los PDEM realizó el apoyo al seguimiento de las actividades desarrolladas en los contratos que se ejecutan en las áreas administradas por la SDA; se adelantaron recorridos y reuniones con el equipo del fortalecimiento a la administración Contrato Aguas de Bogotá, la empresa de vigilancia, servicios generales y el equipo de infraestructura de la DGA. A diciembre, el equipo de conceptos ha consolidado 42 documentos de los 48 propuestos para el cuatrienio (12 vigencia 2023). En la vigencia 2023 se tiene un acumulado de: pronunciamientos de afectaciones o superposiciones con la EEP 1.832 Acotamiento o del sistema hídrico 128, Conservación de ecosistemas 20.</t>
  </si>
  <si>
    <t>A dic 2023 se adelantaron acciones de administración y manejo en 100% de áreas protegidas (17 humedales y 4 parques de montaña). Gestión obras: mitigación SDA-20181487-2018, Aula Mirador Juan Rey SDA-LP-SECOP I-152018-2018 y Malla Perimetral SDA-20211781, ejecutados en su totalidad; se llevó a cabo la evaluación final, adjudicación y contratación del proceso de selección No. SDA-LP-02-2023 para las obras locativas, incluyendo el contrato SDA-CMA-02-2023 de la interventoría. Realizó: 27 reuniones internas; PDEM, OPEL, Restauración, SPPA, Tensionantes Antrópicos, RDH; 30 reuniones externas con Aguas de Bogotá, grupo custodios del Banco de Semillas, AMCOVIT, Centro Aseo, JAL Usme, Consorcio Parques, Bibliored, entidades educativas; 19 recorridos con la comunidad y diferentes instituciones privadas, públicas y educativas; 3 comunicación sobre ocupaciones informales y 95 comunicaciones de gestión. El grupo de humedales en las actividades de restauración, compensación y recuperación realizó 1.091 actividades con un total de 3.937 participantes. Uso sostenible: 2.331 actividades con un total de 5.752 participantes. Desarrollo de las actividades de Gobernanza y Gestión Socioambiental 2.223 actividades con la participación de 93.098 personas. En el marco de la estrategia de Gestión interinstitucional, los administradores acompañaron y participaron en espacios como la Comisión Ambiental Local, el consejo de gestión del riesgo y cambio climático, mesas de seguridad, habitabilidad en calle, residuos sólidos, convocatorias de las JAL, con un total de 836 espacios atendidos en donde participaron 7.597 personas. La administración de los PDEM realizó el apoyo al seguimiento de las actividades desarrolladas en los contratos que se ejecutan en las áreas administradas por la SDA; se adelantaron recorridos y reuniones con el equipo del fortalecimiento a la administración Contrato Aguas de Bogotá, la empresa de vigilancia, servicios generales y el equipo de infraestructura de la DGA.</t>
  </si>
  <si>
    <t>https://drive.google.com/drive/u/0/folders/12IYOWSU8_qVzRe5ANAV_JgPRCDe5-JdE
Meta 1 :
ACTIVIDAD 1. 
ANEXO1-RES 02651 ADJUDICACIÓN SDA-LP-02-2023
ANEXO 2-RES No. 02977 - 2023 ADJUDICACIÓN CMA-02-2023
ACTIVIDAD 2. 
ANEXO 2.2 DATOS SIGNIFICATIVO_RDH_consolidado ene a dic _2023
ANEXO 2.3 Matriz de Seg consolidada P8 CTO 20231524_diciembre
ACTIVIDAD 3
Anexo 3.2 MATRIZ SEGUIMIENTO PMA_RDH_diciembre 2023
ACTIVIDAD 4.
ANEXO 4.1 DATOS SIGNIFICATIVO_RDH_consolidado ene a dic_2023</t>
  </si>
  <si>
    <t xml:space="preserve">A dic 2023 se adelantaron acciones de administración y manejo en 100% de áreas protegidas (17 humedales y 4 parques de montaña). Gestión obras: mitigación SDA-20181487-2018, Aula Mirador Juan Rey SDA-LP-SECOP I-152018-2018 y Malla Perimetral SDA-20211781, ejecutados en su totalidad. Gestión Diciembre: se llevó a cabo la evaluación final, adjudicación y contratación del proceso de selección No. SDA-LP-02-2023 para las obras locativas, incluyendo el contrato SDA-CMA-02-2023 de la interventoría. </t>
  </si>
  <si>
    <t>Gestión Dic: En cumplimiento de los instrumentos de planeación y manejo de los PDEM se desarrollaron actividades en las siguientes líneas: RESTAURACIÓN: Jornadas de plantación para cercas vivas, y jardines polinizadores, establecimiento de biomantos para la recuperación de zonas degradadas por procesos de erosión, mantenimiento de módulos de restauración, cambio de coberturas herbáceas, control de especies invasoras y/o exóticas, entre otras. EDUCACIÓN AMBIENTAL: Apoyo a jornadas de capacitación a visitantes y personal que labora en los PDEM, atención a instituciones de educación escolar y universitaria para fortalecer los procesos de la construcción de conocimiento relacionado con el cuidado y protección de la naturaleza. GESTIÓN SOCIAL: Desarrollo de procesos sociales con visitantes y población aledaña en proyecto de huertas ecológicas en los PDEM, gestión para la apropiación y disfrute de los espacios del parque por parte de la comunidad para la realización de actividades acorde a los usos permitidos de los PDEM; apoyo en la atención de visitantes para el reconocimiento de su entorno; atención en los Puntos Vive Digital y en espacios como el taller de cerámica para fortalecer el tejido social y apropiación por el ecosistema. MONITOREO: Jornadas de ciencia ciudadana para el avistamiento de aves. OTRO: Participación en reuniones para elaborar el plan de gestión del riesgo y restauración del PDEM Serranía el Zuque, como insumo en el proceso de implementación del Plan Estratégico de esta área protegida.</t>
  </si>
  <si>
    <t>A diciembre, en cumplimiento del modelo de administración para las Reservas Distritales de Humedal, se realizaron acciones que propenden por fortalecer la construcción de territorio, por medio de la cultura ambiental en el marco de la protección, conservación y cuidado del ecosistema a través de actividades de educación ambiental con instituciones educativas y comunidad; principalmente del área de influencia. Los administradores de los humedales participan en las siguientes mesas: Comisión Ambiental Local CAL, Mesa de habitante de calle, Consejo Local de gestión del riesgo, Mesas Técnicas Interinstitucionales, entre otras. Gracias a estos espacios se han podido consolidar acciones en el territorio del humedal tales como: Operativos de habitante de calle, Eventos representativos, Actividades de educación, entre otros. En el marco de procesos de educación y gobernanza socioambiental teniendo en cuenta la participación social, la solicitud de actividades y demanda de estas, se realizaron las siguientes actividades, en:  Investigación y Monitoreo Comunitario 224 actividades con 2.030 participantes; Educación, participación y comunicación 1.841 actividades con 98.790 participantes; Gestión Interinstitucional 836 actividades con 7.597 participantes.</t>
  </si>
  <si>
    <t>Anexo 1. Informe Mensual GMB Diciembre
Anexo 2. Informe Resultados Monitoreo Agua RDH-2022
Anexo 3. Actas salidas de Ciencia Ciudadana
Anexo 4. Fichas de Monitoreo
Anexo 5. Divulgación
Anexo 6. Presentaciones
Anexo 7. Balance Social 2023
Anexo 8. Informes de Gestión 2023</t>
  </si>
  <si>
    <t>A diciembre 2023 desde el Grupo de Monitoreo de la Biodiversidad-GMB ejecutó el 100% de lo propuesto para la vigencia y al cuatrienio se lleva el 85%, cumpliendo la ejecución según lo programado. durante el 2023 se terminó la formulación del Programa de Monitoreo, Evaluación y Seguimiento el cual fue remitido a la Subdirección para revisión y aprobación por parte de la Secretaría.  Se trabajó en la formulación de los protocolos de monitoreo de especies focales, los cuales fueron concluidos y anexados al programa. Se realizó la formulación del Cityindex el cual se remitió a la subdirectora. El puntaje obtenido para la primera evaluación de Bogotá fue de 79/112. Se llevó a cabo el monitoreo de las especies focales y de interés ecológico de cada uno de los grupos (aves, mamíferos, herpetofauna, flora y artropofauna), mediante diferentes metodologías de campo y análisis de resultados. Por cada componente se entregaron los informes de análisis de monitoreo de especies focales y de interés ecológico, los cuales fueron remitidos a los Grupos de Humedales y Montaña. De igual forma, se llevó a cabo una actualización de inventario de cada grupo en cada una de las áreas se revisaron y ajustaron los informes de actualización de inventario de cada uno de los componentes en las RDH y PDEM. Adicionalmente, se realizó el levantamiento de la Línea Base de Biodiversidad de la RDH Tingua Azul para todos los componentes y se consolidó y entregó el informe final. Finalmente, llevó a cabo el monitoreo de los parámetros fisicoquímicos e hidrobiológicos en 14 Reservas Distritales de Humedal, y se realizó el informe con los análisis de las muestras correspondientes a 2022, incluyendo análisis histórico de calidad y diversidad en las RDH. Durante la vigencia 2023 se llevaron a cabo más de 30 actividades de Ciencia Ciudadana, desde participación en los Censos de Aves (migratorias, acuáticas, entre otros), así como diferentes celebraciones en torno a la biodiversidad (Noche del murciélago, semana de la polilla, día del anfibio), entre otros. De igual forma se realizaron diferentes acompañamientos solicitados por los administradores de las áreas protegidas, o colegios y grupos ambientales presentes en el Distrito. Durante el mes de diciembre se llevó a cabo un monitoreo nocturno en la RDH Techo y capacitación teórico-práctica de plataformas en la RDH Capellanía. Otras actividades: Apoyo al CIMAB en la instalación de cámaras trampa en diferentes áreas del distrito,-Elaboración del Documento Metodológico del Plan Estadístico Distrital, Presentación de Resultados en las Mesas Territoriales de las Reservas Distritales de Humedal, Apoyo a tesistas para el desarrollo de sus proyectos de investigación en las áreas protegidas del distrito, Reporte de indicadores del Observatorio Ambiental de Bogotá, Reporte de Política de Biodiversidad y Política de Humedales.</t>
  </si>
  <si>
    <t xml:space="preserve">El Grupo de Monitoreo de la Biodiversidad-GMB ejecutó el 100% de lo propuesto para la vigencia y al cuatrienio se lleva el 85%, cumpliendo la ejecución según lo programado. durante el 2023 se terminó la formulación del Programa de Monitoreo, Evaluación y Seguimiento el cual fue remitido a la Subdirección para revisión y aprobación por parte de la Secretaría.  Se trabajó en la formulación de los protocolos de monitoreo de especies focales, los cuales fueron concluidos y anexados al programa. Se realizó la formulación del Cityindex el cual se remitió a la subdirectora. El puntaje obtenido para la primera evaluación de Bogotá fue de 79/112. Se llevó a cabo el monitoreo de las especies focales y de interés ecológico de cada uno de los grupos (aves, mamíferos, herpetofauna, flora y artropofauna. Se llevó a cabo una actualización de inventario de cada grupo en cada una de las áreas, se revisaron y ajustaron los informes de actualización de inventario de cada uno de los componentes en las RDH y PDEM. Se realizó el levantamiento de la Línea Base de Biodiversidad de la RDH Tingua Azul para todos los componentes y se consolidó y entregó el informe final. Se llevó a cabo el monitoreo de los parámetros fisicoquímicos e hidrobiológicos en 14 Reservas Distritales de Humedal, y se realizó el informe con los análisis de las muestras correspondientes a 2022, incluyendo análisis histórico de calidad y diversidad en las RDH. Se llevaron a cabo más de 30 actividades de Ciencia Ciudadana, desde participación en los Censos de Aves (migratorias, acuáticas, entre otros), así como diferentes celebraciones en torno a la biodiversidad (Noche del murciélago, semana de la polilla, día del anfibio), entre otros. Se realizaron diferentes acompañamientos solicitados por los administradores de las áreas protegidas, colegios y grupos ambientale. Durante el mes de diciembre se llevó a cabo un monitoreo nocturno en la RDH Techo y capacitación teórico-práctica de plataformas en la RDH Capellanía. </t>
  </si>
  <si>
    <t>CORTE A DICIEMBRE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</si>
</sst>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0.000"/>
    <numFmt numFmtId="180" formatCode="&quot;$&quot;\ #,##0"/>
    <numFmt numFmtId="181" formatCode="&quot;$&quot;\ #,##0.00"/>
    <numFmt numFmtId="182" formatCode="#,##0.0"/>
    <numFmt numFmtId="183" formatCode="_-* #,##0.000\ _€_-;\-* #,##0.000\ _€_-;_-* &quot;-&quot;??\ _€_-;_-@_-"/>
    <numFmt numFmtId="184" formatCode="#,##0.00000"/>
    <numFmt numFmtId="185" formatCode="_-* #,##0.0000\ _€_-;\-* #,##0.0000\ _€_-;_-* &quot;-&quot;??\ _€_-;_-@_-"/>
    <numFmt numFmtId="186" formatCode="#,##0.0000_ ;\-#,##0.0000\ "/>
    <numFmt numFmtId="187" formatCode="0.0000%"/>
    <numFmt numFmtId="188" formatCode="&quot;No debe superar 200 caracteres, suma&quot;\ 0"/>
    <numFmt numFmtId="189" formatCode="0.000%"/>
    <numFmt numFmtId="190" formatCode="_-[$$-240A]\ * #,##0_-;\-[$$-240A]\ * #,##0_-;_-[$$-240A]\ * &quot;-&quot;??_-;_-@_-"/>
    <numFmt numFmtId="191" formatCode="_-* #,##0\ &quot;€&quot;_-;\-* #,##0\ &quot;€&quot;_-;_-* &quot;-&quot;??\ &quot;€&quot;_-;_-@_-"/>
    <numFmt numFmtId="192" formatCode="_-&quot;$&quot;\ * #,##0.00_-;\-&quot;$&quot;\ * #,##0.00_-;_-&quot;$&quot;\ * &quot;-&quot;_-;_-@_-"/>
  </numFmts>
  <fonts count="78" x14ac:knownFonts="1">
    <font>
      <sz val="11"/>
      <color theme="1"/>
      <name val="Calibri"/>
      <family val="2"/>
      <scheme val="minor"/>
    </font>
    <font>
      <sz val="11"/>
      <color indexed="8"/>
      <name val="Calibri"/>
      <family val="2"/>
    </font>
    <font>
      <sz val="11"/>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9"/>
      <color rgb="FF000000"/>
      <name val="Tahoma"/>
      <family val="2"/>
    </font>
    <font>
      <sz val="9"/>
      <color rgb="FF000000"/>
      <name val="Tahoma"/>
      <family val="2"/>
    </font>
    <font>
      <sz val="12"/>
      <name val="Calibri"/>
      <family val="2"/>
      <scheme val="minor"/>
    </font>
    <font>
      <sz val="12"/>
      <color indexed="8"/>
      <name val="Calibri"/>
      <family val="2"/>
      <scheme val="minor"/>
    </font>
    <font>
      <sz val="22"/>
      <color indexed="81"/>
      <name val="Tahoma"/>
      <family val="2"/>
    </font>
    <font>
      <b/>
      <sz val="14"/>
      <name val="Calibri"/>
      <family val="2"/>
      <scheme val="minor"/>
    </font>
    <font>
      <b/>
      <sz val="11"/>
      <name val="Calibri"/>
      <family val="2"/>
      <scheme val="minor"/>
    </font>
    <font>
      <b/>
      <sz val="12"/>
      <name val="Calibri"/>
      <family val="2"/>
      <scheme val="minor"/>
    </font>
    <font>
      <b/>
      <sz val="11"/>
      <color rgb="FFFF0000"/>
      <name val="Calibri"/>
      <family val="2"/>
      <scheme val="minor"/>
    </font>
    <font>
      <b/>
      <sz val="11"/>
      <color indexed="8"/>
      <name val="Calibri"/>
      <family val="2"/>
      <scheme val="minor"/>
    </font>
    <font>
      <sz val="9"/>
      <name val="Arial"/>
      <family val="2"/>
    </font>
    <font>
      <sz val="11"/>
      <color rgb="FF000000"/>
      <name val="Arial"/>
      <family val="2"/>
    </font>
    <font>
      <sz val="11"/>
      <color theme="1"/>
      <name val="Arial Nova Cond Light"/>
      <family val="2"/>
    </font>
    <font>
      <b/>
      <sz val="11"/>
      <color theme="1"/>
      <name val="Arial Nova Cond Light"/>
      <family val="2"/>
    </font>
    <font>
      <sz val="11"/>
      <name val="Arial Nova Cond Light"/>
      <family val="2"/>
    </font>
    <font>
      <b/>
      <sz val="11"/>
      <name val="Arial Nova Cond Light"/>
      <family val="2"/>
    </font>
    <font>
      <sz val="10"/>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9"/>
      <color theme="1"/>
      <name val="Arial Nova Cond Light"/>
      <family val="2"/>
    </font>
    <font>
      <b/>
      <sz val="10"/>
      <color indexed="8"/>
      <name val="Calibri"/>
      <family val="2"/>
      <scheme val="minor"/>
    </font>
    <font>
      <sz val="12"/>
      <color theme="1"/>
      <name val="Arial Nova Cond Light"/>
      <family val="2"/>
    </font>
    <font>
      <sz val="12"/>
      <name val="Arial Nova Cond Light"/>
      <family val="2"/>
    </font>
    <font>
      <sz val="11"/>
      <color indexed="8"/>
      <name val="Arial Nova Cond Light"/>
      <family val="2"/>
    </font>
    <font>
      <b/>
      <sz val="11"/>
      <color indexed="8"/>
      <name val="Arial Nova Cond Light"/>
      <family val="2"/>
    </font>
    <font>
      <sz val="7"/>
      <name val="Calibri"/>
      <family val="2"/>
      <scheme val="minor"/>
    </font>
    <font>
      <b/>
      <sz val="8"/>
      <name val="Calibri"/>
      <family val="2"/>
      <scheme val="minor"/>
    </font>
    <font>
      <b/>
      <sz val="11"/>
      <name val="Calibri"/>
      <family val="2"/>
    </font>
    <font>
      <sz val="11"/>
      <name val="Calibri"/>
      <family val="2"/>
    </font>
    <font>
      <sz val="14"/>
      <name val="Tahoma"/>
      <family val="2"/>
    </font>
    <font>
      <b/>
      <sz val="14"/>
      <name val="Tahoma"/>
      <family val="2"/>
    </font>
    <font>
      <sz val="12"/>
      <name val="Arial"/>
      <family val="2"/>
    </font>
    <font>
      <sz val="14"/>
      <name val="Arial"/>
      <family val="2"/>
    </font>
    <font>
      <b/>
      <sz val="10"/>
      <name val="Arial"/>
      <family val="2"/>
    </font>
    <font>
      <b/>
      <sz val="18"/>
      <color indexed="81"/>
      <name val="Tahoma"/>
      <family val="2"/>
    </font>
    <font>
      <sz val="18"/>
      <color indexed="81"/>
      <name val="Tahoma"/>
      <family val="2"/>
    </font>
    <font>
      <sz val="8"/>
      <name val="Calibri"/>
      <family val="2"/>
      <scheme val="minor"/>
    </font>
    <font>
      <sz val="12"/>
      <color indexed="81"/>
      <name val="Tahoma"/>
      <family val="2"/>
    </font>
    <font>
      <b/>
      <sz val="16"/>
      <name val="Arial"/>
      <family val="2"/>
    </font>
    <font>
      <b/>
      <sz val="14"/>
      <name val="Arial"/>
      <family val="2"/>
    </font>
    <font>
      <b/>
      <sz val="12"/>
      <name val="Arial"/>
      <family val="2"/>
    </font>
    <font>
      <sz val="11"/>
      <color theme="1"/>
      <name val="Arial Narrow"/>
      <family val="2"/>
    </font>
    <font>
      <sz val="16"/>
      <name val="Arial"/>
      <family val="2"/>
    </font>
    <font>
      <sz val="12"/>
      <color indexed="8"/>
      <name val="Arial"/>
      <family val="2"/>
    </font>
    <font>
      <b/>
      <sz val="8"/>
      <name val="Arial"/>
      <family val="2"/>
    </font>
    <font>
      <b/>
      <u/>
      <sz val="10"/>
      <name val="Arial"/>
      <family val="2"/>
    </font>
    <font>
      <sz val="11"/>
      <color theme="0"/>
      <name val="Arial Nova Cond Light"/>
      <family val="2"/>
    </font>
    <font>
      <b/>
      <sz val="11"/>
      <color theme="0" tint="-4.9989318521683403E-2"/>
      <name val="Calibri"/>
      <family val="2"/>
      <scheme val="minor"/>
    </font>
    <font>
      <sz val="11"/>
      <color theme="0" tint="-4.9989318521683403E-2"/>
      <name val="Calibri"/>
      <family val="2"/>
      <scheme val="minor"/>
    </font>
    <font>
      <sz val="12"/>
      <color rgb="FF000000"/>
      <name val="Arial"/>
      <family val="2"/>
    </font>
    <font>
      <sz val="9"/>
      <color theme="0"/>
      <name val="Arial Nova Cond Light"/>
      <family val="2"/>
    </font>
    <font>
      <sz val="11"/>
      <color theme="0" tint="-0.499984740745262"/>
      <name val="Arial Nova Cond Light"/>
      <family val="2"/>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theme="0"/>
        <bgColor rgb="FF3AEE3A"/>
      </patternFill>
    </fill>
    <fill>
      <patternFill patternType="solid">
        <fgColor theme="4" tint="0.59999389629810485"/>
        <bgColor indexed="64"/>
      </patternFill>
    </fill>
    <fill>
      <patternFill patternType="solid">
        <fgColor theme="3" tint="0.39997558519241921"/>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theme="1" tint="0.499984740745262"/>
      </left>
      <right style="thin">
        <color theme="1" tint="0.499984740745262"/>
      </right>
      <top/>
      <bottom style="thin">
        <color theme="1" tint="0.499984740745262"/>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right style="thin">
        <color auto="1"/>
      </right>
      <top style="medium">
        <color auto="1"/>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auto="1"/>
      </top>
      <bottom/>
      <diagonal/>
    </border>
  </borders>
  <cellStyleXfs count="3026">
    <xf numFmtId="0" fontId="0" fillId="0" borderId="0"/>
    <xf numFmtId="172" fontId="6" fillId="0" borderId="0" applyFont="0" applyFill="0" applyBorder="0" applyAlignment="0" applyProtection="0"/>
    <xf numFmtId="172" fontId="3" fillId="0" borderId="0" applyFont="0" applyFill="0" applyBorder="0" applyAlignment="0" applyProtection="0"/>
    <xf numFmtId="170" fontId="4" fillId="0" borderId="0" applyFont="0" applyFill="0" applyBorder="0" applyAlignment="0" applyProtection="0"/>
    <xf numFmtId="165" fontId="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3"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1" fontId="3" fillId="0" borderId="0" applyFont="0" applyFill="0" applyBorder="0" applyAlignment="0" applyProtection="0"/>
    <xf numFmtId="174" fontId="3" fillId="0" borderId="0" applyFont="0" applyFill="0" applyBorder="0" applyAlignment="0" applyProtection="0"/>
    <xf numFmtId="168" fontId="9" fillId="0" borderId="0" applyFont="0" applyFill="0" applyBorder="0" applyAlignment="0" applyProtection="0"/>
    <xf numFmtId="164" fontId="7"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49" fontId="17" fillId="0" borderId="0" applyFill="0" applyBorder="0" applyProtection="0">
      <alignment horizontal="left" vertical="center"/>
    </xf>
    <xf numFmtId="0" fontId="18" fillId="0" borderId="0" applyNumberFormat="0" applyFill="0" applyBorder="0" applyProtection="0">
      <alignment horizontal="left" vertical="center"/>
    </xf>
    <xf numFmtId="0" fontId="18" fillId="0" borderId="0" applyNumberFormat="0" applyFill="0" applyBorder="0" applyProtection="0">
      <alignment horizontal="righ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4" fontId="17" fillId="0" borderId="0" applyFill="0" applyBorder="0" applyProtection="0">
      <alignment horizontal="right" vertical="center"/>
    </xf>
    <xf numFmtId="22" fontId="17" fillId="0" borderId="0" applyFill="0" applyBorder="0" applyProtection="0">
      <alignment horizontal="right" vertical="center"/>
    </xf>
    <xf numFmtId="4" fontId="17" fillId="0" borderId="0" applyFill="0" applyBorder="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0" fontId="16" fillId="5" borderId="0" applyNumberFormat="0" applyBorder="0" applyAlignment="0" applyProtection="0"/>
    <xf numFmtId="0" fontId="19" fillId="5" borderId="0" applyNumberFormat="0" applyBorder="0" applyAlignment="0" applyProtection="0"/>
    <xf numFmtId="177" fontId="17" fillId="0" borderId="0" applyFill="0" applyBorder="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0" fontId="18" fillId="2" borderId="0" applyNumberFormat="0" applyBorder="0" applyProtection="0">
      <alignment horizontal="center" vertical="center"/>
    </xf>
    <xf numFmtId="0" fontId="18" fillId="12" borderId="0" applyNumberFormat="0" applyBorder="0" applyProtection="0">
      <alignment horizontal="center" vertical="center" wrapText="1"/>
    </xf>
    <xf numFmtId="0" fontId="17" fillId="12" borderId="0" applyNumberFormat="0" applyBorder="0" applyProtection="0">
      <alignment horizontal="right" vertical="center" wrapText="1"/>
    </xf>
    <xf numFmtId="0" fontId="18" fillId="13" borderId="0" applyNumberFormat="0" applyBorder="0" applyProtection="0">
      <alignment horizontal="center" vertical="center"/>
    </xf>
    <xf numFmtId="0" fontId="18" fillId="14" borderId="0" applyNumberFormat="0" applyBorder="0" applyProtection="0">
      <alignment horizontal="center" vertical="center" wrapText="1"/>
    </xf>
    <xf numFmtId="0" fontId="18" fillId="14" borderId="0" applyNumberFormat="0" applyBorder="0" applyProtection="0">
      <alignment horizontal="righ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2" fillId="9" borderId="0" applyNumberFormat="0" applyBorder="0" applyAlignment="0" applyProtection="0"/>
    <xf numFmtId="0" fontId="9" fillId="0" borderId="0"/>
    <xf numFmtId="0" fontId="3" fillId="0" borderId="0"/>
    <xf numFmtId="0" fontId="20" fillId="0" borderId="0"/>
    <xf numFmtId="0" fontId="14" fillId="0" borderId="0"/>
    <xf numFmtId="0" fontId="14" fillId="0" borderId="0"/>
    <xf numFmtId="0" fontId="20" fillId="0" borderId="0"/>
    <xf numFmtId="0" fontId="3" fillId="0" borderId="0"/>
    <xf numFmtId="0" fontId="9" fillId="0" borderId="0"/>
    <xf numFmtId="0" fontId="3" fillId="0" borderId="0"/>
    <xf numFmtId="0" fontId="20" fillId="0" borderId="0"/>
    <xf numFmtId="0" fontId="20" fillId="0" borderId="0"/>
    <xf numFmtId="0" fontId="15" fillId="0" borderId="0"/>
    <xf numFmtId="0" fontId="23" fillId="0" borderId="0"/>
    <xf numFmtId="0" fontId="3" fillId="0" borderId="0"/>
    <xf numFmtId="3" fontId="17" fillId="0" borderId="0" applyFill="0" applyBorder="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5" fillId="0" borderId="0"/>
    <xf numFmtId="43" fontId="9"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cellStyleXfs>
  <cellXfs count="986">
    <xf numFmtId="0" fontId="0" fillId="0" borderId="0" xfId="0"/>
    <xf numFmtId="0" fontId="10" fillId="4" borderId="1" xfId="0" applyFont="1" applyFill="1" applyBorder="1" applyAlignment="1">
      <alignment horizontal="center" vertical="center"/>
    </xf>
    <xf numFmtId="0" fontId="0" fillId="0" borderId="1" xfId="0"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37" fillId="18" borderId="16" xfId="0" applyFont="1" applyFill="1" applyBorder="1" applyAlignment="1">
      <alignment horizontal="center" vertical="center"/>
    </xf>
    <xf numFmtId="0" fontId="37" fillId="19" borderId="1" xfId="2867" applyFont="1" applyFill="1" applyBorder="1" applyAlignment="1">
      <alignment horizontal="left" vertical="center" wrapText="1"/>
    </xf>
    <xf numFmtId="0" fontId="39" fillId="19" borderId="1" xfId="2867" applyFont="1" applyFill="1" applyBorder="1" applyAlignment="1">
      <alignment horizontal="left" vertical="center" wrapText="1"/>
    </xf>
    <xf numFmtId="9" fontId="37" fillId="19" borderId="10" xfId="24" applyFont="1" applyFill="1" applyBorder="1" applyAlignment="1">
      <alignment horizontal="left" vertical="center" wrapText="1"/>
    </xf>
    <xf numFmtId="0" fontId="36" fillId="0" borderId="0" xfId="0" applyFont="1" applyAlignment="1">
      <alignment vertical="center" wrapText="1"/>
    </xf>
    <xf numFmtId="0" fontId="36" fillId="3" borderId="1" xfId="0" applyFont="1" applyFill="1" applyBorder="1" applyAlignment="1">
      <alignment horizontal="center" vertical="center"/>
    </xf>
    <xf numFmtId="0" fontId="36" fillId="0" borderId="1" xfId="0" applyFont="1" applyBorder="1" applyAlignment="1">
      <alignment horizontal="center" vertical="center"/>
    </xf>
    <xf numFmtId="0" fontId="36" fillId="0" borderId="16" xfId="0" applyFont="1" applyBorder="1" applyAlignment="1">
      <alignment horizontal="center" vertical="center"/>
    </xf>
    <xf numFmtId="0" fontId="36" fillId="0" borderId="1" xfId="0" applyFont="1" applyBorder="1" applyAlignment="1">
      <alignment horizontal="left" vertical="center"/>
    </xf>
    <xf numFmtId="0" fontId="36" fillId="0" borderId="49" xfId="0" applyFont="1" applyBorder="1" applyAlignment="1">
      <alignment horizontal="center" vertical="center"/>
    </xf>
    <xf numFmtId="0" fontId="36" fillId="0" borderId="4" xfId="0" applyFont="1" applyBorder="1" applyAlignment="1">
      <alignment horizontal="left" vertical="center"/>
    </xf>
    <xf numFmtId="0" fontId="37" fillId="18" borderId="18" xfId="0" applyFont="1" applyFill="1" applyBorder="1" applyAlignment="1">
      <alignment horizontal="center" vertical="center"/>
    </xf>
    <xf numFmtId="0" fontId="37" fillId="19" borderId="2" xfId="2867" applyFont="1" applyFill="1" applyBorder="1" applyAlignment="1">
      <alignment horizontal="left" vertical="center" wrapText="1"/>
    </xf>
    <xf numFmtId="0" fontId="37" fillId="19" borderId="4" xfId="2867" applyFont="1" applyFill="1" applyBorder="1" applyAlignment="1">
      <alignment horizontal="left" vertical="center" wrapText="1"/>
    </xf>
    <xf numFmtId="0" fontId="36" fillId="0" borderId="34" xfId="0" applyFont="1" applyBorder="1" applyAlignment="1">
      <alignment horizontal="center" vertical="center"/>
    </xf>
    <xf numFmtId="0" fontId="36" fillId="0" borderId="5" xfId="0" applyFont="1" applyBorder="1" applyAlignment="1">
      <alignment horizontal="left" vertical="center"/>
    </xf>
    <xf numFmtId="0" fontId="36" fillId="0" borderId="23" xfId="0" applyFont="1" applyBorder="1" applyAlignment="1">
      <alignment horizontal="center" vertical="center"/>
    </xf>
    <xf numFmtId="0" fontId="36" fillId="0" borderId="0" xfId="0" applyFont="1" applyAlignment="1">
      <alignment horizontal="center" vertical="center" wrapText="1"/>
    </xf>
    <xf numFmtId="0" fontId="36" fillId="0" borderId="1" xfId="0" applyFont="1" applyBorder="1" applyAlignment="1">
      <alignment horizontal="center" vertical="center" wrapText="1"/>
    </xf>
    <xf numFmtId="9" fontId="36" fillId="0" borderId="1" xfId="0" applyNumberFormat="1" applyFont="1" applyBorder="1" applyAlignment="1">
      <alignment horizontal="center" vertical="center"/>
    </xf>
    <xf numFmtId="0" fontId="37" fillId="3" borderId="16" xfId="0" applyFont="1" applyFill="1" applyBorder="1" applyAlignment="1">
      <alignment horizontal="center" vertical="center"/>
    </xf>
    <xf numFmtId="0" fontId="37" fillId="3" borderId="1" xfId="0" applyFont="1" applyFill="1" applyBorder="1" applyAlignment="1">
      <alignment horizontal="left" vertical="center" wrapText="1"/>
    </xf>
    <xf numFmtId="0" fontId="36" fillId="3" borderId="16" xfId="0" applyFont="1" applyFill="1" applyBorder="1" applyAlignment="1">
      <alignment horizontal="center" vertical="center"/>
    </xf>
    <xf numFmtId="0" fontId="36" fillId="3" borderId="1" xfId="0" applyFont="1" applyFill="1" applyBorder="1" applyAlignment="1">
      <alignment horizontal="left" vertical="center"/>
    </xf>
    <xf numFmtId="0" fontId="36" fillId="3" borderId="49" xfId="0" applyFont="1" applyFill="1" applyBorder="1" applyAlignment="1">
      <alignment horizontal="center" vertical="center"/>
    </xf>
    <xf numFmtId="0" fontId="36" fillId="3" borderId="4" xfId="0" applyFont="1" applyFill="1" applyBorder="1" applyAlignment="1">
      <alignment horizontal="left" vertical="center"/>
    </xf>
    <xf numFmtId="0" fontId="36" fillId="3" borderId="0" xfId="0" applyFont="1" applyFill="1" applyAlignment="1">
      <alignment horizontal="center" vertical="center"/>
    </xf>
    <xf numFmtId="0" fontId="36" fillId="3" borderId="0" xfId="0" applyFont="1" applyFill="1" applyAlignment="1">
      <alignment horizontal="left" vertical="center"/>
    </xf>
    <xf numFmtId="0" fontId="39" fillId="3" borderId="0" xfId="0" applyFont="1" applyFill="1" applyAlignment="1">
      <alignment horizontal="center" vertical="center"/>
    </xf>
    <xf numFmtId="0" fontId="38" fillId="3" borderId="0" xfId="0" applyFont="1" applyFill="1" applyAlignment="1">
      <alignment horizontal="left" vertical="center"/>
    </xf>
    <xf numFmtId="0" fontId="38" fillId="0" borderId="0" xfId="0" applyFont="1" applyAlignment="1">
      <alignment horizontal="left" vertical="center"/>
    </xf>
    <xf numFmtId="9" fontId="36" fillId="0" borderId="0" xfId="24" applyFont="1" applyAlignment="1">
      <alignment horizontal="left" vertical="center"/>
    </xf>
    <xf numFmtId="9" fontId="36" fillId="3" borderId="1" xfId="24" applyFont="1" applyFill="1" applyBorder="1" applyAlignment="1">
      <alignment horizontal="left" vertical="center"/>
    </xf>
    <xf numFmtId="0" fontId="36" fillId="3" borderId="0" xfId="0" applyFont="1" applyFill="1" applyAlignment="1">
      <alignment vertical="center" wrapText="1"/>
    </xf>
    <xf numFmtId="9" fontId="36" fillId="0" borderId="1" xfId="24" applyFont="1" applyBorder="1" applyAlignment="1">
      <alignment horizontal="left" vertical="center"/>
    </xf>
    <xf numFmtId="0" fontId="38" fillId="0" borderId="1" xfId="0" applyFont="1" applyBorder="1" applyAlignment="1">
      <alignment horizontal="left" vertical="center"/>
    </xf>
    <xf numFmtId="9" fontId="36" fillId="0" borderId="10" xfId="24" applyFont="1" applyBorder="1" applyAlignment="1">
      <alignment horizontal="left" vertical="center"/>
    </xf>
    <xf numFmtId="0" fontId="38" fillId="0" borderId="4" xfId="0" applyFont="1" applyBorder="1" applyAlignment="1">
      <alignment horizontal="left" vertical="center"/>
    </xf>
    <xf numFmtId="0" fontId="38" fillId="3"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9" fontId="37" fillId="19" borderId="1" xfId="24" applyFont="1" applyFill="1" applyBorder="1" applyAlignment="1">
      <alignment horizontal="left" vertical="center" wrapText="1"/>
    </xf>
    <xf numFmtId="0" fontId="37" fillId="19" borderId="10" xfId="2867" applyFont="1" applyFill="1" applyBorder="1" applyAlignment="1">
      <alignment vertical="center" wrapText="1"/>
    </xf>
    <xf numFmtId="0" fontId="36" fillId="0" borderId="10" xfId="0" applyFont="1" applyBorder="1" applyAlignment="1">
      <alignment vertical="center" wrapText="1"/>
    </xf>
    <xf numFmtId="9" fontId="36" fillId="0" borderId="4" xfId="24" applyFont="1" applyBorder="1" applyAlignment="1">
      <alignment horizontal="left" vertical="center"/>
    </xf>
    <xf numFmtId="0" fontId="36" fillId="0" borderId="11" xfId="0" applyFont="1" applyBorder="1" applyAlignment="1">
      <alignment vertical="center" wrapText="1"/>
    </xf>
    <xf numFmtId="0" fontId="39" fillId="19" borderId="2" xfId="2867" applyFont="1" applyFill="1" applyBorder="1" applyAlignment="1">
      <alignment horizontal="left" vertical="center" wrapText="1"/>
    </xf>
    <xf numFmtId="0" fontId="37" fillId="19" borderId="17" xfId="2867" applyFont="1" applyFill="1" applyBorder="1" applyAlignment="1">
      <alignment horizontal="left" vertical="center" wrapText="1"/>
    </xf>
    <xf numFmtId="181" fontId="36" fillId="0" borderId="56" xfId="2866" applyNumberFormat="1" applyFont="1" applyFill="1" applyBorder="1" applyAlignment="1">
      <alignment horizontal="right" vertical="center"/>
    </xf>
    <xf numFmtId="9" fontId="36" fillId="3" borderId="0" xfId="24" applyFont="1" applyFill="1" applyAlignment="1">
      <alignment horizontal="left" vertical="center"/>
    </xf>
    <xf numFmtId="0" fontId="39" fillId="19" borderId="4" xfId="2867" applyFont="1" applyFill="1" applyBorder="1" applyAlignment="1">
      <alignment horizontal="left" vertical="center" wrapText="1"/>
    </xf>
    <xf numFmtId="0" fontId="37" fillId="19" borderId="11" xfId="2867" applyFont="1" applyFill="1" applyBorder="1" applyAlignment="1">
      <alignment horizontal="left" vertical="center" wrapText="1"/>
    </xf>
    <xf numFmtId="0" fontId="36" fillId="0" borderId="10" xfId="0" applyFont="1" applyBorder="1" applyAlignment="1">
      <alignment horizontal="left" vertical="center"/>
    </xf>
    <xf numFmtId="0" fontId="38" fillId="0" borderId="5" xfId="0" applyFont="1" applyBorder="1" applyAlignment="1">
      <alignment horizontal="left" vertical="center"/>
    </xf>
    <xf numFmtId="0" fontId="36" fillId="0" borderId="19" xfId="0" applyFont="1" applyBorder="1" applyAlignment="1">
      <alignment horizontal="left" vertical="center"/>
    </xf>
    <xf numFmtId="0" fontId="36" fillId="0" borderId="11" xfId="0" applyFont="1" applyBorder="1" applyAlignment="1">
      <alignment horizontal="left" vertical="center"/>
    </xf>
    <xf numFmtId="0" fontId="36" fillId="0" borderId="1" xfId="0" applyFont="1" applyBorder="1" applyAlignment="1">
      <alignment vertical="center" wrapText="1"/>
    </xf>
    <xf numFmtId="0" fontId="37" fillId="25" borderId="1" xfId="2867" applyFont="1" applyFill="1" applyBorder="1" applyAlignment="1">
      <alignment horizontal="left" vertical="center" wrapText="1"/>
    </xf>
    <xf numFmtId="0" fontId="39" fillId="3" borderId="1" xfId="0" applyFont="1" applyFill="1" applyBorder="1" applyAlignment="1">
      <alignment horizontal="left" vertical="center" wrapText="1"/>
    </xf>
    <xf numFmtId="9" fontId="37" fillId="25" borderId="10" xfId="24" applyFont="1" applyFill="1" applyBorder="1" applyAlignment="1">
      <alignment horizontal="left" vertical="center" wrapText="1"/>
    </xf>
    <xf numFmtId="0" fontId="38" fillId="3" borderId="1" xfId="0" applyFont="1" applyFill="1" applyBorder="1" applyAlignment="1">
      <alignment horizontal="left" vertical="center"/>
    </xf>
    <xf numFmtId="9" fontId="36" fillId="3" borderId="10" xfId="24" applyFont="1" applyFill="1" applyBorder="1" applyAlignment="1">
      <alignment horizontal="left" vertical="center"/>
    </xf>
    <xf numFmtId="0" fontId="38" fillId="3" borderId="4" xfId="0" applyFont="1" applyFill="1" applyBorder="1" applyAlignment="1">
      <alignment horizontal="left" vertical="center"/>
    </xf>
    <xf numFmtId="9" fontId="36" fillId="3" borderId="11" xfId="24" applyFont="1" applyFill="1" applyBorder="1" applyAlignment="1">
      <alignment horizontal="left" vertical="center"/>
    </xf>
    <xf numFmtId="4" fontId="38" fillId="3" borderId="0" xfId="0" applyNumberFormat="1" applyFont="1" applyFill="1" applyAlignment="1">
      <alignment horizontal="left" vertical="center"/>
    </xf>
    <xf numFmtId="9" fontId="38" fillId="3" borderId="0" xfId="24" applyFont="1" applyFill="1" applyAlignment="1">
      <alignment horizontal="left" vertical="center"/>
    </xf>
    <xf numFmtId="4" fontId="38" fillId="3" borderId="0" xfId="0" applyNumberFormat="1" applyFont="1" applyFill="1" applyAlignment="1">
      <alignment vertical="center" wrapText="1"/>
    </xf>
    <xf numFmtId="0" fontId="38" fillId="3" borderId="0" xfId="0" applyFont="1" applyFill="1" applyAlignment="1" applyProtection="1">
      <alignment horizontal="left" vertical="center"/>
      <protection locked="0"/>
    </xf>
    <xf numFmtId="0" fontId="39" fillId="3" borderId="0" xfId="0" applyFont="1" applyFill="1" applyAlignment="1" applyProtection="1">
      <alignment horizontal="left" vertical="center"/>
      <protection locked="0"/>
    </xf>
    <xf numFmtId="9" fontId="36" fillId="0" borderId="1" xfId="24" applyFont="1" applyFill="1" applyBorder="1" applyAlignment="1">
      <alignment horizontal="left" vertical="center"/>
    </xf>
    <xf numFmtId="9" fontId="36" fillId="0" borderId="0" xfId="24" applyFont="1" applyFill="1" applyAlignment="1">
      <alignment horizontal="left" vertical="center"/>
    </xf>
    <xf numFmtId="0" fontId="36" fillId="0" borderId="56" xfId="0" applyFont="1" applyBorder="1" applyAlignment="1">
      <alignment horizontal="left" vertical="center" wrapText="1"/>
    </xf>
    <xf numFmtId="180" fontId="47" fillId="3" borderId="1" xfId="84" applyNumberFormat="1" applyFont="1" applyFill="1" applyBorder="1" applyAlignment="1">
      <alignment horizontal="center" vertical="center"/>
    </xf>
    <xf numFmtId="180" fontId="48" fillId="3" borderId="1" xfId="84" applyNumberFormat="1" applyFont="1" applyFill="1" applyBorder="1" applyAlignment="1">
      <alignment horizontal="center" vertical="center"/>
    </xf>
    <xf numFmtId="180" fontId="47" fillId="3" borderId="1" xfId="24" applyNumberFormat="1" applyFont="1" applyFill="1" applyBorder="1" applyAlignment="1">
      <alignment horizontal="center" vertical="center"/>
    </xf>
    <xf numFmtId="180" fontId="47" fillId="3" borderId="1" xfId="2866" applyNumberFormat="1" applyFont="1" applyFill="1" applyBorder="1" applyAlignment="1">
      <alignment horizontal="center" vertical="center"/>
    </xf>
    <xf numFmtId="180" fontId="47" fillId="0" borderId="1" xfId="84" applyNumberFormat="1" applyFont="1" applyFill="1" applyBorder="1" applyAlignment="1">
      <alignment horizontal="center" vertical="center"/>
    </xf>
    <xf numFmtId="180" fontId="48" fillId="0" borderId="1" xfId="84" applyNumberFormat="1" applyFont="1" applyFill="1" applyBorder="1" applyAlignment="1">
      <alignment horizontal="center" vertical="center"/>
    </xf>
    <xf numFmtId="180" fontId="47" fillId="0" borderId="1" xfId="2866" applyNumberFormat="1" applyFont="1" applyFill="1" applyBorder="1" applyAlignment="1">
      <alignment horizontal="center" vertical="center"/>
    </xf>
    <xf numFmtId="180" fontId="47" fillId="0" borderId="1" xfId="24" applyNumberFormat="1" applyFont="1" applyFill="1" applyBorder="1" applyAlignment="1">
      <alignment horizontal="center" vertical="center"/>
    </xf>
    <xf numFmtId="188" fontId="36" fillId="3" borderId="0" xfId="0" applyNumberFormat="1" applyFont="1" applyFill="1" applyAlignment="1">
      <alignment horizontal="left" vertical="center"/>
    </xf>
    <xf numFmtId="0" fontId="36" fillId="0" borderId="1" xfId="0" applyFont="1" applyBorder="1" applyAlignment="1">
      <alignment vertical="top" wrapText="1"/>
    </xf>
    <xf numFmtId="0" fontId="36" fillId="0" borderId="1" xfId="0" applyFont="1" applyBorder="1" applyAlignment="1">
      <alignment horizontal="center" vertical="top" wrapText="1"/>
    </xf>
    <xf numFmtId="9" fontId="36" fillId="0" borderId="1" xfId="0" applyNumberFormat="1" applyFont="1" applyBorder="1" applyAlignment="1">
      <alignment horizontal="center" vertical="top"/>
    </xf>
    <xf numFmtId="10" fontId="36" fillId="0" borderId="1" xfId="24" applyNumberFormat="1" applyFont="1" applyFill="1" applyBorder="1" applyAlignment="1">
      <alignment horizontal="center" vertical="top" wrapText="1"/>
    </xf>
    <xf numFmtId="9" fontId="36" fillId="0" borderId="1" xfId="24" applyFont="1" applyFill="1" applyBorder="1" applyAlignment="1">
      <alignment horizontal="left" vertical="top" wrapText="1"/>
    </xf>
    <xf numFmtId="0" fontId="36" fillId="0" borderId="0" xfId="0" applyFont="1" applyAlignment="1">
      <alignment horizontal="left" vertical="top"/>
    </xf>
    <xf numFmtId="0" fontId="36" fillId="0" borderId="0" xfId="0" applyFont="1" applyAlignment="1">
      <alignment vertical="top" wrapText="1"/>
    </xf>
    <xf numFmtId="10" fontId="36" fillId="0" borderId="1" xfId="24" applyNumberFormat="1" applyFont="1" applyFill="1" applyBorder="1" applyAlignment="1">
      <alignment horizontal="center" vertical="center" wrapText="1"/>
    </xf>
    <xf numFmtId="9" fontId="36" fillId="0" borderId="1" xfId="24" applyFont="1" applyFill="1" applyBorder="1" applyAlignment="1">
      <alignment horizontal="left" vertical="center" wrapText="1"/>
    </xf>
    <xf numFmtId="0" fontId="36" fillId="0" borderId="60" xfId="0" applyFont="1" applyBorder="1" applyAlignment="1">
      <alignment horizontal="left" vertical="center" wrapText="1"/>
    </xf>
    <xf numFmtId="180" fontId="36" fillId="0" borderId="1" xfId="2866" applyNumberFormat="1" applyFont="1" applyFill="1" applyBorder="1" applyAlignment="1">
      <alignment horizontal="right" vertical="center"/>
    </xf>
    <xf numFmtId="181" fontId="36" fillId="0" borderId="60" xfId="2866" applyNumberFormat="1" applyFont="1" applyFill="1" applyBorder="1" applyAlignment="1">
      <alignment horizontal="right" vertical="center"/>
    </xf>
    <xf numFmtId="181" fontId="36" fillId="0" borderId="1" xfId="2866" applyNumberFormat="1" applyFont="1" applyFill="1" applyBorder="1" applyAlignment="1">
      <alignment horizontal="right" vertical="center"/>
    </xf>
    <xf numFmtId="0" fontId="37" fillId="18" borderId="1" xfId="0" applyFont="1" applyFill="1" applyBorder="1" applyAlignment="1">
      <alignment horizontal="center" vertical="center"/>
    </xf>
    <xf numFmtId="0" fontId="37" fillId="19" borderId="1" xfId="2867" applyFont="1" applyFill="1" applyBorder="1" applyAlignment="1">
      <alignment horizontal="center" vertical="center" wrapText="1"/>
    </xf>
    <xf numFmtId="9" fontId="37" fillId="19" borderId="1" xfId="24" applyFont="1" applyFill="1" applyBorder="1" applyAlignment="1">
      <alignment horizontal="center" vertical="center" wrapText="1"/>
    </xf>
    <xf numFmtId="1" fontId="38" fillId="0" borderId="1" xfId="24" applyNumberFormat="1" applyFont="1" applyFill="1" applyBorder="1" applyAlignment="1">
      <alignment horizontal="center" vertical="center"/>
    </xf>
    <xf numFmtId="2" fontId="38" fillId="0" borderId="1" xfId="24" applyNumberFormat="1" applyFont="1" applyFill="1" applyBorder="1" applyAlignment="1">
      <alignment horizontal="center" vertical="center"/>
    </xf>
    <xf numFmtId="9" fontId="38" fillId="0" borderId="1" xfId="24" applyFont="1" applyFill="1" applyBorder="1" applyAlignment="1">
      <alignment horizontal="center" vertical="center"/>
    </xf>
    <xf numFmtId="188" fontId="45" fillId="3" borderId="0" xfId="0" applyNumberFormat="1" applyFont="1" applyFill="1" applyAlignment="1">
      <alignment horizontal="left" vertical="center"/>
    </xf>
    <xf numFmtId="0" fontId="37" fillId="17"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10" fontId="36" fillId="3" borderId="1" xfId="24" applyNumberFormat="1" applyFont="1" applyFill="1" applyBorder="1" applyAlignment="1">
      <alignment horizontal="center" vertical="center" wrapText="1"/>
    </xf>
    <xf numFmtId="9" fontId="36" fillId="3" borderId="1" xfId="24" applyFont="1" applyFill="1" applyBorder="1" applyAlignment="1">
      <alignment horizontal="left" vertical="center" wrapText="1"/>
    </xf>
    <xf numFmtId="10" fontId="36" fillId="0" borderId="57" xfId="24" applyNumberFormat="1" applyFont="1" applyFill="1" applyBorder="1" applyAlignment="1">
      <alignment horizontal="center" vertical="center" wrapText="1"/>
    </xf>
    <xf numFmtId="0" fontId="36" fillId="0" borderId="39" xfId="0" applyFont="1" applyBorder="1" applyAlignment="1">
      <alignment horizontal="center" vertical="center"/>
    </xf>
    <xf numFmtId="0" fontId="38" fillId="0" borderId="40" xfId="0" applyFont="1" applyBorder="1" applyAlignment="1">
      <alignment horizontal="left" vertical="center"/>
    </xf>
    <xf numFmtId="0" fontId="36" fillId="0" borderId="25" xfId="0" applyFont="1" applyBorder="1" applyAlignment="1">
      <alignment horizontal="center" vertical="center"/>
    </xf>
    <xf numFmtId="0" fontId="38" fillId="0" borderId="26" xfId="0" applyFont="1" applyBorder="1" applyAlignment="1">
      <alignment horizontal="left" vertical="center"/>
    </xf>
    <xf numFmtId="9" fontId="36" fillId="0" borderId="10" xfId="24" applyFont="1" applyFill="1" applyBorder="1" applyAlignment="1">
      <alignment horizontal="left" vertical="center"/>
    </xf>
    <xf numFmtId="0" fontId="36" fillId="3" borderId="25" xfId="0" applyFont="1" applyFill="1" applyBorder="1" applyAlignment="1">
      <alignment horizontal="center" vertical="center"/>
    </xf>
    <xf numFmtId="0" fontId="36" fillId="3" borderId="26" xfId="0" applyFont="1" applyFill="1" applyBorder="1" applyAlignment="1">
      <alignment horizontal="left" vertical="center"/>
    </xf>
    <xf numFmtId="0" fontId="38" fillId="3" borderId="26" xfId="0" applyFont="1" applyFill="1" applyBorder="1" applyAlignment="1">
      <alignment horizontal="left" vertical="center"/>
    </xf>
    <xf numFmtId="9" fontId="36" fillId="3" borderId="33" xfId="24" applyFont="1" applyFill="1" applyBorder="1" applyAlignment="1">
      <alignment horizontal="left" vertical="center"/>
    </xf>
    <xf numFmtId="0" fontId="37" fillId="18" borderId="15" xfId="0" applyFont="1" applyFill="1" applyBorder="1" applyAlignment="1">
      <alignment horizontal="center" vertical="center"/>
    </xf>
    <xf numFmtId="180" fontId="47" fillId="0" borderId="5" xfId="84" applyNumberFormat="1" applyFont="1" applyFill="1" applyBorder="1" applyAlignment="1">
      <alignment horizontal="center" vertical="center"/>
    </xf>
    <xf numFmtId="180" fontId="47" fillId="0" borderId="1" xfId="0" applyNumberFormat="1" applyFont="1" applyBorder="1" applyAlignment="1">
      <alignment horizontal="center" vertical="center"/>
    </xf>
    <xf numFmtId="0" fontId="38" fillId="0" borderId="1" xfId="0" applyFont="1" applyBorder="1" applyAlignment="1">
      <alignment horizontal="center" vertical="center"/>
    </xf>
    <xf numFmtId="9" fontId="38"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188" fontId="36" fillId="0" borderId="0" xfId="0" applyNumberFormat="1" applyFont="1" applyAlignment="1">
      <alignment horizontal="left"/>
    </xf>
    <xf numFmtId="0" fontId="38" fillId="0" borderId="1" xfId="0" applyFont="1" applyBorder="1" applyAlignment="1">
      <alignment horizontal="left" vertical="center" wrapText="1"/>
    </xf>
    <xf numFmtId="188" fontId="36" fillId="0" borderId="0" xfId="0" applyNumberFormat="1" applyFont="1" applyAlignment="1">
      <alignment horizontal="left" vertical="center"/>
    </xf>
    <xf numFmtId="0" fontId="38" fillId="0" borderId="0" xfId="0" applyFont="1" applyAlignment="1">
      <alignment horizontal="center" vertical="center"/>
    </xf>
    <xf numFmtId="9" fontId="36" fillId="0" borderId="1" xfId="24" applyFont="1" applyFill="1" applyBorder="1" applyAlignment="1">
      <alignment horizontal="center" vertical="center"/>
    </xf>
    <xf numFmtId="175" fontId="36" fillId="0" borderId="1" xfId="5" applyNumberFormat="1" applyFont="1" applyFill="1" applyBorder="1" applyAlignment="1">
      <alignment horizontal="left" vertical="center"/>
    </xf>
    <xf numFmtId="175" fontId="36" fillId="0" borderId="1" xfId="5" applyNumberFormat="1" applyFont="1" applyBorder="1" applyAlignment="1">
      <alignment horizontal="left" vertical="center"/>
    </xf>
    <xf numFmtId="191" fontId="36" fillId="0" borderId="1" xfId="10" applyNumberFormat="1" applyFont="1" applyFill="1" applyBorder="1" applyAlignment="1">
      <alignment horizontal="left" vertical="center"/>
    </xf>
    <xf numFmtId="181" fontId="36" fillId="0" borderId="1" xfId="0" applyNumberFormat="1" applyFont="1" applyBorder="1" applyAlignment="1">
      <alignment horizontal="right" vertical="center" wrapText="1"/>
    </xf>
    <xf numFmtId="181" fontId="36" fillId="0" borderId="1" xfId="0" applyNumberFormat="1" applyFont="1" applyBorder="1" applyAlignment="1">
      <alignment horizontal="right" vertical="center"/>
    </xf>
    <xf numFmtId="0" fontId="36" fillId="0" borderId="1" xfId="0" applyFont="1" applyBorder="1" applyAlignment="1">
      <alignment horizontal="left" wrapText="1"/>
    </xf>
    <xf numFmtId="0" fontId="38" fillId="0" borderId="60" xfId="0" applyFont="1" applyBorder="1" applyAlignment="1">
      <alignment horizontal="left" vertical="center" wrapText="1"/>
    </xf>
    <xf numFmtId="0" fontId="38" fillId="0" borderId="56" xfId="0" applyFont="1" applyBorder="1" applyAlignment="1">
      <alignment horizontal="left" vertical="center" wrapText="1"/>
    </xf>
    <xf numFmtId="175" fontId="0" fillId="0" borderId="0" xfId="5" applyNumberFormat="1" applyFont="1" applyAlignment="1">
      <alignment horizontal="left" vertical="center"/>
    </xf>
    <xf numFmtId="180" fontId="47" fillId="0" borderId="1" xfId="84" applyNumberFormat="1" applyFont="1" applyFill="1" applyBorder="1" applyAlignment="1">
      <alignment horizontal="right" vertical="center"/>
    </xf>
    <xf numFmtId="180" fontId="47" fillId="0" borderId="10" xfId="84" applyNumberFormat="1" applyFont="1" applyFill="1" applyBorder="1" applyAlignment="1">
      <alignment horizontal="left" vertical="top" wrapText="1"/>
    </xf>
    <xf numFmtId="188" fontId="45" fillId="0" borderId="0" xfId="0" applyNumberFormat="1" applyFont="1" applyAlignment="1">
      <alignment horizontal="left" vertical="center"/>
    </xf>
    <xf numFmtId="3" fontId="36" fillId="0" borderId="1" xfId="0" applyNumberFormat="1" applyFont="1" applyBorder="1" applyAlignment="1">
      <alignment horizontal="center" vertical="center" wrapText="1"/>
    </xf>
    <xf numFmtId="39" fontId="36" fillId="0" borderId="1" xfId="0" applyNumberFormat="1" applyFont="1" applyBorder="1" applyAlignment="1">
      <alignment horizontal="center" vertical="center" wrapText="1"/>
    </xf>
    <xf numFmtId="4" fontId="36" fillId="0" borderId="1"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0" borderId="57" xfId="0" applyFont="1" applyBorder="1" applyAlignment="1">
      <alignment vertical="center" wrapText="1"/>
    </xf>
    <xf numFmtId="9" fontId="36" fillId="0" borderId="57" xfId="0" applyNumberFormat="1" applyFont="1" applyBorder="1" applyAlignment="1">
      <alignment horizontal="center" vertical="center"/>
    </xf>
    <xf numFmtId="39" fontId="36" fillId="0" borderId="57" xfId="0" applyNumberFormat="1" applyFont="1" applyBorder="1" applyAlignment="1">
      <alignment horizontal="center" vertical="center" wrapText="1"/>
    </xf>
    <xf numFmtId="4" fontId="36" fillId="0" borderId="57" xfId="0" applyNumberFormat="1" applyFont="1" applyBorder="1" applyAlignment="1">
      <alignment horizontal="center" vertical="center" wrapText="1"/>
    </xf>
    <xf numFmtId="170" fontId="36" fillId="0" borderId="10" xfId="5" applyFont="1" applyFill="1" applyBorder="1" applyAlignment="1">
      <alignment vertical="top" wrapText="1"/>
    </xf>
    <xf numFmtId="0" fontId="38" fillId="0" borderId="16" xfId="0" applyFont="1" applyBorder="1" applyAlignment="1">
      <alignment horizontal="center" vertical="center"/>
    </xf>
    <xf numFmtId="3" fontId="38" fillId="0" borderId="1" xfId="0" applyNumberFormat="1" applyFont="1" applyBorder="1" applyAlignment="1">
      <alignment horizontal="center" vertical="center" wrapText="1"/>
    </xf>
    <xf numFmtId="10" fontId="38" fillId="0" borderId="1" xfId="24" applyNumberFormat="1" applyFont="1" applyFill="1" applyBorder="1" applyAlignment="1">
      <alignment horizontal="center" vertical="center" wrapText="1"/>
    </xf>
    <xf numFmtId="39" fontId="38" fillId="0" borderId="1" xfId="0" applyNumberFormat="1" applyFont="1" applyBorder="1" applyAlignment="1">
      <alignment horizontal="center" vertical="center" wrapText="1"/>
    </xf>
    <xf numFmtId="4" fontId="38" fillId="0" borderId="1" xfId="0" applyNumberFormat="1" applyFont="1" applyBorder="1" applyAlignment="1">
      <alignment horizontal="center" vertical="center" wrapText="1"/>
    </xf>
    <xf numFmtId="9" fontId="36" fillId="3" borderId="0" xfId="24" applyFont="1" applyFill="1" applyBorder="1" applyAlignment="1">
      <alignment horizontal="left" vertical="center"/>
    </xf>
    <xf numFmtId="10" fontId="36" fillId="0" borderId="10" xfId="24" applyNumberFormat="1" applyFont="1" applyFill="1" applyBorder="1" applyAlignment="1">
      <alignment horizontal="left" vertical="center"/>
    </xf>
    <xf numFmtId="175" fontId="36" fillId="0" borderId="0" xfId="24" applyNumberFormat="1" applyFont="1" applyAlignment="1">
      <alignment horizontal="left" vertical="center"/>
    </xf>
    <xf numFmtId="180" fontId="38" fillId="0" borderId="0" xfId="0" applyNumberFormat="1" applyFont="1" applyAlignment="1">
      <alignment horizontal="left" vertical="center"/>
    </xf>
    <xf numFmtId="0" fontId="39" fillId="17" borderId="1" xfId="0" applyFont="1" applyFill="1" applyBorder="1" applyAlignment="1">
      <alignment horizontal="center" vertical="center" wrapText="1"/>
    </xf>
    <xf numFmtId="0" fontId="36" fillId="0" borderId="24" xfId="0" applyFont="1" applyBorder="1" applyAlignment="1">
      <alignment horizontal="left" vertical="center"/>
    </xf>
    <xf numFmtId="0" fontId="36" fillId="0" borderId="33" xfId="0" applyFont="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36" fillId="0" borderId="26" xfId="0" applyFont="1" applyBorder="1" applyAlignment="1">
      <alignment horizontal="left" vertical="center"/>
    </xf>
    <xf numFmtId="0" fontId="36" fillId="0" borderId="1" xfId="0" applyFont="1" applyBorder="1" applyAlignment="1">
      <alignment horizontal="left" vertical="center" wrapText="1"/>
    </xf>
    <xf numFmtId="6" fontId="36" fillId="0" borderId="1" xfId="0" applyNumberFormat="1" applyFont="1" applyBorder="1" applyAlignment="1">
      <alignment horizontal="left" vertical="center" wrapText="1"/>
    </xf>
    <xf numFmtId="173" fontId="0" fillId="0" borderId="0" xfId="24" applyNumberFormat="1" applyFont="1" applyAlignment="1">
      <alignment vertical="center"/>
    </xf>
    <xf numFmtId="0" fontId="37" fillId="19" borderId="4" xfId="2867" applyFont="1" applyFill="1" applyBorder="1" applyAlignment="1">
      <alignment horizontal="center" vertical="center" wrapText="1"/>
    </xf>
    <xf numFmtId="0" fontId="37" fillId="17" borderId="1" xfId="0" applyFont="1" applyFill="1" applyBorder="1" applyAlignment="1">
      <alignment horizontal="left" vertical="center" wrapText="1"/>
    </xf>
    <xf numFmtId="0" fontId="39" fillId="17" borderId="1" xfId="0" applyFont="1" applyFill="1" applyBorder="1" applyAlignment="1">
      <alignment horizontal="left" vertical="center" wrapText="1"/>
    </xf>
    <xf numFmtId="0" fontId="39" fillId="17" borderId="3" xfId="0" applyFont="1" applyFill="1" applyBorder="1" applyAlignment="1">
      <alignment horizontal="center" vertical="center" wrapText="1"/>
    </xf>
    <xf numFmtId="0" fontId="37" fillId="0" borderId="0" xfId="0" applyFont="1" applyAlignment="1">
      <alignment horizontal="left" vertical="center"/>
    </xf>
    <xf numFmtId="10" fontId="36" fillId="0" borderId="19" xfId="24" applyNumberFormat="1" applyFont="1" applyFill="1" applyBorder="1" applyAlignment="1">
      <alignment horizontal="left" vertical="center"/>
    </xf>
    <xf numFmtId="9" fontId="36" fillId="0" borderId="0" xfId="24" applyFont="1" applyBorder="1" applyAlignment="1">
      <alignment horizontal="left" vertical="center"/>
    </xf>
    <xf numFmtId="0" fontId="36" fillId="0" borderId="1" xfId="0" applyFont="1" applyBorder="1" applyAlignment="1">
      <alignment horizontal="left" vertical="top" wrapText="1"/>
    </xf>
    <xf numFmtId="42" fontId="36" fillId="0" borderId="1" xfId="0" applyNumberFormat="1" applyFont="1" applyBorder="1" applyAlignment="1">
      <alignment horizontal="left" vertical="center"/>
    </xf>
    <xf numFmtId="9" fontId="36" fillId="0" borderId="1" xfId="21" applyFont="1" applyFill="1" applyBorder="1" applyAlignment="1">
      <alignment horizontal="center" vertical="center"/>
    </xf>
    <xf numFmtId="0" fontId="37" fillId="19" borderId="2" xfId="2867" applyFont="1" applyFill="1" applyBorder="1" applyAlignment="1">
      <alignment horizontal="center" vertical="center" wrapText="1"/>
    </xf>
    <xf numFmtId="0" fontId="39" fillId="19" borderId="2" xfId="2867" applyFont="1" applyFill="1" applyBorder="1" applyAlignment="1">
      <alignment horizontal="center" vertical="center" wrapText="1"/>
    </xf>
    <xf numFmtId="0" fontId="37" fillId="19" borderId="17" xfId="2867" applyFont="1" applyFill="1" applyBorder="1" applyAlignment="1">
      <alignment horizontal="center" vertical="center" wrapText="1"/>
    </xf>
    <xf numFmtId="0" fontId="37" fillId="0" borderId="1" xfId="0" applyFont="1" applyBorder="1" applyAlignment="1">
      <alignment horizontal="left" vertical="center"/>
    </xf>
    <xf numFmtId="170" fontId="36" fillId="0" borderId="10" xfId="5" applyFont="1" applyFill="1" applyBorder="1" applyAlignment="1">
      <alignment horizontal="left" vertical="top" wrapText="1"/>
    </xf>
    <xf numFmtId="0" fontId="72" fillId="3" borderId="0" xfId="0" applyFont="1" applyFill="1" applyAlignment="1">
      <alignment horizontal="left" vertical="center"/>
    </xf>
    <xf numFmtId="190" fontId="36" fillId="0" borderId="1" xfId="9" applyNumberFormat="1" applyFont="1" applyFill="1" applyBorder="1" applyAlignment="1">
      <alignment horizontal="left" vertical="center"/>
    </xf>
    <xf numFmtId="190" fontId="38" fillId="0" borderId="1" xfId="9" applyNumberFormat="1" applyFont="1" applyFill="1" applyBorder="1" applyAlignment="1">
      <alignment horizontal="left" vertical="center"/>
    </xf>
    <xf numFmtId="0" fontId="36" fillId="0" borderId="8"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7" fillId="17" borderId="3" xfId="2867" applyFont="1" applyFill="1" applyBorder="1" applyAlignment="1">
      <alignment horizontal="left" vertical="center" wrapText="1"/>
    </xf>
    <xf numFmtId="0" fontId="37" fillId="17" borderId="3" xfId="0" applyFont="1" applyFill="1" applyBorder="1" applyAlignment="1">
      <alignment horizontal="center" vertical="center" wrapText="1"/>
    </xf>
    <xf numFmtId="9" fontId="37" fillId="17" borderId="9" xfId="24" applyFont="1" applyFill="1" applyBorder="1" applyAlignment="1">
      <alignment horizontal="center" vertical="center" wrapText="1"/>
    </xf>
    <xf numFmtId="9" fontId="37" fillId="19" borderId="17" xfId="24" applyFont="1" applyFill="1" applyBorder="1" applyAlignment="1">
      <alignment horizontal="left" vertical="center" wrapText="1"/>
    </xf>
    <xf numFmtId="0" fontId="37" fillId="19" borderId="5" xfId="2867" applyFont="1" applyFill="1" applyBorder="1" applyAlignment="1">
      <alignment horizontal="left" vertical="center" wrapText="1"/>
    </xf>
    <xf numFmtId="0" fontId="39" fillId="19" borderId="5" xfId="2867" applyFont="1" applyFill="1" applyBorder="1" applyAlignment="1">
      <alignment horizontal="left" vertical="center" wrapText="1"/>
    </xf>
    <xf numFmtId="9" fontId="37" fillId="19" borderId="19" xfId="24" applyFont="1" applyFill="1" applyBorder="1" applyAlignment="1">
      <alignment horizontal="left" vertical="center" wrapText="1"/>
    </xf>
    <xf numFmtId="0" fontId="37" fillId="18" borderId="34" xfId="0" applyFont="1" applyFill="1" applyBorder="1" applyAlignment="1">
      <alignment horizontal="center" vertical="center"/>
    </xf>
    <xf numFmtId="175" fontId="36" fillId="0" borderId="0" xfId="24" applyNumberFormat="1" applyFont="1" applyFill="1" applyAlignment="1">
      <alignment horizontal="left" vertical="center"/>
    </xf>
    <xf numFmtId="0" fontId="36" fillId="0" borderId="0" xfId="0" applyFont="1"/>
    <xf numFmtId="0" fontId="36" fillId="3" borderId="0" xfId="0" applyFont="1" applyFill="1"/>
    <xf numFmtId="0" fontId="36" fillId="3" borderId="0" xfId="0" applyFont="1" applyFill="1" applyAlignment="1">
      <alignment horizontal="center"/>
    </xf>
    <xf numFmtId="0" fontId="39" fillId="0" borderId="23" xfId="0" applyFont="1" applyBorder="1" applyAlignment="1">
      <alignment horizontal="left" wrapText="1"/>
    </xf>
    <xf numFmtId="0" fontId="39" fillId="0" borderId="0" xfId="0" applyFont="1" applyAlignment="1">
      <alignment horizontal="left" wrapText="1"/>
    </xf>
    <xf numFmtId="0" fontId="39" fillId="0" borderId="0" xfId="0" applyFont="1" applyAlignment="1">
      <alignment horizontal="center" wrapText="1"/>
    </xf>
    <xf numFmtId="0" fontId="39" fillId="3" borderId="0" xfId="0" applyFont="1" applyFill="1" applyAlignment="1">
      <alignment horizontal="left" wrapText="1"/>
    </xf>
    <xf numFmtId="0" fontId="66" fillId="21" borderId="68" xfId="0" applyFont="1" applyFill="1" applyBorder="1" applyAlignment="1">
      <alignment horizontal="center" vertical="center" wrapText="1"/>
    </xf>
    <xf numFmtId="0" fontId="69" fillId="0" borderId="0" xfId="0" applyFont="1"/>
    <xf numFmtId="0" fontId="57" fillId="17" borderId="64" xfId="0" applyFont="1" applyFill="1" applyBorder="1" applyAlignment="1">
      <alignment vertical="center" wrapText="1"/>
    </xf>
    <xf numFmtId="0" fontId="57" fillId="17" borderId="30" xfId="0" applyFont="1" applyFill="1" applyBorder="1" applyAlignment="1">
      <alignment vertical="center" wrapText="1"/>
    </xf>
    <xf numFmtId="0" fontId="57" fillId="18" borderId="71" xfId="0" applyFont="1" applyFill="1" applyBorder="1" applyAlignment="1">
      <alignment horizontal="center" vertical="center" wrapText="1"/>
    </xf>
    <xf numFmtId="0" fontId="57" fillId="18" borderId="72" xfId="0" applyFont="1" applyFill="1" applyBorder="1" applyAlignment="1">
      <alignment horizontal="center" vertical="center" wrapText="1"/>
    </xf>
    <xf numFmtId="0" fontId="57" fillId="22" borderId="30" xfId="0" applyFont="1" applyFill="1" applyBorder="1" applyAlignment="1">
      <alignment horizontal="center" vertical="center" wrapText="1"/>
    </xf>
    <xf numFmtId="0" fontId="57" fillId="17" borderId="30" xfId="0" applyFont="1" applyFill="1" applyBorder="1" applyAlignment="1">
      <alignment horizontal="center" vertical="center" wrapText="1"/>
    </xf>
    <xf numFmtId="0" fontId="57" fillId="17" borderId="67" xfId="0" applyFont="1" applyFill="1" applyBorder="1" applyAlignment="1">
      <alignment horizontal="center" vertical="center" wrapText="1"/>
    </xf>
    <xf numFmtId="0" fontId="66" fillId="20" borderId="32" xfId="0" applyFont="1" applyFill="1" applyBorder="1" applyAlignment="1">
      <alignment horizontal="center" vertical="center" wrapText="1"/>
    </xf>
    <xf numFmtId="0" fontId="66" fillId="17" borderId="68" xfId="0" applyFont="1" applyFill="1" applyBorder="1" applyAlignment="1">
      <alignment horizontal="center" vertical="center" wrapText="1"/>
    </xf>
    <xf numFmtId="0" fontId="66" fillId="22" borderId="68" xfId="0" applyFont="1" applyFill="1" applyBorder="1" applyAlignment="1">
      <alignment horizontal="center" vertical="center" wrapText="1"/>
    </xf>
    <xf numFmtId="0" fontId="66" fillId="20" borderId="68" xfId="0" applyFont="1" applyFill="1" applyBorder="1" applyAlignment="1">
      <alignment horizontal="center" vertical="center" wrapText="1"/>
    </xf>
    <xf numFmtId="0" fontId="57" fillId="18" borderId="64" xfId="0" applyFont="1" applyFill="1" applyBorder="1" applyAlignment="1">
      <alignment horizontal="center" vertical="center" wrapText="1"/>
    </xf>
    <xf numFmtId="0" fontId="66" fillId="20" borderId="21" xfId="0" applyFont="1" applyFill="1" applyBorder="1" applyAlignment="1">
      <alignment horizontal="center" vertical="center" wrapText="1"/>
    </xf>
    <xf numFmtId="0" fontId="66" fillId="17" borderId="71" xfId="0" applyFont="1" applyFill="1" applyBorder="1" applyAlignment="1">
      <alignment horizontal="center" vertical="center" wrapText="1"/>
    </xf>
    <xf numFmtId="0" fontId="66" fillId="20" borderId="67" xfId="0" applyFont="1" applyFill="1" applyBorder="1" applyAlignment="1">
      <alignment horizontal="center" vertical="center" wrapText="1"/>
    </xf>
    <xf numFmtId="0" fontId="66" fillId="17" borderId="67" xfId="0" applyFont="1" applyFill="1" applyBorder="1" applyAlignment="1">
      <alignment horizontal="center" vertical="center" wrapText="1"/>
    </xf>
    <xf numFmtId="0" fontId="49" fillId="0" borderId="0" xfId="0" applyFont="1"/>
    <xf numFmtId="0" fontId="49" fillId="0" borderId="0" xfId="0" applyFont="1" applyAlignment="1">
      <alignment horizontal="center" wrapText="1"/>
    </xf>
    <xf numFmtId="0" fontId="49" fillId="0" borderId="0" xfId="0" applyFont="1" applyAlignment="1">
      <alignment horizontal="center"/>
    </xf>
    <xf numFmtId="0" fontId="36" fillId="0" borderId="0" xfId="0" applyFont="1" applyAlignment="1">
      <alignment horizontal="center" wrapText="1"/>
    </xf>
    <xf numFmtId="0" fontId="49" fillId="0" borderId="0" xfId="0" applyFont="1" applyAlignment="1">
      <alignment horizontal="left" wrapText="1"/>
    </xf>
    <xf numFmtId="0" fontId="36" fillId="0" borderId="0" xfId="0" applyFont="1" applyAlignment="1">
      <alignment horizontal="center"/>
    </xf>
    <xf numFmtId="2" fontId="49" fillId="0" borderId="0" xfId="0" applyNumberFormat="1" applyFont="1" applyAlignment="1">
      <alignment horizontal="center"/>
    </xf>
    <xf numFmtId="183" fontId="49" fillId="3" borderId="0" xfId="5" applyNumberFormat="1" applyFont="1" applyFill="1" applyBorder="1" applyAlignment="1" applyProtection="1">
      <alignment horizontal="center" vertical="center"/>
    </xf>
    <xf numFmtId="185" fontId="49" fillId="3" borderId="0" xfId="5" applyNumberFormat="1" applyFont="1" applyFill="1" applyBorder="1" applyAlignment="1" applyProtection="1">
      <alignment horizontal="center" vertical="center"/>
    </xf>
    <xf numFmtId="186" fontId="49" fillId="3" borderId="0" xfId="5" applyNumberFormat="1" applyFont="1" applyFill="1" applyBorder="1" applyAlignment="1" applyProtection="1">
      <alignment horizontal="center" vertical="center"/>
    </xf>
    <xf numFmtId="0" fontId="49" fillId="3" borderId="0" xfId="0" applyFont="1" applyFill="1" applyAlignment="1">
      <alignment horizontal="center"/>
    </xf>
    <xf numFmtId="178" fontId="49" fillId="0" borderId="0" xfId="0" applyNumberFormat="1" applyFont="1" applyAlignment="1">
      <alignment horizontal="center"/>
    </xf>
    <xf numFmtId="187" fontId="49" fillId="0" borderId="0" xfId="0" applyNumberFormat="1" applyFont="1" applyAlignment="1">
      <alignment horizontal="center"/>
    </xf>
    <xf numFmtId="184" fontId="38" fillId="0" borderId="0" xfId="0" applyNumberFormat="1" applyFont="1" applyAlignment="1">
      <alignment horizontal="center" wrapText="1"/>
    </xf>
    <xf numFmtId="182" fontId="38" fillId="3" borderId="0" xfId="0" applyNumberFormat="1" applyFont="1" applyFill="1" applyAlignment="1">
      <alignment horizontal="center" wrapText="1"/>
    </xf>
    <xf numFmtId="2" fontId="50" fillId="0" borderId="0" xfId="0" applyNumberFormat="1" applyFont="1" applyAlignment="1">
      <alignment horizontal="center"/>
    </xf>
    <xf numFmtId="0" fontId="37" fillId="3" borderId="0" xfId="0" applyFont="1" applyFill="1"/>
    <xf numFmtId="41" fontId="36" fillId="0" borderId="0" xfId="0" applyNumberFormat="1" applyFont="1" applyAlignment="1">
      <alignment horizontal="center"/>
    </xf>
    <xf numFmtId="2" fontId="36" fillId="0" borderId="0" xfId="0" applyNumberFormat="1" applyFont="1" applyAlignment="1">
      <alignment horizontal="center"/>
    </xf>
    <xf numFmtId="43" fontId="37" fillId="0" borderId="0" xfId="0" applyNumberFormat="1" applyFont="1"/>
    <xf numFmtId="43" fontId="36" fillId="0" borderId="0" xfId="0" applyNumberFormat="1" applyFont="1" applyAlignment="1">
      <alignment horizontal="center"/>
    </xf>
    <xf numFmtId="0" fontId="3" fillId="0" borderId="0" xfId="16" applyAlignment="1">
      <alignment vertical="center"/>
    </xf>
    <xf numFmtId="10" fontId="3" fillId="2" borderId="0" xfId="16" applyNumberFormat="1" applyFill="1" applyAlignment="1">
      <alignment vertical="center"/>
    </xf>
    <xf numFmtId="0" fontId="3" fillId="2" borderId="0" xfId="16" applyFill="1" applyAlignment="1">
      <alignment vertical="top"/>
    </xf>
    <xf numFmtId="0" fontId="3" fillId="2" borderId="0" xfId="16" applyFill="1" applyAlignment="1">
      <alignment vertical="center"/>
    </xf>
    <xf numFmtId="0" fontId="20" fillId="0" borderId="0" xfId="0" applyFont="1"/>
    <xf numFmtId="0" fontId="20" fillId="0" borderId="0" xfId="0" applyFont="1" applyAlignment="1">
      <alignment horizontal="center"/>
    </xf>
    <xf numFmtId="0" fontId="20" fillId="3" borderId="0" xfId="0" applyFont="1" applyFill="1"/>
    <xf numFmtId="0" fontId="26" fillId="3" borderId="0" xfId="0" applyFont="1" applyFill="1"/>
    <xf numFmtId="0" fontId="51" fillId="3" borderId="0" xfId="0" applyFont="1" applyFill="1"/>
    <xf numFmtId="0" fontId="26" fillId="3" borderId="0" xfId="0" applyFont="1" applyFill="1" applyAlignment="1">
      <alignment horizontal="center"/>
    </xf>
    <xf numFmtId="0" fontId="26" fillId="3" borderId="0" xfId="0" applyFont="1" applyFill="1" applyAlignment="1">
      <alignment horizontal="center" vertical="center"/>
    </xf>
    <xf numFmtId="0" fontId="26" fillId="26" borderId="0" xfId="0" applyFont="1" applyFill="1" applyAlignment="1">
      <alignment horizontal="center"/>
    </xf>
    <xf numFmtId="0" fontId="26" fillId="27" borderId="0" xfId="0" applyFont="1" applyFill="1" applyAlignment="1">
      <alignment horizontal="center"/>
    </xf>
    <xf numFmtId="175" fontId="20" fillId="3" borderId="0" xfId="0" applyNumberFormat="1" applyFont="1" applyFill="1" applyAlignment="1">
      <alignment horizontal="center"/>
    </xf>
    <xf numFmtId="0" fontId="67" fillId="0" borderId="0" xfId="0" applyFont="1" applyAlignment="1">
      <alignment horizontal="center" vertical="center"/>
    </xf>
    <xf numFmtId="0" fontId="57" fillId="17" borderId="54" xfId="0" applyFont="1" applyFill="1" applyBorder="1" applyAlignment="1">
      <alignment horizontal="center" vertical="center" wrapText="1"/>
    </xf>
    <xf numFmtId="0" fontId="57" fillId="17" borderId="46" xfId="0" applyFont="1" applyFill="1" applyBorder="1" applyAlignment="1">
      <alignment horizontal="center" vertical="center" wrapText="1"/>
    </xf>
    <xf numFmtId="0" fontId="65" fillId="17" borderId="42" xfId="0" applyFont="1" applyFill="1" applyBorder="1" applyAlignment="1">
      <alignment horizontal="center" vertical="center" wrapText="1"/>
    </xf>
    <xf numFmtId="0" fontId="66" fillId="17" borderId="42" xfId="0" applyFont="1" applyFill="1" applyBorder="1" applyAlignment="1">
      <alignment horizontal="center" vertical="center" wrapText="1"/>
    </xf>
    <xf numFmtId="9" fontId="40" fillId="0" borderId="5" xfId="21" applyFont="1" applyFill="1" applyBorder="1" applyAlignment="1" applyProtection="1">
      <alignment horizontal="center" vertical="center" wrapText="1"/>
    </xf>
    <xf numFmtId="0" fontId="42" fillId="0" borderId="0" xfId="0" applyFont="1" applyAlignment="1">
      <alignment horizontal="center" vertical="center"/>
    </xf>
    <xf numFmtId="42" fontId="40" fillId="0" borderId="1" xfId="2866" applyFont="1" applyFill="1" applyBorder="1" applyAlignment="1" applyProtection="1">
      <alignment horizontal="center" vertical="center" wrapText="1"/>
    </xf>
    <xf numFmtId="180" fontId="41" fillId="0" borderId="1" xfId="9" applyNumberFormat="1" applyFont="1" applyFill="1" applyBorder="1" applyAlignment="1" applyProtection="1">
      <alignment horizontal="center" vertical="center"/>
    </xf>
    <xf numFmtId="181" fontId="41" fillId="0" borderId="1" xfId="9" applyNumberFormat="1" applyFont="1" applyFill="1" applyBorder="1" applyAlignment="1" applyProtection="1">
      <alignment horizontal="center" vertical="center"/>
    </xf>
    <xf numFmtId="9" fontId="40" fillId="0" borderId="1" xfId="21" applyFont="1" applyFill="1" applyBorder="1" applyAlignment="1" applyProtection="1">
      <alignment horizontal="center" vertical="center" wrapText="1"/>
    </xf>
    <xf numFmtId="181" fontId="42" fillId="0" borderId="0" xfId="0" applyNumberFormat="1" applyFont="1" applyAlignment="1">
      <alignment horizontal="center" vertical="center"/>
    </xf>
    <xf numFmtId="181" fontId="41" fillId="0" borderId="1" xfId="2866" applyNumberFormat="1" applyFont="1" applyFill="1" applyBorder="1" applyAlignment="1" applyProtection="1">
      <alignment horizontal="center" vertical="center"/>
    </xf>
    <xf numFmtId="182" fontId="40" fillId="0" borderId="1" xfId="10" applyNumberFormat="1" applyFont="1" applyFill="1" applyBorder="1" applyAlignment="1" applyProtection="1">
      <alignment horizontal="center" vertical="center" wrapText="1"/>
    </xf>
    <xf numFmtId="3" fontId="40" fillId="0" borderId="2" xfId="10" applyNumberFormat="1" applyFont="1" applyFill="1" applyBorder="1" applyAlignment="1" applyProtection="1">
      <alignment horizontal="center" vertical="center" wrapText="1"/>
    </xf>
    <xf numFmtId="4" fontId="40" fillId="0" borderId="2" xfId="10" applyNumberFormat="1" applyFont="1" applyFill="1" applyBorder="1" applyAlignment="1" applyProtection="1">
      <alignment horizontal="center" vertical="center" wrapText="1"/>
    </xf>
    <xf numFmtId="182" fontId="40" fillId="0" borderId="2" xfId="10" applyNumberFormat="1" applyFont="1" applyFill="1" applyBorder="1" applyAlignment="1" applyProtection="1">
      <alignment horizontal="center" vertical="center" wrapText="1"/>
    </xf>
    <xf numFmtId="9" fontId="40" fillId="0" borderId="2" xfId="21" applyFont="1" applyFill="1" applyBorder="1" applyAlignment="1" applyProtection="1">
      <alignment horizontal="center" vertical="center" wrapText="1"/>
    </xf>
    <xf numFmtId="180" fontId="46" fillId="4" borderId="42" xfId="9" applyNumberFormat="1" applyFont="1" applyFill="1" applyBorder="1" applyAlignment="1" applyProtection="1">
      <alignment horizontal="center" vertical="center"/>
    </xf>
    <xf numFmtId="180" fontId="46" fillId="4" borderId="42" xfId="10" applyNumberFormat="1" applyFont="1" applyFill="1" applyBorder="1" applyAlignment="1" applyProtection="1">
      <alignment horizontal="center" vertical="center"/>
    </xf>
    <xf numFmtId="180" fontId="44" fillId="4" borderId="42" xfId="10" applyNumberFormat="1" applyFont="1" applyFill="1" applyBorder="1" applyAlignment="1" applyProtection="1">
      <alignment horizontal="center" vertical="center" wrapText="1"/>
    </xf>
    <xf numFmtId="180" fontId="44" fillId="4" borderId="42" xfId="2866" applyNumberFormat="1" applyFont="1" applyFill="1" applyBorder="1" applyAlignment="1" applyProtection="1">
      <alignment horizontal="center" vertical="center" wrapText="1"/>
    </xf>
    <xf numFmtId="181" fontId="46" fillId="4" borderId="42" xfId="9" applyNumberFormat="1" applyFont="1" applyFill="1" applyBorder="1" applyAlignment="1" applyProtection="1">
      <alignment horizontal="center" vertical="center"/>
    </xf>
    <xf numFmtId="9" fontId="44" fillId="4" borderId="42" xfId="21" applyFont="1" applyFill="1" applyBorder="1" applyAlignment="1" applyProtection="1">
      <alignment horizontal="center" vertical="center" wrapText="1"/>
    </xf>
    <xf numFmtId="181" fontId="43" fillId="0" borderId="0" xfId="0" applyNumberFormat="1" applyFont="1" applyAlignment="1">
      <alignment horizontal="center" vertical="center"/>
    </xf>
    <xf numFmtId="180" fontId="41" fillId="0" borderId="1" xfId="2866" applyNumberFormat="1" applyFont="1" applyFill="1" applyBorder="1" applyAlignment="1" applyProtection="1">
      <alignment horizontal="center" vertical="center"/>
    </xf>
    <xf numFmtId="180" fontId="42" fillId="0" borderId="1" xfId="10" applyNumberFormat="1" applyFont="1" applyFill="1" applyBorder="1" applyAlignment="1" applyProtection="1">
      <alignment horizontal="center" vertical="center" wrapText="1"/>
    </xf>
    <xf numFmtId="180" fontId="40" fillId="0" borderId="1" xfId="9" applyNumberFormat="1" applyFont="1" applyFill="1" applyBorder="1" applyAlignment="1" applyProtection="1">
      <alignment horizontal="center" vertical="center"/>
    </xf>
    <xf numFmtId="180" fontId="40" fillId="0" borderId="1" xfId="2866" applyNumberFormat="1" applyFont="1" applyFill="1" applyBorder="1" applyAlignment="1" applyProtection="1">
      <alignment horizontal="center" vertical="center" wrapText="1"/>
    </xf>
    <xf numFmtId="180" fontId="42" fillId="0" borderId="0" xfId="0" applyNumberFormat="1" applyFont="1" applyAlignment="1">
      <alignment horizontal="center" vertical="center"/>
    </xf>
    <xf numFmtId="170" fontId="40" fillId="0" borderId="1" xfId="3" applyFont="1" applyFill="1" applyBorder="1" applyAlignment="1" applyProtection="1">
      <alignment horizontal="center" vertical="center"/>
    </xf>
    <xf numFmtId="1" fontId="40" fillId="0" borderId="1" xfId="2866" applyNumberFormat="1" applyFont="1" applyFill="1" applyBorder="1" applyAlignment="1" applyProtection="1">
      <alignment horizontal="center" vertical="center" wrapText="1"/>
    </xf>
    <xf numFmtId="170" fontId="40" fillId="0" borderId="2" xfId="3" applyFont="1" applyFill="1" applyBorder="1" applyAlignment="1" applyProtection="1">
      <alignment horizontal="center" vertical="center"/>
    </xf>
    <xf numFmtId="1" fontId="40" fillId="0" borderId="2" xfId="2866" applyNumberFormat="1" applyFont="1" applyFill="1" applyBorder="1" applyAlignment="1" applyProtection="1">
      <alignment horizontal="center" vertical="center" wrapText="1"/>
    </xf>
    <xf numFmtId="180" fontId="44" fillId="4" borderId="42" xfId="9" applyNumberFormat="1" applyFont="1" applyFill="1" applyBorder="1" applyAlignment="1" applyProtection="1">
      <alignment horizontal="center" vertical="center"/>
    </xf>
    <xf numFmtId="180" fontId="43" fillId="0" borderId="0" xfId="0" applyNumberFormat="1" applyFont="1" applyAlignment="1">
      <alignment horizontal="center" vertical="center"/>
    </xf>
    <xf numFmtId="37" fontId="41" fillId="0" borderId="1" xfId="10" applyNumberFormat="1" applyFont="1" applyFill="1" applyBorder="1" applyAlignment="1" applyProtection="1">
      <alignment horizontal="center" vertical="center"/>
    </xf>
    <xf numFmtId="181" fontId="41" fillId="0" borderId="1" xfId="10" applyNumberFormat="1" applyFont="1" applyFill="1" applyBorder="1" applyAlignment="1" applyProtection="1">
      <alignment horizontal="center" vertical="center"/>
    </xf>
    <xf numFmtId="180" fontId="41" fillId="0" borderId="1" xfId="10" applyNumberFormat="1" applyFont="1" applyFill="1" applyBorder="1" applyAlignment="1" applyProtection="1">
      <alignment horizontal="center" vertical="center"/>
    </xf>
    <xf numFmtId="41" fontId="42" fillId="0" borderId="1" xfId="2865" applyFont="1" applyFill="1" applyBorder="1" applyAlignment="1" applyProtection="1">
      <alignment vertical="center" wrapText="1"/>
    </xf>
    <xf numFmtId="180" fontId="42" fillId="0" borderId="1" xfId="2865" applyNumberFormat="1" applyFont="1" applyFill="1" applyBorder="1" applyAlignment="1" applyProtection="1">
      <alignment vertical="center" wrapText="1"/>
    </xf>
    <xf numFmtId="180" fontId="42" fillId="0" borderId="1" xfId="2865" applyNumberFormat="1" applyFont="1" applyFill="1" applyBorder="1" applyAlignment="1" applyProtection="1">
      <alignment horizontal="center" vertical="center" wrapText="1"/>
    </xf>
    <xf numFmtId="37" fontId="41" fillId="0" borderId="1" xfId="9" applyNumberFormat="1" applyFont="1" applyFill="1" applyBorder="1" applyAlignment="1" applyProtection="1">
      <alignment horizontal="center" vertical="center"/>
    </xf>
    <xf numFmtId="41" fontId="41" fillId="0" borderId="1" xfId="2865" applyFont="1" applyFill="1" applyBorder="1" applyAlignment="1" applyProtection="1">
      <alignment horizontal="center" vertical="center"/>
    </xf>
    <xf numFmtId="39" fontId="41" fillId="0" borderId="2" xfId="10" applyNumberFormat="1" applyFont="1" applyFill="1" applyBorder="1" applyAlignment="1" applyProtection="1">
      <alignment horizontal="center" vertical="center"/>
    </xf>
    <xf numFmtId="39" fontId="41" fillId="0" borderId="2" xfId="9" applyNumberFormat="1" applyFont="1" applyFill="1" applyBorder="1" applyAlignment="1" applyProtection="1">
      <alignment horizontal="center" vertical="center"/>
    </xf>
    <xf numFmtId="39" fontId="40" fillId="0" borderId="2" xfId="9" applyNumberFormat="1" applyFont="1" applyFill="1" applyBorder="1" applyAlignment="1" applyProtection="1">
      <alignment horizontal="center" vertical="center"/>
    </xf>
    <xf numFmtId="180" fontId="46" fillId="4" borderId="42" xfId="10" applyNumberFormat="1" applyFont="1" applyFill="1" applyBorder="1" applyAlignment="1" applyProtection="1">
      <alignment horizontal="right" vertical="center"/>
    </xf>
    <xf numFmtId="180" fontId="46" fillId="4" borderId="42" xfId="9" applyNumberFormat="1" applyFont="1" applyFill="1" applyBorder="1" applyAlignment="1" applyProtection="1">
      <alignment horizontal="right" vertical="center"/>
    </xf>
    <xf numFmtId="3" fontId="44" fillId="4" borderId="42" xfId="0" applyNumberFormat="1" applyFont="1" applyFill="1" applyBorder="1" applyAlignment="1">
      <alignment horizontal="center" vertical="center" wrapText="1"/>
    </xf>
    <xf numFmtId="0" fontId="26" fillId="0" borderId="0" xfId="0" applyFont="1"/>
    <xf numFmtId="0" fontId="51" fillId="0" borderId="0" xfId="0" applyFont="1"/>
    <xf numFmtId="0" fontId="26" fillId="0" borderId="0" xfId="0" applyFont="1" applyAlignment="1">
      <alignment horizontal="center"/>
    </xf>
    <xf numFmtId="42" fontId="26" fillId="0" borderId="0" xfId="2866" applyFont="1" applyFill="1" applyAlignment="1" applyProtection="1">
      <alignment horizontal="center"/>
    </xf>
    <xf numFmtId="41" fontId="20" fillId="0" borderId="0" xfId="2865" applyFont="1" applyFill="1" applyProtection="1"/>
    <xf numFmtId="180" fontId="26" fillId="0" borderId="0" xfId="2866" applyNumberFormat="1" applyFont="1" applyFill="1" applyAlignment="1" applyProtection="1">
      <alignment horizontal="center"/>
    </xf>
    <xf numFmtId="170" fontId="26" fillId="0" borderId="0" xfId="3" applyFont="1" applyFill="1" applyAlignment="1" applyProtection="1">
      <alignment horizontal="center"/>
    </xf>
    <xf numFmtId="42" fontId="26" fillId="0" borderId="0" xfId="2866" applyFont="1" applyFill="1" applyAlignment="1" applyProtection="1">
      <alignment horizontal="center" vertical="center"/>
    </xf>
    <xf numFmtId="180" fontId="26" fillId="0" borderId="0" xfId="2866" applyNumberFormat="1" applyFont="1" applyFill="1" applyAlignment="1" applyProtection="1">
      <alignment horizontal="center" vertical="center"/>
    </xf>
    <xf numFmtId="181" fontId="26" fillId="0" borderId="0" xfId="0" applyNumberFormat="1" applyFont="1" applyAlignment="1">
      <alignment horizontal="center"/>
    </xf>
    <xf numFmtId="175" fontId="26" fillId="0" borderId="0" xfId="3" applyNumberFormat="1" applyFont="1" applyFill="1" applyAlignment="1" applyProtection="1">
      <alignment horizontal="center"/>
    </xf>
    <xf numFmtId="175" fontId="27" fillId="0" borderId="0" xfId="3" applyNumberFormat="1" applyFont="1" applyFill="1" applyBorder="1" applyAlignment="1" applyProtection="1">
      <alignment horizontal="center" vertical="center"/>
    </xf>
    <xf numFmtId="170" fontId="26" fillId="0" borderId="0" xfId="3" applyFont="1" applyFill="1" applyBorder="1" applyAlignment="1" applyProtection="1">
      <alignment horizontal="center"/>
    </xf>
    <xf numFmtId="180" fontId="3" fillId="0" borderId="0" xfId="16" applyNumberFormat="1" applyAlignment="1">
      <alignment vertical="center"/>
    </xf>
    <xf numFmtId="9" fontId="3" fillId="0" borderId="0" xfId="21" applyFont="1" applyFill="1" applyAlignment="1" applyProtection="1">
      <alignment vertical="center"/>
    </xf>
    <xf numFmtId="42" fontId="3" fillId="0" borderId="0" xfId="16" applyNumberFormat="1" applyAlignment="1">
      <alignment vertical="center"/>
    </xf>
    <xf numFmtId="180" fontId="26" fillId="0" borderId="0" xfId="0" applyNumberFormat="1" applyFont="1" applyAlignment="1">
      <alignment horizontal="center"/>
    </xf>
    <xf numFmtId="0" fontId="26" fillId="0" borderId="0" xfId="0" applyFont="1" applyAlignment="1">
      <alignment horizontal="center" vertical="center"/>
    </xf>
    <xf numFmtId="181" fontId="26" fillId="0" borderId="0" xfId="0" applyNumberFormat="1" applyFont="1" applyAlignment="1">
      <alignment horizontal="center" vertical="center"/>
    </xf>
    <xf numFmtId="43" fontId="26" fillId="0" borderId="0" xfId="0" applyNumberFormat="1" applyFont="1" applyAlignment="1">
      <alignment horizontal="center"/>
    </xf>
    <xf numFmtId="0" fontId="12" fillId="0" borderId="0" xfId="16" applyFont="1" applyAlignment="1">
      <alignment vertical="center"/>
    </xf>
    <xf numFmtId="0" fontId="30" fillId="0" borderId="10" xfId="0" applyFont="1" applyBorder="1" applyAlignment="1">
      <alignment horizontal="center" vertical="top" wrapText="1"/>
    </xf>
    <xf numFmtId="0" fontId="12" fillId="2" borderId="0" xfId="16" applyFont="1" applyFill="1" applyAlignment="1">
      <alignment vertical="center"/>
    </xf>
    <xf numFmtId="0" fontId="59" fillId="17" borderId="4" xfId="16" applyFont="1" applyFill="1" applyBorder="1" applyAlignment="1">
      <alignment horizontal="center" vertical="center" wrapText="1"/>
    </xf>
    <xf numFmtId="0" fontId="70" fillId="17" borderId="4" xfId="16" applyFont="1" applyFill="1" applyBorder="1" applyAlignment="1">
      <alignment horizontal="center" vertical="center" textRotation="90" wrapText="1"/>
    </xf>
    <xf numFmtId="10" fontId="3" fillId="17" borderId="4" xfId="16" applyNumberFormat="1" applyFill="1" applyBorder="1" applyAlignment="1">
      <alignment horizontal="center" vertical="center" wrapText="1"/>
    </xf>
    <xf numFmtId="173" fontId="12" fillId="17" borderId="1" xfId="0" applyNumberFormat="1" applyFont="1" applyFill="1" applyBorder="1" applyAlignment="1">
      <alignment vertical="center"/>
    </xf>
    <xf numFmtId="173" fontId="12" fillId="18" borderId="1" xfId="0" applyNumberFormat="1" applyFont="1" applyFill="1" applyBorder="1" applyAlignment="1">
      <alignment vertical="center"/>
    </xf>
    <xf numFmtId="10" fontId="30" fillId="17" borderId="31" xfId="21" applyNumberFormat="1" applyFont="1" applyFill="1" applyBorder="1" applyAlignment="1" applyProtection="1">
      <alignment horizontal="center" vertical="center" wrapText="1"/>
    </xf>
    <xf numFmtId="0" fontId="30" fillId="17" borderId="38" xfId="16" applyFont="1" applyFill="1" applyBorder="1" applyAlignment="1">
      <alignment horizontal="center" vertical="top" wrapText="1"/>
    </xf>
    <xf numFmtId="0" fontId="12" fillId="2" borderId="0" xfId="16" applyFont="1" applyFill="1" applyAlignment="1">
      <alignment horizontal="left" vertical="center"/>
    </xf>
    <xf numFmtId="10" fontId="12" fillId="2" borderId="0" xfId="16" applyNumberFormat="1" applyFont="1" applyFill="1" applyAlignment="1">
      <alignment vertical="center"/>
    </xf>
    <xf numFmtId="189" fontId="12" fillId="2" borderId="0" xfId="16" applyNumberFormat="1" applyFont="1" applyFill="1" applyAlignment="1">
      <alignment vertical="center"/>
    </xf>
    <xf numFmtId="0" fontId="12" fillId="2" borderId="0" xfId="16" applyFont="1" applyFill="1" applyAlignment="1">
      <alignment vertical="top"/>
    </xf>
    <xf numFmtId="10" fontId="12" fillId="0" borderId="0" xfId="16" applyNumberFormat="1" applyFont="1" applyAlignment="1">
      <alignment vertical="center"/>
    </xf>
    <xf numFmtId="170" fontId="12" fillId="2" borderId="0" xfId="3" applyFont="1" applyFill="1" applyAlignment="1" applyProtection="1">
      <alignment vertical="center"/>
    </xf>
    <xf numFmtId="0" fontId="12" fillId="0" borderId="0" xfId="16" applyFont="1" applyAlignment="1">
      <alignment horizontal="left" vertical="center"/>
    </xf>
    <xf numFmtId="0" fontId="36" fillId="0" borderId="10" xfId="0" applyFont="1" applyBorder="1" applyAlignment="1">
      <alignment horizontal="left" vertical="center" wrapText="1"/>
    </xf>
    <xf numFmtId="170" fontId="36" fillId="0" borderId="10" xfId="24" applyNumberFormat="1" applyFont="1" applyFill="1" applyBorder="1" applyAlignment="1">
      <alignment horizontal="left" vertical="top"/>
    </xf>
    <xf numFmtId="170" fontId="36" fillId="0" borderId="10" xfId="24" applyNumberFormat="1" applyFont="1" applyFill="1" applyBorder="1" applyAlignment="1">
      <alignment horizontal="left" vertical="top" wrapText="1"/>
    </xf>
    <xf numFmtId="0" fontId="37" fillId="0" borderId="1" xfId="2867" applyFont="1" applyBorder="1" applyAlignment="1">
      <alignment horizontal="center" vertical="center" wrapText="1"/>
    </xf>
    <xf numFmtId="9" fontId="37" fillId="0" borderId="1" xfId="24" applyFont="1" applyFill="1" applyBorder="1" applyAlignment="1">
      <alignment horizontal="center" vertical="center" wrapText="1"/>
    </xf>
    <xf numFmtId="0" fontId="37" fillId="0" borderId="2" xfId="2867" applyFont="1" applyBorder="1" applyAlignment="1">
      <alignment horizontal="center" vertical="center" wrapText="1"/>
    </xf>
    <xf numFmtId="0" fontId="39" fillId="0" borderId="2" xfId="2867" applyFont="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180" fontId="44" fillId="0" borderId="61" xfId="10" applyNumberFormat="1" applyFont="1" applyFill="1" applyBorder="1" applyAlignment="1" applyProtection="1">
      <alignment horizontal="center" vertical="center" wrapText="1"/>
    </xf>
    <xf numFmtId="180" fontId="44" fillId="0" borderId="5" xfId="10" applyNumberFormat="1" applyFont="1" applyFill="1" applyBorder="1" applyAlignment="1" applyProtection="1">
      <alignment horizontal="center" vertical="center" wrapText="1"/>
    </xf>
    <xf numFmtId="181" fontId="44" fillId="0" borderId="5" xfId="10" applyNumberFormat="1" applyFont="1" applyFill="1" applyBorder="1" applyAlignment="1" applyProtection="1">
      <alignment horizontal="center" vertical="center" wrapText="1"/>
    </xf>
    <xf numFmtId="180" fontId="46" fillId="0" borderId="7" xfId="9" applyNumberFormat="1" applyFont="1" applyFill="1" applyBorder="1" applyAlignment="1" applyProtection="1">
      <alignment horizontal="center" vertical="center"/>
    </xf>
    <xf numFmtId="180" fontId="46" fillId="0" borderId="1" xfId="9" applyNumberFormat="1" applyFont="1" applyFill="1" applyBorder="1" applyAlignment="1" applyProtection="1">
      <alignment horizontal="center" vertical="center"/>
    </xf>
    <xf numFmtId="181" fontId="44" fillId="0" borderId="1" xfId="9" applyNumberFormat="1" applyFont="1" applyFill="1" applyBorder="1" applyAlignment="1" applyProtection="1">
      <alignment horizontal="center" vertical="center"/>
    </xf>
    <xf numFmtId="10" fontId="12" fillId="18" borderId="1" xfId="0" applyNumberFormat="1" applyFont="1" applyFill="1" applyBorder="1" applyAlignment="1">
      <alignment vertical="center"/>
    </xf>
    <xf numFmtId="188" fontId="76" fillId="0" borderId="0" xfId="0" applyNumberFormat="1" applyFont="1" applyAlignment="1">
      <alignment horizontal="left" vertical="center"/>
    </xf>
    <xf numFmtId="0" fontId="34" fillId="17" borderId="69" xfId="0" applyFont="1" applyFill="1" applyBorder="1" applyAlignment="1">
      <alignment horizontal="left" vertical="center" wrapText="1"/>
    </xf>
    <xf numFmtId="181" fontId="34" fillId="18" borderId="65" xfId="0" applyNumberFormat="1" applyFont="1" applyFill="1" applyBorder="1" applyAlignment="1">
      <alignment horizontal="center" vertical="center" wrapText="1"/>
    </xf>
    <xf numFmtId="181" fontId="3" fillId="21" borderId="65" xfId="0" applyNumberFormat="1" applyFont="1" applyFill="1" applyBorder="1" applyAlignment="1">
      <alignment horizontal="center" vertical="center" wrapText="1"/>
    </xf>
    <xf numFmtId="0" fontId="34" fillId="17" borderId="65" xfId="0" applyFont="1" applyFill="1" applyBorder="1" applyAlignment="1">
      <alignment horizontal="left" vertical="center" wrapText="1"/>
    </xf>
    <xf numFmtId="181" fontId="34" fillId="18" borderId="65" xfId="0" applyNumberFormat="1" applyFont="1" applyFill="1" applyBorder="1" applyAlignment="1">
      <alignment horizontal="left" vertical="center" wrapText="1"/>
    </xf>
    <xf numFmtId="181" fontId="34" fillId="18" borderId="75" xfId="0" applyNumberFormat="1" applyFont="1" applyFill="1" applyBorder="1" applyAlignment="1">
      <alignment horizontal="left" vertical="center" wrapText="1"/>
    </xf>
    <xf numFmtId="181" fontId="52" fillId="17" borderId="35" xfId="0" applyNumberFormat="1" applyFont="1" applyFill="1" applyBorder="1" applyAlignment="1">
      <alignment horizontal="center" vertical="center" wrapText="1"/>
    </xf>
    <xf numFmtId="181" fontId="52" fillId="18" borderId="39" xfId="0" applyNumberFormat="1" applyFont="1" applyFill="1" applyBorder="1" applyAlignment="1">
      <alignment horizontal="center" vertical="center" wrapText="1"/>
    </xf>
    <xf numFmtId="181" fontId="52" fillId="17" borderId="25" xfId="0" applyNumberFormat="1" applyFont="1" applyFill="1" applyBorder="1" applyAlignment="1">
      <alignment horizontal="center" vertical="center" wrapText="1"/>
    </xf>
    <xf numFmtId="0" fontId="57" fillId="21" borderId="21" xfId="0" applyFont="1" applyFill="1" applyBorder="1" applyAlignment="1">
      <alignment horizontal="center" vertical="center" wrapText="1"/>
    </xf>
    <xf numFmtId="0" fontId="58" fillId="22" borderId="30" xfId="0" applyFont="1" applyFill="1" applyBorder="1" applyAlignment="1">
      <alignment horizontal="center" vertical="center" wrapText="1"/>
    </xf>
    <xf numFmtId="0" fontId="58" fillId="17" borderId="30" xfId="0" applyFont="1" applyFill="1" applyBorder="1" applyAlignment="1">
      <alignment horizontal="center" vertical="center" wrapText="1"/>
    </xf>
    <xf numFmtId="0" fontId="58" fillId="17" borderId="67" xfId="0" applyFont="1" applyFill="1" applyBorder="1" applyAlignment="1">
      <alignment horizontal="center" vertical="center" wrapText="1"/>
    </xf>
    <xf numFmtId="0" fontId="66" fillId="21" borderId="71" xfId="0" applyFont="1" applyFill="1" applyBorder="1" applyAlignment="1">
      <alignment horizontal="center" vertical="center" wrapText="1"/>
    </xf>
    <xf numFmtId="0" fontId="57" fillId="18" borderId="32" xfId="0" applyFont="1" applyFill="1" applyBorder="1" applyAlignment="1">
      <alignment horizontal="center" vertical="center" wrapText="1"/>
    </xf>
    <xf numFmtId="0" fontId="57" fillId="22" borderId="72" xfId="0" applyFont="1" applyFill="1" applyBorder="1" applyAlignment="1">
      <alignment horizontal="center" vertical="center" wrapText="1"/>
    </xf>
    <xf numFmtId="190" fontId="40" fillId="0" borderId="1" xfId="9" applyNumberFormat="1" applyFont="1" applyFill="1" applyBorder="1" applyAlignment="1" applyProtection="1">
      <alignment horizontal="center" vertical="center" wrapText="1"/>
    </xf>
    <xf numFmtId="1" fontId="40" fillId="0" borderId="5" xfId="2866" applyNumberFormat="1" applyFont="1" applyFill="1" applyBorder="1" applyAlignment="1" applyProtection="1">
      <alignment horizontal="center" vertical="center" wrapText="1"/>
    </xf>
    <xf numFmtId="180" fontId="46" fillId="4" borderId="54" xfId="9" applyNumberFormat="1" applyFont="1" applyFill="1" applyBorder="1" applyAlignment="1" applyProtection="1">
      <alignment horizontal="center" vertical="center"/>
    </xf>
    <xf numFmtId="9" fontId="40" fillId="4" borderId="42" xfId="21" applyFont="1" applyFill="1" applyBorder="1" applyAlignment="1" applyProtection="1">
      <alignment horizontal="center" vertical="center" wrapText="1"/>
    </xf>
    <xf numFmtId="39" fontId="41" fillId="0" borderId="5" xfId="10" applyNumberFormat="1" applyFont="1" applyFill="1" applyBorder="1" applyAlignment="1" applyProtection="1">
      <alignment horizontal="center" vertical="center"/>
    </xf>
    <xf numFmtId="37" fontId="41" fillId="0" borderId="5" xfId="9" applyNumberFormat="1" applyFont="1" applyFill="1" applyBorder="1" applyAlignment="1" applyProtection="1">
      <alignment horizontal="center" vertical="center"/>
    </xf>
    <xf numFmtId="179" fontId="41" fillId="0" borderId="5" xfId="9" applyNumberFormat="1" applyFont="1" applyFill="1" applyBorder="1" applyAlignment="1" applyProtection="1">
      <alignment horizontal="center" vertical="center"/>
    </xf>
    <xf numFmtId="39" fontId="41" fillId="0" borderId="5" xfId="9" applyNumberFormat="1" applyFont="1" applyFill="1" applyBorder="1" applyAlignment="1" applyProtection="1">
      <alignment horizontal="center" vertical="center"/>
    </xf>
    <xf numFmtId="180" fontId="46" fillId="24" borderId="16" xfId="9" applyNumberFormat="1" applyFont="1" applyFill="1" applyBorder="1" applyAlignment="1" applyProtection="1">
      <alignment horizontal="right" vertical="center"/>
    </xf>
    <xf numFmtId="180" fontId="46" fillId="24" borderId="1" xfId="9" applyNumberFormat="1" applyFont="1" applyFill="1" applyBorder="1" applyAlignment="1" applyProtection="1">
      <alignment horizontal="right" vertical="center"/>
    </xf>
    <xf numFmtId="180" fontId="46" fillId="24" borderId="10" xfId="9" applyNumberFormat="1" applyFont="1" applyFill="1" applyBorder="1" applyAlignment="1" applyProtection="1">
      <alignment horizontal="right" vertical="center"/>
    </xf>
    <xf numFmtId="180" fontId="44" fillId="24" borderId="49" xfId="0" applyNumberFormat="1" applyFont="1" applyFill="1" applyBorder="1" applyAlignment="1">
      <alignment horizontal="right" vertical="center" wrapText="1"/>
    </xf>
    <xf numFmtId="180" fontId="44" fillId="24" borderId="4" xfId="0" applyNumberFormat="1" applyFont="1" applyFill="1" applyBorder="1" applyAlignment="1">
      <alignment horizontal="right" vertical="center" wrapText="1"/>
    </xf>
    <xf numFmtId="180" fontId="44" fillId="24" borderId="11" xfId="0" applyNumberFormat="1" applyFont="1" applyFill="1" applyBorder="1" applyAlignment="1">
      <alignment horizontal="right" vertical="center" wrapText="1"/>
    </xf>
    <xf numFmtId="0" fontId="66" fillId="17" borderId="42" xfId="0" applyFont="1" applyFill="1" applyBorder="1" applyAlignment="1">
      <alignment horizontal="center" vertical="top" wrapText="1"/>
    </xf>
    <xf numFmtId="2" fontId="38" fillId="0" borderId="1" xfId="5" applyNumberFormat="1" applyFont="1" applyFill="1" applyBorder="1" applyAlignment="1" applyProtection="1">
      <alignment horizontal="center" vertical="center" wrapText="1"/>
    </xf>
    <xf numFmtId="42" fontId="12" fillId="17" borderId="49" xfId="0" applyNumberFormat="1" applyFont="1" applyFill="1" applyBorder="1" applyAlignment="1">
      <alignment horizontal="center" vertical="center" wrapText="1"/>
    </xf>
    <xf numFmtId="0" fontId="30" fillId="17" borderId="0" xfId="0" applyFont="1" applyFill="1" applyAlignment="1">
      <alignment vertical="center" wrapText="1"/>
    </xf>
    <xf numFmtId="42" fontId="12" fillId="17" borderId="16" xfId="0" applyNumberFormat="1" applyFont="1" applyFill="1" applyBorder="1" applyAlignment="1">
      <alignment horizontal="center" vertical="center" wrapText="1"/>
    </xf>
    <xf numFmtId="42" fontId="12" fillId="17" borderId="15" xfId="0" applyNumberFormat="1" applyFont="1" applyFill="1" applyBorder="1" applyAlignment="1">
      <alignment horizontal="center" vertical="center" wrapText="1"/>
    </xf>
    <xf numFmtId="0" fontId="30" fillId="17" borderId="24" xfId="0" applyFont="1" applyFill="1" applyBorder="1" applyAlignment="1">
      <alignment vertical="center" wrapText="1"/>
    </xf>
    <xf numFmtId="0" fontId="30" fillId="17" borderId="26" xfId="0" applyFont="1" applyFill="1" applyBorder="1" applyAlignment="1">
      <alignment vertical="center" wrapText="1"/>
    </xf>
    <xf numFmtId="0" fontId="30" fillId="17" borderId="33" xfId="0" applyFont="1" applyFill="1" applyBorder="1" applyAlignment="1">
      <alignment vertical="center" wrapText="1"/>
    </xf>
    <xf numFmtId="0" fontId="54" fillId="15" borderId="0" xfId="0" applyFont="1" applyFill="1" applyAlignment="1">
      <alignment horizontal="center" vertical="center"/>
    </xf>
    <xf numFmtId="0" fontId="53" fillId="16" borderId="1" xfId="0" applyFont="1" applyFill="1" applyBorder="1" applyAlignment="1">
      <alignment horizontal="center" vertical="center"/>
    </xf>
    <xf numFmtId="0" fontId="12" fillId="15" borderId="0" xfId="0" applyFont="1" applyFill="1" applyAlignment="1">
      <alignment vertical="center"/>
    </xf>
    <xf numFmtId="4" fontId="12" fillId="15" borderId="0" xfId="0" applyNumberFormat="1" applyFont="1" applyFill="1" applyAlignment="1">
      <alignment vertical="center"/>
    </xf>
    <xf numFmtId="4" fontId="12" fillId="15" borderId="0" xfId="0" applyNumberFormat="1" applyFont="1" applyFill="1" applyAlignment="1">
      <alignment horizontal="center" vertical="center"/>
    </xf>
    <xf numFmtId="0" fontId="12" fillId="0" borderId="0" xfId="0" applyFont="1" applyAlignment="1">
      <alignment vertical="center"/>
    </xf>
    <xf numFmtId="178" fontId="12" fillId="0" borderId="0" xfId="0" applyNumberFormat="1" applyFont="1" applyAlignment="1">
      <alignment horizontal="center" vertical="center"/>
    </xf>
    <xf numFmtId="0" fontId="12" fillId="0" borderId="0" xfId="0" applyFont="1" applyAlignment="1">
      <alignment horizontal="center" vertical="center"/>
    </xf>
    <xf numFmtId="0" fontId="53" fillId="15" borderId="0" xfId="0" applyFont="1" applyFill="1" applyAlignment="1">
      <alignment vertical="center"/>
    </xf>
    <xf numFmtId="0" fontId="54" fillId="15" borderId="0" xfId="0" applyFont="1" applyFill="1" applyAlignment="1">
      <alignment vertical="center"/>
    </xf>
    <xf numFmtId="4" fontId="54" fillId="15" borderId="0" xfId="0" applyNumberFormat="1" applyFont="1" applyFill="1" applyAlignment="1">
      <alignment vertical="center"/>
    </xf>
    <xf numFmtId="4" fontId="54" fillId="15" borderId="0" xfId="0" applyNumberFormat="1" applyFont="1" applyFill="1" applyAlignment="1">
      <alignment horizontal="center" vertical="center"/>
    </xf>
    <xf numFmtId="0" fontId="55" fillId="15" borderId="0" xfId="0" applyFont="1" applyFill="1" applyAlignment="1" applyProtection="1">
      <alignment vertical="center"/>
      <protection locked="0"/>
    </xf>
    <xf numFmtId="0" fontId="55" fillId="15" borderId="0" xfId="0" applyFont="1" applyFill="1" applyAlignment="1" applyProtection="1">
      <alignment horizontal="center" vertical="center"/>
      <protection locked="0"/>
    </xf>
    <xf numFmtId="0" fontId="56" fillId="15" borderId="0" xfId="0" applyFont="1" applyFill="1" applyAlignment="1" applyProtection="1">
      <alignment horizontal="center" vertical="center"/>
      <protection locked="0"/>
    </xf>
    <xf numFmtId="0" fontId="12" fillId="17" borderId="51" xfId="0" applyFont="1" applyFill="1" applyBorder="1" applyAlignment="1" applyProtection="1">
      <alignment horizontal="left" vertical="center" wrapText="1"/>
      <protection locked="0"/>
    </xf>
    <xf numFmtId="0" fontId="12" fillId="18" borderId="66" xfId="0" applyFont="1" applyFill="1" applyBorder="1" applyAlignment="1" applyProtection="1">
      <alignment horizontal="left" vertical="center" wrapText="1"/>
      <protection locked="0"/>
    </xf>
    <xf numFmtId="0" fontId="12" fillId="17" borderId="66" xfId="0" applyFont="1" applyFill="1" applyBorder="1" applyAlignment="1" applyProtection="1">
      <alignment horizontal="left" vertical="center" wrapText="1"/>
      <protection locked="0"/>
    </xf>
    <xf numFmtId="0" fontId="12" fillId="18" borderId="53" xfId="0" applyFont="1" applyFill="1" applyBorder="1" applyAlignment="1" applyProtection="1">
      <alignment horizontal="left" vertical="center" wrapText="1"/>
      <protection locked="0"/>
    </xf>
    <xf numFmtId="0" fontId="30" fillId="17" borderId="51" xfId="0" applyFont="1" applyFill="1" applyBorder="1" applyAlignment="1">
      <alignment horizontal="left" vertical="center"/>
    </xf>
    <xf numFmtId="0" fontId="30" fillId="17" borderId="66" xfId="0" applyFont="1" applyFill="1" applyBorder="1" applyAlignment="1">
      <alignment horizontal="left" vertical="center"/>
    </xf>
    <xf numFmtId="0" fontId="30" fillId="17" borderId="53" xfId="0" applyFont="1" applyFill="1" applyBorder="1" applyAlignment="1">
      <alignment horizontal="left" vertical="center"/>
    </xf>
    <xf numFmtId="10" fontId="54" fillId="15" borderId="0" xfId="0" applyNumberFormat="1" applyFont="1" applyFill="1" applyAlignment="1">
      <alignment vertical="center"/>
    </xf>
    <xf numFmtId="42" fontId="12" fillId="0" borderId="0" xfId="0" applyNumberFormat="1" applyFont="1" applyAlignment="1">
      <alignment vertical="center"/>
    </xf>
    <xf numFmtId="10" fontId="12" fillId="15" borderId="0" xfId="24" applyNumberFormat="1" applyFont="1" applyFill="1" applyAlignment="1">
      <alignment vertical="center"/>
    </xf>
    <xf numFmtId="10" fontId="12" fillId="0" borderId="0" xfId="24" applyNumberFormat="1" applyFont="1" applyAlignment="1">
      <alignment vertical="center"/>
    </xf>
    <xf numFmtId="10" fontId="54" fillId="15" borderId="0" xfId="24" applyNumberFormat="1" applyFont="1" applyFill="1" applyAlignment="1">
      <alignment vertical="center"/>
    </xf>
    <xf numFmtId="0" fontId="54" fillId="0" borderId="0" xfId="0" applyFont="1" applyAlignment="1">
      <alignment horizontal="center" vertical="center"/>
    </xf>
    <xf numFmtId="0" fontId="12" fillId="0" borderId="22" xfId="0" applyFont="1" applyBorder="1" applyAlignment="1">
      <alignment horizontal="left" vertical="center" wrapText="1"/>
    </xf>
    <xf numFmtId="0" fontId="12" fillId="0" borderId="32" xfId="0" applyFont="1" applyBorder="1" applyAlignment="1">
      <alignment horizontal="left" vertical="center" wrapText="1"/>
    </xf>
    <xf numFmtId="0" fontId="59" fillId="17" borderId="13" xfId="0" applyFont="1" applyFill="1" applyBorder="1" applyAlignment="1">
      <alignment vertical="center" wrapText="1"/>
    </xf>
    <xf numFmtId="0" fontId="59" fillId="17" borderId="31" xfId="0" applyFont="1" applyFill="1" applyBorder="1" applyAlignment="1">
      <alignment vertical="center" wrapText="1"/>
    </xf>
    <xf numFmtId="0" fontId="59" fillId="17" borderId="31" xfId="19" applyFont="1" applyFill="1" applyBorder="1" applyAlignment="1">
      <alignment vertical="center" wrapText="1"/>
    </xf>
    <xf numFmtId="0" fontId="59" fillId="17" borderId="50" xfId="0" applyFont="1" applyFill="1" applyBorder="1" applyAlignment="1">
      <alignment vertical="center" wrapText="1"/>
    </xf>
    <xf numFmtId="0" fontId="59" fillId="17" borderId="13" xfId="0" applyFont="1" applyFill="1" applyBorder="1" applyAlignment="1">
      <alignment horizontal="center" vertical="center" wrapText="1"/>
    </xf>
    <xf numFmtId="10" fontId="3" fillId="17" borderId="31" xfId="16" applyNumberFormat="1" applyFill="1" applyBorder="1" applyAlignment="1">
      <alignment horizontal="center" vertical="center" wrapText="1"/>
    </xf>
    <xf numFmtId="0" fontId="59" fillId="17" borderId="38" xfId="0" applyFont="1" applyFill="1" applyBorder="1" applyAlignment="1">
      <alignment horizontal="center" vertical="center" wrapText="1"/>
    </xf>
    <xf numFmtId="0" fontId="3" fillId="17" borderId="31" xfId="16" applyFill="1" applyBorder="1" applyAlignment="1">
      <alignment horizontal="center" vertical="center" wrapText="1"/>
    </xf>
    <xf numFmtId="0" fontId="59" fillId="17" borderId="31" xfId="0" applyFont="1" applyFill="1" applyBorder="1" applyAlignment="1">
      <alignment horizontal="center" vertical="top" wrapText="1"/>
    </xf>
    <xf numFmtId="0" fontId="59" fillId="17" borderId="49" xfId="0" applyFont="1" applyFill="1" applyBorder="1" applyAlignment="1">
      <alignment horizontal="center" vertical="center" wrapText="1"/>
    </xf>
    <xf numFmtId="0" fontId="59" fillId="17" borderId="4" xfId="0" applyFont="1" applyFill="1" applyBorder="1" applyAlignment="1">
      <alignment horizontal="center" vertical="center" wrapText="1"/>
    </xf>
    <xf numFmtId="0" fontId="59" fillId="17" borderId="4" xfId="0" applyFont="1" applyFill="1" applyBorder="1" applyAlignment="1">
      <alignment horizontal="center" vertical="top" wrapText="1"/>
    </xf>
    <xf numFmtId="0" fontId="59" fillId="17" borderId="52" xfId="0" applyFont="1" applyFill="1" applyBorder="1" applyAlignment="1">
      <alignment horizontal="center" vertical="top" wrapText="1"/>
    </xf>
    <xf numFmtId="0" fontId="33" fillId="0" borderId="23" xfId="19" applyFont="1" applyBorder="1" applyAlignment="1">
      <alignment horizontal="left" vertical="center" wrapText="1"/>
    </xf>
    <xf numFmtId="0" fontId="33" fillId="0" borderId="0" xfId="19" applyFont="1" applyAlignment="1">
      <alignment horizontal="left" vertical="center" wrapText="1"/>
    </xf>
    <xf numFmtId="42" fontId="12" fillId="17" borderId="3" xfId="0" applyNumberFormat="1" applyFont="1" applyFill="1" applyBorder="1" applyAlignment="1">
      <alignment horizontal="center" vertical="center" wrapText="1"/>
    </xf>
    <xf numFmtId="170" fontId="16" fillId="17" borderId="9" xfId="5" applyFont="1" applyFill="1" applyBorder="1" applyAlignment="1">
      <alignment horizontal="center" vertical="center"/>
    </xf>
    <xf numFmtId="42" fontId="12" fillId="17" borderId="1" xfId="0" applyNumberFormat="1" applyFont="1" applyFill="1" applyBorder="1" applyAlignment="1">
      <alignment horizontal="center" vertical="center" wrapText="1"/>
    </xf>
    <xf numFmtId="170" fontId="16" fillId="17" borderId="10" xfId="5" applyFont="1" applyFill="1" applyBorder="1" applyAlignment="1">
      <alignment horizontal="center" vertical="center"/>
    </xf>
    <xf numFmtId="42" fontId="12" fillId="17" borderId="4" xfId="0" applyNumberFormat="1" applyFont="1" applyFill="1" applyBorder="1" applyAlignment="1">
      <alignment horizontal="center" vertical="center" wrapText="1"/>
    </xf>
    <xf numFmtId="170" fontId="16" fillId="17" borderId="11" xfId="5" applyFont="1" applyFill="1" applyBorder="1" applyAlignment="1">
      <alignment horizontal="center" vertical="center"/>
    </xf>
    <xf numFmtId="10" fontId="73" fillId="0" borderId="9" xfId="24" applyNumberFormat="1" applyFont="1" applyFill="1" applyBorder="1" applyAlignment="1" applyProtection="1">
      <alignment horizontal="center" vertical="center" wrapText="1"/>
      <protection locked="0"/>
    </xf>
    <xf numFmtId="10" fontId="74" fillId="0" borderId="10" xfId="24" applyNumberFormat="1" applyFont="1" applyFill="1" applyBorder="1" applyAlignment="1" applyProtection="1">
      <alignment horizontal="center" vertical="center"/>
      <protection locked="0"/>
    </xf>
    <xf numFmtId="10" fontId="73" fillId="0" borderId="19" xfId="24" applyNumberFormat="1" applyFont="1" applyFill="1" applyBorder="1" applyAlignment="1" applyProtection="1">
      <alignment horizontal="center" vertical="center" wrapText="1"/>
      <protection locked="0"/>
    </xf>
    <xf numFmtId="10" fontId="74" fillId="0" borderId="11" xfId="24" applyNumberFormat="1" applyFont="1" applyFill="1" applyBorder="1" applyAlignment="1" applyProtection="1">
      <alignment horizontal="center" vertical="center"/>
      <protection locked="0"/>
    </xf>
    <xf numFmtId="10" fontId="74" fillId="0" borderId="19" xfId="24" applyNumberFormat="1" applyFont="1" applyFill="1" applyBorder="1" applyAlignment="1" applyProtection="1">
      <alignment horizontal="center" vertical="center" wrapText="1"/>
      <protection locked="0"/>
    </xf>
    <xf numFmtId="10" fontId="74" fillId="0" borderId="3" xfId="24" applyNumberFormat="1" applyFont="1" applyFill="1" applyBorder="1" applyAlignment="1" applyProtection="1">
      <alignment horizontal="center" vertical="center" wrapText="1"/>
      <protection locked="0"/>
    </xf>
    <xf numFmtId="10" fontId="74" fillId="0" borderId="1" xfId="24" applyNumberFormat="1" applyFont="1" applyFill="1" applyBorder="1" applyAlignment="1" applyProtection="1">
      <alignment horizontal="center" vertical="center"/>
      <protection locked="0"/>
    </xf>
    <xf numFmtId="10" fontId="74" fillId="0" borderId="4" xfId="24" applyNumberFormat="1" applyFont="1" applyFill="1" applyBorder="1" applyAlignment="1" applyProtection="1">
      <alignment horizontal="center" vertical="center"/>
      <protection locked="0"/>
    </xf>
    <xf numFmtId="9" fontId="12" fillId="0" borderId="9" xfId="24" applyFont="1" applyFill="1" applyBorder="1" applyAlignment="1" applyProtection="1">
      <alignment horizontal="center" vertical="center"/>
      <protection locked="0"/>
    </xf>
    <xf numFmtId="175" fontId="12" fillId="0" borderId="19" xfId="5" applyNumberFormat="1" applyFont="1" applyFill="1" applyBorder="1" applyAlignment="1" applyProtection="1">
      <alignment horizontal="center" vertical="center"/>
      <protection locked="0"/>
    </xf>
    <xf numFmtId="170" fontId="12" fillId="0" borderId="38" xfId="5" applyFont="1" applyFill="1" applyBorder="1" applyAlignment="1" applyProtection="1">
      <alignment horizontal="center" vertical="center"/>
      <protection locked="0"/>
    </xf>
    <xf numFmtId="170" fontId="12" fillId="0" borderId="9" xfId="5" applyFont="1" applyFill="1" applyBorder="1" applyAlignment="1" applyProtection="1">
      <alignment horizontal="center" vertical="center"/>
      <protection locked="0"/>
    </xf>
    <xf numFmtId="170" fontId="12" fillId="0" borderId="19" xfId="5" applyFont="1" applyFill="1" applyBorder="1" applyAlignment="1" applyProtection="1">
      <alignment horizontal="center" vertical="center"/>
      <protection locked="0"/>
    </xf>
    <xf numFmtId="3" fontId="12" fillId="0" borderId="3" xfId="0" applyNumberFormat="1" applyFont="1" applyBorder="1" applyAlignment="1">
      <alignment horizontal="center" vertical="center"/>
    </xf>
    <xf numFmtId="3" fontId="12" fillId="0" borderId="3" xfId="0" applyNumberFormat="1" applyFont="1" applyBorder="1" applyAlignment="1" applyProtection="1">
      <alignment horizontal="center" vertical="center"/>
      <protection locked="0"/>
    </xf>
    <xf numFmtId="3" fontId="12" fillId="0" borderId="1" xfId="0" applyNumberFormat="1" applyFont="1" applyBorder="1" applyAlignment="1">
      <alignment horizontal="center" vertical="center"/>
    </xf>
    <xf numFmtId="3" fontId="12" fillId="0" borderId="1" xfId="0" applyNumberFormat="1" applyFont="1" applyBorder="1" applyAlignment="1" applyProtection="1">
      <alignment horizontal="center" vertical="center"/>
      <protection locked="0"/>
    </xf>
    <xf numFmtId="4" fontId="12" fillId="0" borderId="1" xfId="0" applyNumberFormat="1" applyFont="1" applyBorder="1" applyAlignment="1">
      <alignment horizontal="center" vertical="center"/>
    </xf>
    <xf numFmtId="3" fontId="74" fillId="0" borderId="1" xfId="0" applyNumberFormat="1" applyFont="1" applyBorder="1" applyAlignment="1" applyProtection="1">
      <alignment horizontal="center" vertical="center"/>
      <protection locked="0"/>
    </xf>
    <xf numFmtId="3" fontId="12" fillId="0" borderId="4" xfId="0" applyNumberFormat="1" applyFont="1" applyBorder="1" applyAlignment="1">
      <alignment horizontal="center" vertical="center"/>
    </xf>
    <xf numFmtId="3" fontId="12" fillId="0" borderId="4" xfId="0" applyNumberFormat="1" applyFont="1" applyBorder="1" applyAlignment="1" applyProtection="1">
      <alignment horizontal="center" vertical="center"/>
      <protection locked="0"/>
    </xf>
    <xf numFmtId="4" fontId="12" fillId="0" borderId="3" xfId="0" applyNumberFormat="1" applyFont="1" applyBorder="1" applyAlignment="1">
      <alignment horizontal="center" vertical="center"/>
    </xf>
    <xf numFmtId="37" fontId="12" fillId="0" borderId="3"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4" fontId="12" fillId="0" borderId="15" xfId="0" applyNumberFormat="1" applyFont="1" applyBorder="1" applyAlignment="1">
      <alignment horizontal="center" vertical="center"/>
    </xf>
    <xf numFmtId="4" fontId="12" fillId="0" borderId="16"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4" fontId="12" fillId="0" borderId="16" xfId="0" applyNumberFormat="1" applyFont="1" applyBorder="1" applyAlignment="1">
      <alignment horizontal="center" vertical="center"/>
    </xf>
    <xf numFmtId="3" fontId="12" fillId="0" borderId="49" xfId="0" applyNumberFormat="1" applyFont="1" applyBorder="1" applyAlignment="1">
      <alignment horizontal="center" vertical="center" wrapText="1"/>
    </xf>
    <xf numFmtId="3" fontId="12" fillId="0" borderId="5" xfId="0" applyNumberFormat="1" applyFont="1" applyBorder="1" applyAlignment="1">
      <alignment horizontal="center" vertical="center"/>
    </xf>
    <xf numFmtId="3" fontId="12" fillId="0" borderId="31" xfId="0" applyNumberFormat="1" applyFont="1" applyBorder="1" applyAlignment="1">
      <alignment horizontal="center" vertical="center"/>
    </xf>
    <xf numFmtId="4" fontId="12" fillId="0" borderId="5"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4" fontId="12" fillId="0" borderId="5" xfId="0" applyNumberFormat="1" applyFont="1" applyBorder="1" applyAlignment="1">
      <alignment horizontal="center" vertical="center"/>
    </xf>
    <xf numFmtId="3" fontId="12" fillId="0" borderId="31" xfId="0" applyNumberFormat="1" applyFont="1" applyBorder="1" applyAlignment="1">
      <alignment horizontal="center" vertical="center" wrapText="1"/>
    </xf>
    <xf numFmtId="175" fontId="12" fillId="0" borderId="5" xfId="5" applyNumberFormat="1" applyFont="1" applyFill="1" applyBorder="1" applyAlignment="1" applyProtection="1">
      <alignment horizontal="center" vertical="center"/>
      <protection locked="0"/>
    </xf>
    <xf numFmtId="175" fontId="12" fillId="0" borderId="31" xfId="5" applyNumberFormat="1" applyFont="1" applyFill="1" applyBorder="1" applyAlignment="1" applyProtection="1">
      <alignment horizontal="center" vertical="center"/>
      <protection locked="0"/>
    </xf>
    <xf numFmtId="175" fontId="12" fillId="0" borderId="3" xfId="5" applyNumberFormat="1" applyFont="1" applyFill="1" applyBorder="1" applyAlignment="1" applyProtection="1">
      <alignment horizontal="center" vertical="center"/>
      <protection locked="0"/>
    </xf>
    <xf numFmtId="3" fontId="12" fillId="0" borderId="65" xfId="0" applyNumberFormat="1" applyFont="1" applyBorder="1" applyAlignment="1">
      <alignment horizontal="center" vertical="center"/>
    </xf>
    <xf numFmtId="3" fontId="12" fillId="0" borderId="7" xfId="0" applyNumberFormat="1" applyFont="1" applyBorder="1" applyAlignment="1">
      <alignment horizontal="center" vertical="center"/>
    </xf>
    <xf numFmtId="10" fontId="40" fillId="0" borderId="1" xfId="21" applyNumberFormat="1" applyFont="1" applyFill="1" applyBorder="1" applyAlignment="1" applyProtection="1">
      <alignment horizontal="center" vertical="center" wrapText="1"/>
    </xf>
    <xf numFmtId="10" fontId="40" fillId="0" borderId="2" xfId="21" applyNumberFormat="1" applyFont="1" applyFill="1" applyBorder="1" applyAlignment="1" applyProtection="1">
      <alignment horizontal="center" vertical="center" wrapText="1"/>
    </xf>
    <xf numFmtId="10" fontId="40" fillId="4" borderId="43" xfId="21" applyNumberFormat="1" applyFont="1" applyFill="1" applyBorder="1" applyAlignment="1" applyProtection="1">
      <alignment horizontal="center" vertical="center" wrapText="1"/>
    </xf>
    <xf numFmtId="10" fontId="40" fillId="0" borderId="5" xfId="21" applyNumberFormat="1" applyFont="1" applyFill="1" applyBorder="1" applyAlignment="1" applyProtection="1">
      <alignment horizontal="center" vertical="center" wrapText="1"/>
    </xf>
    <xf numFmtId="42" fontId="40" fillId="0" borderId="1" xfId="2866" applyFont="1" applyFill="1" applyBorder="1" applyAlignment="1" applyProtection="1">
      <alignment horizontal="center" vertical="center" wrapText="1"/>
      <protection locked="0"/>
    </xf>
    <xf numFmtId="0" fontId="72" fillId="0" borderId="0" xfId="0" applyFont="1" applyAlignment="1">
      <alignment horizontal="left" vertical="center"/>
    </xf>
    <xf numFmtId="0" fontId="39" fillId="0" borderId="0" xfId="0" applyFont="1" applyAlignment="1">
      <alignment horizontal="left" vertical="center" wrapText="1"/>
    </xf>
    <xf numFmtId="0" fontId="49" fillId="0" borderId="0" xfId="0" applyFont="1" applyAlignment="1">
      <alignment horizontal="center" vertical="center"/>
    </xf>
    <xf numFmtId="3" fontId="40" fillId="0" borderId="2" xfId="10" applyNumberFormat="1" applyFont="1" applyFill="1" applyBorder="1" applyAlignment="1" applyProtection="1">
      <alignment horizontal="center" vertical="center" wrapText="1"/>
      <protection locked="0"/>
    </xf>
    <xf numFmtId="181" fontId="44" fillId="0" borderId="8" xfId="9" applyNumberFormat="1" applyFont="1" applyFill="1" applyBorder="1" applyAlignment="1" applyProtection="1">
      <alignment horizontal="center" vertical="center"/>
    </xf>
    <xf numFmtId="181" fontId="44" fillId="0" borderId="36" xfId="10" applyNumberFormat="1" applyFont="1" applyFill="1" applyBorder="1" applyAlignment="1" applyProtection="1">
      <alignment horizontal="center" vertical="center" wrapText="1"/>
    </xf>
    <xf numFmtId="10" fontId="44" fillId="4" borderId="43" xfId="21" applyNumberFormat="1" applyFont="1" applyFill="1" applyBorder="1" applyAlignment="1" applyProtection="1">
      <alignment horizontal="center" vertical="center" wrapText="1"/>
    </xf>
    <xf numFmtId="9" fontId="49" fillId="0" borderId="1" xfId="24" applyFont="1" applyFill="1" applyBorder="1" applyAlignment="1" applyProtection="1">
      <alignment horizontal="center" vertical="center" wrapText="1"/>
    </xf>
    <xf numFmtId="9" fontId="49" fillId="0" borderId="1" xfId="24" applyFont="1" applyFill="1" applyBorder="1" applyAlignment="1" applyProtection="1">
      <alignment horizontal="center" vertical="center"/>
    </xf>
    <xf numFmtId="9" fontId="38" fillId="0" borderId="1" xfId="24" applyFont="1" applyFill="1" applyBorder="1" applyAlignment="1" applyProtection="1">
      <alignment horizontal="center" vertical="center" wrapText="1"/>
    </xf>
    <xf numFmtId="173" fontId="38" fillId="0" borderId="1" xfId="24" applyNumberFormat="1" applyFont="1" applyFill="1" applyBorder="1" applyAlignment="1" applyProtection="1">
      <alignment horizontal="center" vertical="center" wrapText="1"/>
    </xf>
    <xf numFmtId="1" fontId="38" fillId="0" borderId="1" xfId="24" applyNumberFormat="1" applyFont="1" applyFill="1" applyBorder="1" applyAlignment="1" applyProtection="1">
      <alignment horizontal="center" vertical="center" wrapText="1"/>
    </xf>
    <xf numFmtId="9" fontId="38" fillId="0" borderId="1" xfId="24" applyFont="1" applyFill="1" applyBorder="1" applyAlignment="1" applyProtection="1">
      <alignment horizontal="center" vertical="center"/>
    </xf>
    <xf numFmtId="10" fontId="36" fillId="0" borderId="1" xfId="24" applyNumberFormat="1" applyFont="1" applyFill="1" applyBorder="1" applyAlignment="1" applyProtection="1">
      <alignment horizontal="center" vertical="center" wrapText="1"/>
    </xf>
    <xf numFmtId="2" fontId="49" fillId="0" borderId="1" xfId="24" applyNumberFormat="1" applyFont="1" applyFill="1" applyBorder="1" applyAlignment="1" applyProtection="1">
      <alignment horizontal="center" vertical="center" wrapText="1"/>
    </xf>
    <xf numFmtId="2" fontId="49" fillId="0" borderId="1" xfId="24" applyNumberFormat="1" applyFont="1" applyFill="1" applyBorder="1" applyAlignment="1" applyProtection="1">
      <alignment horizontal="center" vertical="center"/>
    </xf>
    <xf numFmtId="2" fontId="38" fillId="0" borderId="1" xfId="24" applyNumberFormat="1" applyFont="1" applyFill="1" applyBorder="1" applyAlignment="1" applyProtection="1">
      <alignment horizontal="center" vertical="center" wrapText="1"/>
    </xf>
    <xf numFmtId="0" fontId="38" fillId="0" borderId="1" xfId="5" applyNumberFormat="1" applyFont="1" applyFill="1" applyBorder="1" applyAlignment="1" applyProtection="1">
      <alignment horizontal="center" vertical="center" wrapText="1"/>
    </xf>
    <xf numFmtId="2" fontId="49" fillId="0" borderId="1" xfId="5" applyNumberFormat="1" applyFont="1" applyFill="1" applyBorder="1" applyAlignment="1" applyProtection="1">
      <alignment horizontal="center" vertical="center"/>
    </xf>
    <xf numFmtId="2" fontId="49" fillId="0" borderId="1" xfId="10" applyNumberFormat="1" applyFont="1" applyFill="1" applyBorder="1" applyAlignment="1" applyProtection="1">
      <alignment horizontal="center" vertical="center"/>
    </xf>
    <xf numFmtId="10" fontId="49" fillId="0" borderId="1" xfId="5" applyNumberFormat="1" applyFont="1" applyFill="1" applyBorder="1" applyAlignment="1" applyProtection="1">
      <alignment horizontal="center" vertical="center"/>
    </xf>
    <xf numFmtId="9" fontId="49" fillId="0" borderId="1" xfId="10" applyNumberFormat="1" applyFont="1" applyFill="1" applyBorder="1" applyAlignment="1" applyProtection="1">
      <alignment horizontal="center"/>
    </xf>
    <xf numFmtId="175" fontId="49" fillId="0" borderId="0" xfId="5" applyNumberFormat="1" applyFont="1" applyFill="1" applyBorder="1" applyAlignment="1" applyProtection="1">
      <alignment horizontal="center"/>
    </xf>
    <xf numFmtId="9" fontId="37" fillId="0" borderId="0" xfId="24" applyFont="1" applyFill="1" applyBorder="1" applyAlignment="1" applyProtection="1">
      <alignment horizontal="center"/>
    </xf>
    <xf numFmtId="10" fontId="37" fillId="0" borderId="0" xfId="24" applyNumberFormat="1" applyFont="1" applyFill="1" applyBorder="1" applyAlignment="1" applyProtection="1">
      <alignment horizontal="center" wrapText="1"/>
    </xf>
    <xf numFmtId="9" fontId="36" fillId="0" borderId="0" xfId="24" applyFont="1" applyFill="1" applyAlignment="1" applyProtection="1">
      <alignment horizontal="center"/>
    </xf>
    <xf numFmtId="180" fontId="44" fillId="24" borderId="15" xfId="10" applyNumberFormat="1" applyFont="1" applyFill="1" applyBorder="1" applyAlignment="1" applyProtection="1">
      <alignment horizontal="right" vertical="center" wrapText="1"/>
    </xf>
    <xf numFmtId="180" fontId="44" fillId="24" borderId="3" xfId="10" applyNumberFormat="1" applyFont="1" applyFill="1" applyBorder="1" applyAlignment="1" applyProtection="1">
      <alignment horizontal="right" vertical="center" wrapText="1"/>
    </xf>
    <xf numFmtId="180" fontId="44" fillId="24" borderId="9" xfId="10" applyNumberFormat="1" applyFont="1" applyFill="1" applyBorder="1" applyAlignment="1" applyProtection="1">
      <alignment horizontal="right" vertical="center" wrapText="1"/>
    </xf>
    <xf numFmtId="175" fontId="12" fillId="15" borderId="0" xfId="3021" applyNumberFormat="1" applyFont="1" applyFill="1" applyAlignment="1">
      <alignment vertical="center"/>
    </xf>
    <xf numFmtId="170" fontId="12" fillId="15" borderId="0" xfId="3021" applyFont="1" applyFill="1" applyAlignment="1">
      <alignment vertical="center"/>
    </xf>
    <xf numFmtId="175" fontId="0" fillId="0" borderId="0" xfId="3021" applyNumberFormat="1" applyFont="1"/>
    <xf numFmtId="182" fontId="12" fillId="15" borderId="0" xfId="0" applyNumberFormat="1" applyFont="1" applyFill="1" applyAlignment="1">
      <alignment vertical="center"/>
    </xf>
    <xf numFmtId="0" fontId="58" fillId="22" borderId="30" xfId="0" applyFont="1" applyFill="1" applyBorder="1" applyAlignment="1" applyProtection="1">
      <alignment horizontal="center" vertical="center" wrapText="1"/>
      <protection locked="0"/>
    </xf>
    <xf numFmtId="0" fontId="58" fillId="17" borderId="30" xfId="0" applyFont="1" applyFill="1" applyBorder="1" applyAlignment="1" applyProtection="1">
      <alignment horizontal="center" vertical="center" wrapText="1"/>
      <protection locked="0"/>
    </xf>
    <xf numFmtId="180" fontId="46" fillId="4" borderId="42" xfId="9" applyNumberFormat="1" applyFont="1" applyFill="1" applyBorder="1" applyAlignment="1" applyProtection="1">
      <alignment horizontal="center" vertical="center"/>
      <protection locked="0"/>
    </xf>
    <xf numFmtId="180" fontId="46" fillId="4" borderId="42" xfId="9" applyNumberFormat="1" applyFont="1" applyFill="1" applyBorder="1" applyAlignment="1" applyProtection="1">
      <alignment horizontal="right" vertical="center"/>
      <protection locked="0"/>
    </xf>
    <xf numFmtId="180" fontId="44" fillId="24" borderId="3" xfId="10" applyNumberFormat="1" applyFont="1" applyFill="1" applyBorder="1" applyAlignment="1" applyProtection="1">
      <alignment horizontal="right" vertical="center" wrapText="1"/>
      <protection locked="0"/>
    </xf>
    <xf numFmtId="180" fontId="46" fillId="24" borderId="1" xfId="9" applyNumberFormat="1" applyFont="1" applyFill="1" applyBorder="1" applyAlignment="1" applyProtection="1">
      <alignment horizontal="right" vertical="center"/>
      <protection locked="0"/>
    </xf>
    <xf numFmtId="180" fontId="44" fillId="24" borderId="4" xfId="0" applyNumberFormat="1" applyFont="1" applyFill="1" applyBorder="1" applyAlignment="1" applyProtection="1">
      <alignment horizontal="right" vertical="center" wrapText="1"/>
      <protection locked="0"/>
    </xf>
    <xf numFmtId="0" fontId="77" fillId="0" borderId="0" xfId="0" applyFont="1" applyAlignment="1">
      <alignment horizontal="left" vertical="center"/>
    </xf>
    <xf numFmtId="0" fontId="36" fillId="0" borderId="10" xfId="0" applyFont="1" applyBorder="1" applyAlignment="1">
      <alignment horizontal="left" vertical="top" wrapText="1"/>
    </xf>
    <xf numFmtId="192" fontId="12" fillId="17" borderId="3" xfId="0" applyNumberFormat="1" applyFont="1" applyFill="1" applyBorder="1" applyAlignment="1">
      <alignment horizontal="center" vertical="center" wrapText="1"/>
    </xf>
    <xf numFmtId="192" fontId="12" fillId="17" borderId="1" xfId="0" applyNumberFormat="1" applyFont="1" applyFill="1" applyBorder="1" applyAlignment="1">
      <alignment horizontal="center" vertical="center" wrapText="1"/>
    </xf>
    <xf numFmtId="192" fontId="12" fillId="17" borderId="4" xfId="0" applyNumberFormat="1" applyFont="1" applyFill="1" applyBorder="1" applyAlignment="1">
      <alignment horizontal="center" vertical="center" wrapText="1"/>
    </xf>
    <xf numFmtId="181" fontId="44" fillId="24" borderId="4" xfId="0" applyNumberFormat="1" applyFont="1" applyFill="1" applyBorder="1" applyAlignment="1">
      <alignment horizontal="right" vertical="center" wrapText="1"/>
    </xf>
    <xf numFmtId="181" fontId="44" fillId="17" borderId="3" xfId="10" applyNumberFormat="1" applyFont="1" applyFill="1" applyBorder="1" applyAlignment="1" applyProtection="1">
      <alignment horizontal="right" vertical="center" wrapText="1"/>
    </xf>
    <xf numFmtId="0" fontId="59" fillId="17" borderId="28" xfId="0" applyFont="1" applyFill="1" applyBorder="1" applyAlignment="1">
      <alignment horizontal="center" vertical="center" wrapText="1"/>
    </xf>
    <xf numFmtId="3" fontId="12" fillId="0" borderId="15"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49" xfId="0" applyNumberFormat="1" applyFont="1" applyBorder="1" applyAlignment="1">
      <alignment horizontal="center" vertical="center"/>
    </xf>
    <xf numFmtId="0" fontId="54" fillId="0" borderId="1" xfId="0" applyFont="1" applyBorder="1" applyAlignment="1">
      <alignment horizontal="center" vertical="center"/>
    </xf>
    <xf numFmtId="10" fontId="0" fillId="0" borderId="1" xfId="16" applyNumberFormat="1" applyFont="1" applyFill="1" applyBorder="1" applyAlignment="1">
      <alignment horizontal="center" vertical="center" wrapText="1"/>
    </xf>
    <xf numFmtId="10" fontId="0" fillId="0" borderId="1" xfId="16" applyNumberFormat="1" applyFont="1" applyFill="1" applyBorder="1" applyAlignment="1" applyProtection="1">
      <alignment horizontal="center" vertical="center" wrapText="1"/>
      <protection locked="0"/>
    </xf>
    <xf numFmtId="0" fontId="49" fillId="0" borderId="1" xfId="0" applyFont="1" applyFill="1" applyBorder="1" applyAlignment="1">
      <alignment horizontal="center" vertical="center"/>
    </xf>
    <xf numFmtId="0" fontId="36" fillId="0" borderId="1" xfId="0" applyFont="1" applyFill="1" applyBorder="1" applyAlignment="1">
      <alignment horizontal="left" vertical="top" wrapText="1"/>
    </xf>
    <xf numFmtId="0" fontId="49" fillId="0" borderId="1" xfId="0" applyFont="1" applyFill="1" applyBorder="1" applyAlignment="1">
      <alignment horizontal="center" vertical="center" wrapText="1"/>
    </xf>
    <xf numFmtId="173" fontId="38" fillId="0" borderId="1" xfId="0" applyNumberFormat="1" applyFont="1" applyFill="1" applyBorder="1" applyAlignment="1">
      <alignment horizontal="center" vertical="center" wrapText="1"/>
    </xf>
    <xf numFmtId="1" fontId="38" fillId="0" borderId="1" xfId="24" applyNumberFormat="1" applyFont="1" applyFill="1" applyBorder="1" applyAlignment="1" applyProtection="1">
      <alignment horizontal="center" vertical="center" wrapText="1"/>
      <protection locked="0"/>
    </xf>
    <xf numFmtId="1" fontId="49" fillId="0" borderId="1" xfId="0" applyNumberFormat="1" applyFont="1" applyFill="1" applyBorder="1" applyAlignment="1">
      <alignment horizontal="center" vertical="center" wrapText="1"/>
    </xf>
    <xf numFmtId="3" fontId="38"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center" wrapText="1"/>
      <protection locked="0"/>
    </xf>
    <xf numFmtId="170" fontId="49" fillId="0" borderId="1" xfId="5" applyFont="1" applyFill="1" applyBorder="1" applyAlignment="1" applyProtection="1">
      <alignment horizontal="center" vertical="center"/>
    </xf>
    <xf numFmtId="2" fontId="49" fillId="0" borderId="1" xfId="5"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justify" vertical="top" wrapText="1"/>
      <protection locked="0"/>
    </xf>
    <xf numFmtId="3" fontId="40" fillId="0" borderId="1" xfId="0" applyNumberFormat="1" applyFont="1" applyFill="1" applyBorder="1" applyAlignment="1">
      <alignment horizontal="center" vertical="center" wrapText="1"/>
    </xf>
    <xf numFmtId="3" fontId="40" fillId="0" borderId="1" xfId="0" applyNumberFormat="1" applyFont="1" applyFill="1" applyBorder="1" applyAlignment="1" applyProtection="1">
      <alignment horizontal="center" vertical="center" wrapText="1"/>
      <protection locked="0"/>
    </xf>
    <xf numFmtId="182" fontId="40"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1" fontId="41" fillId="0" borderId="1" xfId="0" applyNumberFormat="1" applyFont="1" applyFill="1" applyBorder="1" applyAlignment="1">
      <alignment horizontal="center" vertical="center"/>
    </xf>
    <xf numFmtId="180" fontId="41" fillId="0" borderId="1" xfId="0" applyNumberFormat="1" applyFont="1" applyFill="1" applyBorder="1" applyAlignment="1">
      <alignment horizontal="center" vertical="center"/>
    </xf>
    <xf numFmtId="0" fontId="41" fillId="0" borderId="1" xfId="0" applyFont="1" applyFill="1" applyBorder="1" applyAlignment="1" applyProtection="1">
      <alignment horizontal="center" vertical="center"/>
      <protection locked="0"/>
    </xf>
    <xf numFmtId="42" fontId="41" fillId="0" borderId="1" xfId="0" applyNumberFormat="1" applyFont="1" applyFill="1" applyBorder="1" applyAlignment="1">
      <alignment horizontal="center" vertical="center"/>
    </xf>
    <xf numFmtId="1" fontId="40" fillId="0" borderId="1" xfId="0" applyNumberFormat="1" applyFont="1" applyFill="1" applyBorder="1" applyAlignment="1">
      <alignment horizontal="center" vertical="center"/>
    </xf>
    <xf numFmtId="181" fontId="41" fillId="0" borderId="1" xfId="0" applyNumberFormat="1" applyFont="1" applyFill="1" applyBorder="1" applyAlignment="1">
      <alignment horizontal="center" vertical="center"/>
    </xf>
    <xf numFmtId="180" fontId="40" fillId="0" borderId="1" xfId="0" applyNumberFormat="1" applyFont="1" applyFill="1" applyBorder="1" applyAlignment="1">
      <alignment horizontal="center" vertical="center"/>
    </xf>
    <xf numFmtId="3" fontId="40" fillId="0" borderId="2"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xf>
    <xf numFmtId="182" fontId="40" fillId="0" borderId="2" xfId="0" applyNumberFormat="1" applyFont="1" applyFill="1" applyBorder="1" applyAlignment="1">
      <alignment horizontal="center" vertical="center" wrapText="1"/>
    </xf>
    <xf numFmtId="3" fontId="40" fillId="0" borderId="5" xfId="0" applyNumberFormat="1" applyFont="1" applyFill="1" applyBorder="1" applyAlignment="1">
      <alignment horizontal="center" vertical="center" wrapText="1"/>
    </xf>
    <xf numFmtId="3" fontId="40" fillId="0" borderId="5" xfId="0" applyNumberFormat="1" applyFont="1" applyFill="1" applyBorder="1" applyAlignment="1" applyProtection="1">
      <alignment horizontal="center" vertical="center" wrapText="1"/>
      <protection locked="0"/>
    </xf>
    <xf numFmtId="4" fontId="40" fillId="0" borderId="5" xfId="0" applyNumberFormat="1" applyFont="1" applyFill="1" applyBorder="1" applyAlignment="1">
      <alignment horizontal="center" vertical="center" wrapText="1"/>
    </xf>
    <xf numFmtId="0" fontId="41" fillId="0" borderId="1" xfId="0" quotePrefix="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0" fontId="41" fillId="0" borderId="2" xfId="0" applyFont="1" applyFill="1" applyBorder="1" applyAlignment="1">
      <alignment horizontal="center" vertical="center"/>
    </xf>
    <xf numFmtId="4" fontId="40" fillId="0" borderId="2" xfId="0" applyNumberFormat="1" applyFont="1" applyFill="1" applyBorder="1" applyAlignment="1">
      <alignment horizontal="center" vertical="center" wrapText="1"/>
    </xf>
    <xf numFmtId="4" fontId="40" fillId="0" borderId="5" xfId="0" applyNumberFormat="1" applyFont="1" applyFill="1" applyBorder="1" applyAlignment="1" applyProtection="1">
      <alignment horizontal="center" vertical="center" wrapText="1"/>
      <protection locked="0"/>
    </xf>
    <xf numFmtId="180"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3" fontId="44" fillId="0" borderId="7" xfId="0" applyNumberFormat="1"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181" fontId="44" fillId="0" borderId="1" xfId="0" applyNumberFormat="1" applyFont="1" applyFill="1" applyBorder="1" applyAlignment="1">
      <alignment horizontal="center" vertical="center" wrapText="1"/>
    </xf>
    <xf numFmtId="181" fontId="44" fillId="0" borderId="8" xfId="0" applyNumberFormat="1" applyFont="1" applyFill="1" applyBorder="1" applyAlignment="1">
      <alignment horizontal="center" vertical="center" wrapText="1"/>
    </xf>
    <xf numFmtId="3" fontId="41" fillId="0" borderId="2" xfId="0" applyNumberFormat="1" applyFont="1" applyFill="1" applyBorder="1" applyAlignment="1">
      <alignment horizontal="center" vertical="center"/>
    </xf>
    <xf numFmtId="3" fontId="40" fillId="0" borderId="20" xfId="0" applyNumberFormat="1" applyFont="1" applyFill="1" applyBorder="1" applyAlignment="1">
      <alignment horizontal="center" vertical="center" wrapText="1"/>
    </xf>
    <xf numFmtId="181" fontId="46" fillId="17" borderId="1" xfId="10" applyNumberFormat="1" applyFont="1" applyFill="1" applyBorder="1" applyAlignment="1" applyProtection="1">
      <alignment horizontal="right" vertical="center"/>
    </xf>
    <xf numFmtId="0" fontId="39" fillId="17" borderId="16" xfId="0" applyFont="1" applyFill="1" applyBorder="1" applyAlignment="1">
      <alignment horizontal="left" wrapText="1"/>
    </xf>
    <xf numFmtId="0" fontId="39" fillId="17" borderId="1" xfId="0" applyFont="1" applyFill="1" applyBorder="1" applyAlignment="1">
      <alignment horizontal="left" wrapText="1"/>
    </xf>
    <xf numFmtId="0" fontId="39" fillId="0" borderId="1" xfId="0" applyFont="1" applyBorder="1" applyAlignment="1">
      <alignment wrapText="1"/>
    </xf>
    <xf numFmtId="0" fontId="39" fillId="0" borderId="10" xfId="0" applyFont="1" applyBorder="1" applyAlignment="1">
      <alignment wrapText="1"/>
    </xf>
    <xf numFmtId="0" fontId="36" fillId="0" borderId="15" xfId="0" applyFont="1" applyBorder="1" applyAlignment="1">
      <alignment horizontal="center"/>
    </xf>
    <xf numFmtId="0" fontId="36" fillId="0" borderId="3" xfId="0" applyFont="1" applyBorder="1" applyAlignment="1">
      <alignment horizontal="center"/>
    </xf>
    <xf numFmtId="0" fontId="36" fillId="0" borderId="16" xfId="0" applyFont="1" applyBorder="1" applyAlignment="1">
      <alignment horizontal="center"/>
    </xf>
    <xf numFmtId="0" fontId="36" fillId="0" borderId="1" xfId="0" applyFont="1" applyBorder="1" applyAlignment="1">
      <alignment horizontal="center"/>
    </xf>
    <xf numFmtId="0" fontId="39" fillId="17" borderId="3" xfId="0" applyFont="1" applyFill="1" applyBorder="1" applyAlignment="1">
      <alignment horizontal="center" vertical="center" wrapText="1"/>
    </xf>
    <xf numFmtId="0" fontId="39" fillId="17" borderId="9" xfId="0" applyFont="1" applyFill="1" applyBorder="1" applyAlignment="1">
      <alignment horizontal="center" vertical="center" wrapText="1"/>
    </xf>
    <xf numFmtId="0" fontId="39" fillId="17" borderId="1" xfId="0" applyFont="1" applyFill="1" applyBorder="1" applyAlignment="1">
      <alignment horizontal="center" vertical="center"/>
    </xf>
    <xf numFmtId="0" fontId="39" fillId="17" borderId="10" xfId="0" applyFont="1" applyFill="1" applyBorder="1" applyAlignment="1">
      <alignment horizontal="center" vertical="center"/>
    </xf>
    <xf numFmtId="0" fontId="39" fillId="3" borderId="1" xfId="0" applyFont="1" applyFill="1" applyBorder="1" applyAlignment="1">
      <alignment wrapText="1"/>
    </xf>
    <xf numFmtId="0" fontId="39" fillId="3" borderId="1" xfId="0" applyFont="1" applyFill="1" applyBorder="1" applyAlignment="1">
      <alignment horizontal="left" wrapText="1"/>
    </xf>
    <xf numFmtId="0" fontId="39" fillId="3" borderId="10" xfId="0" applyFont="1" applyFill="1" applyBorder="1" applyAlignment="1">
      <alignment horizontal="left" wrapText="1"/>
    </xf>
    <xf numFmtId="0" fontId="39" fillId="0" borderId="1" xfId="0" applyFont="1" applyBorder="1" applyAlignment="1">
      <alignment horizontal="left" wrapText="1"/>
    </xf>
    <xf numFmtId="0" fontId="39" fillId="0" borderId="10" xfId="0" applyFont="1" applyBorder="1" applyAlignment="1">
      <alignment horizontal="left" wrapText="1"/>
    </xf>
    <xf numFmtId="0" fontId="39" fillId="17" borderId="49" xfId="0" applyFont="1" applyFill="1" applyBorder="1" applyAlignment="1">
      <alignment horizontal="left" wrapText="1"/>
    </xf>
    <xf numFmtId="0" fontId="39" fillId="17" borderId="4" xfId="0" applyFont="1" applyFill="1" applyBorder="1" applyAlignment="1">
      <alignment horizontal="left" wrapText="1"/>
    </xf>
    <xf numFmtId="0" fontId="39" fillId="0" borderId="4" xfId="0" applyFont="1" applyBorder="1" applyAlignment="1">
      <alignment horizontal="left" wrapText="1"/>
    </xf>
    <xf numFmtId="0" fontId="39" fillId="0" borderId="11" xfId="0" applyFont="1" applyBorder="1" applyAlignment="1">
      <alignment horizontal="left" wrapText="1"/>
    </xf>
    <xf numFmtId="0" fontId="66" fillId="17" borderId="9" xfId="0" applyFont="1" applyFill="1" applyBorder="1" applyAlignment="1">
      <alignment horizontal="center" vertical="center" wrapText="1"/>
    </xf>
    <xf numFmtId="0" fontId="66" fillId="17" borderId="10" xfId="0" applyFont="1" applyFill="1" applyBorder="1" applyAlignment="1">
      <alignment horizontal="center" vertical="center" wrapText="1"/>
    </xf>
    <xf numFmtId="0" fontId="66" fillId="17" borderId="17" xfId="0" applyFont="1" applyFill="1" applyBorder="1" applyAlignment="1">
      <alignment horizontal="center" vertical="center" wrapText="1"/>
    </xf>
    <xf numFmtId="0" fontId="64" fillId="17" borderId="39" xfId="0" applyFont="1" applyFill="1" applyBorder="1" applyAlignment="1">
      <alignment horizontal="center" vertical="center" wrapText="1"/>
    </xf>
    <xf numFmtId="0" fontId="64" fillId="17" borderId="40" xfId="0" applyFont="1" applyFill="1" applyBorder="1" applyAlignment="1">
      <alignment horizontal="center" vertical="center" wrapText="1"/>
    </xf>
    <xf numFmtId="0" fontId="64" fillId="17" borderId="41" xfId="0" applyFont="1" applyFill="1" applyBorder="1" applyAlignment="1">
      <alignment horizontal="center" vertical="center" wrapText="1"/>
    </xf>
    <xf numFmtId="0" fontId="65" fillId="18" borderId="68" xfId="0" applyFont="1" applyFill="1" applyBorder="1" applyAlignment="1">
      <alignment horizontal="center" vertical="center" wrapText="1"/>
    </xf>
    <xf numFmtId="0" fontId="65" fillId="18" borderId="70" xfId="0" applyFont="1" applyFill="1" applyBorder="1" applyAlignment="1">
      <alignment horizontal="center" vertical="center" wrapText="1"/>
    </xf>
    <xf numFmtId="0" fontId="66" fillId="21" borderId="68" xfId="0" applyFont="1" applyFill="1" applyBorder="1" applyAlignment="1">
      <alignment horizontal="center" vertical="center" wrapText="1"/>
    </xf>
    <xf numFmtId="0" fontId="66" fillId="21" borderId="70" xfId="0" applyFont="1" applyFill="1" applyBorder="1" applyAlignment="1">
      <alignment horizontal="center" vertical="center" wrapText="1"/>
    </xf>
    <xf numFmtId="0" fontId="65" fillId="23" borderId="68" xfId="0" applyFont="1" applyFill="1" applyBorder="1" applyAlignment="1">
      <alignment horizontal="center" vertical="center" wrapText="1"/>
    </xf>
    <xf numFmtId="0" fontId="65" fillId="23" borderId="70" xfId="0" applyFont="1" applyFill="1" applyBorder="1" applyAlignment="1">
      <alignment horizontal="center" vertical="center" wrapText="1"/>
    </xf>
    <xf numFmtId="0" fontId="64" fillId="21" borderId="39" xfId="0" applyFont="1" applyFill="1" applyBorder="1" applyAlignment="1">
      <alignment horizontal="center" vertical="center"/>
    </xf>
    <xf numFmtId="0" fontId="64" fillId="21" borderId="40" xfId="0" applyFont="1" applyFill="1" applyBorder="1" applyAlignment="1">
      <alignment horizontal="center" vertical="center"/>
    </xf>
    <xf numFmtId="0" fontId="64" fillId="21" borderId="41" xfId="0" applyFont="1" applyFill="1" applyBorder="1" applyAlignment="1">
      <alignment horizontal="center" vertical="center"/>
    </xf>
    <xf numFmtId="0" fontId="66" fillId="17" borderId="59" xfId="0" applyFont="1" applyFill="1" applyBorder="1" applyAlignment="1">
      <alignment horizontal="center" vertical="center" wrapText="1"/>
    </xf>
    <xf numFmtId="0" fontId="66" fillId="17" borderId="7" xfId="0" applyFont="1" applyFill="1" applyBorder="1" applyAlignment="1">
      <alignment horizontal="center" vertical="center" wrapText="1"/>
    </xf>
    <xf numFmtId="0" fontId="66" fillId="17" borderId="55" xfId="0" applyFont="1" applyFill="1" applyBorder="1" applyAlignment="1">
      <alignment horizontal="center" vertical="center" wrapText="1"/>
    </xf>
    <xf numFmtId="0" fontId="66" fillId="17" borderId="3" xfId="0" applyFont="1" applyFill="1" applyBorder="1" applyAlignment="1">
      <alignment horizontal="center" vertical="center" wrapText="1"/>
    </xf>
    <xf numFmtId="0" fontId="66" fillId="17" borderId="1" xfId="0" applyFont="1" applyFill="1" applyBorder="1" applyAlignment="1">
      <alignment horizontal="center" vertical="center" wrapText="1"/>
    </xf>
    <xf numFmtId="0" fontId="66" fillId="17" borderId="2"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4" fillId="21" borderId="34" xfId="0" applyFont="1" applyFill="1" applyBorder="1" applyAlignment="1">
      <alignment horizontal="center" vertical="center"/>
    </xf>
    <xf numFmtId="0" fontId="64" fillId="21" borderId="61" xfId="0" applyFont="1" applyFill="1" applyBorder="1" applyAlignment="1">
      <alignment horizontal="center" vertical="center"/>
    </xf>
    <xf numFmtId="0" fontId="64" fillId="21" borderId="5" xfId="0" applyFont="1" applyFill="1" applyBorder="1" applyAlignment="1">
      <alignment horizontal="center" vertical="center"/>
    </xf>
    <xf numFmtId="0" fontId="68" fillId="21" borderId="69" xfId="0" applyFont="1" applyFill="1" applyBorder="1" applyAlignment="1">
      <alignment horizontal="center" vertical="center"/>
    </xf>
    <xf numFmtId="0" fontId="68" fillId="21" borderId="57" xfId="0" applyFont="1" applyFill="1" applyBorder="1" applyAlignment="1">
      <alignment horizontal="center" vertical="center"/>
    </xf>
    <xf numFmtId="0" fontId="64" fillId="21" borderId="21" xfId="0" applyFont="1" applyFill="1" applyBorder="1" applyAlignment="1">
      <alignment horizontal="center" vertical="center" wrapText="1"/>
    </xf>
    <xf numFmtId="0" fontId="64" fillId="21" borderId="23" xfId="0" applyFont="1" applyFill="1" applyBorder="1" applyAlignment="1">
      <alignment horizontal="center" vertical="center" wrapText="1"/>
    </xf>
    <xf numFmtId="0" fontId="66" fillId="17" borderId="15" xfId="0" applyFont="1" applyFill="1" applyBorder="1" applyAlignment="1">
      <alignment horizontal="center" vertical="center" wrapText="1"/>
    </xf>
    <xf numFmtId="0" fontId="66" fillId="17" borderId="16" xfId="0" applyFont="1" applyFill="1" applyBorder="1" applyAlignment="1">
      <alignment horizontal="center" vertical="center" wrapText="1"/>
    </xf>
    <xf numFmtId="0" fontId="66" fillId="17" borderId="18" xfId="0" applyFont="1" applyFill="1" applyBorder="1" applyAlignment="1">
      <alignment horizontal="center" vertical="center" wrapText="1"/>
    </xf>
    <xf numFmtId="0" fontId="75" fillId="0" borderId="1"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justify" vertical="top" wrapText="1"/>
      <protection locked="0"/>
    </xf>
    <xf numFmtId="0" fontId="57" fillId="0" borderId="7" xfId="0" applyFont="1" applyFill="1" applyBorder="1" applyAlignment="1" applyProtection="1">
      <alignment horizontal="justify" vertical="top" wrapText="1"/>
      <protection locked="0"/>
    </xf>
    <xf numFmtId="0" fontId="57" fillId="0" borderId="1" xfId="0" applyFont="1" applyFill="1" applyBorder="1" applyAlignment="1" applyProtection="1">
      <alignment horizontal="center" vertical="center" wrapText="1"/>
      <protection locked="0"/>
    </xf>
    <xf numFmtId="0" fontId="75" fillId="0" borderId="1" xfId="0" applyFont="1" applyFill="1" applyBorder="1" applyAlignment="1" applyProtection="1">
      <alignment horizontal="justify" vertical="justify" wrapText="1"/>
      <protection locked="0"/>
    </xf>
    <xf numFmtId="0" fontId="0" fillId="0" borderId="2" xfId="0" applyFill="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65" fillId="21" borderId="68" xfId="0" applyFont="1" applyFill="1" applyBorder="1" applyAlignment="1">
      <alignment horizontal="center" vertical="center" wrapText="1"/>
    </xf>
    <xf numFmtId="0" fontId="65" fillId="21" borderId="70" xfId="0" applyFont="1" applyFill="1" applyBorder="1" applyAlignment="1">
      <alignment horizontal="center" vertical="center" wrapText="1"/>
    </xf>
    <xf numFmtId="0" fontId="40" fillId="0" borderId="51"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52" xfId="0" applyFont="1" applyBorder="1" applyAlignment="1">
      <alignment horizontal="center" vertical="center" wrapText="1"/>
    </xf>
    <xf numFmtId="3" fontId="40" fillId="0" borderId="5" xfId="0" applyNumberFormat="1" applyFont="1" applyBorder="1" applyAlignment="1">
      <alignment horizontal="center" vertical="center" wrapText="1"/>
    </xf>
    <xf numFmtId="3" fontId="40" fillId="0" borderId="1" xfId="0" applyNumberFormat="1" applyFont="1" applyBorder="1" applyAlignment="1">
      <alignment horizontal="center" vertical="center" wrapText="1"/>
    </xf>
    <xf numFmtId="3" fontId="40" fillId="0" borderId="4" xfId="0" applyNumberFormat="1" applyFont="1" applyBorder="1" applyAlignment="1">
      <alignment horizontal="center" vertical="center" wrapText="1"/>
    </xf>
    <xf numFmtId="0" fontId="40"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5" xfId="0" applyFont="1" applyBorder="1" applyAlignment="1">
      <alignment horizontal="left" vertical="center" wrapText="1"/>
    </xf>
    <xf numFmtId="0" fontId="40" fillId="0" borderId="1" xfId="0" applyFont="1" applyBorder="1" applyAlignment="1">
      <alignment horizontal="left" vertical="center" wrapText="1"/>
    </xf>
    <xf numFmtId="0" fontId="40" fillId="0" borderId="4" xfId="0" applyFont="1" applyBorder="1" applyAlignment="1">
      <alignment horizontal="left" vertical="center" wrapText="1"/>
    </xf>
    <xf numFmtId="3" fontId="40" fillId="0" borderId="3" xfId="0" applyNumberFormat="1" applyFont="1" applyBorder="1" applyAlignment="1">
      <alignment horizontal="center" vertical="center" wrapText="1"/>
    </xf>
    <xf numFmtId="0" fontId="40" fillId="0" borderId="3" xfId="0" applyFont="1" applyBorder="1" applyAlignment="1">
      <alignment horizontal="justify" vertical="center" wrapText="1"/>
    </xf>
    <xf numFmtId="0" fontId="40" fillId="0" borderId="1" xfId="0" applyFont="1" applyBorder="1" applyAlignment="1">
      <alignment horizontal="justify" vertical="center" wrapText="1"/>
    </xf>
    <xf numFmtId="0" fontId="40" fillId="0" borderId="4" xfId="0" applyFont="1" applyBorder="1" applyAlignment="1">
      <alignment horizontal="justify" vertical="center" wrapText="1"/>
    </xf>
    <xf numFmtId="0" fontId="57" fillId="0" borderId="1" xfId="0" applyFont="1" applyFill="1" applyBorder="1" applyAlignment="1" applyProtection="1">
      <alignment horizontal="left" vertical="top" wrapText="1"/>
      <protection locked="0"/>
    </xf>
    <xf numFmtId="0" fontId="57" fillId="0" borderId="2" xfId="0" applyFont="1" applyFill="1" applyBorder="1" applyAlignment="1" applyProtection="1">
      <alignment horizontal="left" vertical="top" wrapText="1"/>
      <protection locked="0"/>
    </xf>
    <xf numFmtId="0" fontId="57" fillId="0" borderId="2" xfId="0" applyFont="1" applyFill="1" applyBorder="1" applyAlignment="1" applyProtection="1">
      <alignment horizontal="center" vertical="center" wrapText="1"/>
      <protection locked="0"/>
    </xf>
    <xf numFmtId="0" fontId="57" fillId="0" borderId="55" xfId="0" applyFont="1" applyFill="1" applyBorder="1" applyAlignment="1" applyProtection="1">
      <alignment horizontal="left" vertical="top" wrapText="1"/>
      <protection locked="0"/>
    </xf>
    <xf numFmtId="0" fontId="20" fillId="0" borderId="21" xfId="0" applyFont="1" applyBorder="1" applyAlignment="1">
      <alignment horizontal="center"/>
    </xf>
    <xf numFmtId="0" fontId="20" fillId="0" borderId="22" xfId="0" applyFont="1" applyBorder="1" applyAlignment="1">
      <alignment horizontal="center"/>
    </xf>
    <xf numFmtId="0" fontId="20" fillId="0" borderId="32" xfId="0" applyFont="1" applyBorder="1" applyAlignment="1">
      <alignment horizontal="center"/>
    </xf>
    <xf numFmtId="0" fontId="20" fillId="0" borderId="23" xfId="0" applyFont="1" applyBorder="1" applyAlignment="1">
      <alignment horizontal="center"/>
    </xf>
    <xf numFmtId="0" fontId="20" fillId="0" borderId="0" xfId="0" applyFont="1" applyAlignment="1">
      <alignment horizont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3" xfId="0" applyFont="1" applyBorder="1" applyAlignment="1">
      <alignment horizontal="center"/>
    </xf>
    <xf numFmtId="0" fontId="31" fillId="17" borderId="39" xfId="0" applyFont="1" applyFill="1" applyBorder="1" applyAlignment="1">
      <alignment horizontal="center" vertical="center" wrapText="1"/>
    </xf>
    <xf numFmtId="0" fontId="31" fillId="17" borderId="40"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31" fillId="17" borderId="39" xfId="0" applyFont="1" applyFill="1" applyBorder="1" applyAlignment="1">
      <alignment horizontal="center" vertical="top" wrapText="1"/>
    </xf>
    <xf numFmtId="0" fontId="31" fillId="17" borderId="40" xfId="0" applyFont="1" applyFill="1" applyBorder="1" applyAlignment="1">
      <alignment horizontal="center" vertical="top" wrapText="1"/>
    </xf>
    <xf numFmtId="0" fontId="31" fillId="17" borderId="41" xfId="0" applyFont="1" applyFill="1" applyBorder="1" applyAlignment="1">
      <alignment horizontal="center" vertical="top" wrapText="1"/>
    </xf>
    <xf numFmtId="0" fontId="64" fillId="17" borderId="21" xfId="0" applyFont="1" applyFill="1" applyBorder="1" applyAlignment="1">
      <alignment horizontal="center" vertical="center" wrapText="1"/>
    </xf>
    <xf numFmtId="0" fontId="64" fillId="17" borderId="22" xfId="0" applyFont="1" applyFill="1" applyBorder="1" applyAlignment="1">
      <alignment horizontal="center" vertical="center" wrapText="1"/>
    </xf>
    <xf numFmtId="0" fontId="64" fillId="17" borderId="32" xfId="0" applyFont="1" applyFill="1" applyBorder="1" applyAlignment="1">
      <alignment horizontal="center" vertical="center" wrapText="1"/>
    </xf>
    <xf numFmtId="0" fontId="64" fillId="17" borderId="25" xfId="0" applyFont="1" applyFill="1" applyBorder="1" applyAlignment="1">
      <alignment horizontal="center" vertical="center" wrapText="1"/>
    </xf>
    <xf numFmtId="0" fontId="64" fillId="17" borderId="26" xfId="0" applyFont="1" applyFill="1" applyBorder="1" applyAlignment="1">
      <alignment horizontal="center" vertical="center" wrapText="1"/>
    </xf>
    <xf numFmtId="0" fontId="64" fillId="17" borderId="33" xfId="0" applyFont="1" applyFill="1" applyBorder="1" applyAlignment="1">
      <alignment horizontal="center" vertical="center" wrapText="1"/>
    </xf>
    <xf numFmtId="0" fontId="29" fillId="17" borderId="28" xfId="0" applyFont="1" applyFill="1" applyBorder="1" applyAlignment="1">
      <alignment horizontal="center" vertical="center" wrapText="1"/>
    </xf>
    <xf numFmtId="0" fontId="29" fillId="17" borderId="29" xfId="0" applyFont="1" applyFill="1" applyBorder="1" applyAlignment="1">
      <alignment horizontal="center" vertical="center" wrapText="1"/>
    </xf>
    <xf numFmtId="0" fontId="30" fillId="17" borderId="6" xfId="0" applyFont="1" applyFill="1" applyBorder="1" applyAlignment="1">
      <alignment horizontal="center" vertical="center" wrapText="1"/>
    </xf>
    <xf numFmtId="0" fontId="30" fillId="17" borderId="44" xfId="0" applyFont="1" applyFill="1" applyBorder="1" applyAlignment="1">
      <alignment horizontal="center" vertical="center" wrapText="1"/>
    </xf>
    <xf numFmtId="0" fontId="30" fillId="17" borderId="45" xfId="0" applyFont="1" applyFill="1" applyBorder="1" applyAlignment="1">
      <alignment horizontal="center" vertical="center" wrapText="1"/>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64" fillId="17" borderId="22" xfId="0" applyFont="1" applyFill="1" applyBorder="1" applyAlignment="1">
      <alignment horizontal="center" vertical="center"/>
    </xf>
    <xf numFmtId="0" fontId="64" fillId="17" borderId="40" xfId="0" applyFont="1" applyFill="1" applyBorder="1" applyAlignment="1">
      <alignment horizontal="center" vertical="center"/>
    </xf>
    <xf numFmtId="0" fontId="30" fillId="0" borderId="41" xfId="0" applyFont="1" applyBorder="1" applyAlignment="1">
      <alignment horizontal="left" vertical="center"/>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9" fontId="44" fillId="17" borderId="34" xfId="21" applyFont="1" applyFill="1" applyBorder="1" applyAlignment="1" applyProtection="1">
      <alignment horizontal="center" vertical="center" wrapText="1"/>
    </xf>
    <xf numFmtId="9" fontId="44" fillId="17" borderId="5" xfId="21" applyFont="1" applyFill="1" applyBorder="1" applyAlignment="1" applyProtection="1">
      <alignment horizontal="center" vertical="center" wrapText="1"/>
    </xf>
    <xf numFmtId="9" fontId="44" fillId="17" borderId="3" xfId="21" applyFont="1" applyFill="1" applyBorder="1" applyAlignment="1" applyProtection="1">
      <alignment horizontal="center" vertical="center" wrapText="1"/>
    </xf>
    <xf numFmtId="9" fontId="44" fillId="17" borderId="9" xfId="21" applyFont="1" applyFill="1" applyBorder="1" applyAlignment="1" applyProtection="1">
      <alignment horizontal="center" vertical="center" wrapText="1"/>
    </xf>
    <xf numFmtId="9" fontId="44" fillId="17" borderId="16" xfId="21" applyFont="1" applyFill="1" applyBorder="1" applyAlignment="1" applyProtection="1">
      <alignment horizontal="center" vertical="center" wrapText="1"/>
    </xf>
    <xf numFmtId="9" fontId="44" fillId="17" borderId="1" xfId="21" applyFont="1" applyFill="1" applyBorder="1" applyAlignment="1" applyProtection="1">
      <alignment horizontal="center" vertical="center" wrapText="1"/>
    </xf>
    <xf numFmtId="9" fontId="44" fillId="17" borderId="10" xfId="21" applyFont="1" applyFill="1" applyBorder="1" applyAlignment="1" applyProtection="1">
      <alignment horizontal="center" vertical="center" wrapText="1"/>
    </xf>
    <xf numFmtId="9" fontId="44" fillId="17" borderId="49" xfId="21" applyFont="1" applyFill="1" applyBorder="1" applyAlignment="1" applyProtection="1">
      <alignment horizontal="center" vertical="center" wrapText="1"/>
    </xf>
    <xf numFmtId="9" fontId="44" fillId="17" borderId="4" xfId="21" applyFont="1" applyFill="1" applyBorder="1" applyAlignment="1" applyProtection="1">
      <alignment horizontal="center" vertical="center" wrapText="1"/>
    </xf>
    <xf numFmtId="9" fontId="44" fillId="17" borderId="11" xfId="21" applyFont="1" applyFill="1" applyBorder="1" applyAlignment="1" applyProtection="1">
      <alignment horizontal="center" vertical="center" wrapText="1"/>
    </xf>
    <xf numFmtId="181" fontId="44" fillId="17" borderId="34" xfId="0" applyNumberFormat="1" applyFont="1" applyFill="1" applyBorder="1" applyAlignment="1">
      <alignment horizontal="center" vertical="center" wrapText="1"/>
    </xf>
    <xf numFmtId="181" fontId="44" fillId="17" borderId="5" xfId="0" applyNumberFormat="1" applyFont="1" applyFill="1" applyBorder="1" applyAlignment="1">
      <alignment horizontal="center" vertical="center" wrapText="1"/>
    </xf>
    <xf numFmtId="181" fontId="44" fillId="17" borderId="36" xfId="0" applyNumberFormat="1" applyFont="1" applyFill="1" applyBorder="1" applyAlignment="1">
      <alignment horizontal="center" vertical="center" wrapText="1"/>
    </xf>
    <xf numFmtId="181" fontId="44" fillId="17" borderId="16" xfId="0" applyNumberFormat="1" applyFont="1" applyFill="1" applyBorder="1" applyAlignment="1">
      <alignment horizontal="center" vertical="center" wrapText="1"/>
    </xf>
    <xf numFmtId="181" fontId="44" fillId="17" borderId="1" xfId="0" applyNumberFormat="1" applyFont="1" applyFill="1" applyBorder="1" applyAlignment="1">
      <alignment horizontal="center" vertical="center" wrapText="1"/>
    </xf>
    <xf numFmtId="181" fontId="44" fillId="17" borderId="8" xfId="0" applyNumberFormat="1" applyFont="1" applyFill="1" applyBorder="1" applyAlignment="1">
      <alignment horizontal="center" vertical="center" wrapText="1"/>
    </xf>
    <xf numFmtId="181" fontId="44" fillId="17" borderId="49" xfId="0" applyNumberFormat="1" applyFont="1" applyFill="1" applyBorder="1" applyAlignment="1">
      <alignment horizontal="center" vertical="center" wrapText="1"/>
    </xf>
    <xf numFmtId="181" fontId="44" fillId="17" borderId="4" xfId="0" applyNumberFormat="1" applyFont="1" applyFill="1" applyBorder="1" applyAlignment="1">
      <alignment horizontal="center" vertical="center" wrapText="1"/>
    </xf>
    <xf numFmtId="181" fontId="44" fillId="17" borderId="52" xfId="0" applyNumberFormat="1" applyFont="1" applyFill="1" applyBorder="1" applyAlignment="1">
      <alignment horizontal="center" vertical="center" wrapText="1"/>
    </xf>
    <xf numFmtId="0" fontId="30" fillId="17" borderId="13" xfId="16" applyFont="1" applyFill="1" applyBorder="1" applyAlignment="1">
      <alignment horizontal="center" vertical="center" wrapText="1"/>
    </xf>
    <xf numFmtId="0" fontId="30" fillId="17" borderId="31" xfId="16"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2" fillId="0" borderId="1" xfId="16" applyFont="1" applyFill="1" applyBorder="1" applyAlignment="1" applyProtection="1">
      <alignment horizontal="justify" vertical="top" wrapText="1"/>
      <protection locked="0"/>
    </xf>
    <xf numFmtId="0" fontId="35" fillId="0" borderId="1" xfId="16" applyFont="1" applyFill="1" applyBorder="1" applyAlignment="1" applyProtection="1">
      <alignment horizontal="justify" vertical="top" wrapText="1"/>
      <protection locked="0"/>
    </xf>
    <xf numFmtId="0" fontId="30" fillId="0" borderId="1" xfId="0" applyFont="1" applyFill="1" applyBorder="1" applyAlignment="1">
      <alignment horizontal="center" vertical="center" wrapText="1"/>
    </xf>
    <xf numFmtId="0" fontId="12" fillId="0" borderId="1" xfId="16" applyFont="1" applyFill="1" applyBorder="1" applyAlignment="1">
      <alignment horizontal="center" vertical="top" wrapText="1"/>
    </xf>
    <xf numFmtId="0" fontId="12" fillId="0" borderId="16" xfId="16" applyFont="1" applyFill="1" applyBorder="1" applyAlignment="1">
      <alignment horizontal="center" vertical="top" wrapText="1"/>
    </xf>
    <xf numFmtId="0" fontId="12" fillId="0" borderId="16"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1" xfId="16" applyFont="1" applyFill="1" applyBorder="1" applyAlignment="1">
      <alignment horizontal="left" vertical="top" wrapText="1"/>
    </xf>
    <xf numFmtId="0" fontId="2" fillId="0" borderId="10" xfId="16" applyFont="1" applyFill="1" applyBorder="1" applyAlignment="1" applyProtection="1">
      <alignment horizontal="justify" vertical="top" wrapText="1"/>
      <protection locked="0"/>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30" fillId="17" borderId="3" xfId="0" applyFont="1" applyFill="1" applyBorder="1" applyAlignment="1">
      <alignment horizontal="center" vertical="center" wrapText="1"/>
    </xf>
    <xf numFmtId="0" fontId="30" fillId="17" borderId="9" xfId="0" applyFont="1" applyFill="1" applyBorder="1" applyAlignment="1">
      <alignment horizontal="center" vertical="center" wrapText="1"/>
    </xf>
    <xf numFmtId="0" fontId="30" fillId="17" borderId="1"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59" fillId="17" borderId="30" xfId="16" applyFont="1" applyFill="1" applyBorder="1" applyAlignment="1">
      <alignment horizontal="center" vertical="center" wrapText="1"/>
    </xf>
    <xf numFmtId="0" fontId="59" fillId="17" borderId="31" xfId="16" applyFont="1" applyFill="1" applyBorder="1" applyAlignment="1">
      <alignment horizontal="center" vertical="center" wrapText="1"/>
    </xf>
    <xf numFmtId="0" fontId="70" fillId="17" borderId="14" xfId="16" applyFont="1" applyFill="1" applyBorder="1" applyAlignment="1">
      <alignment horizontal="center" vertical="center" wrapText="1"/>
    </xf>
    <xf numFmtId="0" fontId="70" fillId="17" borderId="59" xfId="16" applyFont="1" applyFill="1" applyBorder="1" applyAlignment="1">
      <alignment horizontal="center" vertical="center" wrapText="1"/>
    </xf>
    <xf numFmtId="0" fontId="59" fillId="21" borderId="3" xfId="16" applyFont="1" applyFill="1" applyBorder="1" applyAlignment="1">
      <alignment horizontal="center" vertical="center" wrapText="1"/>
    </xf>
    <xf numFmtId="0" fontId="30" fillId="17" borderId="16" xfId="0" applyFont="1" applyFill="1" applyBorder="1" applyAlignment="1">
      <alignment horizontal="left" vertical="center" wrapText="1"/>
    </xf>
    <xf numFmtId="0" fontId="30" fillId="17"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0" xfId="0" applyFont="1" applyBorder="1" applyAlignment="1">
      <alignment horizontal="left" vertical="center" wrapText="1"/>
    </xf>
    <xf numFmtId="0" fontId="59" fillId="17" borderId="21" xfId="16" applyFont="1" applyFill="1" applyBorder="1" applyAlignment="1">
      <alignment horizontal="center" vertical="center" wrapText="1"/>
    </xf>
    <xf numFmtId="0" fontId="59" fillId="17" borderId="23" xfId="16" applyFont="1" applyFill="1" applyBorder="1" applyAlignment="1">
      <alignment horizontal="center" vertical="center" wrapText="1"/>
    </xf>
    <xf numFmtId="0" fontId="59" fillId="17" borderId="3" xfId="16" applyFont="1" applyFill="1" applyBorder="1" applyAlignment="1">
      <alignment horizontal="center" vertical="center" wrapText="1"/>
    </xf>
    <xf numFmtId="0" fontId="59" fillId="17" borderId="4" xfId="16"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7" xfId="0" applyFont="1" applyBorder="1" applyAlignment="1">
      <alignment horizontal="center" vertical="center" wrapText="1"/>
    </xf>
    <xf numFmtId="0" fontId="59" fillId="17" borderId="9" xfId="16" applyFont="1" applyFill="1" applyBorder="1" applyAlignment="1">
      <alignment horizontal="center" vertical="center" wrapText="1"/>
    </xf>
    <xf numFmtId="0" fontId="59" fillId="17" borderId="11" xfId="16" applyFont="1" applyFill="1" applyBorder="1" applyAlignment="1">
      <alignment horizontal="center" vertical="center" wrapText="1"/>
    </xf>
    <xf numFmtId="0" fontId="35" fillId="0" borderId="10" xfId="16" applyFont="1" applyFill="1" applyBorder="1" applyAlignment="1" applyProtection="1">
      <alignment horizontal="justify" vertical="top" wrapText="1"/>
      <protection locked="0"/>
    </xf>
    <xf numFmtId="0" fontId="2" fillId="0" borderId="10" xfId="16" applyFont="1" applyFill="1" applyBorder="1" applyAlignment="1" applyProtection="1">
      <alignment horizontal="justify" vertical="top"/>
      <protection locked="0"/>
    </xf>
    <xf numFmtId="0" fontId="54" fillId="0" borderId="8"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 xfId="0" applyFont="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3" fontId="12" fillId="0" borderId="20" xfId="0" applyNumberFormat="1" applyFont="1" applyBorder="1" applyAlignment="1" applyProtection="1">
      <alignment horizontal="center" vertical="center" wrapText="1"/>
      <protection locked="0"/>
    </xf>
    <xf numFmtId="3" fontId="12" fillId="0" borderId="31"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0" fillId="17" borderId="15" xfId="0" applyFont="1" applyFill="1" applyBorder="1" applyAlignment="1">
      <alignment horizontal="center" vertical="center" wrapText="1"/>
    </xf>
    <xf numFmtId="0" fontId="30" fillId="17" borderId="14"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17" borderId="8" xfId="0" applyFont="1" applyFill="1" applyBorder="1" applyAlignment="1">
      <alignment horizontal="center" vertical="center" wrapText="1"/>
    </xf>
    <xf numFmtId="0" fontId="30" fillId="17" borderId="49" xfId="0" applyFont="1" applyFill="1" applyBorder="1" applyAlignment="1">
      <alignment horizontal="center" vertical="center" wrapText="1"/>
    </xf>
    <xf numFmtId="0" fontId="30" fillId="17" borderId="4" xfId="0" applyFont="1" applyFill="1" applyBorder="1" applyAlignment="1">
      <alignment horizontal="center" vertical="center" wrapText="1"/>
    </xf>
    <xf numFmtId="0" fontId="30" fillId="17" borderId="52" xfId="0" applyFont="1" applyFill="1" applyBorder="1" applyAlignment="1">
      <alignment horizontal="center" vertical="center" wrapText="1"/>
    </xf>
    <xf numFmtId="0" fontId="53" fillId="16" borderId="8" xfId="0" applyFont="1" applyFill="1" applyBorder="1" applyAlignment="1">
      <alignment horizontal="center" vertical="center"/>
    </xf>
    <xf numFmtId="0" fontId="53" fillId="16" borderId="6" xfId="0" applyFont="1" applyFill="1" applyBorder="1" applyAlignment="1">
      <alignment horizontal="center" vertical="center"/>
    </xf>
    <xf numFmtId="0" fontId="53" fillId="16" borderId="7" xfId="0" applyFont="1" applyFill="1" applyBorder="1" applyAlignment="1">
      <alignment horizontal="center" vertical="center"/>
    </xf>
    <xf numFmtId="0" fontId="53" fillId="16" borderId="1" xfId="0" applyFont="1" applyFill="1" applyBorder="1" applyAlignment="1">
      <alignment horizontal="center" vertical="center" wrapText="1"/>
    </xf>
    <xf numFmtId="3" fontId="12" fillId="0" borderId="2" xfId="0" applyNumberFormat="1" applyFont="1" applyBorder="1" applyAlignment="1" applyProtection="1">
      <alignment horizontal="center" vertical="center"/>
      <protection locked="0"/>
    </xf>
    <xf numFmtId="3" fontId="12" fillId="0" borderId="20" xfId="0" applyNumberFormat="1" applyFont="1" applyBorder="1" applyAlignment="1" applyProtection="1">
      <alignment horizontal="center" vertical="center"/>
      <protection locked="0"/>
    </xf>
    <xf numFmtId="3" fontId="12" fillId="0" borderId="31" xfId="0" applyNumberFormat="1"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175" fontId="12" fillId="0" borderId="2" xfId="5" applyNumberFormat="1" applyFont="1" applyFill="1" applyBorder="1" applyAlignment="1" applyProtection="1">
      <alignment horizontal="center" vertical="center" wrapText="1"/>
      <protection locked="0"/>
    </xf>
    <xf numFmtId="175" fontId="12" fillId="0" borderId="20" xfId="5" applyNumberFormat="1" applyFont="1" applyFill="1" applyBorder="1" applyAlignment="1" applyProtection="1">
      <alignment horizontal="center" vertical="center" wrapText="1"/>
      <protection locked="0"/>
    </xf>
    <xf numFmtId="175" fontId="12" fillId="0" borderId="31" xfId="5" applyNumberFormat="1" applyFont="1" applyFill="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31" xfId="0" applyFont="1" applyBorder="1" applyAlignment="1" applyProtection="1">
      <alignment horizontal="center" vertical="center" wrapText="1"/>
      <protection locked="0"/>
    </xf>
    <xf numFmtId="3" fontId="34" fillId="0" borderId="36" xfId="0" applyNumberFormat="1" applyFont="1" applyBorder="1" applyAlignment="1" applyProtection="1">
      <alignment horizontal="center" vertical="center" wrapText="1"/>
      <protection locked="0"/>
    </xf>
    <xf numFmtId="3" fontId="34" fillId="0" borderId="8" xfId="0" applyNumberFormat="1" applyFont="1" applyBorder="1" applyAlignment="1" applyProtection="1">
      <alignment horizontal="center" vertical="center" wrapText="1"/>
      <protection locked="0"/>
    </xf>
    <xf numFmtId="3" fontId="34" fillId="0" borderId="52" xfId="0" applyNumberFormat="1"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170" fontId="12" fillId="0" borderId="17" xfId="5" applyFont="1" applyFill="1" applyBorder="1" applyAlignment="1" applyProtection="1">
      <alignment horizontal="center" vertical="center" wrapText="1"/>
      <protection locked="0"/>
    </xf>
    <xf numFmtId="170" fontId="12" fillId="0" borderId="48" xfId="5" applyFont="1" applyFill="1" applyBorder="1" applyAlignment="1" applyProtection="1">
      <alignment horizontal="center" vertical="center" wrapText="1"/>
      <protection locked="0"/>
    </xf>
    <xf numFmtId="170" fontId="12" fillId="0" borderId="38" xfId="5" applyFont="1" applyFill="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4" fillId="0" borderId="61"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58"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30"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175" fontId="12" fillId="0" borderId="1" xfId="5" applyNumberFormat="1" applyFont="1" applyFill="1" applyBorder="1" applyAlignment="1" applyProtection="1">
      <alignment horizontal="center" vertical="center" wrapText="1"/>
      <protection locked="0"/>
    </xf>
    <xf numFmtId="0" fontId="12" fillId="0" borderId="5"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7" xfId="0" applyFont="1" applyBorder="1" applyAlignment="1" applyProtection="1">
      <alignment vertical="center" wrapText="1"/>
      <protection locked="0"/>
    </xf>
    <xf numFmtId="0" fontId="0" fillId="0" borderId="9" xfId="0"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175" fontId="12" fillId="0" borderId="3" xfId="5" applyNumberFormat="1" applyFont="1" applyFill="1" applyBorder="1" applyAlignment="1" applyProtection="1">
      <alignment horizontal="center" vertical="center" wrapText="1"/>
      <protection locked="0"/>
    </xf>
    <xf numFmtId="0" fontId="59" fillId="17" borderId="9" xfId="0" applyFont="1" applyFill="1" applyBorder="1" applyAlignment="1">
      <alignment horizontal="center" vertical="center" wrapText="1"/>
    </xf>
    <xf numFmtId="0" fontId="59" fillId="17" borderId="11" xfId="0" applyFont="1" applyFill="1" applyBorder="1" applyAlignment="1">
      <alignment horizontal="center" vertical="center" wrapText="1"/>
    </xf>
    <xf numFmtId="0" fontId="12" fillId="0" borderId="59"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30" fillId="17" borderId="39" xfId="0" applyFont="1" applyFill="1" applyBorder="1" applyAlignment="1">
      <alignment horizontal="left" vertical="center" wrapText="1"/>
    </xf>
    <xf numFmtId="0" fontId="30" fillId="17" borderId="40" xfId="0" applyFont="1" applyFill="1" applyBorder="1" applyAlignment="1">
      <alignment horizontal="left" vertical="center" wrapText="1"/>
    </xf>
    <xf numFmtId="0" fontId="30" fillId="17" borderId="41"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33" fillId="17" borderId="25" xfId="19" applyFont="1" applyFill="1" applyBorder="1" applyAlignment="1">
      <alignment horizontal="left" vertical="center" wrapText="1"/>
    </xf>
    <xf numFmtId="0" fontId="33" fillId="17" borderId="26" xfId="19" applyFont="1" applyFill="1" applyBorder="1" applyAlignment="1">
      <alignment horizontal="left" vertical="center" wrapText="1"/>
    </xf>
    <xf numFmtId="0" fontId="33" fillId="17" borderId="33" xfId="19" applyFont="1" applyFill="1" applyBorder="1" applyAlignment="1">
      <alignment horizontal="left" vertical="center" wrapText="1"/>
    </xf>
    <xf numFmtId="0" fontId="12" fillId="0" borderId="46"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59" fillId="17" borderId="39" xfId="0" applyFont="1" applyFill="1" applyBorder="1" applyAlignment="1">
      <alignment horizontal="center" vertical="center" wrapText="1"/>
    </xf>
    <xf numFmtId="0" fontId="59" fillId="17" borderId="40" xfId="0" applyFont="1" applyFill="1" applyBorder="1" applyAlignment="1">
      <alignment horizontal="center" vertical="center" wrapText="1"/>
    </xf>
    <xf numFmtId="0" fontId="59" fillId="17" borderId="41" xfId="0" applyFont="1" applyFill="1" applyBorder="1" applyAlignment="1">
      <alignment horizontal="center" vertical="center" wrapText="1"/>
    </xf>
    <xf numFmtId="0" fontId="59" fillId="21" borderId="39" xfId="0" applyFont="1" applyFill="1" applyBorder="1" applyAlignment="1">
      <alignment horizontal="center" vertical="center" wrapText="1"/>
    </xf>
    <xf numFmtId="0" fontId="59" fillId="21" borderId="40" xfId="0" applyFont="1" applyFill="1" applyBorder="1" applyAlignment="1">
      <alignment horizontal="center" vertical="center" wrapText="1"/>
    </xf>
    <xf numFmtId="0" fontId="59" fillId="21" borderId="41" xfId="0" applyFont="1" applyFill="1" applyBorder="1" applyAlignment="1">
      <alignment horizontal="center" vertical="center" wrapText="1"/>
    </xf>
    <xf numFmtId="0" fontId="59" fillId="17" borderId="15" xfId="0" applyFont="1" applyFill="1" applyBorder="1" applyAlignment="1">
      <alignment horizontal="center" vertical="center" wrapText="1"/>
    </xf>
    <xf numFmtId="0" fontId="59" fillId="17" borderId="3" xfId="0" applyFont="1" applyFill="1" applyBorder="1" applyAlignment="1">
      <alignment horizontal="center" vertical="center" wrapText="1"/>
    </xf>
    <xf numFmtId="0" fontId="59" fillId="17" borderId="28" xfId="0" applyFont="1" applyFill="1" applyBorder="1" applyAlignment="1">
      <alignment horizontal="center" vertical="center" wrapText="1"/>
    </xf>
    <xf numFmtId="0" fontId="59" fillId="17" borderId="59" xfId="0" applyFont="1" applyFill="1" applyBorder="1" applyAlignment="1">
      <alignment horizontal="center" vertical="center" wrapText="1"/>
    </xf>
    <xf numFmtId="0" fontId="59" fillId="17" borderId="14"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0" fillId="17" borderId="1" xfId="0" applyFont="1" applyFill="1" applyBorder="1" applyAlignment="1">
      <alignment horizontal="center" vertical="center"/>
    </xf>
    <xf numFmtId="0" fontId="30" fillId="17" borderId="2" xfId="0" applyFont="1" applyFill="1" applyBorder="1" applyAlignment="1">
      <alignment horizontal="center" vertical="center" wrapText="1"/>
    </xf>
    <xf numFmtId="0" fontId="30" fillId="15" borderId="21" xfId="0" applyFont="1" applyFill="1" applyBorder="1" applyAlignment="1">
      <alignment horizontal="left" vertical="center" wrapText="1"/>
    </xf>
    <xf numFmtId="0" fontId="30" fillId="15" borderId="22" xfId="0" applyFont="1" applyFill="1" applyBorder="1" applyAlignment="1">
      <alignment horizontal="left" vertical="center" wrapText="1"/>
    </xf>
    <xf numFmtId="0" fontId="30" fillId="15" borderId="22" xfId="0" applyFont="1" applyFill="1" applyBorder="1" applyAlignment="1">
      <alignment horizontal="left" vertical="center"/>
    </xf>
    <xf numFmtId="0" fontId="30" fillId="15" borderId="32" xfId="0" applyFont="1" applyFill="1" applyBorder="1" applyAlignment="1">
      <alignment horizontal="left" vertical="center"/>
    </xf>
    <xf numFmtId="0" fontId="30" fillId="17" borderId="39" xfId="0" applyFont="1" applyFill="1" applyBorder="1" applyAlignment="1">
      <alignment horizontal="left" vertical="center"/>
    </xf>
    <xf numFmtId="0" fontId="30" fillId="17" borderId="40" xfId="0" applyFont="1" applyFill="1" applyBorder="1" applyAlignment="1">
      <alignment horizontal="left" vertical="center"/>
    </xf>
    <xf numFmtId="0" fontId="30" fillId="17" borderId="41"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6" fontId="36" fillId="0" borderId="1" xfId="0" applyNumberFormat="1" applyFont="1" applyBorder="1" applyAlignment="1">
      <alignment horizontal="left" vertical="center" wrapText="1"/>
    </xf>
    <xf numFmtId="0" fontId="37" fillId="3" borderId="35" xfId="0" applyFont="1" applyFill="1" applyBorder="1" applyAlignment="1">
      <alignment horizontal="left" vertical="center"/>
    </xf>
    <xf numFmtId="0" fontId="37" fillId="3" borderId="28" xfId="0" applyFont="1" applyFill="1" applyBorder="1" applyAlignment="1">
      <alignment horizontal="left" vertical="center"/>
    </xf>
    <xf numFmtId="0" fontId="37" fillId="3" borderId="29" xfId="0" applyFont="1" applyFill="1" applyBorder="1" applyAlignment="1">
      <alignment horizontal="left" vertical="center"/>
    </xf>
    <xf numFmtId="0" fontId="36" fillId="0" borderId="1" xfId="0" applyFont="1" applyBorder="1" applyAlignment="1">
      <alignment horizontal="left" vertical="center" wrapText="1"/>
    </xf>
    <xf numFmtId="0" fontId="37" fillId="18" borderId="35" xfId="0" applyFont="1" applyFill="1" applyBorder="1" applyAlignment="1">
      <alignment horizontal="center" vertical="center"/>
    </xf>
    <xf numFmtId="0" fontId="37" fillId="18" borderId="28" xfId="0" applyFont="1" applyFill="1" applyBorder="1" applyAlignment="1">
      <alignment horizontal="center" vertical="center"/>
    </xf>
    <xf numFmtId="0" fontId="37" fillId="18" borderId="29" xfId="0" applyFont="1" applyFill="1" applyBorder="1" applyAlignment="1">
      <alignment horizontal="center" vertical="center"/>
    </xf>
    <xf numFmtId="0" fontId="37" fillId="18" borderId="35" xfId="0" applyFont="1" applyFill="1" applyBorder="1" applyAlignment="1">
      <alignment horizontal="left" vertical="center"/>
    </xf>
    <xf numFmtId="0" fontId="37" fillId="18" borderId="28" xfId="0" applyFont="1" applyFill="1" applyBorder="1" applyAlignment="1">
      <alignment horizontal="left" vertical="center"/>
    </xf>
    <xf numFmtId="0" fontId="37" fillId="18" borderId="29" xfId="0" applyFont="1" applyFill="1" applyBorder="1" applyAlignment="1">
      <alignment horizontal="left" vertical="center"/>
    </xf>
    <xf numFmtId="0" fontId="37" fillId="18" borderId="21" xfId="0" applyFont="1" applyFill="1" applyBorder="1" applyAlignment="1">
      <alignment horizontal="center" vertical="center"/>
    </xf>
    <xf numFmtId="0" fontId="37" fillId="18" borderId="22" xfId="0" applyFont="1" applyFill="1" applyBorder="1" applyAlignment="1">
      <alignment horizontal="center" vertical="center"/>
    </xf>
    <xf numFmtId="0" fontId="37" fillId="18" borderId="32" xfId="0" applyFont="1" applyFill="1" applyBorder="1" applyAlignment="1">
      <alignment horizontal="center" vertical="center"/>
    </xf>
    <xf numFmtId="0" fontId="37" fillId="18" borderId="15" xfId="0" applyFont="1" applyFill="1" applyBorder="1" applyAlignment="1">
      <alignment horizontal="center" vertical="center"/>
    </xf>
    <xf numFmtId="0" fontId="37" fillId="18" borderId="3" xfId="0" applyFont="1" applyFill="1" applyBorder="1" applyAlignment="1">
      <alignment horizontal="center" vertical="center"/>
    </xf>
    <xf numFmtId="0" fontId="37" fillId="18" borderId="9" xfId="0" applyFont="1" applyFill="1" applyBorder="1" applyAlignment="1">
      <alignment horizontal="center" vertical="center"/>
    </xf>
    <xf numFmtId="0" fontId="36" fillId="0" borderId="21" xfId="0" applyFont="1" applyBorder="1" applyAlignment="1">
      <alignment horizontal="left" vertical="center"/>
    </xf>
    <xf numFmtId="0" fontId="36" fillId="0" borderId="3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33" xfId="0" applyFont="1" applyBorder="1" applyAlignment="1">
      <alignment horizontal="left" vertical="center"/>
    </xf>
    <xf numFmtId="0" fontId="37" fillId="17" borderId="15" xfId="0" applyFont="1" applyFill="1" applyBorder="1" applyAlignment="1">
      <alignment horizontal="center" vertical="center"/>
    </xf>
    <xf numFmtId="0" fontId="37" fillId="17" borderId="3" xfId="0" applyFont="1" applyFill="1" applyBorder="1" applyAlignment="1">
      <alignment horizontal="center" vertical="center"/>
    </xf>
    <xf numFmtId="0" fontId="37" fillId="17" borderId="9" xfId="0" applyFont="1" applyFill="1" applyBorder="1" applyAlignment="1">
      <alignment horizontal="center" vertical="center"/>
    </xf>
    <xf numFmtId="0" fontId="37" fillId="17" borderId="16" xfId="0" applyFont="1" applyFill="1" applyBorder="1" applyAlignment="1">
      <alignment horizontal="center" vertical="center" wrapText="1"/>
    </xf>
    <xf numFmtId="0" fontId="37" fillId="17" borderId="1" xfId="0" applyFont="1" applyFill="1" applyBorder="1" applyAlignment="1">
      <alignment horizontal="center" vertical="center"/>
    </xf>
    <xf numFmtId="0" fontId="37" fillId="17" borderId="2" xfId="0" applyFont="1" applyFill="1" applyBorder="1" applyAlignment="1">
      <alignment horizontal="center" vertical="center"/>
    </xf>
    <xf numFmtId="0" fontId="37" fillId="17" borderId="17" xfId="0" applyFont="1" applyFill="1" applyBorder="1" applyAlignment="1">
      <alignment horizontal="center" vertical="center"/>
    </xf>
    <xf numFmtId="0" fontId="37" fillId="0" borderId="37" xfId="0" applyFont="1" applyBorder="1" applyAlignment="1">
      <alignment horizontal="left" vertical="center"/>
    </xf>
    <xf numFmtId="0" fontId="37" fillId="0" borderId="27"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7" fillId="17" borderId="21" xfId="0" applyFont="1" applyFill="1" applyBorder="1" applyAlignment="1">
      <alignment horizontal="left" vertical="center"/>
    </xf>
    <xf numFmtId="0" fontId="37" fillId="17" borderId="32" xfId="0" applyFont="1" applyFill="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37" fillId="17" borderId="39" xfId="0" applyFont="1" applyFill="1" applyBorder="1" applyAlignment="1">
      <alignment horizontal="left" vertical="center"/>
    </xf>
    <xf numFmtId="0" fontId="37" fillId="17" borderId="41" xfId="0" applyFont="1" applyFill="1" applyBorder="1" applyAlignment="1">
      <alignment horizontal="left" vertical="center"/>
    </xf>
    <xf numFmtId="0" fontId="36" fillId="0" borderId="26" xfId="0" applyFont="1" applyBorder="1" applyAlignment="1">
      <alignment horizontal="left" vertical="center"/>
    </xf>
    <xf numFmtId="0" fontId="37" fillId="18" borderId="54" xfId="0" applyFont="1" applyFill="1" applyBorder="1" applyAlignment="1">
      <alignment horizontal="center" vertical="center"/>
    </xf>
    <xf numFmtId="0" fontId="37" fillId="18" borderId="42" xfId="0" applyFont="1" applyFill="1" applyBorder="1" applyAlignment="1">
      <alignment horizontal="center" vertical="center"/>
    </xf>
    <xf numFmtId="0" fontId="37" fillId="18" borderId="43" xfId="0" applyFont="1" applyFill="1" applyBorder="1" applyAlignment="1">
      <alignment horizontal="center" vertical="center"/>
    </xf>
    <xf numFmtId="0" fontId="37" fillId="18" borderId="1" xfId="0" applyFont="1" applyFill="1" applyBorder="1" applyAlignment="1">
      <alignment horizontal="center" vertical="center"/>
    </xf>
    <xf numFmtId="3" fontId="12" fillId="0" borderId="15"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35" xfId="0" applyFont="1" applyFill="1" applyBorder="1" applyAlignment="1">
      <alignment horizontal="center" vertical="center" wrapText="1"/>
    </xf>
    <xf numFmtId="3" fontId="12" fillId="0" borderId="16" xfId="0"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65" xfId="0" applyFont="1" applyFill="1" applyBorder="1" applyAlignment="1">
      <alignment horizontal="center" vertical="center" wrapText="1"/>
    </xf>
    <xf numFmtId="3" fontId="12" fillId="0" borderId="49" xfId="0" applyNumberFormat="1" applyFont="1" applyFill="1" applyBorder="1" applyAlignment="1">
      <alignment horizontal="center" vertical="center"/>
    </xf>
    <xf numFmtId="0" fontId="12" fillId="0" borderId="52"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50" xfId="0" applyFont="1" applyFill="1" applyBorder="1" applyAlignment="1">
      <alignment horizontal="center" vertical="center" wrapText="1"/>
    </xf>
  </cellXfs>
  <cellStyles count="302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4" xr:uid="{00000000-0005-0000-0000-000030000000}"/>
    <cellStyle name="Comma [0] 2 2 2 2 2" xfId="2976" xr:uid="{00000000-0005-0000-0000-000031000000}"/>
    <cellStyle name="Comma [0] 2 2 2 3" xfId="2926" xr:uid="{00000000-0005-0000-0000-000032000000}"/>
    <cellStyle name="Comma [0] 2 2 3" xfId="2873" xr:uid="{00000000-0005-0000-0000-000033000000}"/>
    <cellStyle name="Comma [0] 2 2 3 2" xfId="2975" xr:uid="{00000000-0005-0000-0000-000034000000}"/>
    <cellStyle name="Comma [0] 2 2 4" xfId="2925" xr:uid="{00000000-0005-0000-0000-000035000000}"/>
    <cellStyle name="Comma [0] 2 3" xfId="74" xr:uid="{00000000-0005-0000-0000-000036000000}"/>
    <cellStyle name="Comma [0] 2 3 2" xfId="2875" xr:uid="{00000000-0005-0000-0000-000037000000}"/>
    <cellStyle name="Comma [0] 2 3 2 2" xfId="2977" xr:uid="{00000000-0005-0000-0000-000038000000}"/>
    <cellStyle name="Comma [0] 2 3 3" xfId="2927" xr:uid="{00000000-0005-0000-0000-000039000000}"/>
    <cellStyle name="Comma [0] 2 4" xfId="2872" xr:uid="{00000000-0005-0000-0000-00003A000000}"/>
    <cellStyle name="Comma [0] 2 4 2" xfId="2974" xr:uid="{00000000-0005-0000-0000-00003B000000}"/>
    <cellStyle name="Comma [0] 2 5" xfId="2924" xr:uid="{00000000-0005-0000-0000-00003C000000}"/>
    <cellStyle name="Comma [0] 3" xfId="75" xr:uid="{00000000-0005-0000-0000-00003D000000}"/>
    <cellStyle name="Comma [0] 3 2" xfId="2876" xr:uid="{00000000-0005-0000-0000-00003E000000}"/>
    <cellStyle name="Comma [0] 3 2 2" xfId="2978" xr:uid="{00000000-0005-0000-0000-00003F000000}"/>
    <cellStyle name="Comma [0] 3 3" xfId="2928" xr:uid="{00000000-0005-0000-0000-000040000000}"/>
    <cellStyle name="Comma [0] 4" xfId="2871" xr:uid="{00000000-0005-0000-0000-000041000000}"/>
    <cellStyle name="Comma [0] 4 2" xfId="2973" xr:uid="{00000000-0005-0000-0000-000042000000}"/>
    <cellStyle name="Comma [0] 5" xfId="2923" xr:uid="{00000000-0005-0000-0000-000043000000}"/>
    <cellStyle name="Comma 2" xfId="76" xr:uid="{00000000-0005-0000-0000-000044000000}"/>
    <cellStyle name="Comma 2 2" xfId="77" xr:uid="{00000000-0005-0000-0000-000045000000}"/>
    <cellStyle name="Comma 2 2 2" xfId="78" xr:uid="{00000000-0005-0000-0000-000046000000}"/>
    <cellStyle name="Comma 2 2 2 2" xfId="2879" xr:uid="{00000000-0005-0000-0000-000047000000}"/>
    <cellStyle name="Comma 2 2 2 2 2" xfId="2981" xr:uid="{00000000-0005-0000-0000-000048000000}"/>
    <cellStyle name="Comma 2 2 2 3" xfId="2931" xr:uid="{00000000-0005-0000-0000-000049000000}"/>
    <cellStyle name="Comma 2 2 3" xfId="2878" xr:uid="{00000000-0005-0000-0000-00004A000000}"/>
    <cellStyle name="Comma 2 2 3 2" xfId="2980" xr:uid="{00000000-0005-0000-0000-00004B000000}"/>
    <cellStyle name="Comma 2 2 4" xfId="2930" xr:uid="{00000000-0005-0000-0000-00004C000000}"/>
    <cellStyle name="Comma 2 3" xfId="79" xr:uid="{00000000-0005-0000-0000-00004D000000}"/>
    <cellStyle name="Comma 2 3 2" xfId="2880" xr:uid="{00000000-0005-0000-0000-00004E000000}"/>
    <cellStyle name="Comma 2 3 2 2" xfId="2982" xr:uid="{00000000-0005-0000-0000-00004F000000}"/>
    <cellStyle name="Comma 2 3 3" xfId="2932" xr:uid="{00000000-0005-0000-0000-000050000000}"/>
    <cellStyle name="Comma 2 4" xfId="2877" xr:uid="{00000000-0005-0000-0000-000051000000}"/>
    <cellStyle name="Comma 2 4 2" xfId="2979" xr:uid="{00000000-0005-0000-0000-000052000000}"/>
    <cellStyle name="Comma 2 5" xfId="2929" xr:uid="{00000000-0005-0000-0000-000053000000}"/>
    <cellStyle name="Comma 3" xfId="80" xr:uid="{00000000-0005-0000-0000-000054000000}"/>
    <cellStyle name="Comma 3 2" xfId="2881" xr:uid="{00000000-0005-0000-0000-000055000000}"/>
    <cellStyle name="Comma 3 2 2" xfId="2983" xr:uid="{00000000-0005-0000-0000-000056000000}"/>
    <cellStyle name="Comma 3 3" xfId="2933" xr:uid="{00000000-0005-0000-0000-000057000000}"/>
    <cellStyle name="Comma 4" xfId="81" xr:uid="{00000000-0005-0000-0000-000058000000}"/>
    <cellStyle name="Comma 4 2" xfId="2882" xr:uid="{00000000-0005-0000-0000-000059000000}"/>
    <cellStyle name="Comma 4 2 2" xfId="2984" xr:uid="{00000000-0005-0000-0000-00005A000000}"/>
    <cellStyle name="Comma 4 3" xfId="2934" xr:uid="{00000000-0005-0000-0000-00005B000000}"/>
    <cellStyle name="Comma 5" xfId="82" xr:uid="{00000000-0005-0000-0000-00005C000000}"/>
    <cellStyle name="Comma 5 2" xfId="2883" xr:uid="{00000000-0005-0000-0000-00005D000000}"/>
    <cellStyle name="Comma 5 2 2" xfId="2985" xr:uid="{00000000-0005-0000-0000-00005E000000}"/>
    <cellStyle name="Comma 5 3" xfId="2935" xr:uid="{00000000-0005-0000-0000-00005F000000}"/>
    <cellStyle name="Comma 6" xfId="2870" xr:uid="{00000000-0005-0000-0000-000060000000}"/>
    <cellStyle name="Comma 6 2" xfId="2972" xr:uid="{00000000-0005-0000-0000-000061000000}"/>
    <cellStyle name="Comma 7" xfId="3019" xr:uid="{00000000-0005-0000-0000-000062000000}"/>
    <cellStyle name="Comma 8" xfId="2971" xr:uid="{00000000-0005-0000-0000-000063000000}"/>
    <cellStyle name="Comma 9" xfId="2922" xr:uid="{00000000-0005-0000-0000-000064000000}"/>
    <cellStyle name="Currency" xfId="83" xr:uid="{00000000-0005-0000-0000-000065000000}"/>
    <cellStyle name="Currency [0]" xfId="84" xr:uid="{00000000-0005-0000-0000-000066000000}"/>
    <cellStyle name="Currency [0] 2" xfId="85" xr:uid="{00000000-0005-0000-0000-000067000000}"/>
    <cellStyle name="Currency [0] 2 2" xfId="86" xr:uid="{00000000-0005-0000-0000-000068000000}"/>
    <cellStyle name="Currency [0] 2 2 2" xfId="87" xr:uid="{00000000-0005-0000-0000-000069000000}"/>
    <cellStyle name="Currency [0] 2 2 2 2" xfId="88" xr:uid="{00000000-0005-0000-0000-00006A000000}"/>
    <cellStyle name="Currency [0] 2 2 3" xfId="89" xr:uid="{00000000-0005-0000-0000-00006B000000}"/>
    <cellStyle name="Currency [0] 2 2 3 2" xfId="90" xr:uid="{00000000-0005-0000-0000-00006C000000}"/>
    <cellStyle name="Currency [0] 2 2 4" xfId="91" xr:uid="{00000000-0005-0000-0000-00006D000000}"/>
    <cellStyle name="Currency [0] 2 2 4 2" xfId="92" xr:uid="{00000000-0005-0000-0000-00006E000000}"/>
    <cellStyle name="Currency [0] 2 2 5" xfId="93" xr:uid="{00000000-0005-0000-0000-00006F000000}"/>
    <cellStyle name="Currency [0] 2 3" xfId="94" xr:uid="{00000000-0005-0000-0000-000070000000}"/>
    <cellStyle name="Currency [0] 2 3 2" xfId="95" xr:uid="{00000000-0005-0000-0000-000071000000}"/>
    <cellStyle name="Currency [0] 2 4" xfId="96" xr:uid="{00000000-0005-0000-0000-000072000000}"/>
    <cellStyle name="Currency [0] 2 4 2" xfId="97" xr:uid="{00000000-0005-0000-0000-000073000000}"/>
    <cellStyle name="Currency [0] 2 5" xfId="98" xr:uid="{00000000-0005-0000-0000-000074000000}"/>
    <cellStyle name="Currency [0] 2 5 2" xfId="99" xr:uid="{00000000-0005-0000-0000-000075000000}"/>
    <cellStyle name="Currency [0] 2 6" xfId="100" xr:uid="{00000000-0005-0000-0000-000076000000}"/>
    <cellStyle name="Currency [0] 3" xfId="101" xr:uid="{00000000-0005-0000-0000-000077000000}"/>
    <cellStyle name="Currency [0] 3 2" xfId="102" xr:uid="{00000000-0005-0000-0000-000078000000}"/>
    <cellStyle name="Currency [0] 3 2 2" xfId="103" xr:uid="{00000000-0005-0000-0000-000079000000}"/>
    <cellStyle name="Currency [0] 3 3" xfId="104" xr:uid="{00000000-0005-0000-0000-00007A000000}"/>
    <cellStyle name="Currency [0] 3 3 2" xfId="105" xr:uid="{00000000-0005-0000-0000-00007B000000}"/>
    <cellStyle name="Currency [0] 3 4" xfId="106" xr:uid="{00000000-0005-0000-0000-00007C000000}"/>
    <cellStyle name="Currency [0] 3 4 2" xfId="107" xr:uid="{00000000-0005-0000-0000-00007D000000}"/>
    <cellStyle name="Currency [0] 3 5" xfId="108" xr:uid="{00000000-0005-0000-0000-00007E000000}"/>
    <cellStyle name="Currency [0] 4" xfId="109" xr:uid="{00000000-0005-0000-0000-00007F000000}"/>
    <cellStyle name="Currency [0] 4 2" xfId="110" xr:uid="{00000000-0005-0000-0000-000080000000}"/>
    <cellStyle name="Currency [0] 5" xfId="111" xr:uid="{00000000-0005-0000-0000-000081000000}"/>
    <cellStyle name="Currency [0] 5 2" xfId="112" xr:uid="{00000000-0005-0000-0000-000082000000}"/>
    <cellStyle name="Currency [0] 6" xfId="113" xr:uid="{00000000-0005-0000-0000-000083000000}"/>
    <cellStyle name="Currency [0] 6 2" xfId="114" xr:uid="{00000000-0005-0000-0000-000084000000}"/>
    <cellStyle name="Currency [0] 7" xfId="115" xr:uid="{00000000-0005-0000-0000-000085000000}"/>
    <cellStyle name="Currency 10" xfId="116" xr:uid="{00000000-0005-0000-0000-000086000000}"/>
    <cellStyle name="Currency 10 2" xfId="117" xr:uid="{00000000-0005-0000-0000-000087000000}"/>
    <cellStyle name="Currency 11" xfId="118" xr:uid="{00000000-0005-0000-0000-000088000000}"/>
    <cellStyle name="Currency 11 2" xfId="119" xr:uid="{00000000-0005-0000-0000-000089000000}"/>
    <cellStyle name="Currency 12" xfId="120" xr:uid="{00000000-0005-0000-0000-00008A000000}"/>
    <cellStyle name="Currency 12 2" xfId="121" xr:uid="{00000000-0005-0000-0000-00008B000000}"/>
    <cellStyle name="Currency 13" xfId="122" xr:uid="{00000000-0005-0000-0000-00008C000000}"/>
    <cellStyle name="Currency 13 2" xfId="123" xr:uid="{00000000-0005-0000-0000-00008D000000}"/>
    <cellStyle name="Currency 14" xfId="124" xr:uid="{00000000-0005-0000-0000-00008E000000}"/>
    <cellStyle name="Currency 15" xfId="125" xr:uid="{00000000-0005-0000-0000-00008F000000}"/>
    <cellStyle name="Currency 2" xfId="126" xr:uid="{00000000-0005-0000-0000-000090000000}"/>
    <cellStyle name="Currency 2 2" xfId="127" xr:uid="{00000000-0005-0000-0000-000091000000}"/>
    <cellStyle name="Currency 2 2 2" xfId="128" xr:uid="{00000000-0005-0000-0000-000092000000}"/>
    <cellStyle name="Currency 2 2 2 2" xfId="129" xr:uid="{00000000-0005-0000-0000-000093000000}"/>
    <cellStyle name="Currency 2 2 3" xfId="130" xr:uid="{00000000-0005-0000-0000-000094000000}"/>
    <cellStyle name="Currency 2 2 3 2" xfId="131" xr:uid="{00000000-0005-0000-0000-000095000000}"/>
    <cellStyle name="Currency 2 2 4" xfId="132" xr:uid="{00000000-0005-0000-0000-000096000000}"/>
    <cellStyle name="Currency 2 2 4 2" xfId="133" xr:uid="{00000000-0005-0000-0000-000097000000}"/>
    <cellStyle name="Currency 2 2 5" xfId="134" xr:uid="{00000000-0005-0000-0000-000098000000}"/>
    <cellStyle name="Currency 2 3" xfId="135" xr:uid="{00000000-0005-0000-0000-000099000000}"/>
    <cellStyle name="Currency 2 3 2" xfId="136" xr:uid="{00000000-0005-0000-0000-00009A000000}"/>
    <cellStyle name="Currency 2 4" xfId="137" xr:uid="{00000000-0005-0000-0000-00009B000000}"/>
    <cellStyle name="Currency 2 4 2" xfId="138" xr:uid="{00000000-0005-0000-0000-00009C000000}"/>
    <cellStyle name="Currency 2 5" xfId="139" xr:uid="{00000000-0005-0000-0000-00009D000000}"/>
    <cellStyle name="Currency 2 5 2" xfId="140" xr:uid="{00000000-0005-0000-0000-00009E000000}"/>
    <cellStyle name="Currency 2 6" xfId="141" xr:uid="{00000000-0005-0000-0000-00009F000000}"/>
    <cellStyle name="Currency 3" xfId="142" xr:uid="{00000000-0005-0000-0000-0000A0000000}"/>
    <cellStyle name="Currency 3 2" xfId="143" xr:uid="{00000000-0005-0000-0000-0000A1000000}"/>
    <cellStyle name="Currency 3 2 2" xfId="144" xr:uid="{00000000-0005-0000-0000-0000A2000000}"/>
    <cellStyle name="Currency 3 3" xfId="145" xr:uid="{00000000-0005-0000-0000-0000A3000000}"/>
    <cellStyle name="Currency 3 3 2" xfId="146" xr:uid="{00000000-0005-0000-0000-0000A4000000}"/>
    <cellStyle name="Currency 3 4" xfId="147" xr:uid="{00000000-0005-0000-0000-0000A5000000}"/>
    <cellStyle name="Currency 3 4 2" xfId="148" xr:uid="{00000000-0005-0000-0000-0000A6000000}"/>
    <cellStyle name="Currency 3 5" xfId="149" xr:uid="{00000000-0005-0000-0000-0000A7000000}"/>
    <cellStyle name="Currency 4" xfId="150" xr:uid="{00000000-0005-0000-0000-0000A8000000}"/>
    <cellStyle name="Currency 4 2" xfId="151" xr:uid="{00000000-0005-0000-0000-0000A9000000}"/>
    <cellStyle name="Currency 4 2 2" xfId="152" xr:uid="{00000000-0005-0000-0000-0000AA000000}"/>
    <cellStyle name="Currency 4 3" xfId="153" xr:uid="{00000000-0005-0000-0000-0000AB000000}"/>
    <cellStyle name="Currency 4 3 2" xfId="154" xr:uid="{00000000-0005-0000-0000-0000AC000000}"/>
    <cellStyle name="Currency 4 4" xfId="155" xr:uid="{00000000-0005-0000-0000-0000AD000000}"/>
    <cellStyle name="Currency 4 4 2" xfId="156" xr:uid="{00000000-0005-0000-0000-0000AE000000}"/>
    <cellStyle name="Currency 4 5" xfId="157" xr:uid="{00000000-0005-0000-0000-0000AF000000}"/>
    <cellStyle name="Currency 5" xfId="158" xr:uid="{00000000-0005-0000-0000-0000B0000000}"/>
    <cellStyle name="Currency 5 2" xfId="159" xr:uid="{00000000-0005-0000-0000-0000B1000000}"/>
    <cellStyle name="Currency 5 2 2" xfId="160" xr:uid="{00000000-0005-0000-0000-0000B2000000}"/>
    <cellStyle name="Currency 5 3" xfId="161" xr:uid="{00000000-0005-0000-0000-0000B3000000}"/>
    <cellStyle name="Currency 5 3 2" xfId="162" xr:uid="{00000000-0005-0000-0000-0000B4000000}"/>
    <cellStyle name="Currency 5 4" xfId="163" xr:uid="{00000000-0005-0000-0000-0000B5000000}"/>
    <cellStyle name="Currency 5 4 2" xfId="164" xr:uid="{00000000-0005-0000-0000-0000B6000000}"/>
    <cellStyle name="Currency 5 5" xfId="165" xr:uid="{00000000-0005-0000-0000-0000B7000000}"/>
    <cellStyle name="Currency 6" xfId="166" xr:uid="{00000000-0005-0000-0000-0000B8000000}"/>
    <cellStyle name="Currency 6 2" xfId="167" xr:uid="{00000000-0005-0000-0000-0000B9000000}"/>
    <cellStyle name="Currency 7" xfId="168" xr:uid="{00000000-0005-0000-0000-0000BA000000}"/>
    <cellStyle name="Currency 7 2" xfId="169" xr:uid="{00000000-0005-0000-0000-0000BB000000}"/>
    <cellStyle name="Currency 8" xfId="170" xr:uid="{00000000-0005-0000-0000-0000BC000000}"/>
    <cellStyle name="Currency 8 2" xfId="171" xr:uid="{00000000-0005-0000-0000-0000BD000000}"/>
    <cellStyle name="Currency 9" xfId="172" xr:uid="{00000000-0005-0000-0000-0000BE000000}"/>
    <cellStyle name="Currency 9 2" xfId="173" xr:uid="{00000000-0005-0000-0000-0000BF000000}"/>
    <cellStyle name="DateStyle" xfId="174" xr:uid="{00000000-0005-0000-0000-0000C0000000}"/>
    <cellStyle name="DateTimeStyle" xfId="175" xr:uid="{00000000-0005-0000-0000-0000C1000000}"/>
    <cellStyle name="Decimal" xfId="176" xr:uid="{00000000-0005-0000-0000-0000C2000000}"/>
    <cellStyle name="DecimalWithBorder" xfId="177" xr:uid="{00000000-0005-0000-0000-0000C3000000}"/>
    <cellStyle name="DecimalWithBorder 2" xfId="178" xr:uid="{00000000-0005-0000-0000-0000C4000000}"/>
    <cellStyle name="DecimalWithBorder 2 2" xfId="179" xr:uid="{00000000-0005-0000-0000-0000C5000000}"/>
    <cellStyle name="DecimalWithBorder 2 3" xfId="180" xr:uid="{00000000-0005-0000-0000-0000C6000000}"/>
    <cellStyle name="DecimalWithBorder 2 4" xfId="181" xr:uid="{00000000-0005-0000-0000-0000C7000000}"/>
    <cellStyle name="DecimalWithBorder 3" xfId="182" xr:uid="{00000000-0005-0000-0000-0000C8000000}"/>
    <cellStyle name="DecimalWithBorder 4" xfId="183" xr:uid="{00000000-0005-0000-0000-0000C9000000}"/>
    <cellStyle name="DecimalWithBorder 5" xfId="184" xr:uid="{00000000-0005-0000-0000-0000CA000000}"/>
    <cellStyle name="Énfasis1 2" xfId="185" xr:uid="{00000000-0005-0000-0000-0000CB000000}"/>
    <cellStyle name="Énfasis1 2 2" xfId="186" xr:uid="{00000000-0005-0000-0000-0000CC000000}"/>
    <cellStyle name="EuroCurrency" xfId="187" xr:uid="{00000000-0005-0000-0000-0000CD000000}"/>
    <cellStyle name="EuroCurrencyWithBorder" xfId="188" xr:uid="{00000000-0005-0000-0000-0000CE000000}"/>
    <cellStyle name="EuroCurrencyWithBorder 2" xfId="189" xr:uid="{00000000-0005-0000-0000-0000CF000000}"/>
    <cellStyle name="EuroCurrencyWithBorder 2 2" xfId="190" xr:uid="{00000000-0005-0000-0000-0000D0000000}"/>
    <cellStyle name="EuroCurrencyWithBorder 2 3" xfId="191" xr:uid="{00000000-0005-0000-0000-0000D1000000}"/>
    <cellStyle name="EuroCurrencyWithBorder 2 4" xfId="192" xr:uid="{00000000-0005-0000-0000-0000D2000000}"/>
    <cellStyle name="EuroCurrencyWithBorder 3" xfId="193" xr:uid="{00000000-0005-0000-0000-0000D3000000}"/>
    <cellStyle name="EuroCurrencyWithBorder 4" xfId="194" xr:uid="{00000000-0005-0000-0000-0000D4000000}"/>
    <cellStyle name="EuroCurrencyWithBorder 5" xfId="195" xr:uid="{00000000-0005-0000-0000-0000D5000000}"/>
    <cellStyle name="HeaderStyle" xfId="196" xr:uid="{00000000-0005-0000-0000-0000D6000000}"/>
    <cellStyle name="HeaderSubTop" xfId="197" xr:uid="{00000000-0005-0000-0000-0000D7000000}"/>
    <cellStyle name="HeaderSubTopNoBold" xfId="198" xr:uid="{00000000-0005-0000-0000-0000D8000000}"/>
    <cellStyle name="HeaderTopBuyer" xfId="199" xr:uid="{00000000-0005-0000-0000-0000D9000000}"/>
    <cellStyle name="HeaderTopStyle" xfId="200" xr:uid="{00000000-0005-0000-0000-0000DA000000}"/>
    <cellStyle name="HeaderTopStyleAlignRight" xfId="201" xr:uid="{00000000-0005-0000-0000-0000DB000000}"/>
    <cellStyle name="MainTitle" xfId="202" xr:uid="{00000000-0005-0000-0000-0000DC000000}"/>
    <cellStyle name="MainTitle 2" xfId="203" xr:uid="{00000000-0005-0000-0000-0000DD000000}"/>
    <cellStyle name="MainTitle 2 2" xfId="204" xr:uid="{00000000-0005-0000-0000-0000DE000000}"/>
    <cellStyle name="MainTitle 2 3" xfId="205" xr:uid="{00000000-0005-0000-0000-0000DF000000}"/>
    <cellStyle name="MainTitle 2 4" xfId="206" xr:uid="{00000000-0005-0000-0000-0000E0000000}"/>
    <cellStyle name="MainTitle 3" xfId="207" xr:uid="{00000000-0005-0000-0000-0000E1000000}"/>
    <cellStyle name="MainTitle 4" xfId="208" xr:uid="{00000000-0005-0000-0000-0000E2000000}"/>
    <cellStyle name="MainTitle 5" xfId="209" xr:uid="{00000000-0005-0000-0000-0000E3000000}"/>
    <cellStyle name="Millares" xfId="3" builtinId="3"/>
    <cellStyle name="Millares [0]" xfId="2865" builtinId="6"/>
    <cellStyle name="Millares [0] 2" xfId="2917" xr:uid="{00000000-0005-0000-0000-0000E6000000}"/>
    <cellStyle name="Millares [0] 2 2" xfId="3023" xr:uid="{00000000-0005-0000-0000-0000E7000000}"/>
    <cellStyle name="Millares [0] 3" xfId="2970" xr:uid="{00000000-0005-0000-0000-0000E8000000}"/>
    <cellStyle name="Millares 10" xfId="210" xr:uid="{00000000-0005-0000-0000-0000E9000000}"/>
    <cellStyle name="Millares 10 2" xfId="211" xr:uid="{00000000-0005-0000-0000-0000EA000000}"/>
    <cellStyle name="Millares 10 2 2" xfId="2885" xr:uid="{00000000-0005-0000-0000-0000EB000000}"/>
    <cellStyle name="Millares 10 2 2 2" xfId="2987" xr:uid="{00000000-0005-0000-0000-0000EC000000}"/>
    <cellStyle name="Millares 10 2 3" xfId="2937" xr:uid="{00000000-0005-0000-0000-0000ED000000}"/>
    <cellStyle name="Millares 10 3" xfId="2884" xr:uid="{00000000-0005-0000-0000-0000EE000000}"/>
    <cellStyle name="Millares 10 3 2" xfId="2986" xr:uid="{00000000-0005-0000-0000-0000EF000000}"/>
    <cellStyle name="Millares 10 4" xfId="2936" xr:uid="{00000000-0005-0000-0000-0000F0000000}"/>
    <cellStyle name="Millares 11" xfId="3021" xr:uid="{00000000-0005-0000-0000-0000F1000000}"/>
    <cellStyle name="Millares 12" xfId="3025" xr:uid="{00000000-0005-0000-0000-0000F2000000}"/>
    <cellStyle name="Millares 13" xfId="2868" xr:uid="{00000000-0005-0000-0000-0000F3000000}"/>
    <cellStyle name="Millares 13 2" xfId="2919" xr:uid="{00000000-0005-0000-0000-0000F4000000}"/>
    <cellStyle name="Millares 14" xfId="2920" xr:uid="{00000000-0005-0000-0000-0000F5000000}"/>
    <cellStyle name="Millares 2" xfId="4" xr:uid="{00000000-0005-0000-0000-0000F6000000}"/>
    <cellStyle name="Millares 2 2" xfId="5" xr:uid="{00000000-0005-0000-0000-0000F7000000}"/>
    <cellStyle name="Millares 2 2 2" xfId="212" xr:uid="{00000000-0005-0000-0000-0000F8000000}"/>
    <cellStyle name="Millares 2 3" xfId="213" xr:uid="{00000000-0005-0000-0000-0000F9000000}"/>
    <cellStyle name="Millares 2 3 2" xfId="214" xr:uid="{00000000-0005-0000-0000-0000FA000000}"/>
    <cellStyle name="Millares 2 3 2 2" xfId="215" xr:uid="{00000000-0005-0000-0000-0000FB000000}"/>
    <cellStyle name="Millares 2 3 2 2 2" xfId="2888" xr:uid="{00000000-0005-0000-0000-0000FC000000}"/>
    <cellStyle name="Millares 2 3 2 2 2 2" xfId="2990" xr:uid="{00000000-0005-0000-0000-0000FD000000}"/>
    <cellStyle name="Millares 2 3 2 2 3" xfId="2940" xr:uid="{00000000-0005-0000-0000-0000FE000000}"/>
    <cellStyle name="Millares 2 3 2 3" xfId="2887" xr:uid="{00000000-0005-0000-0000-0000FF000000}"/>
    <cellStyle name="Millares 2 3 2 3 2" xfId="2989" xr:uid="{00000000-0005-0000-0000-000000010000}"/>
    <cellStyle name="Millares 2 3 2 4" xfId="2939" xr:uid="{00000000-0005-0000-0000-000001010000}"/>
    <cellStyle name="Millares 2 3 3" xfId="216" xr:uid="{00000000-0005-0000-0000-000002010000}"/>
    <cellStyle name="Millares 2 3 3 2" xfId="2889" xr:uid="{00000000-0005-0000-0000-000003010000}"/>
    <cellStyle name="Millares 2 3 3 2 2" xfId="2991" xr:uid="{00000000-0005-0000-0000-000004010000}"/>
    <cellStyle name="Millares 2 3 3 3" xfId="2941" xr:uid="{00000000-0005-0000-0000-000005010000}"/>
    <cellStyle name="Millares 2 3 4" xfId="217" xr:uid="{00000000-0005-0000-0000-000006010000}"/>
    <cellStyle name="Millares 2 3 4 2" xfId="2890" xr:uid="{00000000-0005-0000-0000-000007010000}"/>
    <cellStyle name="Millares 2 3 4 2 2" xfId="2992" xr:uid="{00000000-0005-0000-0000-000008010000}"/>
    <cellStyle name="Millares 2 3 4 3" xfId="2942" xr:uid="{00000000-0005-0000-0000-000009010000}"/>
    <cellStyle name="Millares 2 3 5" xfId="2886" xr:uid="{00000000-0005-0000-0000-00000A010000}"/>
    <cellStyle name="Millares 2 3 5 2" xfId="2988" xr:uid="{00000000-0005-0000-0000-00000B010000}"/>
    <cellStyle name="Millares 2 3 6" xfId="2938" xr:uid="{00000000-0005-0000-0000-00000C010000}"/>
    <cellStyle name="Millares 2 4" xfId="218" xr:uid="{00000000-0005-0000-0000-00000D010000}"/>
    <cellStyle name="Millares 2 4 2" xfId="219" xr:uid="{00000000-0005-0000-0000-00000E010000}"/>
    <cellStyle name="Millares 2 4 2 2" xfId="2892" xr:uid="{00000000-0005-0000-0000-00000F010000}"/>
    <cellStyle name="Millares 2 4 2 2 2" xfId="2994" xr:uid="{00000000-0005-0000-0000-000010010000}"/>
    <cellStyle name="Millares 2 4 2 3" xfId="2944" xr:uid="{00000000-0005-0000-0000-000011010000}"/>
    <cellStyle name="Millares 2 4 3" xfId="220" xr:uid="{00000000-0005-0000-0000-000012010000}"/>
    <cellStyle name="Millares 2 4 3 2" xfId="2893" xr:uid="{00000000-0005-0000-0000-000013010000}"/>
    <cellStyle name="Millares 2 4 3 2 2" xfId="2995" xr:uid="{00000000-0005-0000-0000-000014010000}"/>
    <cellStyle name="Millares 2 4 3 3" xfId="2945" xr:uid="{00000000-0005-0000-0000-000015010000}"/>
    <cellStyle name="Millares 2 4 4" xfId="2891" xr:uid="{00000000-0005-0000-0000-000016010000}"/>
    <cellStyle name="Millares 2 4 4 2" xfId="2993" xr:uid="{00000000-0005-0000-0000-000017010000}"/>
    <cellStyle name="Millares 2 4 5" xfId="2943" xr:uid="{00000000-0005-0000-0000-000018010000}"/>
    <cellStyle name="Millares 2 5" xfId="221" xr:uid="{00000000-0005-0000-0000-000019010000}"/>
    <cellStyle name="Millares 2 5 2" xfId="222" xr:uid="{00000000-0005-0000-0000-00001A010000}"/>
    <cellStyle name="Millares 2 5 2 2" xfId="2895" xr:uid="{00000000-0005-0000-0000-00001B010000}"/>
    <cellStyle name="Millares 2 5 2 2 2" xfId="2997" xr:uid="{00000000-0005-0000-0000-00001C010000}"/>
    <cellStyle name="Millares 2 5 2 3" xfId="2947" xr:uid="{00000000-0005-0000-0000-00001D010000}"/>
    <cellStyle name="Millares 2 5 3" xfId="2894" xr:uid="{00000000-0005-0000-0000-00001E010000}"/>
    <cellStyle name="Millares 2 5 3 2" xfId="2996" xr:uid="{00000000-0005-0000-0000-00001F010000}"/>
    <cellStyle name="Millares 2 5 4" xfId="2946" xr:uid="{00000000-0005-0000-0000-000020010000}"/>
    <cellStyle name="Millares 2 6" xfId="223" xr:uid="{00000000-0005-0000-0000-000021010000}"/>
    <cellStyle name="Millares 2 6 2" xfId="224" xr:uid="{00000000-0005-0000-0000-000022010000}"/>
    <cellStyle name="Millares 2 6 2 2" xfId="2897" xr:uid="{00000000-0005-0000-0000-000023010000}"/>
    <cellStyle name="Millares 2 6 2 2 2" xfId="2999" xr:uid="{00000000-0005-0000-0000-000024010000}"/>
    <cellStyle name="Millares 2 6 2 3" xfId="2949" xr:uid="{00000000-0005-0000-0000-000025010000}"/>
    <cellStyle name="Millares 2 6 3" xfId="2896" xr:uid="{00000000-0005-0000-0000-000026010000}"/>
    <cellStyle name="Millares 2 6 3 2" xfId="2998" xr:uid="{00000000-0005-0000-0000-000027010000}"/>
    <cellStyle name="Millares 2 6 4" xfId="2948" xr:uid="{00000000-0005-0000-0000-000028010000}"/>
    <cellStyle name="Millares 3" xfId="6" xr:uid="{00000000-0005-0000-0000-000029010000}"/>
    <cellStyle name="Millares 3 2" xfId="7" xr:uid="{00000000-0005-0000-0000-00002A010000}"/>
    <cellStyle name="Millares 3 3" xfId="225" xr:uid="{00000000-0005-0000-0000-00002B010000}"/>
    <cellStyle name="Millares 3 3 2" xfId="226" xr:uid="{00000000-0005-0000-0000-00002C010000}"/>
    <cellStyle name="Millares 3 3 2 2" xfId="2899" xr:uid="{00000000-0005-0000-0000-00002D010000}"/>
    <cellStyle name="Millares 3 3 2 2 2" xfId="3001" xr:uid="{00000000-0005-0000-0000-00002E010000}"/>
    <cellStyle name="Millares 3 3 2 3" xfId="2951" xr:uid="{00000000-0005-0000-0000-00002F010000}"/>
    <cellStyle name="Millares 3 3 3" xfId="2898" xr:uid="{00000000-0005-0000-0000-000030010000}"/>
    <cellStyle name="Millares 3 3 3 2" xfId="3000" xr:uid="{00000000-0005-0000-0000-000031010000}"/>
    <cellStyle name="Millares 3 3 4" xfId="2950" xr:uid="{00000000-0005-0000-0000-000032010000}"/>
    <cellStyle name="Millares 3 4" xfId="227" xr:uid="{00000000-0005-0000-0000-000033010000}"/>
    <cellStyle name="Millares 3 4 2" xfId="2900" xr:uid="{00000000-0005-0000-0000-000034010000}"/>
    <cellStyle name="Millares 3 4 2 2" xfId="3002" xr:uid="{00000000-0005-0000-0000-000035010000}"/>
    <cellStyle name="Millares 3 4 3" xfId="2952" xr:uid="{00000000-0005-0000-0000-000036010000}"/>
    <cellStyle name="Millares 4" xfId="8" xr:uid="{00000000-0005-0000-0000-000037010000}"/>
    <cellStyle name="Millares 4 2" xfId="228" xr:uid="{00000000-0005-0000-0000-000038010000}"/>
    <cellStyle name="Millares 5" xfId="229" xr:uid="{00000000-0005-0000-0000-000039010000}"/>
    <cellStyle name="Millares 5 2" xfId="230" xr:uid="{00000000-0005-0000-0000-00003A010000}"/>
    <cellStyle name="Millares 5 3" xfId="231" xr:uid="{00000000-0005-0000-0000-00003B010000}"/>
    <cellStyle name="Millares 5 4" xfId="232" xr:uid="{00000000-0005-0000-0000-00003C010000}"/>
    <cellStyle name="Millares 5 4 2" xfId="2901" xr:uid="{00000000-0005-0000-0000-00003D010000}"/>
    <cellStyle name="Millares 5 4 2 2" xfId="3003" xr:uid="{00000000-0005-0000-0000-00003E010000}"/>
    <cellStyle name="Millares 5 4 3" xfId="2953" xr:uid="{00000000-0005-0000-0000-00003F010000}"/>
    <cellStyle name="Millares 5 5" xfId="233" xr:uid="{00000000-0005-0000-0000-000040010000}"/>
    <cellStyle name="Millares 5 5 2" xfId="2902" xr:uid="{00000000-0005-0000-0000-000041010000}"/>
    <cellStyle name="Millares 5 5 2 2" xfId="3004" xr:uid="{00000000-0005-0000-0000-000042010000}"/>
    <cellStyle name="Millares 5 5 3" xfId="2954" xr:uid="{00000000-0005-0000-0000-000043010000}"/>
    <cellStyle name="Millares 6" xfId="234" xr:uid="{00000000-0005-0000-0000-000044010000}"/>
    <cellStyle name="Millares 6 2" xfId="235" xr:uid="{00000000-0005-0000-0000-000045010000}"/>
    <cellStyle name="Millares 6 2 2" xfId="236" xr:uid="{00000000-0005-0000-0000-000046010000}"/>
    <cellStyle name="Millares 6 2 2 2" xfId="2905" xr:uid="{00000000-0005-0000-0000-000047010000}"/>
    <cellStyle name="Millares 6 2 2 2 2" xfId="3007" xr:uid="{00000000-0005-0000-0000-000048010000}"/>
    <cellStyle name="Millares 6 2 2 3" xfId="2957" xr:uid="{00000000-0005-0000-0000-000049010000}"/>
    <cellStyle name="Millares 6 2 3" xfId="2904" xr:uid="{00000000-0005-0000-0000-00004A010000}"/>
    <cellStyle name="Millares 6 2 3 2" xfId="3006" xr:uid="{00000000-0005-0000-0000-00004B010000}"/>
    <cellStyle name="Millares 6 2 4" xfId="2956" xr:uid="{00000000-0005-0000-0000-00004C010000}"/>
    <cellStyle name="Millares 6 3" xfId="237" xr:uid="{00000000-0005-0000-0000-00004D010000}"/>
    <cellStyle name="Millares 6 3 2" xfId="238" xr:uid="{00000000-0005-0000-0000-00004E010000}"/>
    <cellStyle name="Millares 6 3 2 2" xfId="2907" xr:uid="{00000000-0005-0000-0000-00004F010000}"/>
    <cellStyle name="Millares 6 3 2 2 2" xfId="3009" xr:uid="{00000000-0005-0000-0000-000050010000}"/>
    <cellStyle name="Millares 6 3 2 3" xfId="2959" xr:uid="{00000000-0005-0000-0000-000051010000}"/>
    <cellStyle name="Millares 6 3 3" xfId="2906" xr:uid="{00000000-0005-0000-0000-000052010000}"/>
    <cellStyle name="Millares 6 3 3 2" xfId="3008" xr:uid="{00000000-0005-0000-0000-000053010000}"/>
    <cellStyle name="Millares 6 3 4" xfId="2958" xr:uid="{00000000-0005-0000-0000-000054010000}"/>
    <cellStyle name="Millares 6 4" xfId="239" xr:uid="{00000000-0005-0000-0000-000055010000}"/>
    <cellStyle name="Millares 6 5" xfId="2903" xr:uid="{00000000-0005-0000-0000-000056010000}"/>
    <cellStyle name="Millares 6 5 2" xfId="3005" xr:uid="{00000000-0005-0000-0000-000057010000}"/>
    <cellStyle name="Millares 6 6" xfId="2955" xr:uid="{00000000-0005-0000-0000-000058010000}"/>
    <cellStyle name="Millares 7" xfId="240" xr:uid="{00000000-0005-0000-0000-000059010000}"/>
    <cellStyle name="Millares 7 2" xfId="241" xr:uid="{00000000-0005-0000-0000-00005A010000}"/>
    <cellStyle name="Millares 7 2 2" xfId="2909" xr:uid="{00000000-0005-0000-0000-00005B010000}"/>
    <cellStyle name="Millares 7 2 2 2" xfId="3011" xr:uid="{00000000-0005-0000-0000-00005C010000}"/>
    <cellStyle name="Millares 7 2 3" xfId="2961" xr:uid="{00000000-0005-0000-0000-00005D010000}"/>
    <cellStyle name="Millares 7 3" xfId="2908" xr:uid="{00000000-0005-0000-0000-00005E010000}"/>
    <cellStyle name="Millares 7 3 2" xfId="3010" xr:uid="{00000000-0005-0000-0000-00005F010000}"/>
    <cellStyle name="Millares 7 4" xfId="2960" xr:uid="{00000000-0005-0000-0000-000060010000}"/>
    <cellStyle name="Millares 8" xfId="242" xr:uid="{00000000-0005-0000-0000-000061010000}"/>
    <cellStyle name="Millares 8 2" xfId="243" xr:uid="{00000000-0005-0000-0000-000062010000}"/>
    <cellStyle name="Millares 8 2 2" xfId="2911" xr:uid="{00000000-0005-0000-0000-000063010000}"/>
    <cellStyle name="Millares 8 2 2 2" xfId="3013" xr:uid="{00000000-0005-0000-0000-000064010000}"/>
    <cellStyle name="Millares 8 2 3" xfId="2963" xr:uid="{00000000-0005-0000-0000-000065010000}"/>
    <cellStyle name="Millares 8 3" xfId="2910" xr:uid="{00000000-0005-0000-0000-000066010000}"/>
    <cellStyle name="Millares 8 3 2" xfId="3012" xr:uid="{00000000-0005-0000-0000-000067010000}"/>
    <cellStyle name="Millares 8 4" xfId="2962" xr:uid="{00000000-0005-0000-0000-000068010000}"/>
    <cellStyle name="Millares 9" xfId="244" xr:uid="{00000000-0005-0000-0000-000069010000}"/>
    <cellStyle name="Millares 9 2" xfId="245" xr:uid="{00000000-0005-0000-0000-00006A010000}"/>
    <cellStyle name="Millares 9 2 2" xfId="2913" xr:uid="{00000000-0005-0000-0000-00006B010000}"/>
    <cellStyle name="Millares 9 2 2 2" xfId="3015" xr:uid="{00000000-0005-0000-0000-00006C010000}"/>
    <cellStyle name="Millares 9 2 3" xfId="2965" xr:uid="{00000000-0005-0000-0000-00006D010000}"/>
    <cellStyle name="Millares 9 3" xfId="2912" xr:uid="{00000000-0005-0000-0000-00006E010000}"/>
    <cellStyle name="Millares 9 3 2" xfId="3014" xr:uid="{00000000-0005-0000-0000-00006F010000}"/>
    <cellStyle name="Millares 9 4" xfId="2964" xr:uid="{00000000-0005-0000-0000-000070010000}"/>
    <cellStyle name="Moneda" xfId="9" builtinId="4"/>
    <cellStyle name="Moneda [0]" xfId="2866" builtinId="7"/>
    <cellStyle name="Moneda [0] 10" xfId="2918" xr:uid="{00000000-0005-0000-0000-000073010000}"/>
    <cellStyle name="Moneda [0] 10 2" xfId="3022" xr:uid="{00000000-0005-0000-0000-000074010000}"/>
    <cellStyle name="Moneda [0] 11" xfId="2969" xr:uid="{00000000-0005-0000-0000-000075010000}"/>
    <cellStyle name="Moneda [0] 2" xfId="246" xr:uid="{00000000-0005-0000-0000-000076010000}"/>
    <cellStyle name="Moneda [0] 2 2" xfId="247" xr:uid="{00000000-0005-0000-0000-000077010000}"/>
    <cellStyle name="Moneda [0] 2 2 2" xfId="248" xr:uid="{00000000-0005-0000-0000-000078010000}"/>
    <cellStyle name="Moneda [0] 2 2 2 2" xfId="249" xr:uid="{00000000-0005-0000-0000-000079010000}"/>
    <cellStyle name="Moneda [0] 2 2 3" xfId="250" xr:uid="{00000000-0005-0000-0000-00007A010000}"/>
    <cellStyle name="Moneda [0] 2 2 4" xfId="251" xr:uid="{00000000-0005-0000-0000-00007B010000}"/>
    <cellStyle name="Moneda [0] 2 3" xfId="252" xr:uid="{00000000-0005-0000-0000-00007C010000}"/>
    <cellStyle name="Moneda [0] 2 3 2" xfId="253" xr:uid="{00000000-0005-0000-0000-00007D010000}"/>
    <cellStyle name="Moneda [0] 2 4" xfId="254" xr:uid="{00000000-0005-0000-0000-00007E010000}"/>
    <cellStyle name="Moneda [0] 2 5" xfId="255" xr:uid="{00000000-0005-0000-0000-00007F010000}"/>
    <cellStyle name="Moneda [0] 3" xfId="256" xr:uid="{00000000-0005-0000-0000-000080010000}"/>
    <cellStyle name="Moneda [0] 3 2" xfId="257" xr:uid="{00000000-0005-0000-0000-000081010000}"/>
    <cellStyle name="Moneda [0] 3 2 2" xfId="258" xr:uid="{00000000-0005-0000-0000-000082010000}"/>
    <cellStyle name="Moneda [0] 3 2 2 2" xfId="259" xr:uid="{00000000-0005-0000-0000-000083010000}"/>
    <cellStyle name="Moneda [0] 3 2 3" xfId="260" xr:uid="{00000000-0005-0000-0000-000084010000}"/>
    <cellStyle name="Moneda [0] 3 2 3 2" xfId="261" xr:uid="{00000000-0005-0000-0000-000085010000}"/>
    <cellStyle name="Moneda [0] 3 2 4" xfId="262" xr:uid="{00000000-0005-0000-0000-000086010000}"/>
    <cellStyle name="Moneda [0] 3 2 4 2" xfId="263" xr:uid="{00000000-0005-0000-0000-000087010000}"/>
    <cellStyle name="Moneda [0] 3 2 5" xfId="264" xr:uid="{00000000-0005-0000-0000-000088010000}"/>
    <cellStyle name="Moneda [0] 3 3" xfId="265" xr:uid="{00000000-0005-0000-0000-000089010000}"/>
    <cellStyle name="Moneda [0] 3 3 2" xfId="266" xr:uid="{00000000-0005-0000-0000-00008A010000}"/>
    <cellStyle name="Moneda [0] 3 4" xfId="267" xr:uid="{00000000-0005-0000-0000-00008B010000}"/>
    <cellStyle name="Moneda [0] 3 4 2" xfId="268" xr:uid="{00000000-0005-0000-0000-00008C010000}"/>
    <cellStyle name="Moneda [0] 3 5" xfId="269" xr:uid="{00000000-0005-0000-0000-00008D010000}"/>
    <cellStyle name="Moneda [0] 3 5 2" xfId="270" xr:uid="{00000000-0005-0000-0000-00008E010000}"/>
    <cellStyle name="Moneda [0] 3 6" xfId="271" xr:uid="{00000000-0005-0000-0000-00008F010000}"/>
    <cellStyle name="Moneda [0] 3 7" xfId="272" xr:uid="{00000000-0005-0000-0000-000090010000}"/>
    <cellStyle name="Moneda [0] 3 8" xfId="2914" xr:uid="{00000000-0005-0000-0000-000091010000}"/>
    <cellStyle name="Moneda [0] 3 8 2" xfId="3016" xr:uid="{00000000-0005-0000-0000-000092010000}"/>
    <cellStyle name="Moneda [0] 3 9" xfId="2966" xr:uid="{00000000-0005-0000-0000-000093010000}"/>
    <cellStyle name="Moneda [0] 4" xfId="273" xr:uid="{00000000-0005-0000-0000-000094010000}"/>
    <cellStyle name="Moneda [0] 4 2" xfId="274" xr:uid="{00000000-0005-0000-0000-000095010000}"/>
    <cellStyle name="Moneda [0] 4 2 2" xfId="275" xr:uid="{00000000-0005-0000-0000-000096010000}"/>
    <cellStyle name="Moneda [0] 4 3" xfId="276" xr:uid="{00000000-0005-0000-0000-000097010000}"/>
    <cellStyle name="Moneda [0] 4 3 2" xfId="277" xr:uid="{00000000-0005-0000-0000-000098010000}"/>
    <cellStyle name="Moneda [0] 4 4" xfId="278" xr:uid="{00000000-0005-0000-0000-000099010000}"/>
    <cellStyle name="Moneda [0] 4 4 2" xfId="279" xr:uid="{00000000-0005-0000-0000-00009A010000}"/>
    <cellStyle name="Moneda [0] 4 5" xfId="280" xr:uid="{00000000-0005-0000-0000-00009B010000}"/>
    <cellStyle name="Moneda [0] 5" xfId="281" xr:uid="{00000000-0005-0000-0000-00009C010000}"/>
    <cellStyle name="Moneda [0] 5 2" xfId="282" xr:uid="{00000000-0005-0000-0000-00009D010000}"/>
    <cellStyle name="Moneda [0] 5 2 2" xfId="283" xr:uid="{00000000-0005-0000-0000-00009E010000}"/>
    <cellStyle name="Moneda [0] 5 3" xfId="284" xr:uid="{00000000-0005-0000-0000-00009F010000}"/>
    <cellStyle name="Moneda [0] 5 3 2" xfId="285" xr:uid="{00000000-0005-0000-0000-0000A0010000}"/>
    <cellStyle name="Moneda [0] 5 4" xfId="286" xr:uid="{00000000-0005-0000-0000-0000A1010000}"/>
    <cellStyle name="Moneda [0] 5 4 2" xfId="287" xr:uid="{00000000-0005-0000-0000-0000A2010000}"/>
    <cellStyle name="Moneda [0] 5 5" xfId="288" xr:uid="{00000000-0005-0000-0000-0000A3010000}"/>
    <cellStyle name="Moneda [0] 6" xfId="289" xr:uid="{00000000-0005-0000-0000-0000A4010000}"/>
    <cellStyle name="Moneda [0] 6 2" xfId="290" xr:uid="{00000000-0005-0000-0000-0000A5010000}"/>
    <cellStyle name="Moneda [0] 7" xfId="291" xr:uid="{00000000-0005-0000-0000-0000A6010000}"/>
    <cellStyle name="Moneda [0] 7 2" xfId="292" xr:uid="{00000000-0005-0000-0000-0000A7010000}"/>
    <cellStyle name="Moneda [0] 8" xfId="293" xr:uid="{00000000-0005-0000-0000-0000A8010000}"/>
    <cellStyle name="Moneda [0] 8 2" xfId="294" xr:uid="{00000000-0005-0000-0000-0000A9010000}"/>
    <cellStyle name="Moneda [0] 9" xfId="295" xr:uid="{00000000-0005-0000-0000-0000AA010000}"/>
    <cellStyle name="Moneda [0] 9 2" xfId="296" xr:uid="{00000000-0005-0000-0000-0000AB010000}"/>
    <cellStyle name="Moneda 10" xfId="297" xr:uid="{00000000-0005-0000-0000-0000AC010000}"/>
    <cellStyle name="Moneda 10 10" xfId="298" xr:uid="{00000000-0005-0000-0000-0000AD010000}"/>
    <cellStyle name="Moneda 10 11" xfId="299" xr:uid="{00000000-0005-0000-0000-0000AE010000}"/>
    <cellStyle name="Moneda 10 2" xfId="300" xr:uid="{00000000-0005-0000-0000-0000AF010000}"/>
    <cellStyle name="Moneda 10 2 2" xfId="301" xr:uid="{00000000-0005-0000-0000-0000B0010000}"/>
    <cellStyle name="Moneda 10 2 2 2" xfId="302" xr:uid="{00000000-0005-0000-0000-0000B1010000}"/>
    <cellStyle name="Moneda 10 2 2 2 2" xfId="303" xr:uid="{00000000-0005-0000-0000-0000B2010000}"/>
    <cellStyle name="Moneda 10 2 2 2 2 2" xfId="304" xr:uid="{00000000-0005-0000-0000-0000B3010000}"/>
    <cellStyle name="Moneda 10 2 2 2 3" xfId="305" xr:uid="{00000000-0005-0000-0000-0000B4010000}"/>
    <cellStyle name="Moneda 10 2 2 2 3 2" xfId="306" xr:uid="{00000000-0005-0000-0000-0000B5010000}"/>
    <cellStyle name="Moneda 10 2 2 2 4" xfId="307" xr:uid="{00000000-0005-0000-0000-0000B6010000}"/>
    <cellStyle name="Moneda 10 2 2 2 4 2" xfId="308" xr:uid="{00000000-0005-0000-0000-0000B7010000}"/>
    <cellStyle name="Moneda 10 2 2 2 5" xfId="309" xr:uid="{00000000-0005-0000-0000-0000B8010000}"/>
    <cellStyle name="Moneda 10 2 2 3" xfId="310" xr:uid="{00000000-0005-0000-0000-0000B9010000}"/>
    <cellStyle name="Moneda 10 2 2 3 2" xfId="311" xr:uid="{00000000-0005-0000-0000-0000BA010000}"/>
    <cellStyle name="Moneda 10 2 2 4" xfId="312" xr:uid="{00000000-0005-0000-0000-0000BB010000}"/>
    <cellStyle name="Moneda 10 2 2 4 2" xfId="313" xr:uid="{00000000-0005-0000-0000-0000BC010000}"/>
    <cellStyle name="Moneda 10 2 2 5" xfId="314" xr:uid="{00000000-0005-0000-0000-0000BD010000}"/>
    <cellStyle name="Moneda 10 2 2 5 2" xfId="315" xr:uid="{00000000-0005-0000-0000-0000BE010000}"/>
    <cellStyle name="Moneda 10 2 2 6" xfId="316" xr:uid="{00000000-0005-0000-0000-0000BF010000}"/>
    <cellStyle name="Moneda 10 2 3" xfId="317" xr:uid="{00000000-0005-0000-0000-0000C0010000}"/>
    <cellStyle name="Moneda 10 2 3 2" xfId="318" xr:uid="{00000000-0005-0000-0000-0000C1010000}"/>
    <cellStyle name="Moneda 10 2 3 2 2" xfId="319" xr:uid="{00000000-0005-0000-0000-0000C2010000}"/>
    <cellStyle name="Moneda 10 2 3 3" xfId="320" xr:uid="{00000000-0005-0000-0000-0000C3010000}"/>
    <cellStyle name="Moneda 10 2 3 3 2" xfId="321" xr:uid="{00000000-0005-0000-0000-0000C4010000}"/>
    <cellStyle name="Moneda 10 2 3 4" xfId="322" xr:uid="{00000000-0005-0000-0000-0000C5010000}"/>
    <cellStyle name="Moneda 10 2 3 4 2" xfId="323" xr:uid="{00000000-0005-0000-0000-0000C6010000}"/>
    <cellStyle name="Moneda 10 2 3 5" xfId="324" xr:uid="{00000000-0005-0000-0000-0000C7010000}"/>
    <cellStyle name="Moneda 10 2 4" xfId="325" xr:uid="{00000000-0005-0000-0000-0000C8010000}"/>
    <cellStyle name="Moneda 10 2 4 2" xfId="326" xr:uid="{00000000-0005-0000-0000-0000C9010000}"/>
    <cellStyle name="Moneda 10 2 5" xfId="327" xr:uid="{00000000-0005-0000-0000-0000CA010000}"/>
    <cellStyle name="Moneda 10 2 5 2" xfId="328" xr:uid="{00000000-0005-0000-0000-0000CB010000}"/>
    <cellStyle name="Moneda 10 2 6" xfId="329" xr:uid="{00000000-0005-0000-0000-0000CC010000}"/>
    <cellStyle name="Moneda 10 2 6 2" xfId="330" xr:uid="{00000000-0005-0000-0000-0000CD010000}"/>
    <cellStyle name="Moneda 10 2 7" xfId="331" xr:uid="{00000000-0005-0000-0000-0000CE010000}"/>
    <cellStyle name="Moneda 10 2 8" xfId="332" xr:uid="{00000000-0005-0000-0000-0000CF010000}"/>
    <cellStyle name="Moneda 10 3" xfId="333" xr:uid="{00000000-0005-0000-0000-0000D0010000}"/>
    <cellStyle name="Moneda 10 3 2" xfId="334" xr:uid="{00000000-0005-0000-0000-0000D1010000}"/>
    <cellStyle name="Moneda 10 3 2 2" xfId="335" xr:uid="{00000000-0005-0000-0000-0000D2010000}"/>
    <cellStyle name="Moneda 10 3 2 2 2" xfId="336" xr:uid="{00000000-0005-0000-0000-0000D3010000}"/>
    <cellStyle name="Moneda 10 3 2 2 2 2" xfId="337" xr:uid="{00000000-0005-0000-0000-0000D4010000}"/>
    <cellStyle name="Moneda 10 3 2 2 3" xfId="338" xr:uid="{00000000-0005-0000-0000-0000D5010000}"/>
    <cellStyle name="Moneda 10 3 2 2 3 2" xfId="339" xr:uid="{00000000-0005-0000-0000-0000D6010000}"/>
    <cellStyle name="Moneda 10 3 2 2 4" xfId="340" xr:uid="{00000000-0005-0000-0000-0000D7010000}"/>
    <cellStyle name="Moneda 10 3 2 2 4 2" xfId="341" xr:uid="{00000000-0005-0000-0000-0000D8010000}"/>
    <cellStyle name="Moneda 10 3 2 2 5" xfId="342" xr:uid="{00000000-0005-0000-0000-0000D9010000}"/>
    <cellStyle name="Moneda 10 3 2 3" xfId="343" xr:uid="{00000000-0005-0000-0000-0000DA010000}"/>
    <cellStyle name="Moneda 10 3 2 3 2" xfId="344" xr:uid="{00000000-0005-0000-0000-0000DB010000}"/>
    <cellStyle name="Moneda 10 3 2 4" xfId="345" xr:uid="{00000000-0005-0000-0000-0000DC010000}"/>
    <cellStyle name="Moneda 10 3 2 4 2" xfId="346" xr:uid="{00000000-0005-0000-0000-0000DD010000}"/>
    <cellStyle name="Moneda 10 3 2 5" xfId="347" xr:uid="{00000000-0005-0000-0000-0000DE010000}"/>
    <cellStyle name="Moneda 10 3 2 5 2" xfId="348" xr:uid="{00000000-0005-0000-0000-0000DF010000}"/>
    <cellStyle name="Moneda 10 3 2 6" xfId="349" xr:uid="{00000000-0005-0000-0000-0000E0010000}"/>
    <cellStyle name="Moneda 10 3 3" xfId="350" xr:uid="{00000000-0005-0000-0000-0000E1010000}"/>
    <cellStyle name="Moneda 10 3 3 2" xfId="351" xr:uid="{00000000-0005-0000-0000-0000E2010000}"/>
    <cellStyle name="Moneda 10 3 3 2 2" xfId="352" xr:uid="{00000000-0005-0000-0000-0000E3010000}"/>
    <cellStyle name="Moneda 10 3 3 3" xfId="353" xr:uid="{00000000-0005-0000-0000-0000E4010000}"/>
    <cellStyle name="Moneda 10 3 3 3 2" xfId="354" xr:uid="{00000000-0005-0000-0000-0000E5010000}"/>
    <cellStyle name="Moneda 10 3 3 4" xfId="355" xr:uid="{00000000-0005-0000-0000-0000E6010000}"/>
    <cellStyle name="Moneda 10 3 3 4 2" xfId="356" xr:uid="{00000000-0005-0000-0000-0000E7010000}"/>
    <cellStyle name="Moneda 10 3 3 5" xfId="357" xr:uid="{00000000-0005-0000-0000-0000E8010000}"/>
    <cellStyle name="Moneda 10 3 4" xfId="358" xr:uid="{00000000-0005-0000-0000-0000E9010000}"/>
    <cellStyle name="Moneda 10 3 4 2" xfId="359" xr:uid="{00000000-0005-0000-0000-0000EA010000}"/>
    <cellStyle name="Moneda 10 3 5" xfId="360" xr:uid="{00000000-0005-0000-0000-0000EB010000}"/>
    <cellStyle name="Moneda 10 3 5 2" xfId="361" xr:uid="{00000000-0005-0000-0000-0000EC010000}"/>
    <cellStyle name="Moneda 10 3 6" xfId="362" xr:uid="{00000000-0005-0000-0000-0000ED010000}"/>
    <cellStyle name="Moneda 10 3 6 2" xfId="363" xr:uid="{00000000-0005-0000-0000-0000EE010000}"/>
    <cellStyle name="Moneda 10 3 7" xfId="364" xr:uid="{00000000-0005-0000-0000-0000EF010000}"/>
    <cellStyle name="Moneda 10 4" xfId="365" xr:uid="{00000000-0005-0000-0000-0000F0010000}"/>
    <cellStyle name="Moneda 10 4 2" xfId="366" xr:uid="{00000000-0005-0000-0000-0000F1010000}"/>
    <cellStyle name="Moneda 10 4 2 2" xfId="367" xr:uid="{00000000-0005-0000-0000-0000F2010000}"/>
    <cellStyle name="Moneda 10 4 2 2 2" xfId="368" xr:uid="{00000000-0005-0000-0000-0000F3010000}"/>
    <cellStyle name="Moneda 10 4 2 2 2 2" xfId="369" xr:uid="{00000000-0005-0000-0000-0000F4010000}"/>
    <cellStyle name="Moneda 10 4 2 2 3" xfId="370" xr:uid="{00000000-0005-0000-0000-0000F5010000}"/>
    <cellStyle name="Moneda 10 4 2 2 3 2" xfId="371" xr:uid="{00000000-0005-0000-0000-0000F6010000}"/>
    <cellStyle name="Moneda 10 4 2 2 4" xfId="372" xr:uid="{00000000-0005-0000-0000-0000F7010000}"/>
    <cellStyle name="Moneda 10 4 2 2 4 2" xfId="373" xr:uid="{00000000-0005-0000-0000-0000F8010000}"/>
    <cellStyle name="Moneda 10 4 2 2 5" xfId="374" xr:uid="{00000000-0005-0000-0000-0000F9010000}"/>
    <cellStyle name="Moneda 10 4 2 3" xfId="375" xr:uid="{00000000-0005-0000-0000-0000FA010000}"/>
    <cellStyle name="Moneda 10 4 2 3 2" xfId="376" xr:uid="{00000000-0005-0000-0000-0000FB010000}"/>
    <cellStyle name="Moneda 10 4 2 4" xfId="377" xr:uid="{00000000-0005-0000-0000-0000FC010000}"/>
    <cellStyle name="Moneda 10 4 2 4 2" xfId="378" xr:uid="{00000000-0005-0000-0000-0000FD010000}"/>
    <cellStyle name="Moneda 10 4 2 5" xfId="379" xr:uid="{00000000-0005-0000-0000-0000FE010000}"/>
    <cellStyle name="Moneda 10 4 2 5 2" xfId="380" xr:uid="{00000000-0005-0000-0000-0000FF010000}"/>
    <cellStyle name="Moneda 10 4 2 6" xfId="381" xr:uid="{00000000-0005-0000-0000-000000020000}"/>
    <cellStyle name="Moneda 10 4 3" xfId="382" xr:uid="{00000000-0005-0000-0000-000001020000}"/>
    <cellStyle name="Moneda 10 4 3 2" xfId="383" xr:uid="{00000000-0005-0000-0000-000002020000}"/>
    <cellStyle name="Moneda 10 4 3 2 2" xfId="384" xr:uid="{00000000-0005-0000-0000-000003020000}"/>
    <cellStyle name="Moneda 10 4 3 3" xfId="385" xr:uid="{00000000-0005-0000-0000-000004020000}"/>
    <cellStyle name="Moneda 10 4 3 3 2" xfId="386" xr:uid="{00000000-0005-0000-0000-000005020000}"/>
    <cellStyle name="Moneda 10 4 3 4" xfId="387" xr:uid="{00000000-0005-0000-0000-000006020000}"/>
    <cellStyle name="Moneda 10 4 3 4 2" xfId="388" xr:uid="{00000000-0005-0000-0000-000007020000}"/>
    <cellStyle name="Moneda 10 4 3 5" xfId="389" xr:uid="{00000000-0005-0000-0000-000008020000}"/>
    <cellStyle name="Moneda 10 4 4" xfId="390" xr:uid="{00000000-0005-0000-0000-000009020000}"/>
    <cellStyle name="Moneda 10 4 4 2" xfId="391" xr:uid="{00000000-0005-0000-0000-00000A020000}"/>
    <cellStyle name="Moneda 10 4 5" xfId="392" xr:uid="{00000000-0005-0000-0000-00000B020000}"/>
    <cellStyle name="Moneda 10 4 5 2" xfId="393" xr:uid="{00000000-0005-0000-0000-00000C020000}"/>
    <cellStyle name="Moneda 10 4 6" xfId="394" xr:uid="{00000000-0005-0000-0000-00000D020000}"/>
    <cellStyle name="Moneda 10 4 6 2" xfId="395" xr:uid="{00000000-0005-0000-0000-00000E020000}"/>
    <cellStyle name="Moneda 10 4 7" xfId="396" xr:uid="{00000000-0005-0000-0000-00000F020000}"/>
    <cellStyle name="Moneda 10 5" xfId="397" xr:uid="{00000000-0005-0000-0000-000010020000}"/>
    <cellStyle name="Moneda 10 5 2" xfId="398" xr:uid="{00000000-0005-0000-0000-000011020000}"/>
    <cellStyle name="Moneda 10 5 2 2" xfId="399" xr:uid="{00000000-0005-0000-0000-000012020000}"/>
    <cellStyle name="Moneda 10 5 2 2 2" xfId="400" xr:uid="{00000000-0005-0000-0000-000013020000}"/>
    <cellStyle name="Moneda 10 5 2 3" xfId="401" xr:uid="{00000000-0005-0000-0000-000014020000}"/>
    <cellStyle name="Moneda 10 5 2 3 2" xfId="402" xr:uid="{00000000-0005-0000-0000-000015020000}"/>
    <cellStyle name="Moneda 10 5 2 4" xfId="403" xr:uid="{00000000-0005-0000-0000-000016020000}"/>
    <cellStyle name="Moneda 10 5 2 4 2" xfId="404" xr:uid="{00000000-0005-0000-0000-000017020000}"/>
    <cellStyle name="Moneda 10 5 2 5" xfId="405" xr:uid="{00000000-0005-0000-0000-000018020000}"/>
    <cellStyle name="Moneda 10 5 3" xfId="406" xr:uid="{00000000-0005-0000-0000-000019020000}"/>
    <cellStyle name="Moneda 10 5 3 2" xfId="407" xr:uid="{00000000-0005-0000-0000-00001A020000}"/>
    <cellStyle name="Moneda 10 5 4" xfId="408" xr:uid="{00000000-0005-0000-0000-00001B020000}"/>
    <cellStyle name="Moneda 10 5 4 2" xfId="409" xr:uid="{00000000-0005-0000-0000-00001C020000}"/>
    <cellStyle name="Moneda 10 5 5" xfId="410" xr:uid="{00000000-0005-0000-0000-00001D020000}"/>
    <cellStyle name="Moneda 10 5 5 2" xfId="411" xr:uid="{00000000-0005-0000-0000-00001E020000}"/>
    <cellStyle name="Moneda 10 5 6" xfId="412" xr:uid="{00000000-0005-0000-0000-00001F020000}"/>
    <cellStyle name="Moneda 10 6" xfId="413" xr:uid="{00000000-0005-0000-0000-000020020000}"/>
    <cellStyle name="Moneda 10 6 2" xfId="414" xr:uid="{00000000-0005-0000-0000-000021020000}"/>
    <cellStyle name="Moneda 10 6 2 2" xfId="415" xr:uid="{00000000-0005-0000-0000-000022020000}"/>
    <cellStyle name="Moneda 10 6 3" xfId="416" xr:uid="{00000000-0005-0000-0000-000023020000}"/>
    <cellStyle name="Moneda 10 6 3 2" xfId="417" xr:uid="{00000000-0005-0000-0000-000024020000}"/>
    <cellStyle name="Moneda 10 6 4" xfId="418" xr:uid="{00000000-0005-0000-0000-000025020000}"/>
    <cellStyle name="Moneda 10 6 4 2" xfId="419" xr:uid="{00000000-0005-0000-0000-000026020000}"/>
    <cellStyle name="Moneda 10 6 5" xfId="420" xr:uid="{00000000-0005-0000-0000-000027020000}"/>
    <cellStyle name="Moneda 10 7" xfId="421" xr:uid="{00000000-0005-0000-0000-000028020000}"/>
    <cellStyle name="Moneda 10 7 2" xfId="422" xr:uid="{00000000-0005-0000-0000-000029020000}"/>
    <cellStyle name="Moneda 10 8" xfId="423" xr:uid="{00000000-0005-0000-0000-00002A020000}"/>
    <cellStyle name="Moneda 10 8 2" xfId="424" xr:uid="{00000000-0005-0000-0000-00002B020000}"/>
    <cellStyle name="Moneda 10 9" xfId="425" xr:uid="{00000000-0005-0000-0000-00002C020000}"/>
    <cellStyle name="Moneda 10 9 2" xfId="426" xr:uid="{00000000-0005-0000-0000-00002D020000}"/>
    <cellStyle name="Moneda 11" xfId="427" xr:uid="{00000000-0005-0000-0000-00002E020000}"/>
    <cellStyle name="Moneda 11 10" xfId="428" xr:uid="{00000000-0005-0000-0000-00002F020000}"/>
    <cellStyle name="Moneda 11 11" xfId="429" xr:uid="{00000000-0005-0000-0000-000030020000}"/>
    <cellStyle name="Moneda 11 2" xfId="430" xr:uid="{00000000-0005-0000-0000-000031020000}"/>
    <cellStyle name="Moneda 11 2 2" xfId="431" xr:uid="{00000000-0005-0000-0000-000032020000}"/>
    <cellStyle name="Moneda 11 2 2 2" xfId="432" xr:uid="{00000000-0005-0000-0000-000033020000}"/>
    <cellStyle name="Moneda 11 2 2 2 2" xfId="433" xr:uid="{00000000-0005-0000-0000-000034020000}"/>
    <cellStyle name="Moneda 11 2 2 2 2 2" xfId="434" xr:uid="{00000000-0005-0000-0000-000035020000}"/>
    <cellStyle name="Moneda 11 2 2 2 3" xfId="435" xr:uid="{00000000-0005-0000-0000-000036020000}"/>
    <cellStyle name="Moneda 11 2 2 2 3 2" xfId="436" xr:uid="{00000000-0005-0000-0000-000037020000}"/>
    <cellStyle name="Moneda 11 2 2 2 4" xfId="437" xr:uid="{00000000-0005-0000-0000-000038020000}"/>
    <cellStyle name="Moneda 11 2 2 2 4 2" xfId="438" xr:uid="{00000000-0005-0000-0000-000039020000}"/>
    <cellStyle name="Moneda 11 2 2 2 5" xfId="439" xr:uid="{00000000-0005-0000-0000-00003A020000}"/>
    <cellStyle name="Moneda 11 2 2 3" xfId="440" xr:uid="{00000000-0005-0000-0000-00003B020000}"/>
    <cellStyle name="Moneda 11 2 2 3 2" xfId="441" xr:uid="{00000000-0005-0000-0000-00003C020000}"/>
    <cellStyle name="Moneda 11 2 2 4" xfId="442" xr:uid="{00000000-0005-0000-0000-00003D020000}"/>
    <cellStyle name="Moneda 11 2 2 4 2" xfId="443" xr:uid="{00000000-0005-0000-0000-00003E020000}"/>
    <cellStyle name="Moneda 11 2 2 5" xfId="444" xr:uid="{00000000-0005-0000-0000-00003F020000}"/>
    <cellStyle name="Moneda 11 2 2 5 2" xfId="445" xr:uid="{00000000-0005-0000-0000-000040020000}"/>
    <cellStyle name="Moneda 11 2 2 6" xfId="446" xr:uid="{00000000-0005-0000-0000-000041020000}"/>
    <cellStyle name="Moneda 11 2 3" xfId="447" xr:uid="{00000000-0005-0000-0000-000042020000}"/>
    <cellStyle name="Moneda 11 2 3 2" xfId="448" xr:uid="{00000000-0005-0000-0000-000043020000}"/>
    <cellStyle name="Moneda 11 2 3 2 2" xfId="449" xr:uid="{00000000-0005-0000-0000-000044020000}"/>
    <cellStyle name="Moneda 11 2 3 3" xfId="450" xr:uid="{00000000-0005-0000-0000-000045020000}"/>
    <cellStyle name="Moneda 11 2 3 3 2" xfId="451" xr:uid="{00000000-0005-0000-0000-000046020000}"/>
    <cellStyle name="Moneda 11 2 3 4" xfId="452" xr:uid="{00000000-0005-0000-0000-000047020000}"/>
    <cellStyle name="Moneda 11 2 3 4 2" xfId="453" xr:uid="{00000000-0005-0000-0000-000048020000}"/>
    <cellStyle name="Moneda 11 2 3 5" xfId="454" xr:uid="{00000000-0005-0000-0000-000049020000}"/>
    <cellStyle name="Moneda 11 2 4" xfId="455" xr:uid="{00000000-0005-0000-0000-00004A020000}"/>
    <cellStyle name="Moneda 11 2 4 2" xfId="456" xr:uid="{00000000-0005-0000-0000-00004B020000}"/>
    <cellStyle name="Moneda 11 2 5" xfId="457" xr:uid="{00000000-0005-0000-0000-00004C020000}"/>
    <cellStyle name="Moneda 11 2 5 2" xfId="458" xr:uid="{00000000-0005-0000-0000-00004D020000}"/>
    <cellStyle name="Moneda 11 2 6" xfId="459" xr:uid="{00000000-0005-0000-0000-00004E020000}"/>
    <cellStyle name="Moneda 11 2 6 2" xfId="460" xr:uid="{00000000-0005-0000-0000-00004F020000}"/>
    <cellStyle name="Moneda 11 2 7" xfId="461" xr:uid="{00000000-0005-0000-0000-000050020000}"/>
    <cellStyle name="Moneda 11 2 8" xfId="462" xr:uid="{00000000-0005-0000-0000-000051020000}"/>
    <cellStyle name="Moneda 11 3" xfId="463" xr:uid="{00000000-0005-0000-0000-000052020000}"/>
    <cellStyle name="Moneda 11 3 2" xfId="464" xr:uid="{00000000-0005-0000-0000-000053020000}"/>
    <cellStyle name="Moneda 11 3 2 2" xfId="465" xr:uid="{00000000-0005-0000-0000-000054020000}"/>
    <cellStyle name="Moneda 11 3 2 2 2" xfId="466" xr:uid="{00000000-0005-0000-0000-000055020000}"/>
    <cellStyle name="Moneda 11 3 2 2 2 2" xfId="467" xr:uid="{00000000-0005-0000-0000-000056020000}"/>
    <cellStyle name="Moneda 11 3 2 2 3" xfId="468" xr:uid="{00000000-0005-0000-0000-000057020000}"/>
    <cellStyle name="Moneda 11 3 2 2 3 2" xfId="469" xr:uid="{00000000-0005-0000-0000-000058020000}"/>
    <cellStyle name="Moneda 11 3 2 2 4" xfId="470" xr:uid="{00000000-0005-0000-0000-000059020000}"/>
    <cellStyle name="Moneda 11 3 2 2 4 2" xfId="471" xr:uid="{00000000-0005-0000-0000-00005A020000}"/>
    <cellStyle name="Moneda 11 3 2 2 5" xfId="472" xr:uid="{00000000-0005-0000-0000-00005B020000}"/>
    <cellStyle name="Moneda 11 3 2 3" xfId="473" xr:uid="{00000000-0005-0000-0000-00005C020000}"/>
    <cellStyle name="Moneda 11 3 2 3 2" xfId="474" xr:uid="{00000000-0005-0000-0000-00005D020000}"/>
    <cellStyle name="Moneda 11 3 2 4" xfId="475" xr:uid="{00000000-0005-0000-0000-00005E020000}"/>
    <cellStyle name="Moneda 11 3 2 4 2" xfId="476" xr:uid="{00000000-0005-0000-0000-00005F020000}"/>
    <cellStyle name="Moneda 11 3 2 5" xfId="477" xr:uid="{00000000-0005-0000-0000-000060020000}"/>
    <cellStyle name="Moneda 11 3 2 5 2" xfId="478" xr:uid="{00000000-0005-0000-0000-000061020000}"/>
    <cellStyle name="Moneda 11 3 2 6" xfId="479" xr:uid="{00000000-0005-0000-0000-000062020000}"/>
    <cellStyle name="Moneda 11 3 3" xfId="480" xr:uid="{00000000-0005-0000-0000-000063020000}"/>
    <cellStyle name="Moneda 11 3 3 2" xfId="481" xr:uid="{00000000-0005-0000-0000-000064020000}"/>
    <cellStyle name="Moneda 11 3 3 2 2" xfId="482" xr:uid="{00000000-0005-0000-0000-000065020000}"/>
    <cellStyle name="Moneda 11 3 3 3" xfId="483" xr:uid="{00000000-0005-0000-0000-000066020000}"/>
    <cellStyle name="Moneda 11 3 3 3 2" xfId="484" xr:uid="{00000000-0005-0000-0000-000067020000}"/>
    <cellStyle name="Moneda 11 3 3 4" xfId="485" xr:uid="{00000000-0005-0000-0000-000068020000}"/>
    <cellStyle name="Moneda 11 3 3 4 2" xfId="486" xr:uid="{00000000-0005-0000-0000-000069020000}"/>
    <cellStyle name="Moneda 11 3 3 5" xfId="487" xr:uid="{00000000-0005-0000-0000-00006A020000}"/>
    <cellStyle name="Moneda 11 3 4" xfId="488" xr:uid="{00000000-0005-0000-0000-00006B020000}"/>
    <cellStyle name="Moneda 11 3 4 2" xfId="489" xr:uid="{00000000-0005-0000-0000-00006C020000}"/>
    <cellStyle name="Moneda 11 3 5" xfId="490" xr:uid="{00000000-0005-0000-0000-00006D020000}"/>
    <cellStyle name="Moneda 11 3 5 2" xfId="491" xr:uid="{00000000-0005-0000-0000-00006E020000}"/>
    <cellStyle name="Moneda 11 3 6" xfId="492" xr:uid="{00000000-0005-0000-0000-00006F020000}"/>
    <cellStyle name="Moneda 11 3 6 2" xfId="493" xr:uid="{00000000-0005-0000-0000-000070020000}"/>
    <cellStyle name="Moneda 11 3 7" xfId="494" xr:uid="{00000000-0005-0000-0000-000071020000}"/>
    <cellStyle name="Moneda 11 4" xfId="495" xr:uid="{00000000-0005-0000-0000-000072020000}"/>
    <cellStyle name="Moneda 11 4 2" xfId="496" xr:uid="{00000000-0005-0000-0000-000073020000}"/>
    <cellStyle name="Moneda 11 4 2 2" xfId="497" xr:uid="{00000000-0005-0000-0000-000074020000}"/>
    <cellStyle name="Moneda 11 4 2 2 2" xfId="498" xr:uid="{00000000-0005-0000-0000-000075020000}"/>
    <cellStyle name="Moneda 11 4 2 2 2 2" xfId="499" xr:uid="{00000000-0005-0000-0000-000076020000}"/>
    <cellStyle name="Moneda 11 4 2 2 3" xfId="500" xr:uid="{00000000-0005-0000-0000-000077020000}"/>
    <cellStyle name="Moneda 11 4 2 2 3 2" xfId="501" xr:uid="{00000000-0005-0000-0000-000078020000}"/>
    <cellStyle name="Moneda 11 4 2 2 4" xfId="502" xr:uid="{00000000-0005-0000-0000-000079020000}"/>
    <cellStyle name="Moneda 11 4 2 2 4 2" xfId="503" xr:uid="{00000000-0005-0000-0000-00007A020000}"/>
    <cellStyle name="Moneda 11 4 2 2 5" xfId="504" xr:uid="{00000000-0005-0000-0000-00007B020000}"/>
    <cellStyle name="Moneda 11 4 2 3" xfId="505" xr:uid="{00000000-0005-0000-0000-00007C020000}"/>
    <cellStyle name="Moneda 11 4 2 3 2" xfId="506" xr:uid="{00000000-0005-0000-0000-00007D020000}"/>
    <cellStyle name="Moneda 11 4 2 4" xfId="507" xr:uid="{00000000-0005-0000-0000-00007E020000}"/>
    <cellStyle name="Moneda 11 4 2 4 2" xfId="508" xr:uid="{00000000-0005-0000-0000-00007F020000}"/>
    <cellStyle name="Moneda 11 4 2 5" xfId="509" xr:uid="{00000000-0005-0000-0000-000080020000}"/>
    <cellStyle name="Moneda 11 4 2 5 2" xfId="510" xr:uid="{00000000-0005-0000-0000-000081020000}"/>
    <cellStyle name="Moneda 11 4 2 6" xfId="511" xr:uid="{00000000-0005-0000-0000-000082020000}"/>
    <cellStyle name="Moneda 11 4 3" xfId="512" xr:uid="{00000000-0005-0000-0000-000083020000}"/>
    <cellStyle name="Moneda 11 4 3 2" xfId="513" xr:uid="{00000000-0005-0000-0000-000084020000}"/>
    <cellStyle name="Moneda 11 4 3 2 2" xfId="514" xr:uid="{00000000-0005-0000-0000-000085020000}"/>
    <cellStyle name="Moneda 11 4 3 3" xfId="515" xr:uid="{00000000-0005-0000-0000-000086020000}"/>
    <cellStyle name="Moneda 11 4 3 3 2" xfId="516" xr:uid="{00000000-0005-0000-0000-000087020000}"/>
    <cellStyle name="Moneda 11 4 3 4" xfId="517" xr:uid="{00000000-0005-0000-0000-000088020000}"/>
    <cellStyle name="Moneda 11 4 3 4 2" xfId="518" xr:uid="{00000000-0005-0000-0000-000089020000}"/>
    <cellStyle name="Moneda 11 4 3 5" xfId="519" xr:uid="{00000000-0005-0000-0000-00008A020000}"/>
    <cellStyle name="Moneda 11 4 4" xfId="520" xr:uid="{00000000-0005-0000-0000-00008B020000}"/>
    <cellStyle name="Moneda 11 4 4 2" xfId="521" xr:uid="{00000000-0005-0000-0000-00008C020000}"/>
    <cellStyle name="Moneda 11 4 5" xfId="522" xr:uid="{00000000-0005-0000-0000-00008D020000}"/>
    <cellStyle name="Moneda 11 4 5 2" xfId="523" xr:uid="{00000000-0005-0000-0000-00008E020000}"/>
    <cellStyle name="Moneda 11 4 6" xfId="524" xr:uid="{00000000-0005-0000-0000-00008F020000}"/>
    <cellStyle name="Moneda 11 4 6 2" xfId="525" xr:uid="{00000000-0005-0000-0000-000090020000}"/>
    <cellStyle name="Moneda 11 4 7" xfId="526" xr:uid="{00000000-0005-0000-0000-000091020000}"/>
    <cellStyle name="Moneda 11 5" xfId="527" xr:uid="{00000000-0005-0000-0000-000092020000}"/>
    <cellStyle name="Moneda 11 5 2" xfId="528" xr:uid="{00000000-0005-0000-0000-000093020000}"/>
    <cellStyle name="Moneda 11 5 2 2" xfId="529" xr:uid="{00000000-0005-0000-0000-000094020000}"/>
    <cellStyle name="Moneda 11 5 2 2 2" xfId="530" xr:uid="{00000000-0005-0000-0000-000095020000}"/>
    <cellStyle name="Moneda 11 5 2 3" xfId="531" xr:uid="{00000000-0005-0000-0000-000096020000}"/>
    <cellStyle name="Moneda 11 5 2 3 2" xfId="532" xr:uid="{00000000-0005-0000-0000-000097020000}"/>
    <cellStyle name="Moneda 11 5 2 4" xfId="533" xr:uid="{00000000-0005-0000-0000-000098020000}"/>
    <cellStyle name="Moneda 11 5 2 4 2" xfId="534" xr:uid="{00000000-0005-0000-0000-000099020000}"/>
    <cellStyle name="Moneda 11 5 2 5" xfId="535" xr:uid="{00000000-0005-0000-0000-00009A020000}"/>
    <cellStyle name="Moneda 11 5 3" xfId="536" xr:uid="{00000000-0005-0000-0000-00009B020000}"/>
    <cellStyle name="Moneda 11 5 3 2" xfId="537" xr:uid="{00000000-0005-0000-0000-00009C020000}"/>
    <cellStyle name="Moneda 11 5 4" xfId="538" xr:uid="{00000000-0005-0000-0000-00009D020000}"/>
    <cellStyle name="Moneda 11 5 4 2" xfId="539" xr:uid="{00000000-0005-0000-0000-00009E020000}"/>
    <cellStyle name="Moneda 11 5 5" xfId="540" xr:uid="{00000000-0005-0000-0000-00009F020000}"/>
    <cellStyle name="Moneda 11 5 5 2" xfId="541" xr:uid="{00000000-0005-0000-0000-0000A0020000}"/>
    <cellStyle name="Moneda 11 5 6" xfId="542" xr:uid="{00000000-0005-0000-0000-0000A1020000}"/>
    <cellStyle name="Moneda 11 6" xfId="543" xr:uid="{00000000-0005-0000-0000-0000A2020000}"/>
    <cellStyle name="Moneda 11 6 2" xfId="544" xr:uid="{00000000-0005-0000-0000-0000A3020000}"/>
    <cellStyle name="Moneda 11 6 2 2" xfId="545" xr:uid="{00000000-0005-0000-0000-0000A4020000}"/>
    <cellStyle name="Moneda 11 6 3" xfId="546" xr:uid="{00000000-0005-0000-0000-0000A5020000}"/>
    <cellStyle name="Moneda 11 6 3 2" xfId="547" xr:uid="{00000000-0005-0000-0000-0000A6020000}"/>
    <cellStyle name="Moneda 11 6 4" xfId="548" xr:uid="{00000000-0005-0000-0000-0000A7020000}"/>
    <cellStyle name="Moneda 11 6 4 2" xfId="549" xr:uid="{00000000-0005-0000-0000-0000A8020000}"/>
    <cellStyle name="Moneda 11 6 5" xfId="550" xr:uid="{00000000-0005-0000-0000-0000A9020000}"/>
    <cellStyle name="Moneda 11 7" xfId="551" xr:uid="{00000000-0005-0000-0000-0000AA020000}"/>
    <cellStyle name="Moneda 11 7 2" xfId="552" xr:uid="{00000000-0005-0000-0000-0000AB020000}"/>
    <cellStyle name="Moneda 11 8" xfId="553" xr:uid="{00000000-0005-0000-0000-0000AC020000}"/>
    <cellStyle name="Moneda 11 8 2" xfId="554" xr:uid="{00000000-0005-0000-0000-0000AD020000}"/>
    <cellStyle name="Moneda 11 9" xfId="555" xr:uid="{00000000-0005-0000-0000-0000AE020000}"/>
    <cellStyle name="Moneda 11 9 2" xfId="556" xr:uid="{00000000-0005-0000-0000-0000AF020000}"/>
    <cellStyle name="Moneda 12" xfId="557" xr:uid="{00000000-0005-0000-0000-0000B0020000}"/>
    <cellStyle name="Moneda 12 2" xfId="558" xr:uid="{00000000-0005-0000-0000-0000B1020000}"/>
    <cellStyle name="Moneda 12 2 2" xfId="559" xr:uid="{00000000-0005-0000-0000-0000B2020000}"/>
    <cellStyle name="Moneda 12 2 2 2" xfId="560" xr:uid="{00000000-0005-0000-0000-0000B3020000}"/>
    <cellStyle name="Moneda 12 2 2 2 2" xfId="561" xr:uid="{00000000-0005-0000-0000-0000B4020000}"/>
    <cellStyle name="Moneda 12 2 2 2 2 2" xfId="562" xr:uid="{00000000-0005-0000-0000-0000B5020000}"/>
    <cellStyle name="Moneda 12 2 2 2 3" xfId="563" xr:uid="{00000000-0005-0000-0000-0000B6020000}"/>
    <cellStyle name="Moneda 12 2 2 2 3 2" xfId="564" xr:uid="{00000000-0005-0000-0000-0000B7020000}"/>
    <cellStyle name="Moneda 12 2 2 2 4" xfId="565" xr:uid="{00000000-0005-0000-0000-0000B8020000}"/>
    <cellStyle name="Moneda 12 2 2 2 4 2" xfId="566" xr:uid="{00000000-0005-0000-0000-0000B9020000}"/>
    <cellStyle name="Moneda 12 2 2 2 5" xfId="567" xr:uid="{00000000-0005-0000-0000-0000BA020000}"/>
    <cellStyle name="Moneda 12 2 2 3" xfId="568" xr:uid="{00000000-0005-0000-0000-0000BB020000}"/>
    <cellStyle name="Moneda 12 2 2 3 2" xfId="569" xr:uid="{00000000-0005-0000-0000-0000BC020000}"/>
    <cellStyle name="Moneda 12 2 2 4" xfId="570" xr:uid="{00000000-0005-0000-0000-0000BD020000}"/>
    <cellStyle name="Moneda 12 2 2 4 2" xfId="571" xr:uid="{00000000-0005-0000-0000-0000BE020000}"/>
    <cellStyle name="Moneda 12 2 2 5" xfId="572" xr:uid="{00000000-0005-0000-0000-0000BF020000}"/>
    <cellStyle name="Moneda 12 2 2 5 2" xfId="573" xr:uid="{00000000-0005-0000-0000-0000C0020000}"/>
    <cellStyle name="Moneda 12 2 2 6" xfId="574" xr:uid="{00000000-0005-0000-0000-0000C1020000}"/>
    <cellStyle name="Moneda 12 2 3" xfId="575" xr:uid="{00000000-0005-0000-0000-0000C2020000}"/>
    <cellStyle name="Moneda 12 2 3 2" xfId="576" xr:uid="{00000000-0005-0000-0000-0000C3020000}"/>
    <cellStyle name="Moneda 12 2 3 2 2" xfId="577" xr:uid="{00000000-0005-0000-0000-0000C4020000}"/>
    <cellStyle name="Moneda 12 2 3 3" xfId="578" xr:uid="{00000000-0005-0000-0000-0000C5020000}"/>
    <cellStyle name="Moneda 12 2 3 3 2" xfId="579" xr:uid="{00000000-0005-0000-0000-0000C6020000}"/>
    <cellStyle name="Moneda 12 2 3 4" xfId="580" xr:uid="{00000000-0005-0000-0000-0000C7020000}"/>
    <cellStyle name="Moneda 12 2 3 4 2" xfId="581" xr:uid="{00000000-0005-0000-0000-0000C8020000}"/>
    <cellStyle name="Moneda 12 2 3 5" xfId="582" xr:uid="{00000000-0005-0000-0000-0000C9020000}"/>
    <cellStyle name="Moneda 12 2 4" xfId="583" xr:uid="{00000000-0005-0000-0000-0000CA020000}"/>
    <cellStyle name="Moneda 12 2 4 2" xfId="584" xr:uid="{00000000-0005-0000-0000-0000CB020000}"/>
    <cellStyle name="Moneda 12 2 5" xfId="585" xr:uid="{00000000-0005-0000-0000-0000CC020000}"/>
    <cellStyle name="Moneda 12 2 5 2" xfId="586" xr:uid="{00000000-0005-0000-0000-0000CD020000}"/>
    <cellStyle name="Moneda 12 2 6" xfId="587" xr:uid="{00000000-0005-0000-0000-0000CE020000}"/>
    <cellStyle name="Moneda 12 2 6 2" xfId="588" xr:uid="{00000000-0005-0000-0000-0000CF020000}"/>
    <cellStyle name="Moneda 12 2 7" xfId="589" xr:uid="{00000000-0005-0000-0000-0000D0020000}"/>
    <cellStyle name="Moneda 12 2 8" xfId="590" xr:uid="{00000000-0005-0000-0000-0000D1020000}"/>
    <cellStyle name="Moneda 12 3" xfId="591" xr:uid="{00000000-0005-0000-0000-0000D2020000}"/>
    <cellStyle name="Moneda 12 3 2" xfId="592" xr:uid="{00000000-0005-0000-0000-0000D3020000}"/>
    <cellStyle name="Moneda 12 3 2 2" xfId="593" xr:uid="{00000000-0005-0000-0000-0000D4020000}"/>
    <cellStyle name="Moneda 12 3 2 2 2" xfId="594" xr:uid="{00000000-0005-0000-0000-0000D5020000}"/>
    <cellStyle name="Moneda 12 3 2 3" xfId="595" xr:uid="{00000000-0005-0000-0000-0000D6020000}"/>
    <cellStyle name="Moneda 12 3 2 3 2" xfId="596" xr:uid="{00000000-0005-0000-0000-0000D7020000}"/>
    <cellStyle name="Moneda 12 3 2 4" xfId="597" xr:uid="{00000000-0005-0000-0000-0000D8020000}"/>
    <cellStyle name="Moneda 12 3 2 4 2" xfId="598" xr:uid="{00000000-0005-0000-0000-0000D9020000}"/>
    <cellStyle name="Moneda 12 3 2 5" xfId="599" xr:uid="{00000000-0005-0000-0000-0000DA020000}"/>
    <cellStyle name="Moneda 12 3 3" xfId="600" xr:uid="{00000000-0005-0000-0000-0000DB020000}"/>
    <cellStyle name="Moneda 12 3 3 2" xfId="601" xr:uid="{00000000-0005-0000-0000-0000DC020000}"/>
    <cellStyle name="Moneda 12 3 4" xfId="602" xr:uid="{00000000-0005-0000-0000-0000DD020000}"/>
    <cellStyle name="Moneda 12 3 4 2" xfId="603" xr:uid="{00000000-0005-0000-0000-0000DE020000}"/>
    <cellStyle name="Moneda 12 3 5" xfId="604" xr:uid="{00000000-0005-0000-0000-0000DF020000}"/>
    <cellStyle name="Moneda 12 3 5 2" xfId="605" xr:uid="{00000000-0005-0000-0000-0000E0020000}"/>
    <cellStyle name="Moneda 12 3 6" xfId="606" xr:uid="{00000000-0005-0000-0000-0000E1020000}"/>
    <cellStyle name="Moneda 12 4" xfId="607" xr:uid="{00000000-0005-0000-0000-0000E2020000}"/>
    <cellStyle name="Moneda 12 4 2" xfId="608" xr:uid="{00000000-0005-0000-0000-0000E3020000}"/>
    <cellStyle name="Moneda 12 4 2 2" xfId="609" xr:uid="{00000000-0005-0000-0000-0000E4020000}"/>
    <cellStyle name="Moneda 12 4 3" xfId="610" xr:uid="{00000000-0005-0000-0000-0000E5020000}"/>
    <cellStyle name="Moneda 12 4 3 2" xfId="611" xr:uid="{00000000-0005-0000-0000-0000E6020000}"/>
    <cellStyle name="Moneda 12 4 4" xfId="612" xr:uid="{00000000-0005-0000-0000-0000E7020000}"/>
    <cellStyle name="Moneda 12 4 4 2" xfId="613" xr:uid="{00000000-0005-0000-0000-0000E8020000}"/>
    <cellStyle name="Moneda 12 4 5" xfId="614" xr:uid="{00000000-0005-0000-0000-0000E9020000}"/>
    <cellStyle name="Moneda 12 5" xfId="615" xr:uid="{00000000-0005-0000-0000-0000EA020000}"/>
    <cellStyle name="Moneda 12 5 2" xfId="616" xr:uid="{00000000-0005-0000-0000-0000EB020000}"/>
    <cellStyle name="Moneda 12 6" xfId="617" xr:uid="{00000000-0005-0000-0000-0000EC020000}"/>
    <cellStyle name="Moneda 12 6 2" xfId="618" xr:uid="{00000000-0005-0000-0000-0000ED020000}"/>
    <cellStyle name="Moneda 12 7" xfId="619" xr:uid="{00000000-0005-0000-0000-0000EE020000}"/>
    <cellStyle name="Moneda 12 7 2" xfId="620" xr:uid="{00000000-0005-0000-0000-0000EF020000}"/>
    <cellStyle name="Moneda 12 8" xfId="621" xr:uid="{00000000-0005-0000-0000-0000F0020000}"/>
    <cellStyle name="Moneda 12 9" xfId="622" xr:uid="{00000000-0005-0000-0000-0000F1020000}"/>
    <cellStyle name="Moneda 13" xfId="623" xr:uid="{00000000-0005-0000-0000-0000F2020000}"/>
    <cellStyle name="Moneda 13 10" xfId="624" xr:uid="{00000000-0005-0000-0000-0000F3020000}"/>
    <cellStyle name="Moneda 13 2" xfId="625" xr:uid="{00000000-0005-0000-0000-0000F4020000}"/>
    <cellStyle name="Moneda 13 2 2" xfId="626" xr:uid="{00000000-0005-0000-0000-0000F5020000}"/>
    <cellStyle name="Moneda 13 2 2 2" xfId="627" xr:uid="{00000000-0005-0000-0000-0000F6020000}"/>
    <cellStyle name="Moneda 13 2 2 2 2" xfId="628" xr:uid="{00000000-0005-0000-0000-0000F7020000}"/>
    <cellStyle name="Moneda 13 2 2 2 2 2" xfId="629" xr:uid="{00000000-0005-0000-0000-0000F8020000}"/>
    <cellStyle name="Moneda 13 2 2 2 3" xfId="630" xr:uid="{00000000-0005-0000-0000-0000F9020000}"/>
    <cellStyle name="Moneda 13 2 2 2 3 2" xfId="631" xr:uid="{00000000-0005-0000-0000-0000FA020000}"/>
    <cellStyle name="Moneda 13 2 2 2 4" xfId="632" xr:uid="{00000000-0005-0000-0000-0000FB020000}"/>
    <cellStyle name="Moneda 13 2 2 2 4 2" xfId="633" xr:uid="{00000000-0005-0000-0000-0000FC020000}"/>
    <cellStyle name="Moneda 13 2 2 2 5" xfId="634" xr:uid="{00000000-0005-0000-0000-0000FD020000}"/>
    <cellStyle name="Moneda 13 2 2 3" xfId="635" xr:uid="{00000000-0005-0000-0000-0000FE020000}"/>
    <cellStyle name="Moneda 13 2 2 3 2" xfId="636" xr:uid="{00000000-0005-0000-0000-0000FF020000}"/>
    <cellStyle name="Moneda 13 2 2 4" xfId="637" xr:uid="{00000000-0005-0000-0000-000000030000}"/>
    <cellStyle name="Moneda 13 2 2 4 2" xfId="638" xr:uid="{00000000-0005-0000-0000-000001030000}"/>
    <cellStyle name="Moneda 13 2 2 5" xfId="639" xr:uid="{00000000-0005-0000-0000-000002030000}"/>
    <cellStyle name="Moneda 13 2 2 5 2" xfId="640" xr:uid="{00000000-0005-0000-0000-000003030000}"/>
    <cellStyle name="Moneda 13 2 2 6" xfId="641" xr:uid="{00000000-0005-0000-0000-000004030000}"/>
    <cellStyle name="Moneda 13 2 3" xfId="642" xr:uid="{00000000-0005-0000-0000-000005030000}"/>
    <cellStyle name="Moneda 13 2 3 2" xfId="643" xr:uid="{00000000-0005-0000-0000-000006030000}"/>
    <cellStyle name="Moneda 13 2 3 2 2" xfId="644" xr:uid="{00000000-0005-0000-0000-000007030000}"/>
    <cellStyle name="Moneda 13 2 3 3" xfId="645" xr:uid="{00000000-0005-0000-0000-000008030000}"/>
    <cellStyle name="Moneda 13 2 3 3 2" xfId="646" xr:uid="{00000000-0005-0000-0000-000009030000}"/>
    <cellStyle name="Moneda 13 2 3 4" xfId="647" xr:uid="{00000000-0005-0000-0000-00000A030000}"/>
    <cellStyle name="Moneda 13 2 3 4 2" xfId="648" xr:uid="{00000000-0005-0000-0000-00000B030000}"/>
    <cellStyle name="Moneda 13 2 3 5" xfId="649" xr:uid="{00000000-0005-0000-0000-00000C030000}"/>
    <cellStyle name="Moneda 13 2 4" xfId="650" xr:uid="{00000000-0005-0000-0000-00000D030000}"/>
    <cellStyle name="Moneda 13 2 4 2" xfId="651" xr:uid="{00000000-0005-0000-0000-00000E030000}"/>
    <cellStyle name="Moneda 13 2 5" xfId="652" xr:uid="{00000000-0005-0000-0000-00000F030000}"/>
    <cellStyle name="Moneda 13 2 5 2" xfId="653" xr:uid="{00000000-0005-0000-0000-000010030000}"/>
    <cellStyle name="Moneda 13 2 6" xfId="654" xr:uid="{00000000-0005-0000-0000-000011030000}"/>
    <cellStyle name="Moneda 13 2 6 2" xfId="655" xr:uid="{00000000-0005-0000-0000-000012030000}"/>
    <cellStyle name="Moneda 13 2 7" xfId="656" xr:uid="{00000000-0005-0000-0000-000013030000}"/>
    <cellStyle name="Moneda 13 2 8" xfId="657" xr:uid="{00000000-0005-0000-0000-000014030000}"/>
    <cellStyle name="Moneda 13 3" xfId="658" xr:uid="{00000000-0005-0000-0000-000015030000}"/>
    <cellStyle name="Moneda 13 3 2" xfId="659" xr:uid="{00000000-0005-0000-0000-000016030000}"/>
    <cellStyle name="Moneda 13 3 2 2" xfId="660" xr:uid="{00000000-0005-0000-0000-000017030000}"/>
    <cellStyle name="Moneda 13 3 2 2 2" xfId="661" xr:uid="{00000000-0005-0000-0000-000018030000}"/>
    <cellStyle name="Moneda 13 3 2 3" xfId="662" xr:uid="{00000000-0005-0000-0000-000019030000}"/>
    <cellStyle name="Moneda 13 3 2 3 2" xfId="663" xr:uid="{00000000-0005-0000-0000-00001A030000}"/>
    <cellStyle name="Moneda 13 3 2 4" xfId="664" xr:uid="{00000000-0005-0000-0000-00001B030000}"/>
    <cellStyle name="Moneda 13 3 2 4 2" xfId="665" xr:uid="{00000000-0005-0000-0000-00001C030000}"/>
    <cellStyle name="Moneda 13 3 2 5" xfId="666" xr:uid="{00000000-0005-0000-0000-00001D030000}"/>
    <cellStyle name="Moneda 13 3 3" xfId="667" xr:uid="{00000000-0005-0000-0000-00001E030000}"/>
    <cellStyle name="Moneda 13 3 3 2" xfId="668" xr:uid="{00000000-0005-0000-0000-00001F030000}"/>
    <cellStyle name="Moneda 13 3 4" xfId="669" xr:uid="{00000000-0005-0000-0000-000020030000}"/>
    <cellStyle name="Moneda 13 3 4 2" xfId="670" xr:uid="{00000000-0005-0000-0000-000021030000}"/>
    <cellStyle name="Moneda 13 3 5" xfId="671" xr:uid="{00000000-0005-0000-0000-000022030000}"/>
    <cellStyle name="Moneda 13 3 5 2" xfId="672" xr:uid="{00000000-0005-0000-0000-000023030000}"/>
    <cellStyle name="Moneda 13 3 6" xfId="673" xr:uid="{00000000-0005-0000-0000-000024030000}"/>
    <cellStyle name="Moneda 13 4" xfId="674" xr:uid="{00000000-0005-0000-0000-000025030000}"/>
    <cellStyle name="Moneda 13 4 2" xfId="675" xr:uid="{00000000-0005-0000-0000-000026030000}"/>
    <cellStyle name="Moneda 13 4 2 2" xfId="676" xr:uid="{00000000-0005-0000-0000-000027030000}"/>
    <cellStyle name="Moneda 13 4 3" xfId="677" xr:uid="{00000000-0005-0000-0000-000028030000}"/>
    <cellStyle name="Moneda 13 4 3 2" xfId="678" xr:uid="{00000000-0005-0000-0000-000029030000}"/>
    <cellStyle name="Moneda 13 4 4" xfId="679" xr:uid="{00000000-0005-0000-0000-00002A030000}"/>
    <cellStyle name="Moneda 13 4 4 2" xfId="680" xr:uid="{00000000-0005-0000-0000-00002B030000}"/>
    <cellStyle name="Moneda 13 4 5" xfId="681" xr:uid="{00000000-0005-0000-0000-00002C030000}"/>
    <cellStyle name="Moneda 13 5" xfId="682" xr:uid="{00000000-0005-0000-0000-00002D030000}"/>
    <cellStyle name="Moneda 13 5 2" xfId="683" xr:uid="{00000000-0005-0000-0000-00002E030000}"/>
    <cellStyle name="Moneda 13 5 2 2" xfId="684" xr:uid="{00000000-0005-0000-0000-00002F030000}"/>
    <cellStyle name="Moneda 13 5 3" xfId="685" xr:uid="{00000000-0005-0000-0000-000030030000}"/>
    <cellStyle name="Moneda 13 5 3 2" xfId="686" xr:uid="{00000000-0005-0000-0000-000031030000}"/>
    <cellStyle name="Moneda 13 5 4" xfId="687" xr:uid="{00000000-0005-0000-0000-000032030000}"/>
    <cellStyle name="Moneda 13 5 4 2" xfId="688" xr:uid="{00000000-0005-0000-0000-000033030000}"/>
    <cellStyle name="Moneda 13 5 5" xfId="689" xr:uid="{00000000-0005-0000-0000-000034030000}"/>
    <cellStyle name="Moneda 13 6" xfId="690" xr:uid="{00000000-0005-0000-0000-000035030000}"/>
    <cellStyle name="Moneda 13 6 2" xfId="691" xr:uid="{00000000-0005-0000-0000-000036030000}"/>
    <cellStyle name="Moneda 13 7" xfId="692" xr:uid="{00000000-0005-0000-0000-000037030000}"/>
    <cellStyle name="Moneda 13 7 2" xfId="693" xr:uid="{00000000-0005-0000-0000-000038030000}"/>
    <cellStyle name="Moneda 13 8" xfId="694" xr:uid="{00000000-0005-0000-0000-000039030000}"/>
    <cellStyle name="Moneda 13 8 2" xfId="695" xr:uid="{00000000-0005-0000-0000-00003A030000}"/>
    <cellStyle name="Moneda 13 9" xfId="696" xr:uid="{00000000-0005-0000-0000-00003B030000}"/>
    <cellStyle name="Moneda 14" xfId="697" xr:uid="{00000000-0005-0000-0000-00003C030000}"/>
    <cellStyle name="Moneda 14 2" xfId="698" xr:uid="{00000000-0005-0000-0000-00003D030000}"/>
    <cellStyle name="Moneda 14 2 2" xfId="699" xr:uid="{00000000-0005-0000-0000-00003E030000}"/>
    <cellStyle name="Moneda 14 2 2 2" xfId="700" xr:uid="{00000000-0005-0000-0000-00003F030000}"/>
    <cellStyle name="Moneda 14 2 2 2 2" xfId="701" xr:uid="{00000000-0005-0000-0000-000040030000}"/>
    <cellStyle name="Moneda 14 2 2 2 2 2" xfId="702" xr:uid="{00000000-0005-0000-0000-000041030000}"/>
    <cellStyle name="Moneda 14 2 2 2 3" xfId="703" xr:uid="{00000000-0005-0000-0000-000042030000}"/>
    <cellStyle name="Moneda 14 2 2 2 3 2" xfId="704" xr:uid="{00000000-0005-0000-0000-000043030000}"/>
    <cellStyle name="Moneda 14 2 2 2 4" xfId="705" xr:uid="{00000000-0005-0000-0000-000044030000}"/>
    <cellStyle name="Moneda 14 2 2 2 4 2" xfId="706" xr:uid="{00000000-0005-0000-0000-000045030000}"/>
    <cellStyle name="Moneda 14 2 2 2 5" xfId="707" xr:uid="{00000000-0005-0000-0000-000046030000}"/>
    <cellStyle name="Moneda 14 2 2 3" xfId="708" xr:uid="{00000000-0005-0000-0000-000047030000}"/>
    <cellStyle name="Moneda 14 2 2 3 2" xfId="709" xr:uid="{00000000-0005-0000-0000-000048030000}"/>
    <cellStyle name="Moneda 14 2 2 4" xfId="710" xr:uid="{00000000-0005-0000-0000-000049030000}"/>
    <cellStyle name="Moneda 14 2 2 4 2" xfId="711" xr:uid="{00000000-0005-0000-0000-00004A030000}"/>
    <cellStyle name="Moneda 14 2 2 5" xfId="712" xr:uid="{00000000-0005-0000-0000-00004B030000}"/>
    <cellStyle name="Moneda 14 2 2 5 2" xfId="713" xr:uid="{00000000-0005-0000-0000-00004C030000}"/>
    <cellStyle name="Moneda 14 2 2 6" xfId="714" xr:uid="{00000000-0005-0000-0000-00004D030000}"/>
    <cellStyle name="Moneda 14 2 3" xfId="715" xr:uid="{00000000-0005-0000-0000-00004E030000}"/>
    <cellStyle name="Moneda 14 2 3 2" xfId="716" xr:uid="{00000000-0005-0000-0000-00004F030000}"/>
    <cellStyle name="Moneda 14 2 3 2 2" xfId="717" xr:uid="{00000000-0005-0000-0000-000050030000}"/>
    <cellStyle name="Moneda 14 2 3 3" xfId="718" xr:uid="{00000000-0005-0000-0000-000051030000}"/>
    <cellStyle name="Moneda 14 2 3 3 2" xfId="719" xr:uid="{00000000-0005-0000-0000-000052030000}"/>
    <cellStyle name="Moneda 14 2 3 4" xfId="720" xr:uid="{00000000-0005-0000-0000-000053030000}"/>
    <cellStyle name="Moneda 14 2 3 4 2" xfId="721" xr:uid="{00000000-0005-0000-0000-000054030000}"/>
    <cellStyle name="Moneda 14 2 3 5" xfId="722" xr:uid="{00000000-0005-0000-0000-000055030000}"/>
    <cellStyle name="Moneda 14 2 4" xfId="723" xr:uid="{00000000-0005-0000-0000-000056030000}"/>
    <cellStyle name="Moneda 14 2 4 2" xfId="724" xr:uid="{00000000-0005-0000-0000-000057030000}"/>
    <cellStyle name="Moneda 14 2 5" xfId="725" xr:uid="{00000000-0005-0000-0000-000058030000}"/>
    <cellStyle name="Moneda 14 2 5 2" xfId="726" xr:uid="{00000000-0005-0000-0000-000059030000}"/>
    <cellStyle name="Moneda 14 2 6" xfId="727" xr:uid="{00000000-0005-0000-0000-00005A030000}"/>
    <cellStyle name="Moneda 14 2 6 2" xfId="728" xr:uid="{00000000-0005-0000-0000-00005B030000}"/>
    <cellStyle name="Moneda 14 2 7" xfId="729" xr:uid="{00000000-0005-0000-0000-00005C030000}"/>
    <cellStyle name="Moneda 14 2 8" xfId="730" xr:uid="{00000000-0005-0000-0000-00005D030000}"/>
    <cellStyle name="Moneda 14 3" xfId="731" xr:uid="{00000000-0005-0000-0000-00005E030000}"/>
    <cellStyle name="Moneda 14 3 2" xfId="732" xr:uid="{00000000-0005-0000-0000-00005F030000}"/>
    <cellStyle name="Moneda 14 3 2 2" xfId="733" xr:uid="{00000000-0005-0000-0000-000060030000}"/>
    <cellStyle name="Moneda 14 3 2 2 2" xfId="734" xr:uid="{00000000-0005-0000-0000-000061030000}"/>
    <cellStyle name="Moneda 14 3 2 3" xfId="735" xr:uid="{00000000-0005-0000-0000-000062030000}"/>
    <cellStyle name="Moneda 14 3 2 3 2" xfId="736" xr:uid="{00000000-0005-0000-0000-000063030000}"/>
    <cellStyle name="Moneda 14 3 2 4" xfId="737" xr:uid="{00000000-0005-0000-0000-000064030000}"/>
    <cellStyle name="Moneda 14 3 2 4 2" xfId="738" xr:uid="{00000000-0005-0000-0000-000065030000}"/>
    <cellStyle name="Moneda 14 3 2 5" xfId="739" xr:uid="{00000000-0005-0000-0000-000066030000}"/>
    <cellStyle name="Moneda 14 3 3" xfId="740" xr:uid="{00000000-0005-0000-0000-000067030000}"/>
    <cellStyle name="Moneda 14 3 3 2" xfId="741" xr:uid="{00000000-0005-0000-0000-000068030000}"/>
    <cellStyle name="Moneda 14 3 4" xfId="742" xr:uid="{00000000-0005-0000-0000-000069030000}"/>
    <cellStyle name="Moneda 14 3 4 2" xfId="743" xr:uid="{00000000-0005-0000-0000-00006A030000}"/>
    <cellStyle name="Moneda 14 3 5" xfId="744" xr:uid="{00000000-0005-0000-0000-00006B030000}"/>
    <cellStyle name="Moneda 14 3 5 2" xfId="745" xr:uid="{00000000-0005-0000-0000-00006C030000}"/>
    <cellStyle name="Moneda 14 3 6" xfId="746" xr:uid="{00000000-0005-0000-0000-00006D030000}"/>
    <cellStyle name="Moneda 14 4" xfId="747" xr:uid="{00000000-0005-0000-0000-00006E030000}"/>
    <cellStyle name="Moneda 14 4 2" xfId="748" xr:uid="{00000000-0005-0000-0000-00006F030000}"/>
    <cellStyle name="Moneda 14 4 2 2" xfId="749" xr:uid="{00000000-0005-0000-0000-000070030000}"/>
    <cellStyle name="Moneda 14 4 3" xfId="750" xr:uid="{00000000-0005-0000-0000-000071030000}"/>
    <cellStyle name="Moneda 14 4 3 2" xfId="751" xr:uid="{00000000-0005-0000-0000-000072030000}"/>
    <cellStyle name="Moneda 14 4 4" xfId="752" xr:uid="{00000000-0005-0000-0000-000073030000}"/>
    <cellStyle name="Moneda 14 4 4 2" xfId="753" xr:uid="{00000000-0005-0000-0000-000074030000}"/>
    <cellStyle name="Moneda 14 4 5" xfId="754" xr:uid="{00000000-0005-0000-0000-000075030000}"/>
    <cellStyle name="Moneda 14 5" xfId="755" xr:uid="{00000000-0005-0000-0000-000076030000}"/>
    <cellStyle name="Moneda 14 5 2" xfId="756" xr:uid="{00000000-0005-0000-0000-000077030000}"/>
    <cellStyle name="Moneda 14 6" xfId="757" xr:uid="{00000000-0005-0000-0000-000078030000}"/>
    <cellStyle name="Moneda 14 6 2" xfId="758" xr:uid="{00000000-0005-0000-0000-000079030000}"/>
    <cellStyle name="Moneda 14 7" xfId="759" xr:uid="{00000000-0005-0000-0000-00007A030000}"/>
    <cellStyle name="Moneda 14 7 2" xfId="760" xr:uid="{00000000-0005-0000-0000-00007B030000}"/>
    <cellStyle name="Moneda 14 8" xfId="761" xr:uid="{00000000-0005-0000-0000-00007C030000}"/>
    <cellStyle name="Moneda 14 9" xfId="762" xr:uid="{00000000-0005-0000-0000-00007D030000}"/>
    <cellStyle name="Moneda 15" xfId="763" xr:uid="{00000000-0005-0000-0000-00007E030000}"/>
    <cellStyle name="Moneda 15 2" xfId="764" xr:uid="{00000000-0005-0000-0000-00007F030000}"/>
    <cellStyle name="Moneda 15 2 2" xfId="765" xr:uid="{00000000-0005-0000-0000-000080030000}"/>
    <cellStyle name="Moneda 15 2 2 2" xfId="766" xr:uid="{00000000-0005-0000-0000-000081030000}"/>
    <cellStyle name="Moneda 15 2 2 2 2" xfId="767" xr:uid="{00000000-0005-0000-0000-000082030000}"/>
    <cellStyle name="Moneda 15 2 2 2 2 2" xfId="768" xr:uid="{00000000-0005-0000-0000-000083030000}"/>
    <cellStyle name="Moneda 15 2 2 2 3" xfId="769" xr:uid="{00000000-0005-0000-0000-000084030000}"/>
    <cellStyle name="Moneda 15 2 2 2 3 2" xfId="770" xr:uid="{00000000-0005-0000-0000-000085030000}"/>
    <cellStyle name="Moneda 15 2 2 2 4" xfId="771" xr:uid="{00000000-0005-0000-0000-000086030000}"/>
    <cellStyle name="Moneda 15 2 2 2 4 2" xfId="772" xr:uid="{00000000-0005-0000-0000-000087030000}"/>
    <cellStyle name="Moneda 15 2 2 2 5" xfId="773" xr:uid="{00000000-0005-0000-0000-000088030000}"/>
    <cellStyle name="Moneda 15 2 2 3" xfId="774" xr:uid="{00000000-0005-0000-0000-000089030000}"/>
    <cellStyle name="Moneda 15 2 2 3 2" xfId="775" xr:uid="{00000000-0005-0000-0000-00008A030000}"/>
    <cellStyle name="Moneda 15 2 2 4" xfId="776" xr:uid="{00000000-0005-0000-0000-00008B030000}"/>
    <cellStyle name="Moneda 15 2 2 4 2" xfId="777" xr:uid="{00000000-0005-0000-0000-00008C030000}"/>
    <cellStyle name="Moneda 15 2 2 5" xfId="778" xr:uid="{00000000-0005-0000-0000-00008D030000}"/>
    <cellStyle name="Moneda 15 2 2 5 2" xfId="779" xr:uid="{00000000-0005-0000-0000-00008E030000}"/>
    <cellStyle name="Moneda 15 2 2 6" xfId="780" xr:uid="{00000000-0005-0000-0000-00008F030000}"/>
    <cellStyle name="Moneda 15 2 3" xfId="781" xr:uid="{00000000-0005-0000-0000-000090030000}"/>
    <cellStyle name="Moneda 15 2 3 2" xfId="782" xr:uid="{00000000-0005-0000-0000-000091030000}"/>
    <cellStyle name="Moneda 15 2 3 2 2" xfId="783" xr:uid="{00000000-0005-0000-0000-000092030000}"/>
    <cellStyle name="Moneda 15 2 3 3" xfId="784" xr:uid="{00000000-0005-0000-0000-000093030000}"/>
    <cellStyle name="Moneda 15 2 3 3 2" xfId="785" xr:uid="{00000000-0005-0000-0000-000094030000}"/>
    <cellStyle name="Moneda 15 2 3 4" xfId="786" xr:uid="{00000000-0005-0000-0000-000095030000}"/>
    <cellStyle name="Moneda 15 2 3 4 2" xfId="787" xr:uid="{00000000-0005-0000-0000-000096030000}"/>
    <cellStyle name="Moneda 15 2 3 5" xfId="788" xr:uid="{00000000-0005-0000-0000-000097030000}"/>
    <cellStyle name="Moneda 15 2 4" xfId="789" xr:uid="{00000000-0005-0000-0000-000098030000}"/>
    <cellStyle name="Moneda 15 2 4 2" xfId="790" xr:uid="{00000000-0005-0000-0000-000099030000}"/>
    <cellStyle name="Moneda 15 2 5" xfId="791" xr:uid="{00000000-0005-0000-0000-00009A030000}"/>
    <cellStyle name="Moneda 15 2 5 2" xfId="792" xr:uid="{00000000-0005-0000-0000-00009B030000}"/>
    <cellStyle name="Moneda 15 2 6" xfId="793" xr:uid="{00000000-0005-0000-0000-00009C030000}"/>
    <cellStyle name="Moneda 15 2 6 2" xfId="794" xr:uid="{00000000-0005-0000-0000-00009D030000}"/>
    <cellStyle name="Moneda 15 2 7" xfId="795" xr:uid="{00000000-0005-0000-0000-00009E030000}"/>
    <cellStyle name="Moneda 15 2 8" xfId="796" xr:uid="{00000000-0005-0000-0000-00009F030000}"/>
    <cellStyle name="Moneda 15 3" xfId="797" xr:uid="{00000000-0005-0000-0000-0000A0030000}"/>
    <cellStyle name="Moneda 15 3 2" xfId="798" xr:uid="{00000000-0005-0000-0000-0000A1030000}"/>
    <cellStyle name="Moneda 15 3 2 2" xfId="799" xr:uid="{00000000-0005-0000-0000-0000A2030000}"/>
    <cellStyle name="Moneda 15 3 2 2 2" xfId="800" xr:uid="{00000000-0005-0000-0000-0000A3030000}"/>
    <cellStyle name="Moneda 15 3 2 3" xfId="801" xr:uid="{00000000-0005-0000-0000-0000A4030000}"/>
    <cellStyle name="Moneda 15 3 2 3 2" xfId="802" xr:uid="{00000000-0005-0000-0000-0000A5030000}"/>
    <cellStyle name="Moneda 15 3 2 4" xfId="803" xr:uid="{00000000-0005-0000-0000-0000A6030000}"/>
    <cellStyle name="Moneda 15 3 2 4 2" xfId="804" xr:uid="{00000000-0005-0000-0000-0000A7030000}"/>
    <cellStyle name="Moneda 15 3 2 5" xfId="805" xr:uid="{00000000-0005-0000-0000-0000A8030000}"/>
    <cellStyle name="Moneda 15 3 3" xfId="806" xr:uid="{00000000-0005-0000-0000-0000A9030000}"/>
    <cellStyle name="Moneda 15 3 3 2" xfId="807" xr:uid="{00000000-0005-0000-0000-0000AA030000}"/>
    <cellStyle name="Moneda 15 3 4" xfId="808" xr:uid="{00000000-0005-0000-0000-0000AB030000}"/>
    <cellStyle name="Moneda 15 3 4 2" xfId="809" xr:uid="{00000000-0005-0000-0000-0000AC030000}"/>
    <cellStyle name="Moneda 15 3 5" xfId="810" xr:uid="{00000000-0005-0000-0000-0000AD030000}"/>
    <cellStyle name="Moneda 15 3 5 2" xfId="811" xr:uid="{00000000-0005-0000-0000-0000AE030000}"/>
    <cellStyle name="Moneda 15 3 6" xfId="812" xr:uid="{00000000-0005-0000-0000-0000AF030000}"/>
    <cellStyle name="Moneda 15 4" xfId="813" xr:uid="{00000000-0005-0000-0000-0000B0030000}"/>
    <cellStyle name="Moneda 15 4 2" xfId="814" xr:uid="{00000000-0005-0000-0000-0000B1030000}"/>
    <cellStyle name="Moneda 15 4 2 2" xfId="815" xr:uid="{00000000-0005-0000-0000-0000B2030000}"/>
    <cellStyle name="Moneda 15 4 3" xfId="816" xr:uid="{00000000-0005-0000-0000-0000B3030000}"/>
    <cellStyle name="Moneda 15 4 3 2" xfId="817" xr:uid="{00000000-0005-0000-0000-0000B4030000}"/>
    <cellStyle name="Moneda 15 4 4" xfId="818" xr:uid="{00000000-0005-0000-0000-0000B5030000}"/>
    <cellStyle name="Moneda 15 4 4 2" xfId="819" xr:uid="{00000000-0005-0000-0000-0000B6030000}"/>
    <cellStyle name="Moneda 15 4 5" xfId="820" xr:uid="{00000000-0005-0000-0000-0000B7030000}"/>
    <cellStyle name="Moneda 15 5" xfId="821" xr:uid="{00000000-0005-0000-0000-0000B8030000}"/>
    <cellStyle name="Moneda 15 5 2" xfId="822" xr:uid="{00000000-0005-0000-0000-0000B9030000}"/>
    <cellStyle name="Moneda 15 6" xfId="823" xr:uid="{00000000-0005-0000-0000-0000BA030000}"/>
    <cellStyle name="Moneda 15 6 2" xfId="824" xr:uid="{00000000-0005-0000-0000-0000BB030000}"/>
    <cellStyle name="Moneda 15 7" xfId="825" xr:uid="{00000000-0005-0000-0000-0000BC030000}"/>
    <cellStyle name="Moneda 15 7 2" xfId="826" xr:uid="{00000000-0005-0000-0000-0000BD030000}"/>
    <cellStyle name="Moneda 15 8" xfId="827" xr:uid="{00000000-0005-0000-0000-0000BE030000}"/>
    <cellStyle name="Moneda 15 9" xfId="828" xr:uid="{00000000-0005-0000-0000-0000BF030000}"/>
    <cellStyle name="Moneda 16" xfId="829" xr:uid="{00000000-0005-0000-0000-0000C0030000}"/>
    <cellStyle name="Moneda 16 2" xfId="830" xr:uid="{00000000-0005-0000-0000-0000C1030000}"/>
    <cellStyle name="Moneda 16 2 2" xfId="831" xr:uid="{00000000-0005-0000-0000-0000C2030000}"/>
    <cellStyle name="Moneda 16 2 2 2" xfId="832" xr:uid="{00000000-0005-0000-0000-0000C3030000}"/>
    <cellStyle name="Moneda 16 2 2 2 2" xfId="833" xr:uid="{00000000-0005-0000-0000-0000C4030000}"/>
    <cellStyle name="Moneda 16 2 2 3" xfId="834" xr:uid="{00000000-0005-0000-0000-0000C5030000}"/>
    <cellStyle name="Moneda 16 2 2 3 2" xfId="835" xr:uid="{00000000-0005-0000-0000-0000C6030000}"/>
    <cellStyle name="Moneda 16 2 2 4" xfId="836" xr:uid="{00000000-0005-0000-0000-0000C7030000}"/>
    <cellStyle name="Moneda 16 2 2 4 2" xfId="837" xr:uid="{00000000-0005-0000-0000-0000C8030000}"/>
    <cellStyle name="Moneda 16 2 2 5" xfId="838" xr:uid="{00000000-0005-0000-0000-0000C9030000}"/>
    <cellStyle name="Moneda 16 2 3" xfId="839" xr:uid="{00000000-0005-0000-0000-0000CA030000}"/>
    <cellStyle name="Moneda 16 2 3 2" xfId="840" xr:uid="{00000000-0005-0000-0000-0000CB030000}"/>
    <cellStyle name="Moneda 16 2 4" xfId="841" xr:uid="{00000000-0005-0000-0000-0000CC030000}"/>
    <cellStyle name="Moneda 16 2 4 2" xfId="842" xr:uid="{00000000-0005-0000-0000-0000CD030000}"/>
    <cellStyle name="Moneda 16 2 5" xfId="843" xr:uid="{00000000-0005-0000-0000-0000CE030000}"/>
    <cellStyle name="Moneda 16 2 5 2" xfId="844" xr:uid="{00000000-0005-0000-0000-0000CF030000}"/>
    <cellStyle name="Moneda 16 2 6" xfId="845" xr:uid="{00000000-0005-0000-0000-0000D0030000}"/>
    <cellStyle name="Moneda 16 2 7" xfId="846" xr:uid="{00000000-0005-0000-0000-0000D1030000}"/>
    <cellStyle name="Moneda 16 3" xfId="847" xr:uid="{00000000-0005-0000-0000-0000D2030000}"/>
    <cellStyle name="Moneda 16 3 2" xfId="848" xr:uid="{00000000-0005-0000-0000-0000D3030000}"/>
    <cellStyle name="Moneda 16 3 2 2" xfId="849" xr:uid="{00000000-0005-0000-0000-0000D4030000}"/>
    <cellStyle name="Moneda 16 3 3" xfId="850" xr:uid="{00000000-0005-0000-0000-0000D5030000}"/>
    <cellStyle name="Moneda 16 3 3 2" xfId="851" xr:uid="{00000000-0005-0000-0000-0000D6030000}"/>
    <cellStyle name="Moneda 16 3 4" xfId="852" xr:uid="{00000000-0005-0000-0000-0000D7030000}"/>
    <cellStyle name="Moneda 16 3 4 2" xfId="853" xr:uid="{00000000-0005-0000-0000-0000D8030000}"/>
    <cellStyle name="Moneda 16 3 5" xfId="854" xr:uid="{00000000-0005-0000-0000-0000D9030000}"/>
    <cellStyle name="Moneda 16 4" xfId="855" xr:uid="{00000000-0005-0000-0000-0000DA030000}"/>
    <cellStyle name="Moneda 16 4 2" xfId="856" xr:uid="{00000000-0005-0000-0000-0000DB030000}"/>
    <cellStyle name="Moneda 16 5" xfId="857" xr:uid="{00000000-0005-0000-0000-0000DC030000}"/>
    <cellStyle name="Moneda 16 5 2" xfId="858" xr:uid="{00000000-0005-0000-0000-0000DD030000}"/>
    <cellStyle name="Moneda 16 6" xfId="859" xr:uid="{00000000-0005-0000-0000-0000DE030000}"/>
    <cellStyle name="Moneda 16 6 2" xfId="860" xr:uid="{00000000-0005-0000-0000-0000DF030000}"/>
    <cellStyle name="Moneda 16 7" xfId="861" xr:uid="{00000000-0005-0000-0000-0000E0030000}"/>
    <cellStyle name="Moneda 16 8" xfId="862" xr:uid="{00000000-0005-0000-0000-0000E1030000}"/>
    <cellStyle name="Moneda 17" xfId="863" xr:uid="{00000000-0005-0000-0000-0000E2030000}"/>
    <cellStyle name="Moneda 17 2" xfId="864" xr:uid="{00000000-0005-0000-0000-0000E3030000}"/>
    <cellStyle name="Moneda 17 2 2" xfId="865" xr:uid="{00000000-0005-0000-0000-0000E4030000}"/>
    <cellStyle name="Moneda 17 2 2 2" xfId="866" xr:uid="{00000000-0005-0000-0000-0000E5030000}"/>
    <cellStyle name="Moneda 17 2 2 2 2" xfId="867" xr:uid="{00000000-0005-0000-0000-0000E6030000}"/>
    <cellStyle name="Moneda 17 2 2 3" xfId="868" xr:uid="{00000000-0005-0000-0000-0000E7030000}"/>
    <cellStyle name="Moneda 17 2 2 3 2" xfId="869" xr:uid="{00000000-0005-0000-0000-0000E8030000}"/>
    <cellStyle name="Moneda 17 2 2 4" xfId="870" xr:uid="{00000000-0005-0000-0000-0000E9030000}"/>
    <cellStyle name="Moneda 17 2 2 4 2" xfId="871" xr:uid="{00000000-0005-0000-0000-0000EA030000}"/>
    <cellStyle name="Moneda 17 2 2 5" xfId="872" xr:uid="{00000000-0005-0000-0000-0000EB030000}"/>
    <cellStyle name="Moneda 17 2 3" xfId="873" xr:uid="{00000000-0005-0000-0000-0000EC030000}"/>
    <cellStyle name="Moneda 17 2 3 2" xfId="874" xr:uid="{00000000-0005-0000-0000-0000ED030000}"/>
    <cellStyle name="Moneda 17 2 4" xfId="875" xr:uid="{00000000-0005-0000-0000-0000EE030000}"/>
    <cellStyle name="Moneda 17 2 4 2" xfId="876" xr:uid="{00000000-0005-0000-0000-0000EF030000}"/>
    <cellStyle name="Moneda 17 2 5" xfId="877" xr:uid="{00000000-0005-0000-0000-0000F0030000}"/>
    <cellStyle name="Moneda 17 2 5 2" xfId="878" xr:uid="{00000000-0005-0000-0000-0000F1030000}"/>
    <cellStyle name="Moneda 17 2 6" xfId="879" xr:uid="{00000000-0005-0000-0000-0000F2030000}"/>
    <cellStyle name="Moneda 17 2 7" xfId="880" xr:uid="{00000000-0005-0000-0000-0000F3030000}"/>
    <cellStyle name="Moneda 17 3" xfId="881" xr:uid="{00000000-0005-0000-0000-0000F4030000}"/>
    <cellStyle name="Moneda 17 3 2" xfId="882" xr:uid="{00000000-0005-0000-0000-0000F5030000}"/>
    <cellStyle name="Moneda 17 3 2 2" xfId="883" xr:uid="{00000000-0005-0000-0000-0000F6030000}"/>
    <cellStyle name="Moneda 17 3 3" xfId="884" xr:uid="{00000000-0005-0000-0000-0000F7030000}"/>
    <cellStyle name="Moneda 17 3 3 2" xfId="885" xr:uid="{00000000-0005-0000-0000-0000F8030000}"/>
    <cellStyle name="Moneda 17 3 4" xfId="886" xr:uid="{00000000-0005-0000-0000-0000F9030000}"/>
    <cellStyle name="Moneda 17 3 4 2" xfId="887" xr:uid="{00000000-0005-0000-0000-0000FA030000}"/>
    <cellStyle name="Moneda 17 3 5" xfId="888" xr:uid="{00000000-0005-0000-0000-0000FB030000}"/>
    <cellStyle name="Moneda 17 4" xfId="889" xr:uid="{00000000-0005-0000-0000-0000FC030000}"/>
    <cellStyle name="Moneda 17 4 2" xfId="890" xr:uid="{00000000-0005-0000-0000-0000FD030000}"/>
    <cellStyle name="Moneda 17 5" xfId="891" xr:uid="{00000000-0005-0000-0000-0000FE030000}"/>
    <cellStyle name="Moneda 17 5 2" xfId="892" xr:uid="{00000000-0005-0000-0000-0000FF030000}"/>
    <cellStyle name="Moneda 17 6" xfId="893" xr:uid="{00000000-0005-0000-0000-000000040000}"/>
    <cellStyle name="Moneda 17 6 2" xfId="894" xr:uid="{00000000-0005-0000-0000-000001040000}"/>
    <cellStyle name="Moneda 17 7" xfId="895" xr:uid="{00000000-0005-0000-0000-000002040000}"/>
    <cellStyle name="Moneda 17 8" xfId="896" xr:uid="{00000000-0005-0000-0000-000003040000}"/>
    <cellStyle name="Moneda 18" xfId="897" xr:uid="{00000000-0005-0000-0000-000004040000}"/>
    <cellStyle name="Moneda 18 2" xfId="898" xr:uid="{00000000-0005-0000-0000-000005040000}"/>
    <cellStyle name="Moneda 18 2 2" xfId="899" xr:uid="{00000000-0005-0000-0000-000006040000}"/>
    <cellStyle name="Moneda 18 2 2 2" xfId="900" xr:uid="{00000000-0005-0000-0000-000007040000}"/>
    <cellStyle name="Moneda 18 2 2 2 2" xfId="901" xr:uid="{00000000-0005-0000-0000-000008040000}"/>
    <cellStyle name="Moneda 18 2 2 3" xfId="902" xr:uid="{00000000-0005-0000-0000-000009040000}"/>
    <cellStyle name="Moneda 18 2 2 3 2" xfId="903" xr:uid="{00000000-0005-0000-0000-00000A040000}"/>
    <cellStyle name="Moneda 18 2 2 4" xfId="904" xr:uid="{00000000-0005-0000-0000-00000B040000}"/>
    <cellStyle name="Moneda 18 2 2 4 2" xfId="905" xr:uid="{00000000-0005-0000-0000-00000C040000}"/>
    <cellStyle name="Moneda 18 2 2 5" xfId="906" xr:uid="{00000000-0005-0000-0000-00000D040000}"/>
    <cellStyle name="Moneda 18 2 3" xfId="907" xr:uid="{00000000-0005-0000-0000-00000E040000}"/>
    <cellStyle name="Moneda 18 2 3 2" xfId="908" xr:uid="{00000000-0005-0000-0000-00000F040000}"/>
    <cellStyle name="Moneda 18 2 4" xfId="909" xr:uid="{00000000-0005-0000-0000-000010040000}"/>
    <cellStyle name="Moneda 18 2 4 2" xfId="910" xr:uid="{00000000-0005-0000-0000-000011040000}"/>
    <cellStyle name="Moneda 18 2 5" xfId="911" xr:uid="{00000000-0005-0000-0000-000012040000}"/>
    <cellStyle name="Moneda 18 2 5 2" xfId="912" xr:uid="{00000000-0005-0000-0000-000013040000}"/>
    <cellStyle name="Moneda 18 2 6" xfId="913" xr:uid="{00000000-0005-0000-0000-000014040000}"/>
    <cellStyle name="Moneda 18 2 7" xfId="914" xr:uid="{00000000-0005-0000-0000-000015040000}"/>
    <cellStyle name="Moneda 18 3" xfId="915" xr:uid="{00000000-0005-0000-0000-000016040000}"/>
    <cellStyle name="Moneda 18 3 2" xfId="916" xr:uid="{00000000-0005-0000-0000-000017040000}"/>
    <cellStyle name="Moneda 18 3 2 2" xfId="917" xr:uid="{00000000-0005-0000-0000-000018040000}"/>
    <cellStyle name="Moneda 18 3 3" xfId="918" xr:uid="{00000000-0005-0000-0000-000019040000}"/>
    <cellStyle name="Moneda 18 3 3 2" xfId="919" xr:uid="{00000000-0005-0000-0000-00001A040000}"/>
    <cellStyle name="Moneda 18 3 4" xfId="920" xr:uid="{00000000-0005-0000-0000-00001B040000}"/>
    <cellStyle name="Moneda 18 3 4 2" xfId="921" xr:uid="{00000000-0005-0000-0000-00001C040000}"/>
    <cellStyle name="Moneda 18 3 5" xfId="922" xr:uid="{00000000-0005-0000-0000-00001D040000}"/>
    <cellStyle name="Moneda 18 4" xfId="923" xr:uid="{00000000-0005-0000-0000-00001E040000}"/>
    <cellStyle name="Moneda 18 4 2" xfId="924" xr:uid="{00000000-0005-0000-0000-00001F040000}"/>
    <cellStyle name="Moneda 18 5" xfId="925" xr:uid="{00000000-0005-0000-0000-000020040000}"/>
    <cellStyle name="Moneda 18 5 2" xfId="926" xr:uid="{00000000-0005-0000-0000-000021040000}"/>
    <cellStyle name="Moneda 18 6" xfId="927" xr:uid="{00000000-0005-0000-0000-000022040000}"/>
    <cellStyle name="Moneda 18 6 2" xfId="928" xr:uid="{00000000-0005-0000-0000-000023040000}"/>
    <cellStyle name="Moneda 18 7" xfId="929" xr:uid="{00000000-0005-0000-0000-000024040000}"/>
    <cellStyle name="Moneda 18 8" xfId="930" xr:uid="{00000000-0005-0000-0000-000025040000}"/>
    <cellStyle name="Moneda 19" xfId="931" xr:uid="{00000000-0005-0000-0000-000026040000}"/>
    <cellStyle name="Moneda 19 2" xfId="932" xr:uid="{00000000-0005-0000-0000-000027040000}"/>
    <cellStyle name="Moneda 19 2 2" xfId="933" xr:uid="{00000000-0005-0000-0000-000028040000}"/>
    <cellStyle name="Moneda 19 2 2 2" xfId="934" xr:uid="{00000000-0005-0000-0000-000029040000}"/>
    <cellStyle name="Moneda 19 2 2 2 2" xfId="935" xr:uid="{00000000-0005-0000-0000-00002A040000}"/>
    <cellStyle name="Moneda 19 2 2 3" xfId="936" xr:uid="{00000000-0005-0000-0000-00002B040000}"/>
    <cellStyle name="Moneda 19 2 2 3 2" xfId="937" xr:uid="{00000000-0005-0000-0000-00002C040000}"/>
    <cellStyle name="Moneda 19 2 2 4" xfId="938" xr:uid="{00000000-0005-0000-0000-00002D040000}"/>
    <cellStyle name="Moneda 19 2 2 4 2" xfId="939" xr:uid="{00000000-0005-0000-0000-00002E040000}"/>
    <cellStyle name="Moneda 19 2 2 5" xfId="940" xr:uid="{00000000-0005-0000-0000-00002F040000}"/>
    <cellStyle name="Moneda 19 2 3" xfId="941" xr:uid="{00000000-0005-0000-0000-000030040000}"/>
    <cellStyle name="Moneda 19 2 3 2" xfId="942" xr:uid="{00000000-0005-0000-0000-000031040000}"/>
    <cellStyle name="Moneda 19 2 4" xfId="943" xr:uid="{00000000-0005-0000-0000-000032040000}"/>
    <cellStyle name="Moneda 19 2 4 2" xfId="944" xr:uid="{00000000-0005-0000-0000-000033040000}"/>
    <cellStyle name="Moneda 19 2 5" xfId="945" xr:uid="{00000000-0005-0000-0000-000034040000}"/>
    <cellStyle name="Moneda 19 2 5 2" xfId="946" xr:uid="{00000000-0005-0000-0000-000035040000}"/>
    <cellStyle name="Moneda 19 2 6" xfId="947" xr:uid="{00000000-0005-0000-0000-000036040000}"/>
    <cellStyle name="Moneda 19 2 7" xfId="948" xr:uid="{00000000-0005-0000-0000-000037040000}"/>
    <cellStyle name="Moneda 19 3" xfId="949" xr:uid="{00000000-0005-0000-0000-000038040000}"/>
    <cellStyle name="Moneda 19 3 2" xfId="950" xr:uid="{00000000-0005-0000-0000-000039040000}"/>
    <cellStyle name="Moneda 19 3 2 2" xfId="951" xr:uid="{00000000-0005-0000-0000-00003A040000}"/>
    <cellStyle name="Moneda 19 3 3" xfId="952" xr:uid="{00000000-0005-0000-0000-00003B040000}"/>
    <cellStyle name="Moneda 19 3 3 2" xfId="953" xr:uid="{00000000-0005-0000-0000-00003C040000}"/>
    <cellStyle name="Moneda 19 3 4" xfId="954" xr:uid="{00000000-0005-0000-0000-00003D040000}"/>
    <cellStyle name="Moneda 19 3 4 2" xfId="955" xr:uid="{00000000-0005-0000-0000-00003E040000}"/>
    <cellStyle name="Moneda 19 3 5" xfId="956" xr:uid="{00000000-0005-0000-0000-00003F040000}"/>
    <cellStyle name="Moneda 19 4" xfId="957" xr:uid="{00000000-0005-0000-0000-000040040000}"/>
    <cellStyle name="Moneda 19 4 2" xfId="958" xr:uid="{00000000-0005-0000-0000-000041040000}"/>
    <cellStyle name="Moneda 19 5" xfId="959" xr:uid="{00000000-0005-0000-0000-000042040000}"/>
    <cellStyle name="Moneda 19 5 2" xfId="960" xr:uid="{00000000-0005-0000-0000-000043040000}"/>
    <cellStyle name="Moneda 19 6" xfId="961" xr:uid="{00000000-0005-0000-0000-000044040000}"/>
    <cellStyle name="Moneda 19 6 2" xfId="962" xr:uid="{00000000-0005-0000-0000-000045040000}"/>
    <cellStyle name="Moneda 19 7" xfId="963" xr:uid="{00000000-0005-0000-0000-000046040000}"/>
    <cellStyle name="Moneda 19 8" xfId="964" xr:uid="{00000000-0005-0000-0000-000047040000}"/>
    <cellStyle name="Moneda 2" xfId="10" xr:uid="{00000000-0005-0000-0000-000048040000}"/>
    <cellStyle name="Moneda 2 2" xfId="11" xr:uid="{00000000-0005-0000-0000-000049040000}"/>
    <cellStyle name="Moneda 2 2 2" xfId="12" xr:uid="{00000000-0005-0000-0000-00004A040000}"/>
    <cellStyle name="Moneda 2 2 3" xfId="965" xr:uid="{00000000-0005-0000-0000-00004B040000}"/>
    <cellStyle name="Moneda 2 2 3 2" xfId="966" xr:uid="{00000000-0005-0000-0000-00004C040000}"/>
    <cellStyle name="Moneda 2 3" xfId="13" xr:uid="{00000000-0005-0000-0000-00004D040000}"/>
    <cellStyle name="Moneda 2 3 10" xfId="967" xr:uid="{00000000-0005-0000-0000-00004E040000}"/>
    <cellStyle name="Moneda 2 3 10 2" xfId="968" xr:uid="{00000000-0005-0000-0000-00004F040000}"/>
    <cellStyle name="Moneda 2 3 10 2 2" xfId="969" xr:uid="{00000000-0005-0000-0000-000050040000}"/>
    <cellStyle name="Moneda 2 3 10 3" xfId="970" xr:uid="{00000000-0005-0000-0000-000051040000}"/>
    <cellStyle name="Moneda 2 3 11" xfId="971" xr:uid="{00000000-0005-0000-0000-000052040000}"/>
    <cellStyle name="Moneda 2 3 11 2" xfId="972" xr:uid="{00000000-0005-0000-0000-000053040000}"/>
    <cellStyle name="Moneda 2 3 11 3" xfId="973" xr:uid="{00000000-0005-0000-0000-000054040000}"/>
    <cellStyle name="Moneda 2 3 12" xfId="974" xr:uid="{00000000-0005-0000-0000-000055040000}"/>
    <cellStyle name="Moneda 2 3 2" xfId="975" xr:uid="{00000000-0005-0000-0000-000056040000}"/>
    <cellStyle name="Moneda 2 3 2 10" xfId="976" xr:uid="{00000000-0005-0000-0000-000057040000}"/>
    <cellStyle name="Moneda 2 3 2 11" xfId="977" xr:uid="{00000000-0005-0000-0000-000058040000}"/>
    <cellStyle name="Moneda 2 3 2 2" xfId="978" xr:uid="{00000000-0005-0000-0000-000059040000}"/>
    <cellStyle name="Moneda 2 3 2 2 2" xfId="979" xr:uid="{00000000-0005-0000-0000-00005A040000}"/>
    <cellStyle name="Moneda 2 3 2 2 2 2" xfId="980" xr:uid="{00000000-0005-0000-0000-00005B040000}"/>
    <cellStyle name="Moneda 2 3 2 2 2 2 2" xfId="981" xr:uid="{00000000-0005-0000-0000-00005C040000}"/>
    <cellStyle name="Moneda 2 3 2 2 2 2 2 2" xfId="982" xr:uid="{00000000-0005-0000-0000-00005D040000}"/>
    <cellStyle name="Moneda 2 3 2 2 2 2 2 2 2" xfId="983" xr:uid="{00000000-0005-0000-0000-00005E040000}"/>
    <cellStyle name="Moneda 2 3 2 2 2 2 2 3" xfId="984" xr:uid="{00000000-0005-0000-0000-00005F040000}"/>
    <cellStyle name="Moneda 2 3 2 2 2 2 3" xfId="985" xr:uid="{00000000-0005-0000-0000-000060040000}"/>
    <cellStyle name="Moneda 2 3 2 2 2 2 3 2" xfId="986" xr:uid="{00000000-0005-0000-0000-000061040000}"/>
    <cellStyle name="Moneda 2 3 2 2 2 2 3 3" xfId="987" xr:uid="{00000000-0005-0000-0000-000062040000}"/>
    <cellStyle name="Moneda 2 3 2 2 2 2 4" xfId="988" xr:uid="{00000000-0005-0000-0000-000063040000}"/>
    <cellStyle name="Moneda 2 3 2 2 2 2 4 2" xfId="989" xr:uid="{00000000-0005-0000-0000-000064040000}"/>
    <cellStyle name="Moneda 2 3 2 2 2 2 5" xfId="990" xr:uid="{00000000-0005-0000-0000-000065040000}"/>
    <cellStyle name="Moneda 2 3 2 2 2 2 6" xfId="991" xr:uid="{00000000-0005-0000-0000-000066040000}"/>
    <cellStyle name="Moneda 2 3 2 2 2 3" xfId="992" xr:uid="{00000000-0005-0000-0000-000067040000}"/>
    <cellStyle name="Moneda 2 3 2 2 2 3 2" xfId="993" xr:uid="{00000000-0005-0000-0000-000068040000}"/>
    <cellStyle name="Moneda 2 3 2 2 2 3 2 2" xfId="994" xr:uid="{00000000-0005-0000-0000-000069040000}"/>
    <cellStyle name="Moneda 2 3 2 2 2 3 3" xfId="995" xr:uid="{00000000-0005-0000-0000-00006A040000}"/>
    <cellStyle name="Moneda 2 3 2 2 2 4" xfId="996" xr:uid="{00000000-0005-0000-0000-00006B040000}"/>
    <cellStyle name="Moneda 2 3 2 2 2 4 2" xfId="997" xr:uid="{00000000-0005-0000-0000-00006C040000}"/>
    <cellStyle name="Moneda 2 3 2 2 2 4 3" xfId="998" xr:uid="{00000000-0005-0000-0000-00006D040000}"/>
    <cellStyle name="Moneda 2 3 2 2 2 5" xfId="999" xr:uid="{00000000-0005-0000-0000-00006E040000}"/>
    <cellStyle name="Moneda 2 3 2 2 2 5 2" xfId="1000" xr:uid="{00000000-0005-0000-0000-00006F040000}"/>
    <cellStyle name="Moneda 2 3 2 2 2 6" xfId="1001" xr:uid="{00000000-0005-0000-0000-000070040000}"/>
    <cellStyle name="Moneda 2 3 2 2 2 7" xfId="1002" xr:uid="{00000000-0005-0000-0000-000071040000}"/>
    <cellStyle name="Moneda 2 3 2 2 3" xfId="1003" xr:uid="{00000000-0005-0000-0000-000072040000}"/>
    <cellStyle name="Moneda 2 3 2 2 3 2" xfId="1004" xr:uid="{00000000-0005-0000-0000-000073040000}"/>
    <cellStyle name="Moneda 2 3 2 2 3 2 2" xfId="1005" xr:uid="{00000000-0005-0000-0000-000074040000}"/>
    <cellStyle name="Moneda 2 3 2 2 3 2 2 2" xfId="1006" xr:uid="{00000000-0005-0000-0000-000075040000}"/>
    <cellStyle name="Moneda 2 3 2 2 3 2 2 3" xfId="1007" xr:uid="{00000000-0005-0000-0000-000076040000}"/>
    <cellStyle name="Moneda 2 3 2 2 3 2 3" xfId="1008" xr:uid="{00000000-0005-0000-0000-000077040000}"/>
    <cellStyle name="Moneda 2 3 2 2 3 2 4" xfId="1009" xr:uid="{00000000-0005-0000-0000-000078040000}"/>
    <cellStyle name="Moneda 2 3 2 2 3 3" xfId="1010" xr:uid="{00000000-0005-0000-0000-000079040000}"/>
    <cellStyle name="Moneda 2 3 2 2 3 3 2" xfId="1011" xr:uid="{00000000-0005-0000-0000-00007A040000}"/>
    <cellStyle name="Moneda 2 3 2 2 3 3 2 2" xfId="1012" xr:uid="{00000000-0005-0000-0000-00007B040000}"/>
    <cellStyle name="Moneda 2 3 2 2 3 3 3" xfId="1013" xr:uid="{00000000-0005-0000-0000-00007C040000}"/>
    <cellStyle name="Moneda 2 3 2 2 3 4" xfId="1014" xr:uid="{00000000-0005-0000-0000-00007D040000}"/>
    <cellStyle name="Moneda 2 3 2 2 3 4 2" xfId="1015" xr:uid="{00000000-0005-0000-0000-00007E040000}"/>
    <cellStyle name="Moneda 2 3 2 2 3 4 3" xfId="1016" xr:uid="{00000000-0005-0000-0000-00007F040000}"/>
    <cellStyle name="Moneda 2 3 2 2 3 5" xfId="1017" xr:uid="{00000000-0005-0000-0000-000080040000}"/>
    <cellStyle name="Moneda 2 3 2 2 3 6" xfId="1018" xr:uid="{00000000-0005-0000-0000-000081040000}"/>
    <cellStyle name="Moneda 2 3 2 2 4" xfId="1019" xr:uid="{00000000-0005-0000-0000-000082040000}"/>
    <cellStyle name="Moneda 2 3 2 2 4 2" xfId="1020" xr:uid="{00000000-0005-0000-0000-000083040000}"/>
    <cellStyle name="Moneda 2 3 2 2 4 2 2" xfId="1021" xr:uid="{00000000-0005-0000-0000-000084040000}"/>
    <cellStyle name="Moneda 2 3 2 2 4 2 2 2" xfId="1022" xr:uid="{00000000-0005-0000-0000-000085040000}"/>
    <cellStyle name="Moneda 2 3 2 2 4 2 3" xfId="1023" xr:uid="{00000000-0005-0000-0000-000086040000}"/>
    <cellStyle name="Moneda 2 3 2 2 4 2 4" xfId="1024" xr:uid="{00000000-0005-0000-0000-000087040000}"/>
    <cellStyle name="Moneda 2 3 2 2 4 3" xfId="1025" xr:uid="{00000000-0005-0000-0000-000088040000}"/>
    <cellStyle name="Moneda 2 3 2 2 4 3 2" xfId="1026" xr:uid="{00000000-0005-0000-0000-000089040000}"/>
    <cellStyle name="Moneda 2 3 2 2 4 4" xfId="1027" xr:uid="{00000000-0005-0000-0000-00008A040000}"/>
    <cellStyle name="Moneda 2 3 2 2 4 5" xfId="1028" xr:uid="{00000000-0005-0000-0000-00008B040000}"/>
    <cellStyle name="Moneda 2 3 2 2 5" xfId="1029" xr:uid="{00000000-0005-0000-0000-00008C040000}"/>
    <cellStyle name="Moneda 2 3 2 2 5 2" xfId="1030" xr:uid="{00000000-0005-0000-0000-00008D040000}"/>
    <cellStyle name="Moneda 2 3 2 2 5 2 2" xfId="1031" xr:uid="{00000000-0005-0000-0000-00008E040000}"/>
    <cellStyle name="Moneda 2 3 2 2 5 2 3" xfId="1032" xr:uid="{00000000-0005-0000-0000-00008F040000}"/>
    <cellStyle name="Moneda 2 3 2 2 5 3" xfId="1033" xr:uid="{00000000-0005-0000-0000-000090040000}"/>
    <cellStyle name="Moneda 2 3 2 2 5 4" xfId="1034" xr:uid="{00000000-0005-0000-0000-000091040000}"/>
    <cellStyle name="Moneda 2 3 2 2 6" xfId="1035" xr:uid="{00000000-0005-0000-0000-000092040000}"/>
    <cellStyle name="Moneda 2 3 2 2 6 2" xfId="1036" xr:uid="{00000000-0005-0000-0000-000093040000}"/>
    <cellStyle name="Moneda 2 3 2 2 6 2 2" xfId="1037" xr:uid="{00000000-0005-0000-0000-000094040000}"/>
    <cellStyle name="Moneda 2 3 2 2 6 3" xfId="1038" xr:uid="{00000000-0005-0000-0000-000095040000}"/>
    <cellStyle name="Moneda 2 3 2 2 7" xfId="1039" xr:uid="{00000000-0005-0000-0000-000096040000}"/>
    <cellStyle name="Moneda 2 3 2 2 7 2" xfId="1040" xr:uid="{00000000-0005-0000-0000-000097040000}"/>
    <cellStyle name="Moneda 2 3 2 2 8" xfId="1041" xr:uid="{00000000-0005-0000-0000-000098040000}"/>
    <cellStyle name="Moneda 2 3 2 3" xfId="1042" xr:uid="{00000000-0005-0000-0000-000099040000}"/>
    <cellStyle name="Moneda 2 3 2 3 2" xfId="1043" xr:uid="{00000000-0005-0000-0000-00009A040000}"/>
    <cellStyle name="Moneda 2 3 2 3 2 2" xfId="1044" xr:uid="{00000000-0005-0000-0000-00009B040000}"/>
    <cellStyle name="Moneda 2 3 2 3 2 2 2" xfId="1045" xr:uid="{00000000-0005-0000-0000-00009C040000}"/>
    <cellStyle name="Moneda 2 3 2 3 2 2 2 2" xfId="1046" xr:uid="{00000000-0005-0000-0000-00009D040000}"/>
    <cellStyle name="Moneda 2 3 2 3 2 2 2 3" xfId="1047" xr:uid="{00000000-0005-0000-0000-00009E040000}"/>
    <cellStyle name="Moneda 2 3 2 3 2 2 3" xfId="1048" xr:uid="{00000000-0005-0000-0000-00009F040000}"/>
    <cellStyle name="Moneda 2 3 2 3 2 2 3 2" xfId="1049" xr:uid="{00000000-0005-0000-0000-0000A0040000}"/>
    <cellStyle name="Moneda 2 3 2 3 2 2 4" xfId="1050" xr:uid="{00000000-0005-0000-0000-0000A1040000}"/>
    <cellStyle name="Moneda 2 3 2 3 2 2 4 2" xfId="1051" xr:uid="{00000000-0005-0000-0000-0000A2040000}"/>
    <cellStyle name="Moneda 2 3 2 3 2 2 5" xfId="1052" xr:uid="{00000000-0005-0000-0000-0000A3040000}"/>
    <cellStyle name="Moneda 2 3 2 3 2 2 6" xfId="1053" xr:uid="{00000000-0005-0000-0000-0000A4040000}"/>
    <cellStyle name="Moneda 2 3 2 3 2 3" xfId="1054" xr:uid="{00000000-0005-0000-0000-0000A5040000}"/>
    <cellStyle name="Moneda 2 3 2 3 2 3 2" xfId="1055" xr:uid="{00000000-0005-0000-0000-0000A6040000}"/>
    <cellStyle name="Moneda 2 3 2 3 2 3 3" xfId="1056" xr:uid="{00000000-0005-0000-0000-0000A7040000}"/>
    <cellStyle name="Moneda 2 3 2 3 2 4" xfId="1057" xr:uid="{00000000-0005-0000-0000-0000A8040000}"/>
    <cellStyle name="Moneda 2 3 2 3 2 4 2" xfId="1058" xr:uid="{00000000-0005-0000-0000-0000A9040000}"/>
    <cellStyle name="Moneda 2 3 2 3 2 5" xfId="1059" xr:uid="{00000000-0005-0000-0000-0000AA040000}"/>
    <cellStyle name="Moneda 2 3 2 3 2 5 2" xfId="1060" xr:uid="{00000000-0005-0000-0000-0000AB040000}"/>
    <cellStyle name="Moneda 2 3 2 3 2 6" xfId="1061" xr:uid="{00000000-0005-0000-0000-0000AC040000}"/>
    <cellStyle name="Moneda 2 3 2 3 2 7" xfId="1062" xr:uid="{00000000-0005-0000-0000-0000AD040000}"/>
    <cellStyle name="Moneda 2 3 2 3 3" xfId="1063" xr:uid="{00000000-0005-0000-0000-0000AE040000}"/>
    <cellStyle name="Moneda 2 3 2 3 3 2" xfId="1064" xr:uid="{00000000-0005-0000-0000-0000AF040000}"/>
    <cellStyle name="Moneda 2 3 2 3 3 2 2" xfId="1065" xr:uid="{00000000-0005-0000-0000-0000B0040000}"/>
    <cellStyle name="Moneda 2 3 2 3 3 2 3" xfId="1066" xr:uid="{00000000-0005-0000-0000-0000B1040000}"/>
    <cellStyle name="Moneda 2 3 2 3 3 3" xfId="1067" xr:uid="{00000000-0005-0000-0000-0000B2040000}"/>
    <cellStyle name="Moneda 2 3 2 3 3 3 2" xfId="1068" xr:uid="{00000000-0005-0000-0000-0000B3040000}"/>
    <cellStyle name="Moneda 2 3 2 3 3 4" xfId="1069" xr:uid="{00000000-0005-0000-0000-0000B4040000}"/>
    <cellStyle name="Moneda 2 3 2 3 3 4 2" xfId="1070" xr:uid="{00000000-0005-0000-0000-0000B5040000}"/>
    <cellStyle name="Moneda 2 3 2 3 3 5" xfId="1071" xr:uid="{00000000-0005-0000-0000-0000B6040000}"/>
    <cellStyle name="Moneda 2 3 2 3 3 6" xfId="1072" xr:uid="{00000000-0005-0000-0000-0000B7040000}"/>
    <cellStyle name="Moneda 2 3 2 3 4" xfId="1073" xr:uid="{00000000-0005-0000-0000-0000B8040000}"/>
    <cellStyle name="Moneda 2 3 2 3 4 2" xfId="1074" xr:uid="{00000000-0005-0000-0000-0000B9040000}"/>
    <cellStyle name="Moneda 2 3 2 3 4 3" xfId="1075" xr:uid="{00000000-0005-0000-0000-0000BA040000}"/>
    <cellStyle name="Moneda 2 3 2 3 5" xfId="1076" xr:uid="{00000000-0005-0000-0000-0000BB040000}"/>
    <cellStyle name="Moneda 2 3 2 3 5 2" xfId="1077" xr:uid="{00000000-0005-0000-0000-0000BC040000}"/>
    <cellStyle name="Moneda 2 3 2 3 6" xfId="1078" xr:uid="{00000000-0005-0000-0000-0000BD040000}"/>
    <cellStyle name="Moneda 2 3 2 3 6 2" xfId="1079" xr:uid="{00000000-0005-0000-0000-0000BE040000}"/>
    <cellStyle name="Moneda 2 3 2 3 7" xfId="1080" xr:uid="{00000000-0005-0000-0000-0000BF040000}"/>
    <cellStyle name="Moneda 2 3 2 3 8" xfId="1081" xr:uid="{00000000-0005-0000-0000-0000C0040000}"/>
    <cellStyle name="Moneda 2 3 2 4" xfId="1082" xr:uid="{00000000-0005-0000-0000-0000C1040000}"/>
    <cellStyle name="Moneda 2 3 2 4 2" xfId="1083" xr:uid="{00000000-0005-0000-0000-0000C2040000}"/>
    <cellStyle name="Moneda 2 3 2 4 2 2" xfId="1084" xr:uid="{00000000-0005-0000-0000-0000C3040000}"/>
    <cellStyle name="Moneda 2 3 2 4 2 2 2" xfId="1085" xr:uid="{00000000-0005-0000-0000-0000C4040000}"/>
    <cellStyle name="Moneda 2 3 2 4 2 2 2 2" xfId="1086" xr:uid="{00000000-0005-0000-0000-0000C5040000}"/>
    <cellStyle name="Moneda 2 3 2 4 2 2 2 3" xfId="1087" xr:uid="{00000000-0005-0000-0000-0000C6040000}"/>
    <cellStyle name="Moneda 2 3 2 4 2 2 3" xfId="1088" xr:uid="{00000000-0005-0000-0000-0000C7040000}"/>
    <cellStyle name="Moneda 2 3 2 4 2 2 3 2" xfId="1089" xr:uid="{00000000-0005-0000-0000-0000C8040000}"/>
    <cellStyle name="Moneda 2 3 2 4 2 2 4" xfId="1090" xr:uid="{00000000-0005-0000-0000-0000C9040000}"/>
    <cellStyle name="Moneda 2 3 2 4 2 2 4 2" xfId="1091" xr:uid="{00000000-0005-0000-0000-0000CA040000}"/>
    <cellStyle name="Moneda 2 3 2 4 2 2 5" xfId="1092" xr:uid="{00000000-0005-0000-0000-0000CB040000}"/>
    <cellStyle name="Moneda 2 3 2 4 2 2 6" xfId="1093" xr:uid="{00000000-0005-0000-0000-0000CC040000}"/>
    <cellStyle name="Moneda 2 3 2 4 2 3" xfId="1094" xr:uid="{00000000-0005-0000-0000-0000CD040000}"/>
    <cellStyle name="Moneda 2 3 2 4 2 3 2" xfId="1095" xr:uid="{00000000-0005-0000-0000-0000CE040000}"/>
    <cellStyle name="Moneda 2 3 2 4 2 3 3" xfId="1096" xr:uid="{00000000-0005-0000-0000-0000CF040000}"/>
    <cellStyle name="Moneda 2 3 2 4 2 4" xfId="1097" xr:uid="{00000000-0005-0000-0000-0000D0040000}"/>
    <cellStyle name="Moneda 2 3 2 4 2 4 2" xfId="1098" xr:uid="{00000000-0005-0000-0000-0000D1040000}"/>
    <cellStyle name="Moneda 2 3 2 4 2 5" xfId="1099" xr:uid="{00000000-0005-0000-0000-0000D2040000}"/>
    <cellStyle name="Moneda 2 3 2 4 2 5 2" xfId="1100" xr:uid="{00000000-0005-0000-0000-0000D3040000}"/>
    <cellStyle name="Moneda 2 3 2 4 2 6" xfId="1101" xr:uid="{00000000-0005-0000-0000-0000D4040000}"/>
    <cellStyle name="Moneda 2 3 2 4 2 7" xfId="1102" xr:uid="{00000000-0005-0000-0000-0000D5040000}"/>
    <cellStyle name="Moneda 2 3 2 4 3" xfId="1103" xr:uid="{00000000-0005-0000-0000-0000D6040000}"/>
    <cellStyle name="Moneda 2 3 2 4 3 2" xfId="1104" xr:uid="{00000000-0005-0000-0000-0000D7040000}"/>
    <cellStyle name="Moneda 2 3 2 4 3 2 2" xfId="1105" xr:uid="{00000000-0005-0000-0000-0000D8040000}"/>
    <cellStyle name="Moneda 2 3 2 4 3 2 3" xfId="1106" xr:uid="{00000000-0005-0000-0000-0000D9040000}"/>
    <cellStyle name="Moneda 2 3 2 4 3 3" xfId="1107" xr:uid="{00000000-0005-0000-0000-0000DA040000}"/>
    <cellStyle name="Moneda 2 3 2 4 3 3 2" xfId="1108" xr:uid="{00000000-0005-0000-0000-0000DB040000}"/>
    <cellStyle name="Moneda 2 3 2 4 3 4" xfId="1109" xr:uid="{00000000-0005-0000-0000-0000DC040000}"/>
    <cellStyle name="Moneda 2 3 2 4 3 4 2" xfId="1110" xr:uid="{00000000-0005-0000-0000-0000DD040000}"/>
    <cellStyle name="Moneda 2 3 2 4 3 5" xfId="1111" xr:uid="{00000000-0005-0000-0000-0000DE040000}"/>
    <cellStyle name="Moneda 2 3 2 4 3 6" xfId="1112" xr:uid="{00000000-0005-0000-0000-0000DF040000}"/>
    <cellStyle name="Moneda 2 3 2 4 4" xfId="1113" xr:uid="{00000000-0005-0000-0000-0000E0040000}"/>
    <cellStyle name="Moneda 2 3 2 4 4 2" xfId="1114" xr:uid="{00000000-0005-0000-0000-0000E1040000}"/>
    <cellStyle name="Moneda 2 3 2 4 4 3" xfId="1115" xr:uid="{00000000-0005-0000-0000-0000E2040000}"/>
    <cellStyle name="Moneda 2 3 2 4 5" xfId="1116" xr:uid="{00000000-0005-0000-0000-0000E3040000}"/>
    <cellStyle name="Moneda 2 3 2 4 5 2" xfId="1117" xr:uid="{00000000-0005-0000-0000-0000E4040000}"/>
    <cellStyle name="Moneda 2 3 2 4 6" xfId="1118" xr:uid="{00000000-0005-0000-0000-0000E5040000}"/>
    <cellStyle name="Moneda 2 3 2 4 6 2" xfId="1119" xr:uid="{00000000-0005-0000-0000-0000E6040000}"/>
    <cellStyle name="Moneda 2 3 2 4 7" xfId="1120" xr:uid="{00000000-0005-0000-0000-0000E7040000}"/>
    <cellStyle name="Moneda 2 3 2 4 8" xfId="1121" xr:uid="{00000000-0005-0000-0000-0000E8040000}"/>
    <cellStyle name="Moneda 2 3 2 5" xfId="1122" xr:uid="{00000000-0005-0000-0000-0000E9040000}"/>
    <cellStyle name="Moneda 2 3 2 5 2" xfId="1123" xr:uid="{00000000-0005-0000-0000-0000EA040000}"/>
    <cellStyle name="Moneda 2 3 2 5 2 2" xfId="1124" xr:uid="{00000000-0005-0000-0000-0000EB040000}"/>
    <cellStyle name="Moneda 2 3 2 5 2 2 2" xfId="1125" xr:uid="{00000000-0005-0000-0000-0000EC040000}"/>
    <cellStyle name="Moneda 2 3 2 5 2 2 2 2" xfId="1126" xr:uid="{00000000-0005-0000-0000-0000ED040000}"/>
    <cellStyle name="Moneda 2 3 2 5 2 2 3" xfId="1127" xr:uid="{00000000-0005-0000-0000-0000EE040000}"/>
    <cellStyle name="Moneda 2 3 2 5 2 3" xfId="1128" xr:uid="{00000000-0005-0000-0000-0000EF040000}"/>
    <cellStyle name="Moneda 2 3 2 5 2 3 2" xfId="1129" xr:uid="{00000000-0005-0000-0000-0000F0040000}"/>
    <cellStyle name="Moneda 2 3 2 5 2 3 3" xfId="1130" xr:uid="{00000000-0005-0000-0000-0000F1040000}"/>
    <cellStyle name="Moneda 2 3 2 5 2 4" xfId="1131" xr:uid="{00000000-0005-0000-0000-0000F2040000}"/>
    <cellStyle name="Moneda 2 3 2 5 2 4 2" xfId="1132" xr:uid="{00000000-0005-0000-0000-0000F3040000}"/>
    <cellStyle name="Moneda 2 3 2 5 2 5" xfId="1133" xr:uid="{00000000-0005-0000-0000-0000F4040000}"/>
    <cellStyle name="Moneda 2 3 2 5 2 6" xfId="1134" xr:uid="{00000000-0005-0000-0000-0000F5040000}"/>
    <cellStyle name="Moneda 2 3 2 5 3" xfId="1135" xr:uid="{00000000-0005-0000-0000-0000F6040000}"/>
    <cellStyle name="Moneda 2 3 2 5 3 2" xfId="1136" xr:uid="{00000000-0005-0000-0000-0000F7040000}"/>
    <cellStyle name="Moneda 2 3 2 5 3 2 2" xfId="1137" xr:uid="{00000000-0005-0000-0000-0000F8040000}"/>
    <cellStyle name="Moneda 2 3 2 5 3 3" xfId="1138" xr:uid="{00000000-0005-0000-0000-0000F9040000}"/>
    <cellStyle name="Moneda 2 3 2 5 4" xfId="1139" xr:uid="{00000000-0005-0000-0000-0000FA040000}"/>
    <cellStyle name="Moneda 2 3 2 5 4 2" xfId="1140" xr:uid="{00000000-0005-0000-0000-0000FB040000}"/>
    <cellStyle name="Moneda 2 3 2 5 4 3" xfId="1141" xr:uid="{00000000-0005-0000-0000-0000FC040000}"/>
    <cellStyle name="Moneda 2 3 2 5 5" xfId="1142" xr:uid="{00000000-0005-0000-0000-0000FD040000}"/>
    <cellStyle name="Moneda 2 3 2 5 5 2" xfId="1143" xr:uid="{00000000-0005-0000-0000-0000FE040000}"/>
    <cellStyle name="Moneda 2 3 2 5 6" xfId="1144" xr:uid="{00000000-0005-0000-0000-0000FF040000}"/>
    <cellStyle name="Moneda 2 3 2 5 7" xfId="1145" xr:uid="{00000000-0005-0000-0000-000000050000}"/>
    <cellStyle name="Moneda 2 3 2 6" xfId="1146" xr:uid="{00000000-0005-0000-0000-000001050000}"/>
    <cellStyle name="Moneda 2 3 2 6 2" xfId="1147" xr:uid="{00000000-0005-0000-0000-000002050000}"/>
    <cellStyle name="Moneda 2 3 2 6 2 2" xfId="1148" xr:uid="{00000000-0005-0000-0000-000003050000}"/>
    <cellStyle name="Moneda 2 3 2 6 2 2 2" xfId="1149" xr:uid="{00000000-0005-0000-0000-000004050000}"/>
    <cellStyle name="Moneda 2 3 2 6 2 3" xfId="1150" xr:uid="{00000000-0005-0000-0000-000005050000}"/>
    <cellStyle name="Moneda 2 3 2 6 3" xfId="1151" xr:uid="{00000000-0005-0000-0000-000006050000}"/>
    <cellStyle name="Moneda 2 3 2 6 3 2" xfId="1152" xr:uid="{00000000-0005-0000-0000-000007050000}"/>
    <cellStyle name="Moneda 2 3 2 6 3 3" xfId="1153" xr:uid="{00000000-0005-0000-0000-000008050000}"/>
    <cellStyle name="Moneda 2 3 2 6 4" xfId="1154" xr:uid="{00000000-0005-0000-0000-000009050000}"/>
    <cellStyle name="Moneda 2 3 2 6 4 2" xfId="1155" xr:uid="{00000000-0005-0000-0000-00000A050000}"/>
    <cellStyle name="Moneda 2 3 2 6 5" xfId="1156" xr:uid="{00000000-0005-0000-0000-00000B050000}"/>
    <cellStyle name="Moneda 2 3 2 6 6" xfId="1157" xr:uid="{00000000-0005-0000-0000-00000C050000}"/>
    <cellStyle name="Moneda 2 3 2 7" xfId="1158" xr:uid="{00000000-0005-0000-0000-00000D050000}"/>
    <cellStyle name="Moneda 2 3 2 7 2" xfId="1159" xr:uid="{00000000-0005-0000-0000-00000E050000}"/>
    <cellStyle name="Moneda 2 3 2 7 2 2" xfId="1160" xr:uid="{00000000-0005-0000-0000-00000F050000}"/>
    <cellStyle name="Moneda 2 3 2 7 3" xfId="1161" xr:uid="{00000000-0005-0000-0000-000010050000}"/>
    <cellStyle name="Moneda 2 3 2 8" xfId="1162" xr:uid="{00000000-0005-0000-0000-000011050000}"/>
    <cellStyle name="Moneda 2 3 2 8 2" xfId="1163" xr:uid="{00000000-0005-0000-0000-000012050000}"/>
    <cellStyle name="Moneda 2 3 2 8 3" xfId="1164" xr:uid="{00000000-0005-0000-0000-000013050000}"/>
    <cellStyle name="Moneda 2 3 2 9" xfId="1165" xr:uid="{00000000-0005-0000-0000-000014050000}"/>
    <cellStyle name="Moneda 2 3 2 9 2" xfId="1166" xr:uid="{00000000-0005-0000-0000-000015050000}"/>
    <cellStyle name="Moneda 2 3 3" xfId="1167" xr:uid="{00000000-0005-0000-0000-000016050000}"/>
    <cellStyle name="Moneda 2 3 3 2" xfId="1168" xr:uid="{00000000-0005-0000-0000-000017050000}"/>
    <cellStyle name="Moneda 2 3 3 2 2" xfId="1169" xr:uid="{00000000-0005-0000-0000-000018050000}"/>
    <cellStyle name="Moneda 2 3 3 2 2 2" xfId="1170" xr:uid="{00000000-0005-0000-0000-000019050000}"/>
    <cellStyle name="Moneda 2 3 3 2 2 2 2" xfId="1171" xr:uid="{00000000-0005-0000-0000-00001A050000}"/>
    <cellStyle name="Moneda 2 3 3 2 2 2 2 2" xfId="1172" xr:uid="{00000000-0005-0000-0000-00001B050000}"/>
    <cellStyle name="Moneda 2 3 3 2 2 2 3" xfId="1173" xr:uid="{00000000-0005-0000-0000-00001C050000}"/>
    <cellStyle name="Moneda 2 3 3 2 2 3" xfId="1174" xr:uid="{00000000-0005-0000-0000-00001D050000}"/>
    <cellStyle name="Moneda 2 3 3 2 2 3 2" xfId="1175" xr:uid="{00000000-0005-0000-0000-00001E050000}"/>
    <cellStyle name="Moneda 2 3 3 2 2 3 3" xfId="1176" xr:uid="{00000000-0005-0000-0000-00001F050000}"/>
    <cellStyle name="Moneda 2 3 3 2 2 4" xfId="1177" xr:uid="{00000000-0005-0000-0000-000020050000}"/>
    <cellStyle name="Moneda 2 3 3 2 2 4 2" xfId="1178" xr:uid="{00000000-0005-0000-0000-000021050000}"/>
    <cellStyle name="Moneda 2 3 3 2 2 5" xfId="1179" xr:uid="{00000000-0005-0000-0000-000022050000}"/>
    <cellStyle name="Moneda 2 3 3 2 2 6" xfId="1180" xr:uid="{00000000-0005-0000-0000-000023050000}"/>
    <cellStyle name="Moneda 2 3 3 2 3" xfId="1181" xr:uid="{00000000-0005-0000-0000-000024050000}"/>
    <cellStyle name="Moneda 2 3 3 2 3 2" xfId="1182" xr:uid="{00000000-0005-0000-0000-000025050000}"/>
    <cellStyle name="Moneda 2 3 3 2 3 2 2" xfId="1183" xr:uid="{00000000-0005-0000-0000-000026050000}"/>
    <cellStyle name="Moneda 2 3 3 2 3 3" xfId="1184" xr:uid="{00000000-0005-0000-0000-000027050000}"/>
    <cellStyle name="Moneda 2 3 3 2 4" xfId="1185" xr:uid="{00000000-0005-0000-0000-000028050000}"/>
    <cellStyle name="Moneda 2 3 3 2 4 2" xfId="1186" xr:uid="{00000000-0005-0000-0000-000029050000}"/>
    <cellStyle name="Moneda 2 3 3 2 4 3" xfId="1187" xr:uid="{00000000-0005-0000-0000-00002A050000}"/>
    <cellStyle name="Moneda 2 3 3 2 5" xfId="1188" xr:uid="{00000000-0005-0000-0000-00002B050000}"/>
    <cellStyle name="Moneda 2 3 3 2 5 2" xfId="1189" xr:uid="{00000000-0005-0000-0000-00002C050000}"/>
    <cellStyle name="Moneda 2 3 3 2 6" xfId="1190" xr:uid="{00000000-0005-0000-0000-00002D050000}"/>
    <cellStyle name="Moneda 2 3 3 2 7" xfId="1191" xr:uid="{00000000-0005-0000-0000-00002E050000}"/>
    <cellStyle name="Moneda 2 3 3 3" xfId="1192" xr:uid="{00000000-0005-0000-0000-00002F050000}"/>
    <cellStyle name="Moneda 2 3 3 3 2" xfId="1193" xr:uid="{00000000-0005-0000-0000-000030050000}"/>
    <cellStyle name="Moneda 2 3 3 3 2 2" xfId="1194" xr:uid="{00000000-0005-0000-0000-000031050000}"/>
    <cellStyle name="Moneda 2 3 3 3 2 2 2" xfId="1195" xr:uid="{00000000-0005-0000-0000-000032050000}"/>
    <cellStyle name="Moneda 2 3 3 3 2 2 3" xfId="1196" xr:uid="{00000000-0005-0000-0000-000033050000}"/>
    <cellStyle name="Moneda 2 3 3 3 2 3" xfId="1197" xr:uid="{00000000-0005-0000-0000-000034050000}"/>
    <cellStyle name="Moneda 2 3 3 3 2 4" xfId="1198" xr:uid="{00000000-0005-0000-0000-000035050000}"/>
    <cellStyle name="Moneda 2 3 3 3 3" xfId="1199" xr:uid="{00000000-0005-0000-0000-000036050000}"/>
    <cellStyle name="Moneda 2 3 3 3 3 2" xfId="1200" xr:uid="{00000000-0005-0000-0000-000037050000}"/>
    <cellStyle name="Moneda 2 3 3 3 3 2 2" xfId="1201" xr:uid="{00000000-0005-0000-0000-000038050000}"/>
    <cellStyle name="Moneda 2 3 3 3 3 3" xfId="1202" xr:uid="{00000000-0005-0000-0000-000039050000}"/>
    <cellStyle name="Moneda 2 3 3 3 4" xfId="1203" xr:uid="{00000000-0005-0000-0000-00003A050000}"/>
    <cellStyle name="Moneda 2 3 3 3 4 2" xfId="1204" xr:uid="{00000000-0005-0000-0000-00003B050000}"/>
    <cellStyle name="Moneda 2 3 3 3 4 3" xfId="1205" xr:uid="{00000000-0005-0000-0000-00003C050000}"/>
    <cellStyle name="Moneda 2 3 3 3 5" xfId="1206" xr:uid="{00000000-0005-0000-0000-00003D050000}"/>
    <cellStyle name="Moneda 2 3 3 3 6" xfId="1207" xr:uid="{00000000-0005-0000-0000-00003E050000}"/>
    <cellStyle name="Moneda 2 3 3 4" xfId="1208" xr:uid="{00000000-0005-0000-0000-00003F050000}"/>
    <cellStyle name="Moneda 2 3 3 4 2" xfId="1209" xr:uid="{00000000-0005-0000-0000-000040050000}"/>
    <cellStyle name="Moneda 2 3 3 4 2 2" xfId="1210" xr:uid="{00000000-0005-0000-0000-000041050000}"/>
    <cellStyle name="Moneda 2 3 3 4 2 2 2" xfId="1211" xr:uid="{00000000-0005-0000-0000-000042050000}"/>
    <cellStyle name="Moneda 2 3 3 4 2 3" xfId="1212" xr:uid="{00000000-0005-0000-0000-000043050000}"/>
    <cellStyle name="Moneda 2 3 3 4 2 4" xfId="1213" xr:uid="{00000000-0005-0000-0000-000044050000}"/>
    <cellStyle name="Moneda 2 3 3 4 3" xfId="1214" xr:uid="{00000000-0005-0000-0000-000045050000}"/>
    <cellStyle name="Moneda 2 3 3 4 3 2" xfId="1215" xr:uid="{00000000-0005-0000-0000-000046050000}"/>
    <cellStyle name="Moneda 2 3 3 4 4" xfId="1216" xr:uid="{00000000-0005-0000-0000-000047050000}"/>
    <cellStyle name="Moneda 2 3 3 4 5" xfId="1217" xr:uid="{00000000-0005-0000-0000-000048050000}"/>
    <cellStyle name="Moneda 2 3 3 5" xfId="1218" xr:uid="{00000000-0005-0000-0000-000049050000}"/>
    <cellStyle name="Moneda 2 3 3 5 2" xfId="1219" xr:uid="{00000000-0005-0000-0000-00004A050000}"/>
    <cellStyle name="Moneda 2 3 3 5 2 2" xfId="1220" xr:uid="{00000000-0005-0000-0000-00004B050000}"/>
    <cellStyle name="Moneda 2 3 3 5 2 3" xfId="1221" xr:uid="{00000000-0005-0000-0000-00004C050000}"/>
    <cellStyle name="Moneda 2 3 3 5 3" xfId="1222" xr:uid="{00000000-0005-0000-0000-00004D050000}"/>
    <cellStyle name="Moneda 2 3 3 5 4" xfId="1223" xr:uid="{00000000-0005-0000-0000-00004E050000}"/>
    <cellStyle name="Moneda 2 3 3 6" xfId="1224" xr:uid="{00000000-0005-0000-0000-00004F050000}"/>
    <cellStyle name="Moneda 2 3 3 6 2" xfId="1225" xr:uid="{00000000-0005-0000-0000-000050050000}"/>
    <cellStyle name="Moneda 2 3 3 6 2 2" xfId="1226" xr:uid="{00000000-0005-0000-0000-000051050000}"/>
    <cellStyle name="Moneda 2 3 3 6 3" xfId="1227" xr:uid="{00000000-0005-0000-0000-000052050000}"/>
    <cellStyle name="Moneda 2 3 3 7" xfId="1228" xr:uid="{00000000-0005-0000-0000-000053050000}"/>
    <cellStyle name="Moneda 2 3 3 7 2" xfId="1229" xr:uid="{00000000-0005-0000-0000-000054050000}"/>
    <cellStyle name="Moneda 2 3 3 8" xfId="1230" xr:uid="{00000000-0005-0000-0000-000055050000}"/>
    <cellStyle name="Moneda 2 3 4" xfId="1231" xr:uid="{00000000-0005-0000-0000-000056050000}"/>
    <cellStyle name="Moneda 2 3 4 2" xfId="1232" xr:uid="{00000000-0005-0000-0000-000057050000}"/>
    <cellStyle name="Moneda 2 3 4 2 2" xfId="1233" xr:uid="{00000000-0005-0000-0000-000058050000}"/>
    <cellStyle name="Moneda 2 3 4 2 2 2" xfId="1234" xr:uid="{00000000-0005-0000-0000-000059050000}"/>
    <cellStyle name="Moneda 2 3 4 2 2 2 2" xfId="1235" xr:uid="{00000000-0005-0000-0000-00005A050000}"/>
    <cellStyle name="Moneda 2 3 4 2 2 2 2 2" xfId="1236" xr:uid="{00000000-0005-0000-0000-00005B050000}"/>
    <cellStyle name="Moneda 2 3 4 2 2 2 3" xfId="1237" xr:uid="{00000000-0005-0000-0000-00005C050000}"/>
    <cellStyle name="Moneda 2 3 4 2 2 3" xfId="1238" xr:uid="{00000000-0005-0000-0000-00005D050000}"/>
    <cellStyle name="Moneda 2 3 4 2 2 3 2" xfId="1239" xr:uid="{00000000-0005-0000-0000-00005E050000}"/>
    <cellStyle name="Moneda 2 3 4 2 2 3 3" xfId="1240" xr:uid="{00000000-0005-0000-0000-00005F050000}"/>
    <cellStyle name="Moneda 2 3 4 2 2 4" xfId="1241" xr:uid="{00000000-0005-0000-0000-000060050000}"/>
    <cellStyle name="Moneda 2 3 4 2 2 4 2" xfId="1242" xr:uid="{00000000-0005-0000-0000-000061050000}"/>
    <cellStyle name="Moneda 2 3 4 2 2 5" xfId="1243" xr:uid="{00000000-0005-0000-0000-000062050000}"/>
    <cellStyle name="Moneda 2 3 4 2 2 6" xfId="1244" xr:uid="{00000000-0005-0000-0000-000063050000}"/>
    <cellStyle name="Moneda 2 3 4 2 3" xfId="1245" xr:uid="{00000000-0005-0000-0000-000064050000}"/>
    <cellStyle name="Moneda 2 3 4 2 3 2" xfId="1246" xr:uid="{00000000-0005-0000-0000-000065050000}"/>
    <cellStyle name="Moneda 2 3 4 2 3 2 2" xfId="1247" xr:uid="{00000000-0005-0000-0000-000066050000}"/>
    <cellStyle name="Moneda 2 3 4 2 3 3" xfId="1248" xr:uid="{00000000-0005-0000-0000-000067050000}"/>
    <cellStyle name="Moneda 2 3 4 2 4" xfId="1249" xr:uid="{00000000-0005-0000-0000-000068050000}"/>
    <cellStyle name="Moneda 2 3 4 2 4 2" xfId="1250" xr:uid="{00000000-0005-0000-0000-000069050000}"/>
    <cellStyle name="Moneda 2 3 4 2 4 3" xfId="1251" xr:uid="{00000000-0005-0000-0000-00006A050000}"/>
    <cellStyle name="Moneda 2 3 4 2 5" xfId="1252" xr:uid="{00000000-0005-0000-0000-00006B050000}"/>
    <cellStyle name="Moneda 2 3 4 2 5 2" xfId="1253" xr:uid="{00000000-0005-0000-0000-00006C050000}"/>
    <cellStyle name="Moneda 2 3 4 2 6" xfId="1254" xr:uid="{00000000-0005-0000-0000-00006D050000}"/>
    <cellStyle name="Moneda 2 3 4 2 7" xfId="1255" xr:uid="{00000000-0005-0000-0000-00006E050000}"/>
    <cellStyle name="Moneda 2 3 4 3" xfId="1256" xr:uid="{00000000-0005-0000-0000-00006F050000}"/>
    <cellStyle name="Moneda 2 3 4 3 2" xfId="1257" xr:uid="{00000000-0005-0000-0000-000070050000}"/>
    <cellStyle name="Moneda 2 3 4 3 2 2" xfId="1258" xr:uid="{00000000-0005-0000-0000-000071050000}"/>
    <cellStyle name="Moneda 2 3 4 3 2 2 2" xfId="1259" xr:uid="{00000000-0005-0000-0000-000072050000}"/>
    <cellStyle name="Moneda 2 3 4 3 2 2 3" xfId="1260" xr:uid="{00000000-0005-0000-0000-000073050000}"/>
    <cellStyle name="Moneda 2 3 4 3 2 3" xfId="1261" xr:uid="{00000000-0005-0000-0000-000074050000}"/>
    <cellStyle name="Moneda 2 3 4 3 2 4" xfId="1262" xr:uid="{00000000-0005-0000-0000-000075050000}"/>
    <cellStyle name="Moneda 2 3 4 3 3" xfId="1263" xr:uid="{00000000-0005-0000-0000-000076050000}"/>
    <cellStyle name="Moneda 2 3 4 3 3 2" xfId="1264" xr:uid="{00000000-0005-0000-0000-000077050000}"/>
    <cellStyle name="Moneda 2 3 4 3 3 2 2" xfId="1265" xr:uid="{00000000-0005-0000-0000-000078050000}"/>
    <cellStyle name="Moneda 2 3 4 3 3 3" xfId="1266" xr:uid="{00000000-0005-0000-0000-000079050000}"/>
    <cellStyle name="Moneda 2 3 4 3 4" xfId="1267" xr:uid="{00000000-0005-0000-0000-00007A050000}"/>
    <cellStyle name="Moneda 2 3 4 3 4 2" xfId="1268" xr:uid="{00000000-0005-0000-0000-00007B050000}"/>
    <cellStyle name="Moneda 2 3 4 3 4 3" xfId="1269" xr:uid="{00000000-0005-0000-0000-00007C050000}"/>
    <cellStyle name="Moneda 2 3 4 3 5" xfId="1270" xr:uid="{00000000-0005-0000-0000-00007D050000}"/>
    <cellStyle name="Moneda 2 3 4 3 6" xfId="1271" xr:uid="{00000000-0005-0000-0000-00007E050000}"/>
    <cellStyle name="Moneda 2 3 4 4" xfId="1272" xr:uid="{00000000-0005-0000-0000-00007F050000}"/>
    <cellStyle name="Moneda 2 3 4 4 2" xfId="1273" xr:uid="{00000000-0005-0000-0000-000080050000}"/>
    <cellStyle name="Moneda 2 3 4 4 2 2" xfId="1274" xr:uid="{00000000-0005-0000-0000-000081050000}"/>
    <cellStyle name="Moneda 2 3 4 4 2 2 2" xfId="1275" xr:uid="{00000000-0005-0000-0000-000082050000}"/>
    <cellStyle name="Moneda 2 3 4 4 2 3" xfId="1276" xr:uid="{00000000-0005-0000-0000-000083050000}"/>
    <cellStyle name="Moneda 2 3 4 4 2 4" xfId="1277" xr:uid="{00000000-0005-0000-0000-000084050000}"/>
    <cellStyle name="Moneda 2 3 4 4 3" xfId="1278" xr:uid="{00000000-0005-0000-0000-000085050000}"/>
    <cellStyle name="Moneda 2 3 4 4 3 2" xfId="1279" xr:uid="{00000000-0005-0000-0000-000086050000}"/>
    <cellStyle name="Moneda 2 3 4 4 4" xfId="1280" xr:uid="{00000000-0005-0000-0000-000087050000}"/>
    <cellStyle name="Moneda 2 3 4 4 5" xfId="1281" xr:uid="{00000000-0005-0000-0000-000088050000}"/>
    <cellStyle name="Moneda 2 3 4 5" xfId="1282" xr:uid="{00000000-0005-0000-0000-000089050000}"/>
    <cellStyle name="Moneda 2 3 4 5 2" xfId="1283" xr:uid="{00000000-0005-0000-0000-00008A050000}"/>
    <cellStyle name="Moneda 2 3 4 5 2 2" xfId="1284" xr:uid="{00000000-0005-0000-0000-00008B050000}"/>
    <cellStyle name="Moneda 2 3 4 5 2 3" xfId="1285" xr:uid="{00000000-0005-0000-0000-00008C050000}"/>
    <cellStyle name="Moneda 2 3 4 5 3" xfId="1286" xr:uid="{00000000-0005-0000-0000-00008D050000}"/>
    <cellStyle name="Moneda 2 3 4 5 4" xfId="1287" xr:uid="{00000000-0005-0000-0000-00008E050000}"/>
    <cellStyle name="Moneda 2 3 4 6" xfId="1288" xr:uid="{00000000-0005-0000-0000-00008F050000}"/>
    <cellStyle name="Moneda 2 3 4 6 2" xfId="1289" xr:uid="{00000000-0005-0000-0000-000090050000}"/>
    <cellStyle name="Moneda 2 3 4 6 2 2" xfId="1290" xr:uid="{00000000-0005-0000-0000-000091050000}"/>
    <cellStyle name="Moneda 2 3 4 6 3" xfId="1291" xr:uid="{00000000-0005-0000-0000-000092050000}"/>
    <cellStyle name="Moneda 2 3 4 7" xfId="1292" xr:uid="{00000000-0005-0000-0000-000093050000}"/>
    <cellStyle name="Moneda 2 3 4 7 2" xfId="1293" xr:uid="{00000000-0005-0000-0000-000094050000}"/>
    <cellStyle name="Moneda 2 3 4 8" xfId="1294" xr:uid="{00000000-0005-0000-0000-000095050000}"/>
    <cellStyle name="Moneda 2 3 5" xfId="1295" xr:uid="{00000000-0005-0000-0000-000096050000}"/>
    <cellStyle name="Moneda 2 3 5 2" xfId="1296" xr:uid="{00000000-0005-0000-0000-000097050000}"/>
    <cellStyle name="Moneda 2 3 5 2 2" xfId="1297" xr:uid="{00000000-0005-0000-0000-000098050000}"/>
    <cellStyle name="Moneda 2 3 5 2 2 2" xfId="1298" xr:uid="{00000000-0005-0000-0000-000099050000}"/>
    <cellStyle name="Moneda 2 3 5 2 2 2 2" xfId="1299" xr:uid="{00000000-0005-0000-0000-00009A050000}"/>
    <cellStyle name="Moneda 2 3 5 2 2 2 3" xfId="1300" xr:uid="{00000000-0005-0000-0000-00009B050000}"/>
    <cellStyle name="Moneda 2 3 5 2 2 3" xfId="1301" xr:uid="{00000000-0005-0000-0000-00009C050000}"/>
    <cellStyle name="Moneda 2 3 5 2 2 3 2" xfId="1302" xr:uid="{00000000-0005-0000-0000-00009D050000}"/>
    <cellStyle name="Moneda 2 3 5 2 2 4" xfId="1303" xr:uid="{00000000-0005-0000-0000-00009E050000}"/>
    <cellStyle name="Moneda 2 3 5 2 2 4 2" xfId="1304" xr:uid="{00000000-0005-0000-0000-00009F050000}"/>
    <cellStyle name="Moneda 2 3 5 2 2 5" xfId="1305" xr:uid="{00000000-0005-0000-0000-0000A0050000}"/>
    <cellStyle name="Moneda 2 3 5 2 2 6" xfId="1306" xr:uid="{00000000-0005-0000-0000-0000A1050000}"/>
    <cellStyle name="Moneda 2 3 5 2 3" xfId="1307" xr:uid="{00000000-0005-0000-0000-0000A2050000}"/>
    <cellStyle name="Moneda 2 3 5 2 3 2" xfId="1308" xr:uid="{00000000-0005-0000-0000-0000A3050000}"/>
    <cellStyle name="Moneda 2 3 5 2 3 3" xfId="1309" xr:uid="{00000000-0005-0000-0000-0000A4050000}"/>
    <cellStyle name="Moneda 2 3 5 2 4" xfId="1310" xr:uid="{00000000-0005-0000-0000-0000A5050000}"/>
    <cellStyle name="Moneda 2 3 5 2 4 2" xfId="1311" xr:uid="{00000000-0005-0000-0000-0000A6050000}"/>
    <cellStyle name="Moneda 2 3 5 2 5" xfId="1312" xr:uid="{00000000-0005-0000-0000-0000A7050000}"/>
    <cellStyle name="Moneda 2 3 5 2 5 2" xfId="1313" xr:uid="{00000000-0005-0000-0000-0000A8050000}"/>
    <cellStyle name="Moneda 2 3 5 2 6" xfId="1314" xr:uid="{00000000-0005-0000-0000-0000A9050000}"/>
    <cellStyle name="Moneda 2 3 5 2 7" xfId="1315" xr:uid="{00000000-0005-0000-0000-0000AA050000}"/>
    <cellStyle name="Moneda 2 3 5 3" xfId="1316" xr:uid="{00000000-0005-0000-0000-0000AB050000}"/>
    <cellStyle name="Moneda 2 3 5 3 2" xfId="1317" xr:uid="{00000000-0005-0000-0000-0000AC050000}"/>
    <cellStyle name="Moneda 2 3 5 3 2 2" xfId="1318" xr:uid="{00000000-0005-0000-0000-0000AD050000}"/>
    <cellStyle name="Moneda 2 3 5 3 2 3" xfId="1319" xr:uid="{00000000-0005-0000-0000-0000AE050000}"/>
    <cellStyle name="Moneda 2 3 5 3 3" xfId="1320" xr:uid="{00000000-0005-0000-0000-0000AF050000}"/>
    <cellStyle name="Moneda 2 3 5 3 3 2" xfId="1321" xr:uid="{00000000-0005-0000-0000-0000B0050000}"/>
    <cellStyle name="Moneda 2 3 5 3 4" xfId="1322" xr:uid="{00000000-0005-0000-0000-0000B1050000}"/>
    <cellStyle name="Moneda 2 3 5 3 4 2" xfId="1323" xr:uid="{00000000-0005-0000-0000-0000B2050000}"/>
    <cellStyle name="Moneda 2 3 5 3 5" xfId="1324" xr:uid="{00000000-0005-0000-0000-0000B3050000}"/>
    <cellStyle name="Moneda 2 3 5 3 6" xfId="1325" xr:uid="{00000000-0005-0000-0000-0000B4050000}"/>
    <cellStyle name="Moneda 2 3 5 4" xfId="1326" xr:uid="{00000000-0005-0000-0000-0000B5050000}"/>
    <cellStyle name="Moneda 2 3 5 4 2" xfId="1327" xr:uid="{00000000-0005-0000-0000-0000B6050000}"/>
    <cellStyle name="Moneda 2 3 5 4 3" xfId="1328" xr:uid="{00000000-0005-0000-0000-0000B7050000}"/>
    <cellStyle name="Moneda 2 3 5 5" xfId="1329" xr:uid="{00000000-0005-0000-0000-0000B8050000}"/>
    <cellStyle name="Moneda 2 3 5 5 2" xfId="1330" xr:uid="{00000000-0005-0000-0000-0000B9050000}"/>
    <cellStyle name="Moneda 2 3 5 6" xfId="1331" xr:uid="{00000000-0005-0000-0000-0000BA050000}"/>
    <cellStyle name="Moneda 2 3 5 6 2" xfId="1332" xr:uid="{00000000-0005-0000-0000-0000BB050000}"/>
    <cellStyle name="Moneda 2 3 5 7" xfId="1333" xr:uid="{00000000-0005-0000-0000-0000BC050000}"/>
    <cellStyle name="Moneda 2 3 5 8" xfId="1334" xr:uid="{00000000-0005-0000-0000-0000BD050000}"/>
    <cellStyle name="Moneda 2 3 6" xfId="1335" xr:uid="{00000000-0005-0000-0000-0000BE050000}"/>
    <cellStyle name="Moneda 2 3 6 2" xfId="1336" xr:uid="{00000000-0005-0000-0000-0000BF050000}"/>
    <cellStyle name="Moneda 2 3 6 2 2" xfId="1337" xr:uid="{00000000-0005-0000-0000-0000C0050000}"/>
    <cellStyle name="Moneda 2 3 6 2 2 2" xfId="1338" xr:uid="{00000000-0005-0000-0000-0000C1050000}"/>
    <cellStyle name="Moneda 2 3 6 2 2 2 2" xfId="1339" xr:uid="{00000000-0005-0000-0000-0000C2050000}"/>
    <cellStyle name="Moneda 2 3 6 2 2 3" xfId="1340" xr:uid="{00000000-0005-0000-0000-0000C3050000}"/>
    <cellStyle name="Moneda 2 3 6 2 3" xfId="1341" xr:uid="{00000000-0005-0000-0000-0000C4050000}"/>
    <cellStyle name="Moneda 2 3 6 2 3 2" xfId="1342" xr:uid="{00000000-0005-0000-0000-0000C5050000}"/>
    <cellStyle name="Moneda 2 3 6 2 3 3" xfId="1343" xr:uid="{00000000-0005-0000-0000-0000C6050000}"/>
    <cellStyle name="Moneda 2 3 6 2 4" xfId="1344" xr:uid="{00000000-0005-0000-0000-0000C7050000}"/>
    <cellStyle name="Moneda 2 3 6 2 4 2" xfId="1345" xr:uid="{00000000-0005-0000-0000-0000C8050000}"/>
    <cellStyle name="Moneda 2 3 6 2 5" xfId="1346" xr:uid="{00000000-0005-0000-0000-0000C9050000}"/>
    <cellStyle name="Moneda 2 3 6 2 6" xfId="1347" xr:uid="{00000000-0005-0000-0000-0000CA050000}"/>
    <cellStyle name="Moneda 2 3 6 3" xfId="1348" xr:uid="{00000000-0005-0000-0000-0000CB050000}"/>
    <cellStyle name="Moneda 2 3 6 3 2" xfId="1349" xr:uid="{00000000-0005-0000-0000-0000CC050000}"/>
    <cellStyle name="Moneda 2 3 6 3 2 2" xfId="1350" xr:uid="{00000000-0005-0000-0000-0000CD050000}"/>
    <cellStyle name="Moneda 2 3 6 3 3" xfId="1351" xr:uid="{00000000-0005-0000-0000-0000CE050000}"/>
    <cellStyle name="Moneda 2 3 6 4" xfId="1352" xr:uid="{00000000-0005-0000-0000-0000CF050000}"/>
    <cellStyle name="Moneda 2 3 6 4 2" xfId="1353" xr:uid="{00000000-0005-0000-0000-0000D0050000}"/>
    <cellStyle name="Moneda 2 3 6 4 3" xfId="1354" xr:uid="{00000000-0005-0000-0000-0000D1050000}"/>
    <cellStyle name="Moneda 2 3 6 5" xfId="1355" xr:uid="{00000000-0005-0000-0000-0000D2050000}"/>
    <cellStyle name="Moneda 2 3 6 5 2" xfId="1356" xr:uid="{00000000-0005-0000-0000-0000D3050000}"/>
    <cellStyle name="Moneda 2 3 6 6" xfId="1357" xr:uid="{00000000-0005-0000-0000-0000D4050000}"/>
    <cellStyle name="Moneda 2 3 6 7" xfId="1358" xr:uid="{00000000-0005-0000-0000-0000D5050000}"/>
    <cellStyle name="Moneda 2 3 7" xfId="1359" xr:uid="{00000000-0005-0000-0000-0000D6050000}"/>
    <cellStyle name="Moneda 2 3 7 2" xfId="1360" xr:uid="{00000000-0005-0000-0000-0000D7050000}"/>
    <cellStyle name="Moneda 2 3 7 2 2" xfId="1361" xr:uid="{00000000-0005-0000-0000-0000D8050000}"/>
    <cellStyle name="Moneda 2 3 7 2 2 2" xfId="1362" xr:uid="{00000000-0005-0000-0000-0000D9050000}"/>
    <cellStyle name="Moneda 2 3 7 2 2 3" xfId="1363" xr:uid="{00000000-0005-0000-0000-0000DA050000}"/>
    <cellStyle name="Moneda 2 3 7 2 3" xfId="1364" xr:uid="{00000000-0005-0000-0000-0000DB050000}"/>
    <cellStyle name="Moneda 2 3 7 2 4" xfId="1365" xr:uid="{00000000-0005-0000-0000-0000DC050000}"/>
    <cellStyle name="Moneda 2 3 7 3" xfId="1366" xr:uid="{00000000-0005-0000-0000-0000DD050000}"/>
    <cellStyle name="Moneda 2 3 7 3 2" xfId="1367" xr:uid="{00000000-0005-0000-0000-0000DE050000}"/>
    <cellStyle name="Moneda 2 3 7 3 2 2" xfId="1368" xr:uid="{00000000-0005-0000-0000-0000DF050000}"/>
    <cellStyle name="Moneda 2 3 7 3 3" xfId="1369" xr:uid="{00000000-0005-0000-0000-0000E0050000}"/>
    <cellStyle name="Moneda 2 3 7 4" xfId="1370" xr:uid="{00000000-0005-0000-0000-0000E1050000}"/>
    <cellStyle name="Moneda 2 3 7 4 2" xfId="1371" xr:uid="{00000000-0005-0000-0000-0000E2050000}"/>
    <cellStyle name="Moneda 2 3 7 4 3" xfId="1372" xr:uid="{00000000-0005-0000-0000-0000E3050000}"/>
    <cellStyle name="Moneda 2 3 7 5" xfId="1373" xr:uid="{00000000-0005-0000-0000-0000E4050000}"/>
    <cellStyle name="Moneda 2 3 7 6" xfId="1374" xr:uid="{00000000-0005-0000-0000-0000E5050000}"/>
    <cellStyle name="Moneda 2 3 8" xfId="1375" xr:uid="{00000000-0005-0000-0000-0000E6050000}"/>
    <cellStyle name="Moneda 2 3 8 2" xfId="1376" xr:uid="{00000000-0005-0000-0000-0000E7050000}"/>
    <cellStyle name="Moneda 2 3 8 2 2" xfId="1377" xr:uid="{00000000-0005-0000-0000-0000E8050000}"/>
    <cellStyle name="Moneda 2 3 8 2 3" xfId="1378" xr:uid="{00000000-0005-0000-0000-0000E9050000}"/>
    <cellStyle name="Moneda 2 3 8 3" xfId="1379" xr:uid="{00000000-0005-0000-0000-0000EA050000}"/>
    <cellStyle name="Moneda 2 3 8 4" xfId="1380" xr:uid="{00000000-0005-0000-0000-0000EB050000}"/>
    <cellStyle name="Moneda 2 3 9" xfId="1381" xr:uid="{00000000-0005-0000-0000-0000EC050000}"/>
    <cellStyle name="Moneda 2 3 9 2" xfId="1382" xr:uid="{00000000-0005-0000-0000-0000ED050000}"/>
    <cellStyle name="Moneda 2 3 9 2 2" xfId="1383" xr:uid="{00000000-0005-0000-0000-0000EE050000}"/>
    <cellStyle name="Moneda 2 3 9 3" xfId="1384" xr:uid="{00000000-0005-0000-0000-0000EF050000}"/>
    <cellStyle name="Moneda 2 4" xfId="1385" xr:uid="{00000000-0005-0000-0000-0000F0050000}"/>
    <cellStyle name="Moneda 2 4 2" xfId="1386" xr:uid="{00000000-0005-0000-0000-0000F1050000}"/>
    <cellStyle name="Moneda 2 5" xfId="1387" xr:uid="{00000000-0005-0000-0000-0000F2050000}"/>
    <cellStyle name="Moneda 2 5 2" xfId="1388" xr:uid="{00000000-0005-0000-0000-0000F3050000}"/>
    <cellStyle name="Moneda 2 5 2 2" xfId="1389" xr:uid="{00000000-0005-0000-0000-0000F4050000}"/>
    <cellStyle name="Moneda 2 5 3" xfId="1390" xr:uid="{00000000-0005-0000-0000-0000F5050000}"/>
    <cellStyle name="Moneda 2 5 3 2" xfId="1391" xr:uid="{00000000-0005-0000-0000-0000F6050000}"/>
    <cellStyle name="Moneda 2 5 4" xfId="1392" xr:uid="{00000000-0005-0000-0000-0000F7050000}"/>
    <cellStyle name="Moneda 2 5 4 2" xfId="1393" xr:uid="{00000000-0005-0000-0000-0000F8050000}"/>
    <cellStyle name="Moneda 2 5 5" xfId="1394" xr:uid="{00000000-0005-0000-0000-0000F9050000}"/>
    <cellStyle name="Moneda 2 6" xfId="1395" xr:uid="{00000000-0005-0000-0000-0000FA050000}"/>
    <cellStyle name="Moneda 20" xfId="1396" xr:uid="{00000000-0005-0000-0000-0000FB050000}"/>
    <cellStyle name="Moneda 20 2" xfId="1397" xr:uid="{00000000-0005-0000-0000-0000FC050000}"/>
    <cellStyle name="Moneda 20 2 2" xfId="1398" xr:uid="{00000000-0005-0000-0000-0000FD050000}"/>
    <cellStyle name="Moneda 20 2 2 2" xfId="1399" xr:uid="{00000000-0005-0000-0000-0000FE050000}"/>
    <cellStyle name="Moneda 20 2 2 2 2" xfId="1400" xr:uid="{00000000-0005-0000-0000-0000FF050000}"/>
    <cellStyle name="Moneda 20 2 2 3" xfId="1401" xr:uid="{00000000-0005-0000-0000-000000060000}"/>
    <cellStyle name="Moneda 20 2 2 3 2" xfId="1402" xr:uid="{00000000-0005-0000-0000-000001060000}"/>
    <cellStyle name="Moneda 20 2 2 4" xfId="1403" xr:uid="{00000000-0005-0000-0000-000002060000}"/>
    <cellStyle name="Moneda 20 2 2 4 2" xfId="1404" xr:uid="{00000000-0005-0000-0000-000003060000}"/>
    <cellStyle name="Moneda 20 2 2 5" xfId="1405" xr:uid="{00000000-0005-0000-0000-000004060000}"/>
    <cellStyle name="Moneda 20 2 3" xfId="1406" xr:uid="{00000000-0005-0000-0000-000005060000}"/>
    <cellStyle name="Moneda 20 2 3 2" xfId="1407" xr:uid="{00000000-0005-0000-0000-000006060000}"/>
    <cellStyle name="Moneda 20 2 4" xfId="1408" xr:uid="{00000000-0005-0000-0000-000007060000}"/>
    <cellStyle name="Moneda 20 2 4 2" xfId="1409" xr:uid="{00000000-0005-0000-0000-000008060000}"/>
    <cellStyle name="Moneda 20 2 5" xfId="1410" xr:uid="{00000000-0005-0000-0000-000009060000}"/>
    <cellStyle name="Moneda 20 2 5 2" xfId="1411" xr:uid="{00000000-0005-0000-0000-00000A060000}"/>
    <cellStyle name="Moneda 20 2 6" xfId="1412" xr:uid="{00000000-0005-0000-0000-00000B060000}"/>
    <cellStyle name="Moneda 20 2 7" xfId="1413" xr:uid="{00000000-0005-0000-0000-00000C060000}"/>
    <cellStyle name="Moneda 20 3" xfId="1414" xr:uid="{00000000-0005-0000-0000-00000D060000}"/>
    <cellStyle name="Moneda 20 3 2" xfId="1415" xr:uid="{00000000-0005-0000-0000-00000E060000}"/>
    <cellStyle name="Moneda 20 3 2 2" xfId="1416" xr:uid="{00000000-0005-0000-0000-00000F060000}"/>
    <cellStyle name="Moneda 20 3 3" xfId="1417" xr:uid="{00000000-0005-0000-0000-000010060000}"/>
    <cellStyle name="Moneda 20 3 3 2" xfId="1418" xr:uid="{00000000-0005-0000-0000-000011060000}"/>
    <cellStyle name="Moneda 20 3 4" xfId="1419" xr:uid="{00000000-0005-0000-0000-000012060000}"/>
    <cellStyle name="Moneda 20 3 4 2" xfId="1420" xr:uid="{00000000-0005-0000-0000-000013060000}"/>
    <cellStyle name="Moneda 20 3 5" xfId="1421" xr:uid="{00000000-0005-0000-0000-000014060000}"/>
    <cellStyle name="Moneda 20 4" xfId="1422" xr:uid="{00000000-0005-0000-0000-000015060000}"/>
    <cellStyle name="Moneda 20 4 2" xfId="1423" xr:uid="{00000000-0005-0000-0000-000016060000}"/>
    <cellStyle name="Moneda 20 5" xfId="1424" xr:uid="{00000000-0005-0000-0000-000017060000}"/>
    <cellStyle name="Moneda 20 5 2" xfId="1425" xr:uid="{00000000-0005-0000-0000-000018060000}"/>
    <cellStyle name="Moneda 20 6" xfId="1426" xr:uid="{00000000-0005-0000-0000-000019060000}"/>
    <cellStyle name="Moneda 20 6 2" xfId="1427" xr:uid="{00000000-0005-0000-0000-00001A060000}"/>
    <cellStyle name="Moneda 20 7" xfId="1428" xr:uid="{00000000-0005-0000-0000-00001B060000}"/>
    <cellStyle name="Moneda 20 8" xfId="1429" xr:uid="{00000000-0005-0000-0000-00001C060000}"/>
    <cellStyle name="Moneda 21" xfId="1430" xr:uid="{00000000-0005-0000-0000-00001D060000}"/>
    <cellStyle name="Moneda 21 2" xfId="1431" xr:uid="{00000000-0005-0000-0000-00001E060000}"/>
    <cellStyle name="Moneda 21 2 2" xfId="1432" xr:uid="{00000000-0005-0000-0000-00001F060000}"/>
    <cellStyle name="Moneda 21 2 2 2" xfId="1433" xr:uid="{00000000-0005-0000-0000-000020060000}"/>
    <cellStyle name="Moneda 21 2 2 2 2" xfId="1434" xr:uid="{00000000-0005-0000-0000-000021060000}"/>
    <cellStyle name="Moneda 21 2 2 3" xfId="1435" xr:uid="{00000000-0005-0000-0000-000022060000}"/>
    <cellStyle name="Moneda 21 2 2 3 2" xfId="1436" xr:uid="{00000000-0005-0000-0000-000023060000}"/>
    <cellStyle name="Moneda 21 2 2 4" xfId="1437" xr:uid="{00000000-0005-0000-0000-000024060000}"/>
    <cellStyle name="Moneda 21 2 2 4 2" xfId="1438" xr:uid="{00000000-0005-0000-0000-000025060000}"/>
    <cellStyle name="Moneda 21 2 2 5" xfId="1439" xr:uid="{00000000-0005-0000-0000-000026060000}"/>
    <cellStyle name="Moneda 21 2 3" xfId="1440" xr:uid="{00000000-0005-0000-0000-000027060000}"/>
    <cellStyle name="Moneda 21 2 3 2" xfId="1441" xr:uid="{00000000-0005-0000-0000-000028060000}"/>
    <cellStyle name="Moneda 21 2 4" xfId="1442" xr:uid="{00000000-0005-0000-0000-000029060000}"/>
    <cellStyle name="Moneda 21 2 4 2" xfId="1443" xr:uid="{00000000-0005-0000-0000-00002A060000}"/>
    <cellStyle name="Moneda 21 2 5" xfId="1444" xr:uid="{00000000-0005-0000-0000-00002B060000}"/>
    <cellStyle name="Moneda 21 2 5 2" xfId="1445" xr:uid="{00000000-0005-0000-0000-00002C060000}"/>
    <cellStyle name="Moneda 21 2 6" xfId="1446" xr:uid="{00000000-0005-0000-0000-00002D060000}"/>
    <cellStyle name="Moneda 21 2 7" xfId="1447" xr:uid="{00000000-0005-0000-0000-00002E060000}"/>
    <cellStyle name="Moneda 21 3" xfId="1448" xr:uid="{00000000-0005-0000-0000-00002F060000}"/>
    <cellStyle name="Moneda 21 3 2" xfId="1449" xr:uid="{00000000-0005-0000-0000-000030060000}"/>
    <cellStyle name="Moneda 21 3 2 2" xfId="1450" xr:uid="{00000000-0005-0000-0000-000031060000}"/>
    <cellStyle name="Moneda 21 3 3" xfId="1451" xr:uid="{00000000-0005-0000-0000-000032060000}"/>
    <cellStyle name="Moneda 21 3 3 2" xfId="1452" xr:uid="{00000000-0005-0000-0000-000033060000}"/>
    <cellStyle name="Moneda 21 3 4" xfId="1453" xr:uid="{00000000-0005-0000-0000-000034060000}"/>
    <cellStyle name="Moneda 21 3 4 2" xfId="1454" xr:uid="{00000000-0005-0000-0000-000035060000}"/>
    <cellStyle name="Moneda 21 3 5" xfId="1455" xr:uid="{00000000-0005-0000-0000-000036060000}"/>
    <cellStyle name="Moneda 21 4" xfId="1456" xr:uid="{00000000-0005-0000-0000-000037060000}"/>
    <cellStyle name="Moneda 21 4 2" xfId="1457" xr:uid="{00000000-0005-0000-0000-000038060000}"/>
    <cellStyle name="Moneda 21 5" xfId="1458" xr:uid="{00000000-0005-0000-0000-000039060000}"/>
    <cellStyle name="Moneda 21 5 2" xfId="1459" xr:uid="{00000000-0005-0000-0000-00003A060000}"/>
    <cellStyle name="Moneda 21 6" xfId="1460" xr:uid="{00000000-0005-0000-0000-00003B060000}"/>
    <cellStyle name="Moneda 21 6 2" xfId="1461" xr:uid="{00000000-0005-0000-0000-00003C060000}"/>
    <cellStyle name="Moneda 21 7" xfId="1462" xr:uid="{00000000-0005-0000-0000-00003D060000}"/>
    <cellStyle name="Moneda 21 8" xfId="1463" xr:uid="{00000000-0005-0000-0000-00003E060000}"/>
    <cellStyle name="Moneda 22" xfId="1464" xr:uid="{00000000-0005-0000-0000-00003F060000}"/>
    <cellStyle name="Moneda 22 2" xfId="1465" xr:uid="{00000000-0005-0000-0000-000040060000}"/>
    <cellStyle name="Moneda 22 2 2" xfId="1466" xr:uid="{00000000-0005-0000-0000-000041060000}"/>
    <cellStyle name="Moneda 22 2 2 2" xfId="1467" xr:uid="{00000000-0005-0000-0000-000042060000}"/>
    <cellStyle name="Moneda 22 2 2 2 2" xfId="1468" xr:uid="{00000000-0005-0000-0000-000043060000}"/>
    <cellStyle name="Moneda 22 2 2 3" xfId="1469" xr:uid="{00000000-0005-0000-0000-000044060000}"/>
    <cellStyle name="Moneda 22 2 2 3 2" xfId="1470" xr:uid="{00000000-0005-0000-0000-000045060000}"/>
    <cellStyle name="Moneda 22 2 2 4" xfId="1471" xr:uid="{00000000-0005-0000-0000-000046060000}"/>
    <cellStyle name="Moneda 22 2 2 4 2" xfId="1472" xr:uid="{00000000-0005-0000-0000-000047060000}"/>
    <cellStyle name="Moneda 22 2 2 5" xfId="1473" xr:uid="{00000000-0005-0000-0000-000048060000}"/>
    <cellStyle name="Moneda 22 2 3" xfId="1474" xr:uid="{00000000-0005-0000-0000-000049060000}"/>
    <cellStyle name="Moneda 22 2 3 2" xfId="1475" xr:uid="{00000000-0005-0000-0000-00004A060000}"/>
    <cellStyle name="Moneda 22 2 4" xfId="1476" xr:uid="{00000000-0005-0000-0000-00004B060000}"/>
    <cellStyle name="Moneda 22 2 4 2" xfId="1477" xr:uid="{00000000-0005-0000-0000-00004C060000}"/>
    <cellStyle name="Moneda 22 2 5" xfId="1478" xr:uid="{00000000-0005-0000-0000-00004D060000}"/>
    <cellStyle name="Moneda 22 2 5 2" xfId="1479" xr:uid="{00000000-0005-0000-0000-00004E060000}"/>
    <cellStyle name="Moneda 22 2 6" xfId="1480" xr:uid="{00000000-0005-0000-0000-00004F060000}"/>
    <cellStyle name="Moneda 22 3" xfId="1481" xr:uid="{00000000-0005-0000-0000-000050060000}"/>
    <cellStyle name="Moneda 22 3 2" xfId="1482" xr:uid="{00000000-0005-0000-0000-000051060000}"/>
    <cellStyle name="Moneda 22 3 2 2" xfId="1483" xr:uid="{00000000-0005-0000-0000-000052060000}"/>
    <cellStyle name="Moneda 22 3 3" xfId="1484" xr:uid="{00000000-0005-0000-0000-000053060000}"/>
    <cellStyle name="Moneda 22 3 3 2" xfId="1485" xr:uid="{00000000-0005-0000-0000-000054060000}"/>
    <cellStyle name="Moneda 22 3 4" xfId="1486" xr:uid="{00000000-0005-0000-0000-000055060000}"/>
    <cellStyle name="Moneda 22 3 4 2" xfId="1487" xr:uid="{00000000-0005-0000-0000-000056060000}"/>
    <cellStyle name="Moneda 22 3 5" xfId="1488" xr:uid="{00000000-0005-0000-0000-000057060000}"/>
    <cellStyle name="Moneda 22 4" xfId="1489" xr:uid="{00000000-0005-0000-0000-000058060000}"/>
    <cellStyle name="Moneda 22 4 2" xfId="1490" xr:uid="{00000000-0005-0000-0000-000059060000}"/>
    <cellStyle name="Moneda 22 5" xfId="1491" xr:uid="{00000000-0005-0000-0000-00005A060000}"/>
    <cellStyle name="Moneda 22 5 2" xfId="1492" xr:uid="{00000000-0005-0000-0000-00005B060000}"/>
    <cellStyle name="Moneda 22 6" xfId="1493" xr:uid="{00000000-0005-0000-0000-00005C060000}"/>
    <cellStyle name="Moneda 22 6 2" xfId="1494" xr:uid="{00000000-0005-0000-0000-00005D060000}"/>
    <cellStyle name="Moneda 22 7" xfId="1495" xr:uid="{00000000-0005-0000-0000-00005E060000}"/>
    <cellStyle name="Moneda 22 8" xfId="1496" xr:uid="{00000000-0005-0000-0000-00005F060000}"/>
    <cellStyle name="Moneda 23" xfId="1497" xr:uid="{00000000-0005-0000-0000-000060060000}"/>
    <cellStyle name="Moneda 23 2" xfId="1498" xr:uid="{00000000-0005-0000-0000-000061060000}"/>
    <cellStyle name="Moneda 23 2 2" xfId="1499" xr:uid="{00000000-0005-0000-0000-000062060000}"/>
    <cellStyle name="Moneda 23 2 2 2" xfId="1500" xr:uid="{00000000-0005-0000-0000-000063060000}"/>
    <cellStyle name="Moneda 23 2 3" xfId="1501" xr:uid="{00000000-0005-0000-0000-000064060000}"/>
    <cellStyle name="Moneda 23 2 3 2" xfId="1502" xr:uid="{00000000-0005-0000-0000-000065060000}"/>
    <cellStyle name="Moneda 23 2 4" xfId="1503" xr:uid="{00000000-0005-0000-0000-000066060000}"/>
    <cellStyle name="Moneda 23 2 4 2" xfId="1504" xr:uid="{00000000-0005-0000-0000-000067060000}"/>
    <cellStyle name="Moneda 23 2 5" xfId="1505" xr:uid="{00000000-0005-0000-0000-000068060000}"/>
    <cellStyle name="Moneda 23 3" xfId="1506" xr:uid="{00000000-0005-0000-0000-000069060000}"/>
    <cellStyle name="Moneda 23 3 2" xfId="1507" xr:uid="{00000000-0005-0000-0000-00006A060000}"/>
    <cellStyle name="Moneda 23 4" xfId="1508" xr:uid="{00000000-0005-0000-0000-00006B060000}"/>
    <cellStyle name="Moneda 23 4 2" xfId="1509" xr:uid="{00000000-0005-0000-0000-00006C060000}"/>
    <cellStyle name="Moneda 23 5" xfId="1510" xr:uid="{00000000-0005-0000-0000-00006D060000}"/>
    <cellStyle name="Moneda 23 5 2" xfId="1511" xr:uid="{00000000-0005-0000-0000-00006E060000}"/>
    <cellStyle name="Moneda 23 6" xfId="1512" xr:uid="{00000000-0005-0000-0000-00006F060000}"/>
    <cellStyle name="Moneda 23 7" xfId="1513" xr:uid="{00000000-0005-0000-0000-000070060000}"/>
    <cellStyle name="Moneda 24" xfId="1514" xr:uid="{00000000-0005-0000-0000-000071060000}"/>
    <cellStyle name="Moneda 24 2" xfId="1515" xr:uid="{00000000-0005-0000-0000-000072060000}"/>
    <cellStyle name="Moneda 24 2 2" xfId="1516" xr:uid="{00000000-0005-0000-0000-000073060000}"/>
    <cellStyle name="Moneda 24 2 2 2" xfId="1517" xr:uid="{00000000-0005-0000-0000-000074060000}"/>
    <cellStyle name="Moneda 24 2 3" xfId="1518" xr:uid="{00000000-0005-0000-0000-000075060000}"/>
    <cellStyle name="Moneda 24 2 3 2" xfId="1519" xr:uid="{00000000-0005-0000-0000-000076060000}"/>
    <cellStyle name="Moneda 24 2 4" xfId="1520" xr:uid="{00000000-0005-0000-0000-000077060000}"/>
    <cellStyle name="Moneda 24 2 4 2" xfId="1521" xr:uid="{00000000-0005-0000-0000-000078060000}"/>
    <cellStyle name="Moneda 24 2 5" xfId="1522" xr:uid="{00000000-0005-0000-0000-000079060000}"/>
    <cellStyle name="Moneda 24 3" xfId="1523" xr:uid="{00000000-0005-0000-0000-00007A060000}"/>
    <cellStyle name="Moneda 24 3 2" xfId="1524" xr:uid="{00000000-0005-0000-0000-00007B060000}"/>
    <cellStyle name="Moneda 24 4" xfId="1525" xr:uid="{00000000-0005-0000-0000-00007C060000}"/>
    <cellStyle name="Moneda 24 4 2" xfId="1526" xr:uid="{00000000-0005-0000-0000-00007D060000}"/>
    <cellStyle name="Moneda 24 5" xfId="1527" xr:uid="{00000000-0005-0000-0000-00007E060000}"/>
    <cellStyle name="Moneda 24 5 2" xfId="1528" xr:uid="{00000000-0005-0000-0000-00007F060000}"/>
    <cellStyle name="Moneda 24 6" xfId="1529" xr:uid="{00000000-0005-0000-0000-000080060000}"/>
    <cellStyle name="Moneda 24 7" xfId="1530" xr:uid="{00000000-0005-0000-0000-000081060000}"/>
    <cellStyle name="Moneda 25" xfId="1531" xr:uid="{00000000-0005-0000-0000-000082060000}"/>
    <cellStyle name="Moneda 25 2" xfId="1532" xr:uid="{00000000-0005-0000-0000-000083060000}"/>
    <cellStyle name="Moneda 25 2 2" xfId="1533" xr:uid="{00000000-0005-0000-0000-000084060000}"/>
    <cellStyle name="Moneda 25 3" xfId="1534" xr:uid="{00000000-0005-0000-0000-000085060000}"/>
    <cellStyle name="Moneda 25 3 2" xfId="1535" xr:uid="{00000000-0005-0000-0000-000086060000}"/>
    <cellStyle name="Moneda 25 4" xfId="1536" xr:uid="{00000000-0005-0000-0000-000087060000}"/>
    <cellStyle name="Moneda 25 4 2" xfId="1537" xr:uid="{00000000-0005-0000-0000-000088060000}"/>
    <cellStyle name="Moneda 25 5" xfId="1538" xr:uid="{00000000-0005-0000-0000-000089060000}"/>
    <cellStyle name="Moneda 26" xfId="1539" xr:uid="{00000000-0005-0000-0000-00008A060000}"/>
    <cellStyle name="Moneda 26 2" xfId="1540" xr:uid="{00000000-0005-0000-0000-00008B060000}"/>
    <cellStyle name="Moneda 26 2 2" xfId="1541" xr:uid="{00000000-0005-0000-0000-00008C060000}"/>
    <cellStyle name="Moneda 26 3" xfId="1542" xr:uid="{00000000-0005-0000-0000-00008D060000}"/>
    <cellStyle name="Moneda 26 3 2" xfId="1543" xr:uid="{00000000-0005-0000-0000-00008E060000}"/>
    <cellStyle name="Moneda 26 4" xfId="1544" xr:uid="{00000000-0005-0000-0000-00008F060000}"/>
    <cellStyle name="Moneda 26 4 2" xfId="1545" xr:uid="{00000000-0005-0000-0000-000090060000}"/>
    <cellStyle name="Moneda 26 5" xfId="1546" xr:uid="{00000000-0005-0000-0000-000091060000}"/>
    <cellStyle name="Moneda 27" xfId="1547" xr:uid="{00000000-0005-0000-0000-000092060000}"/>
    <cellStyle name="Moneda 27 2" xfId="1548" xr:uid="{00000000-0005-0000-0000-000093060000}"/>
    <cellStyle name="Moneda 27 2 2" xfId="1549" xr:uid="{00000000-0005-0000-0000-000094060000}"/>
    <cellStyle name="Moneda 27 3" xfId="1550" xr:uid="{00000000-0005-0000-0000-000095060000}"/>
    <cellStyle name="Moneda 27 3 2" xfId="1551" xr:uid="{00000000-0005-0000-0000-000096060000}"/>
    <cellStyle name="Moneda 27 4" xfId="1552" xr:uid="{00000000-0005-0000-0000-000097060000}"/>
    <cellStyle name="Moneda 27 4 2" xfId="1553" xr:uid="{00000000-0005-0000-0000-000098060000}"/>
    <cellStyle name="Moneda 27 5" xfId="1554" xr:uid="{00000000-0005-0000-0000-000099060000}"/>
    <cellStyle name="Moneda 28" xfId="1555" xr:uid="{00000000-0005-0000-0000-00009A060000}"/>
    <cellStyle name="Moneda 28 2" xfId="1556" xr:uid="{00000000-0005-0000-0000-00009B060000}"/>
    <cellStyle name="Moneda 28 2 2" xfId="1557" xr:uid="{00000000-0005-0000-0000-00009C060000}"/>
    <cellStyle name="Moneda 28 3" xfId="1558" xr:uid="{00000000-0005-0000-0000-00009D060000}"/>
    <cellStyle name="Moneda 28 3 2" xfId="1559" xr:uid="{00000000-0005-0000-0000-00009E060000}"/>
    <cellStyle name="Moneda 28 4" xfId="1560" xr:uid="{00000000-0005-0000-0000-00009F060000}"/>
    <cellStyle name="Moneda 28 4 2" xfId="1561" xr:uid="{00000000-0005-0000-0000-0000A0060000}"/>
    <cellStyle name="Moneda 28 5" xfId="1562" xr:uid="{00000000-0005-0000-0000-0000A1060000}"/>
    <cellStyle name="Moneda 29" xfId="1563" xr:uid="{00000000-0005-0000-0000-0000A2060000}"/>
    <cellStyle name="Moneda 29 2" xfId="1564" xr:uid="{00000000-0005-0000-0000-0000A3060000}"/>
    <cellStyle name="Moneda 29 2 2" xfId="1565" xr:uid="{00000000-0005-0000-0000-0000A4060000}"/>
    <cellStyle name="Moneda 29 3" xfId="1566" xr:uid="{00000000-0005-0000-0000-0000A5060000}"/>
    <cellStyle name="Moneda 29 3 2" xfId="1567" xr:uid="{00000000-0005-0000-0000-0000A6060000}"/>
    <cellStyle name="Moneda 29 4" xfId="1568" xr:uid="{00000000-0005-0000-0000-0000A7060000}"/>
    <cellStyle name="Moneda 29 4 2" xfId="1569" xr:uid="{00000000-0005-0000-0000-0000A8060000}"/>
    <cellStyle name="Moneda 29 5" xfId="1570" xr:uid="{00000000-0005-0000-0000-0000A9060000}"/>
    <cellStyle name="Moneda 3" xfId="14" xr:uid="{00000000-0005-0000-0000-0000AA060000}"/>
    <cellStyle name="Moneda 3 10" xfId="1571" xr:uid="{00000000-0005-0000-0000-0000AB060000}"/>
    <cellStyle name="Moneda 3 10 2" xfId="1572" xr:uid="{00000000-0005-0000-0000-0000AC060000}"/>
    <cellStyle name="Moneda 3 10 2 2" xfId="1573" xr:uid="{00000000-0005-0000-0000-0000AD060000}"/>
    <cellStyle name="Moneda 3 10 3" xfId="1574" xr:uid="{00000000-0005-0000-0000-0000AE060000}"/>
    <cellStyle name="Moneda 3 10 3 2" xfId="1575" xr:uid="{00000000-0005-0000-0000-0000AF060000}"/>
    <cellStyle name="Moneda 3 10 4" xfId="1576" xr:uid="{00000000-0005-0000-0000-0000B0060000}"/>
    <cellStyle name="Moneda 3 10 4 2" xfId="1577" xr:uid="{00000000-0005-0000-0000-0000B1060000}"/>
    <cellStyle name="Moneda 3 10 5" xfId="1578" xr:uid="{00000000-0005-0000-0000-0000B2060000}"/>
    <cellStyle name="Moneda 3 11" xfId="1579" xr:uid="{00000000-0005-0000-0000-0000B3060000}"/>
    <cellStyle name="Moneda 3 11 2" xfId="1580" xr:uid="{00000000-0005-0000-0000-0000B4060000}"/>
    <cellStyle name="Moneda 3 12" xfId="1581" xr:uid="{00000000-0005-0000-0000-0000B5060000}"/>
    <cellStyle name="Moneda 3 12 2" xfId="1582" xr:uid="{00000000-0005-0000-0000-0000B6060000}"/>
    <cellStyle name="Moneda 3 13" xfId="1583" xr:uid="{00000000-0005-0000-0000-0000B7060000}"/>
    <cellStyle name="Moneda 3 13 2" xfId="1584" xr:uid="{00000000-0005-0000-0000-0000B8060000}"/>
    <cellStyle name="Moneda 3 14" xfId="1585" xr:uid="{00000000-0005-0000-0000-0000B9060000}"/>
    <cellStyle name="Moneda 3 14 2" xfId="1586" xr:uid="{00000000-0005-0000-0000-0000BA060000}"/>
    <cellStyle name="Moneda 3 15" xfId="1587" xr:uid="{00000000-0005-0000-0000-0000BB060000}"/>
    <cellStyle name="Moneda 3 15 2" xfId="1588" xr:uid="{00000000-0005-0000-0000-0000BC060000}"/>
    <cellStyle name="Moneda 3 15 3" xfId="1589" xr:uid="{00000000-0005-0000-0000-0000BD060000}"/>
    <cellStyle name="Moneda 3 15 4" xfId="2915" xr:uid="{00000000-0005-0000-0000-0000BE060000}"/>
    <cellStyle name="Moneda 3 15 4 2" xfId="3017" xr:uid="{00000000-0005-0000-0000-0000BF060000}"/>
    <cellStyle name="Moneda 3 15 5" xfId="2967" xr:uid="{00000000-0005-0000-0000-0000C0060000}"/>
    <cellStyle name="Moneda 3 16" xfId="1590" xr:uid="{00000000-0005-0000-0000-0000C1060000}"/>
    <cellStyle name="Moneda 3 2" xfId="1591" xr:uid="{00000000-0005-0000-0000-0000C2060000}"/>
    <cellStyle name="Moneda 3 2 10" xfId="1592" xr:uid="{00000000-0005-0000-0000-0000C3060000}"/>
    <cellStyle name="Moneda 3 2 10 2" xfId="1593" xr:uid="{00000000-0005-0000-0000-0000C4060000}"/>
    <cellStyle name="Moneda 3 2 11" xfId="1594" xr:uid="{00000000-0005-0000-0000-0000C5060000}"/>
    <cellStyle name="Moneda 3 2 2" xfId="1595" xr:uid="{00000000-0005-0000-0000-0000C6060000}"/>
    <cellStyle name="Moneda 3 2 2 2" xfId="1596" xr:uid="{00000000-0005-0000-0000-0000C7060000}"/>
    <cellStyle name="Moneda 3 2 2 2 2" xfId="1597" xr:uid="{00000000-0005-0000-0000-0000C8060000}"/>
    <cellStyle name="Moneda 3 2 2 2 2 2" xfId="1598" xr:uid="{00000000-0005-0000-0000-0000C9060000}"/>
    <cellStyle name="Moneda 3 2 2 2 2 2 2" xfId="1599" xr:uid="{00000000-0005-0000-0000-0000CA060000}"/>
    <cellStyle name="Moneda 3 2 2 2 2 3" xfId="1600" xr:uid="{00000000-0005-0000-0000-0000CB060000}"/>
    <cellStyle name="Moneda 3 2 2 2 2 3 2" xfId="1601" xr:uid="{00000000-0005-0000-0000-0000CC060000}"/>
    <cellStyle name="Moneda 3 2 2 2 2 4" xfId="1602" xr:uid="{00000000-0005-0000-0000-0000CD060000}"/>
    <cellStyle name="Moneda 3 2 2 2 2 4 2" xfId="1603" xr:uid="{00000000-0005-0000-0000-0000CE060000}"/>
    <cellStyle name="Moneda 3 2 2 2 2 5" xfId="1604" xr:uid="{00000000-0005-0000-0000-0000CF060000}"/>
    <cellStyle name="Moneda 3 2 2 2 3" xfId="1605" xr:uid="{00000000-0005-0000-0000-0000D0060000}"/>
    <cellStyle name="Moneda 3 2 2 2 3 2" xfId="1606" xr:uid="{00000000-0005-0000-0000-0000D1060000}"/>
    <cellStyle name="Moneda 3 2 2 2 4" xfId="1607" xr:uid="{00000000-0005-0000-0000-0000D2060000}"/>
    <cellStyle name="Moneda 3 2 2 2 4 2" xfId="1608" xr:uid="{00000000-0005-0000-0000-0000D3060000}"/>
    <cellStyle name="Moneda 3 2 2 2 5" xfId="1609" xr:uid="{00000000-0005-0000-0000-0000D4060000}"/>
    <cellStyle name="Moneda 3 2 2 2 5 2" xfId="1610" xr:uid="{00000000-0005-0000-0000-0000D5060000}"/>
    <cellStyle name="Moneda 3 2 2 2 6" xfId="1611" xr:uid="{00000000-0005-0000-0000-0000D6060000}"/>
    <cellStyle name="Moneda 3 2 2 3" xfId="1612" xr:uid="{00000000-0005-0000-0000-0000D7060000}"/>
    <cellStyle name="Moneda 3 2 2 3 2" xfId="1613" xr:uid="{00000000-0005-0000-0000-0000D8060000}"/>
    <cellStyle name="Moneda 3 2 2 3 2 2" xfId="1614" xr:uid="{00000000-0005-0000-0000-0000D9060000}"/>
    <cellStyle name="Moneda 3 2 2 3 2 2 2" xfId="1615" xr:uid="{00000000-0005-0000-0000-0000DA060000}"/>
    <cellStyle name="Moneda 3 2 2 3 2 3" xfId="1616" xr:uid="{00000000-0005-0000-0000-0000DB060000}"/>
    <cellStyle name="Moneda 3 2 2 3 3" xfId="1617" xr:uid="{00000000-0005-0000-0000-0000DC060000}"/>
    <cellStyle name="Moneda 3 2 2 3 3 2" xfId="1618" xr:uid="{00000000-0005-0000-0000-0000DD060000}"/>
    <cellStyle name="Moneda 3 2 2 3 4" xfId="1619" xr:uid="{00000000-0005-0000-0000-0000DE060000}"/>
    <cellStyle name="Moneda 3 2 2 3 4 2" xfId="1620" xr:uid="{00000000-0005-0000-0000-0000DF060000}"/>
    <cellStyle name="Moneda 3 2 2 3 5" xfId="1621" xr:uid="{00000000-0005-0000-0000-0000E0060000}"/>
    <cellStyle name="Moneda 3 2 2 4" xfId="1622" xr:uid="{00000000-0005-0000-0000-0000E1060000}"/>
    <cellStyle name="Moneda 3 2 2 4 2" xfId="1623" xr:uid="{00000000-0005-0000-0000-0000E2060000}"/>
    <cellStyle name="Moneda 3 2 2 4 2 2" xfId="1624" xr:uid="{00000000-0005-0000-0000-0000E3060000}"/>
    <cellStyle name="Moneda 3 2 2 4 2 2 2" xfId="1625" xr:uid="{00000000-0005-0000-0000-0000E4060000}"/>
    <cellStyle name="Moneda 3 2 2 4 2 3" xfId="1626" xr:uid="{00000000-0005-0000-0000-0000E5060000}"/>
    <cellStyle name="Moneda 3 2 2 4 3" xfId="1627" xr:uid="{00000000-0005-0000-0000-0000E6060000}"/>
    <cellStyle name="Moneda 3 2 2 4 3 2" xfId="1628" xr:uid="{00000000-0005-0000-0000-0000E7060000}"/>
    <cellStyle name="Moneda 3 2 2 4 4" xfId="1629" xr:uid="{00000000-0005-0000-0000-0000E8060000}"/>
    <cellStyle name="Moneda 3 2 2 5" xfId="1630" xr:uid="{00000000-0005-0000-0000-0000E9060000}"/>
    <cellStyle name="Moneda 3 2 2 5 2" xfId="1631" xr:uid="{00000000-0005-0000-0000-0000EA060000}"/>
    <cellStyle name="Moneda 3 2 2 5 2 2" xfId="1632" xr:uid="{00000000-0005-0000-0000-0000EB060000}"/>
    <cellStyle name="Moneda 3 2 2 5 3" xfId="1633" xr:uid="{00000000-0005-0000-0000-0000EC060000}"/>
    <cellStyle name="Moneda 3 2 2 6" xfId="1634" xr:uid="{00000000-0005-0000-0000-0000ED060000}"/>
    <cellStyle name="Moneda 3 2 2 6 2" xfId="1635" xr:uid="{00000000-0005-0000-0000-0000EE060000}"/>
    <cellStyle name="Moneda 3 2 2 7" xfId="1636" xr:uid="{00000000-0005-0000-0000-0000EF060000}"/>
    <cellStyle name="Moneda 3 2 3" xfId="1637" xr:uid="{00000000-0005-0000-0000-0000F0060000}"/>
    <cellStyle name="Moneda 3 2 3 2" xfId="1638" xr:uid="{00000000-0005-0000-0000-0000F1060000}"/>
    <cellStyle name="Moneda 3 2 3 2 2" xfId="1639" xr:uid="{00000000-0005-0000-0000-0000F2060000}"/>
    <cellStyle name="Moneda 3 2 3 2 2 2" xfId="1640" xr:uid="{00000000-0005-0000-0000-0000F3060000}"/>
    <cellStyle name="Moneda 3 2 3 2 2 2 2" xfId="1641" xr:uid="{00000000-0005-0000-0000-0000F4060000}"/>
    <cellStyle name="Moneda 3 2 3 2 2 3" xfId="1642" xr:uid="{00000000-0005-0000-0000-0000F5060000}"/>
    <cellStyle name="Moneda 3 2 3 2 2 3 2" xfId="1643" xr:uid="{00000000-0005-0000-0000-0000F6060000}"/>
    <cellStyle name="Moneda 3 2 3 2 2 4" xfId="1644" xr:uid="{00000000-0005-0000-0000-0000F7060000}"/>
    <cellStyle name="Moneda 3 2 3 2 2 4 2" xfId="1645" xr:uid="{00000000-0005-0000-0000-0000F8060000}"/>
    <cellStyle name="Moneda 3 2 3 2 2 5" xfId="1646" xr:uid="{00000000-0005-0000-0000-0000F9060000}"/>
    <cellStyle name="Moneda 3 2 3 2 3" xfId="1647" xr:uid="{00000000-0005-0000-0000-0000FA060000}"/>
    <cellStyle name="Moneda 3 2 3 2 3 2" xfId="1648" xr:uid="{00000000-0005-0000-0000-0000FB060000}"/>
    <cellStyle name="Moneda 3 2 3 2 4" xfId="1649" xr:uid="{00000000-0005-0000-0000-0000FC060000}"/>
    <cellStyle name="Moneda 3 2 3 2 4 2" xfId="1650" xr:uid="{00000000-0005-0000-0000-0000FD060000}"/>
    <cellStyle name="Moneda 3 2 3 2 5" xfId="1651" xr:uid="{00000000-0005-0000-0000-0000FE060000}"/>
    <cellStyle name="Moneda 3 2 3 2 5 2" xfId="1652" xr:uid="{00000000-0005-0000-0000-0000FF060000}"/>
    <cellStyle name="Moneda 3 2 3 2 6" xfId="1653" xr:uid="{00000000-0005-0000-0000-000000070000}"/>
    <cellStyle name="Moneda 3 2 3 3" xfId="1654" xr:uid="{00000000-0005-0000-0000-000001070000}"/>
    <cellStyle name="Moneda 3 2 3 3 2" xfId="1655" xr:uid="{00000000-0005-0000-0000-000002070000}"/>
    <cellStyle name="Moneda 3 2 3 3 2 2" xfId="1656" xr:uid="{00000000-0005-0000-0000-000003070000}"/>
    <cellStyle name="Moneda 3 2 3 3 3" xfId="1657" xr:uid="{00000000-0005-0000-0000-000004070000}"/>
    <cellStyle name="Moneda 3 2 3 3 3 2" xfId="1658" xr:uid="{00000000-0005-0000-0000-000005070000}"/>
    <cellStyle name="Moneda 3 2 3 3 4" xfId="1659" xr:uid="{00000000-0005-0000-0000-000006070000}"/>
    <cellStyle name="Moneda 3 2 3 3 4 2" xfId="1660" xr:uid="{00000000-0005-0000-0000-000007070000}"/>
    <cellStyle name="Moneda 3 2 3 3 5" xfId="1661" xr:uid="{00000000-0005-0000-0000-000008070000}"/>
    <cellStyle name="Moneda 3 2 3 4" xfId="1662" xr:uid="{00000000-0005-0000-0000-000009070000}"/>
    <cellStyle name="Moneda 3 2 3 4 2" xfId="1663" xr:uid="{00000000-0005-0000-0000-00000A070000}"/>
    <cellStyle name="Moneda 3 2 3 5" xfId="1664" xr:uid="{00000000-0005-0000-0000-00000B070000}"/>
    <cellStyle name="Moneda 3 2 3 5 2" xfId="1665" xr:uid="{00000000-0005-0000-0000-00000C070000}"/>
    <cellStyle name="Moneda 3 2 3 6" xfId="1666" xr:uid="{00000000-0005-0000-0000-00000D070000}"/>
    <cellStyle name="Moneda 3 2 3 6 2" xfId="1667" xr:uid="{00000000-0005-0000-0000-00000E070000}"/>
    <cellStyle name="Moneda 3 2 3 7" xfId="1668" xr:uid="{00000000-0005-0000-0000-00000F070000}"/>
    <cellStyle name="Moneda 3 2 4" xfId="1669" xr:uid="{00000000-0005-0000-0000-000010070000}"/>
    <cellStyle name="Moneda 3 2 4 2" xfId="1670" xr:uid="{00000000-0005-0000-0000-000011070000}"/>
    <cellStyle name="Moneda 3 2 4 2 2" xfId="1671" xr:uid="{00000000-0005-0000-0000-000012070000}"/>
    <cellStyle name="Moneda 3 2 4 2 2 2" xfId="1672" xr:uid="{00000000-0005-0000-0000-000013070000}"/>
    <cellStyle name="Moneda 3 2 4 2 2 2 2" xfId="1673" xr:uid="{00000000-0005-0000-0000-000014070000}"/>
    <cellStyle name="Moneda 3 2 4 2 2 3" xfId="1674" xr:uid="{00000000-0005-0000-0000-000015070000}"/>
    <cellStyle name="Moneda 3 2 4 2 2 3 2" xfId="1675" xr:uid="{00000000-0005-0000-0000-000016070000}"/>
    <cellStyle name="Moneda 3 2 4 2 2 4" xfId="1676" xr:uid="{00000000-0005-0000-0000-000017070000}"/>
    <cellStyle name="Moneda 3 2 4 2 2 4 2" xfId="1677" xr:uid="{00000000-0005-0000-0000-000018070000}"/>
    <cellStyle name="Moneda 3 2 4 2 2 5" xfId="1678" xr:uid="{00000000-0005-0000-0000-000019070000}"/>
    <cellStyle name="Moneda 3 2 4 2 3" xfId="1679" xr:uid="{00000000-0005-0000-0000-00001A070000}"/>
    <cellStyle name="Moneda 3 2 4 2 3 2" xfId="1680" xr:uid="{00000000-0005-0000-0000-00001B070000}"/>
    <cellStyle name="Moneda 3 2 4 2 4" xfId="1681" xr:uid="{00000000-0005-0000-0000-00001C070000}"/>
    <cellStyle name="Moneda 3 2 4 2 4 2" xfId="1682" xr:uid="{00000000-0005-0000-0000-00001D070000}"/>
    <cellStyle name="Moneda 3 2 4 2 5" xfId="1683" xr:uid="{00000000-0005-0000-0000-00001E070000}"/>
    <cellStyle name="Moneda 3 2 4 2 5 2" xfId="1684" xr:uid="{00000000-0005-0000-0000-00001F070000}"/>
    <cellStyle name="Moneda 3 2 4 2 6" xfId="1685" xr:uid="{00000000-0005-0000-0000-000020070000}"/>
    <cellStyle name="Moneda 3 2 4 3" xfId="1686" xr:uid="{00000000-0005-0000-0000-000021070000}"/>
    <cellStyle name="Moneda 3 2 4 3 2" xfId="1687" xr:uid="{00000000-0005-0000-0000-000022070000}"/>
    <cellStyle name="Moneda 3 2 4 3 2 2" xfId="1688" xr:uid="{00000000-0005-0000-0000-000023070000}"/>
    <cellStyle name="Moneda 3 2 4 3 3" xfId="1689" xr:uid="{00000000-0005-0000-0000-000024070000}"/>
    <cellStyle name="Moneda 3 2 4 3 3 2" xfId="1690" xr:uid="{00000000-0005-0000-0000-000025070000}"/>
    <cellStyle name="Moneda 3 2 4 3 4" xfId="1691" xr:uid="{00000000-0005-0000-0000-000026070000}"/>
    <cellStyle name="Moneda 3 2 4 3 4 2" xfId="1692" xr:uid="{00000000-0005-0000-0000-000027070000}"/>
    <cellStyle name="Moneda 3 2 4 3 5" xfId="1693" xr:uid="{00000000-0005-0000-0000-000028070000}"/>
    <cellStyle name="Moneda 3 2 4 4" xfId="1694" xr:uid="{00000000-0005-0000-0000-000029070000}"/>
    <cellStyle name="Moneda 3 2 4 4 2" xfId="1695" xr:uid="{00000000-0005-0000-0000-00002A070000}"/>
    <cellStyle name="Moneda 3 2 4 5" xfId="1696" xr:uid="{00000000-0005-0000-0000-00002B070000}"/>
    <cellStyle name="Moneda 3 2 4 5 2" xfId="1697" xr:uid="{00000000-0005-0000-0000-00002C070000}"/>
    <cellStyle name="Moneda 3 2 4 6" xfId="1698" xr:uid="{00000000-0005-0000-0000-00002D070000}"/>
    <cellStyle name="Moneda 3 2 4 6 2" xfId="1699" xr:uid="{00000000-0005-0000-0000-00002E070000}"/>
    <cellStyle name="Moneda 3 2 4 7" xfId="1700" xr:uid="{00000000-0005-0000-0000-00002F070000}"/>
    <cellStyle name="Moneda 3 2 5" xfId="1701" xr:uid="{00000000-0005-0000-0000-000030070000}"/>
    <cellStyle name="Moneda 3 2 5 2" xfId="1702" xr:uid="{00000000-0005-0000-0000-000031070000}"/>
    <cellStyle name="Moneda 3 2 5 2 2" xfId="1703" xr:uid="{00000000-0005-0000-0000-000032070000}"/>
    <cellStyle name="Moneda 3 2 5 2 2 2" xfId="1704" xr:uid="{00000000-0005-0000-0000-000033070000}"/>
    <cellStyle name="Moneda 3 2 5 2 3" xfId="1705" xr:uid="{00000000-0005-0000-0000-000034070000}"/>
    <cellStyle name="Moneda 3 2 5 2 3 2" xfId="1706" xr:uid="{00000000-0005-0000-0000-000035070000}"/>
    <cellStyle name="Moneda 3 2 5 2 4" xfId="1707" xr:uid="{00000000-0005-0000-0000-000036070000}"/>
    <cellStyle name="Moneda 3 2 5 2 4 2" xfId="1708" xr:uid="{00000000-0005-0000-0000-000037070000}"/>
    <cellStyle name="Moneda 3 2 5 2 5" xfId="1709" xr:uid="{00000000-0005-0000-0000-000038070000}"/>
    <cellStyle name="Moneda 3 2 5 3" xfId="1710" xr:uid="{00000000-0005-0000-0000-000039070000}"/>
    <cellStyle name="Moneda 3 2 5 3 2" xfId="1711" xr:uid="{00000000-0005-0000-0000-00003A070000}"/>
    <cellStyle name="Moneda 3 2 5 4" xfId="1712" xr:uid="{00000000-0005-0000-0000-00003B070000}"/>
    <cellStyle name="Moneda 3 2 5 4 2" xfId="1713" xr:uid="{00000000-0005-0000-0000-00003C070000}"/>
    <cellStyle name="Moneda 3 2 5 5" xfId="1714" xr:uid="{00000000-0005-0000-0000-00003D070000}"/>
    <cellStyle name="Moneda 3 2 5 5 2" xfId="1715" xr:uid="{00000000-0005-0000-0000-00003E070000}"/>
    <cellStyle name="Moneda 3 2 5 6" xfId="1716" xr:uid="{00000000-0005-0000-0000-00003F070000}"/>
    <cellStyle name="Moneda 3 2 6" xfId="1717" xr:uid="{00000000-0005-0000-0000-000040070000}"/>
    <cellStyle name="Moneda 3 2 6 2" xfId="1718" xr:uid="{00000000-0005-0000-0000-000041070000}"/>
    <cellStyle name="Moneda 3 2 6 2 2" xfId="1719" xr:uid="{00000000-0005-0000-0000-000042070000}"/>
    <cellStyle name="Moneda 3 2 6 2 3" xfId="1720" xr:uid="{00000000-0005-0000-0000-000043070000}"/>
    <cellStyle name="Moneda 3 2 6 3" xfId="1721" xr:uid="{00000000-0005-0000-0000-000044070000}"/>
    <cellStyle name="Moneda 3 2 6 4" xfId="1722" xr:uid="{00000000-0005-0000-0000-000045070000}"/>
    <cellStyle name="Moneda 3 2 7" xfId="1723" xr:uid="{00000000-0005-0000-0000-000046070000}"/>
    <cellStyle name="Moneda 3 2 7 2" xfId="1724" xr:uid="{00000000-0005-0000-0000-000047070000}"/>
    <cellStyle name="Moneda 3 2 7 2 2" xfId="1725" xr:uid="{00000000-0005-0000-0000-000048070000}"/>
    <cellStyle name="Moneda 3 2 7 3" xfId="1726" xr:uid="{00000000-0005-0000-0000-000049070000}"/>
    <cellStyle name="Moneda 3 2 7 3 2" xfId="1727" xr:uid="{00000000-0005-0000-0000-00004A070000}"/>
    <cellStyle name="Moneda 3 2 7 4" xfId="1728" xr:uid="{00000000-0005-0000-0000-00004B070000}"/>
    <cellStyle name="Moneda 3 2 7 4 2" xfId="1729" xr:uid="{00000000-0005-0000-0000-00004C070000}"/>
    <cellStyle name="Moneda 3 2 7 5" xfId="1730" xr:uid="{00000000-0005-0000-0000-00004D070000}"/>
    <cellStyle name="Moneda 3 2 8" xfId="1731" xr:uid="{00000000-0005-0000-0000-00004E070000}"/>
    <cellStyle name="Moneda 3 2 8 2" xfId="1732" xr:uid="{00000000-0005-0000-0000-00004F070000}"/>
    <cellStyle name="Moneda 3 2 8 3" xfId="1733" xr:uid="{00000000-0005-0000-0000-000050070000}"/>
    <cellStyle name="Moneda 3 2 9" xfId="1734" xr:uid="{00000000-0005-0000-0000-000051070000}"/>
    <cellStyle name="Moneda 3 2 9 2" xfId="1735" xr:uid="{00000000-0005-0000-0000-000052070000}"/>
    <cellStyle name="Moneda 3 3" xfId="1736" xr:uid="{00000000-0005-0000-0000-000053070000}"/>
    <cellStyle name="Moneda 3 3 2" xfId="1737" xr:uid="{00000000-0005-0000-0000-000054070000}"/>
    <cellStyle name="Moneda 3 3 2 2" xfId="1738" xr:uid="{00000000-0005-0000-0000-000055070000}"/>
    <cellStyle name="Moneda 3 3 2 2 2" xfId="1739" xr:uid="{00000000-0005-0000-0000-000056070000}"/>
    <cellStyle name="Moneda 3 3 2 2 2 2" xfId="1740" xr:uid="{00000000-0005-0000-0000-000057070000}"/>
    <cellStyle name="Moneda 3 3 2 2 3" xfId="1741" xr:uid="{00000000-0005-0000-0000-000058070000}"/>
    <cellStyle name="Moneda 3 3 2 2 3 2" xfId="1742" xr:uid="{00000000-0005-0000-0000-000059070000}"/>
    <cellStyle name="Moneda 3 3 2 2 4" xfId="1743" xr:uid="{00000000-0005-0000-0000-00005A070000}"/>
    <cellStyle name="Moneda 3 3 2 2 4 2" xfId="1744" xr:uid="{00000000-0005-0000-0000-00005B070000}"/>
    <cellStyle name="Moneda 3 3 2 2 5" xfId="1745" xr:uid="{00000000-0005-0000-0000-00005C070000}"/>
    <cellStyle name="Moneda 3 3 2 3" xfId="1746" xr:uid="{00000000-0005-0000-0000-00005D070000}"/>
    <cellStyle name="Moneda 3 3 2 3 2" xfId="1747" xr:uid="{00000000-0005-0000-0000-00005E070000}"/>
    <cellStyle name="Moneda 3 3 2 4" xfId="1748" xr:uid="{00000000-0005-0000-0000-00005F070000}"/>
    <cellStyle name="Moneda 3 3 2 4 2" xfId="1749" xr:uid="{00000000-0005-0000-0000-000060070000}"/>
    <cellStyle name="Moneda 3 3 2 5" xfId="1750" xr:uid="{00000000-0005-0000-0000-000061070000}"/>
    <cellStyle name="Moneda 3 3 2 5 2" xfId="1751" xr:uid="{00000000-0005-0000-0000-000062070000}"/>
    <cellStyle name="Moneda 3 3 2 6" xfId="1752" xr:uid="{00000000-0005-0000-0000-000063070000}"/>
    <cellStyle name="Moneda 3 3 2 7" xfId="1753" xr:uid="{00000000-0005-0000-0000-000064070000}"/>
    <cellStyle name="Moneda 3 3 3" xfId="1754" xr:uid="{00000000-0005-0000-0000-000065070000}"/>
    <cellStyle name="Moneda 3 3 3 2" xfId="1755" xr:uid="{00000000-0005-0000-0000-000066070000}"/>
    <cellStyle name="Moneda 3 3 3 2 2" xfId="1756" xr:uid="{00000000-0005-0000-0000-000067070000}"/>
    <cellStyle name="Moneda 3 3 3 3" xfId="1757" xr:uid="{00000000-0005-0000-0000-000068070000}"/>
    <cellStyle name="Moneda 3 3 3 3 2" xfId="1758" xr:uid="{00000000-0005-0000-0000-000069070000}"/>
    <cellStyle name="Moneda 3 3 3 4" xfId="1759" xr:uid="{00000000-0005-0000-0000-00006A070000}"/>
    <cellStyle name="Moneda 3 3 3 4 2" xfId="1760" xr:uid="{00000000-0005-0000-0000-00006B070000}"/>
    <cellStyle name="Moneda 3 3 3 5" xfId="1761" xr:uid="{00000000-0005-0000-0000-00006C070000}"/>
    <cellStyle name="Moneda 3 3 4" xfId="1762" xr:uid="{00000000-0005-0000-0000-00006D070000}"/>
    <cellStyle name="Moneda 3 3 4 2" xfId="1763" xr:uid="{00000000-0005-0000-0000-00006E070000}"/>
    <cellStyle name="Moneda 3 3 5" xfId="1764" xr:uid="{00000000-0005-0000-0000-00006F070000}"/>
    <cellStyle name="Moneda 3 3 5 2" xfId="1765" xr:uid="{00000000-0005-0000-0000-000070070000}"/>
    <cellStyle name="Moneda 3 3 6" xfId="1766" xr:uid="{00000000-0005-0000-0000-000071070000}"/>
    <cellStyle name="Moneda 3 3 6 2" xfId="1767" xr:uid="{00000000-0005-0000-0000-000072070000}"/>
    <cellStyle name="Moneda 3 3 7" xfId="1768" xr:uid="{00000000-0005-0000-0000-000073070000}"/>
    <cellStyle name="Moneda 3 3 8" xfId="1769" xr:uid="{00000000-0005-0000-0000-000074070000}"/>
    <cellStyle name="Moneda 3 4" xfId="1770" xr:uid="{00000000-0005-0000-0000-000075070000}"/>
    <cellStyle name="Moneda 3 4 2" xfId="1771" xr:uid="{00000000-0005-0000-0000-000076070000}"/>
    <cellStyle name="Moneda 3 4 2 2" xfId="1772" xr:uid="{00000000-0005-0000-0000-000077070000}"/>
    <cellStyle name="Moneda 3 4 2 2 2" xfId="1773" xr:uid="{00000000-0005-0000-0000-000078070000}"/>
    <cellStyle name="Moneda 3 4 2 2 2 2" xfId="1774" xr:uid="{00000000-0005-0000-0000-000079070000}"/>
    <cellStyle name="Moneda 3 4 2 2 3" xfId="1775" xr:uid="{00000000-0005-0000-0000-00007A070000}"/>
    <cellStyle name="Moneda 3 4 2 2 3 2" xfId="1776" xr:uid="{00000000-0005-0000-0000-00007B070000}"/>
    <cellStyle name="Moneda 3 4 2 2 4" xfId="1777" xr:uid="{00000000-0005-0000-0000-00007C070000}"/>
    <cellStyle name="Moneda 3 4 2 2 4 2" xfId="1778" xr:uid="{00000000-0005-0000-0000-00007D070000}"/>
    <cellStyle name="Moneda 3 4 2 2 5" xfId="1779" xr:uid="{00000000-0005-0000-0000-00007E070000}"/>
    <cellStyle name="Moneda 3 4 2 3" xfId="1780" xr:uid="{00000000-0005-0000-0000-00007F070000}"/>
    <cellStyle name="Moneda 3 4 2 3 2" xfId="1781" xr:uid="{00000000-0005-0000-0000-000080070000}"/>
    <cellStyle name="Moneda 3 4 2 4" xfId="1782" xr:uid="{00000000-0005-0000-0000-000081070000}"/>
    <cellStyle name="Moneda 3 4 2 4 2" xfId="1783" xr:uid="{00000000-0005-0000-0000-000082070000}"/>
    <cellStyle name="Moneda 3 4 2 5" xfId="1784" xr:uid="{00000000-0005-0000-0000-000083070000}"/>
    <cellStyle name="Moneda 3 4 2 5 2" xfId="1785" xr:uid="{00000000-0005-0000-0000-000084070000}"/>
    <cellStyle name="Moneda 3 4 2 6" xfId="1786" xr:uid="{00000000-0005-0000-0000-000085070000}"/>
    <cellStyle name="Moneda 3 4 3" xfId="1787" xr:uid="{00000000-0005-0000-0000-000086070000}"/>
    <cellStyle name="Moneda 3 4 3 2" xfId="1788" xr:uid="{00000000-0005-0000-0000-000087070000}"/>
    <cellStyle name="Moneda 3 4 3 2 2" xfId="1789" xr:uid="{00000000-0005-0000-0000-000088070000}"/>
    <cellStyle name="Moneda 3 4 3 3" xfId="1790" xr:uid="{00000000-0005-0000-0000-000089070000}"/>
    <cellStyle name="Moneda 3 4 3 3 2" xfId="1791" xr:uid="{00000000-0005-0000-0000-00008A070000}"/>
    <cellStyle name="Moneda 3 4 3 4" xfId="1792" xr:uid="{00000000-0005-0000-0000-00008B070000}"/>
    <cellStyle name="Moneda 3 4 3 4 2" xfId="1793" xr:uid="{00000000-0005-0000-0000-00008C070000}"/>
    <cellStyle name="Moneda 3 4 3 5" xfId="1794" xr:uid="{00000000-0005-0000-0000-00008D070000}"/>
    <cellStyle name="Moneda 3 4 4" xfId="1795" xr:uid="{00000000-0005-0000-0000-00008E070000}"/>
    <cellStyle name="Moneda 3 4 4 2" xfId="1796" xr:uid="{00000000-0005-0000-0000-00008F070000}"/>
    <cellStyle name="Moneda 3 4 5" xfId="1797" xr:uid="{00000000-0005-0000-0000-000090070000}"/>
    <cellStyle name="Moneda 3 4 5 2" xfId="1798" xr:uid="{00000000-0005-0000-0000-000091070000}"/>
    <cellStyle name="Moneda 3 4 6" xfId="1799" xr:uid="{00000000-0005-0000-0000-000092070000}"/>
    <cellStyle name="Moneda 3 4 6 2" xfId="1800" xr:uid="{00000000-0005-0000-0000-000093070000}"/>
    <cellStyle name="Moneda 3 4 7" xfId="1801" xr:uid="{00000000-0005-0000-0000-000094070000}"/>
    <cellStyle name="Moneda 3 5" xfId="1802" xr:uid="{00000000-0005-0000-0000-000095070000}"/>
    <cellStyle name="Moneda 3 5 10" xfId="2968" xr:uid="{00000000-0005-0000-0000-000096070000}"/>
    <cellStyle name="Moneda 3 5 2" xfId="1803" xr:uid="{00000000-0005-0000-0000-000097070000}"/>
    <cellStyle name="Moneda 3 5 2 2" xfId="1804" xr:uid="{00000000-0005-0000-0000-000098070000}"/>
    <cellStyle name="Moneda 3 5 2 2 2" xfId="1805" xr:uid="{00000000-0005-0000-0000-000099070000}"/>
    <cellStyle name="Moneda 3 5 2 2 2 2" xfId="1806" xr:uid="{00000000-0005-0000-0000-00009A070000}"/>
    <cellStyle name="Moneda 3 5 2 2 3" xfId="1807" xr:uid="{00000000-0005-0000-0000-00009B070000}"/>
    <cellStyle name="Moneda 3 5 2 2 3 2" xfId="1808" xr:uid="{00000000-0005-0000-0000-00009C070000}"/>
    <cellStyle name="Moneda 3 5 2 2 4" xfId="1809" xr:uid="{00000000-0005-0000-0000-00009D070000}"/>
    <cellStyle name="Moneda 3 5 2 2 4 2" xfId="1810" xr:uid="{00000000-0005-0000-0000-00009E070000}"/>
    <cellStyle name="Moneda 3 5 2 2 5" xfId="1811" xr:uid="{00000000-0005-0000-0000-00009F070000}"/>
    <cellStyle name="Moneda 3 5 2 3" xfId="1812" xr:uid="{00000000-0005-0000-0000-0000A0070000}"/>
    <cellStyle name="Moneda 3 5 2 3 2" xfId="1813" xr:uid="{00000000-0005-0000-0000-0000A1070000}"/>
    <cellStyle name="Moneda 3 5 2 4" xfId="1814" xr:uid="{00000000-0005-0000-0000-0000A2070000}"/>
    <cellStyle name="Moneda 3 5 2 4 2" xfId="1815" xr:uid="{00000000-0005-0000-0000-0000A3070000}"/>
    <cellStyle name="Moneda 3 5 2 5" xfId="1816" xr:uid="{00000000-0005-0000-0000-0000A4070000}"/>
    <cellStyle name="Moneda 3 5 2 5 2" xfId="1817" xr:uid="{00000000-0005-0000-0000-0000A5070000}"/>
    <cellStyle name="Moneda 3 5 2 6" xfId="1818" xr:uid="{00000000-0005-0000-0000-0000A6070000}"/>
    <cellStyle name="Moneda 3 5 3" xfId="1819" xr:uid="{00000000-0005-0000-0000-0000A7070000}"/>
    <cellStyle name="Moneda 3 5 3 2" xfId="1820" xr:uid="{00000000-0005-0000-0000-0000A8070000}"/>
    <cellStyle name="Moneda 3 5 3 2 2" xfId="1821" xr:uid="{00000000-0005-0000-0000-0000A9070000}"/>
    <cellStyle name="Moneda 3 5 3 3" xfId="1822" xr:uid="{00000000-0005-0000-0000-0000AA070000}"/>
    <cellStyle name="Moneda 3 5 3 3 2" xfId="1823" xr:uid="{00000000-0005-0000-0000-0000AB070000}"/>
    <cellStyle name="Moneda 3 5 3 4" xfId="1824" xr:uid="{00000000-0005-0000-0000-0000AC070000}"/>
    <cellStyle name="Moneda 3 5 3 4 2" xfId="1825" xr:uid="{00000000-0005-0000-0000-0000AD070000}"/>
    <cellStyle name="Moneda 3 5 3 5" xfId="1826" xr:uid="{00000000-0005-0000-0000-0000AE070000}"/>
    <cellStyle name="Moneda 3 5 4" xfId="1827" xr:uid="{00000000-0005-0000-0000-0000AF070000}"/>
    <cellStyle name="Moneda 3 5 4 2" xfId="1828" xr:uid="{00000000-0005-0000-0000-0000B0070000}"/>
    <cellStyle name="Moneda 3 5 5" xfId="1829" xr:uid="{00000000-0005-0000-0000-0000B1070000}"/>
    <cellStyle name="Moneda 3 5 5 2" xfId="1830" xr:uid="{00000000-0005-0000-0000-0000B2070000}"/>
    <cellStyle name="Moneda 3 5 6" xfId="1831" xr:uid="{00000000-0005-0000-0000-0000B3070000}"/>
    <cellStyle name="Moneda 3 5 6 2" xfId="1832" xr:uid="{00000000-0005-0000-0000-0000B4070000}"/>
    <cellStyle name="Moneda 3 5 7" xfId="1833" xr:uid="{00000000-0005-0000-0000-0000B5070000}"/>
    <cellStyle name="Moneda 3 5 8" xfId="1834" xr:uid="{00000000-0005-0000-0000-0000B6070000}"/>
    <cellStyle name="Moneda 3 5 9" xfId="2916" xr:uid="{00000000-0005-0000-0000-0000B7070000}"/>
    <cellStyle name="Moneda 3 5 9 2" xfId="3018" xr:uid="{00000000-0005-0000-0000-0000B8070000}"/>
    <cellStyle name="Moneda 3 6" xfId="1835" xr:uid="{00000000-0005-0000-0000-0000B9070000}"/>
    <cellStyle name="Moneda 3 6 2" xfId="1836" xr:uid="{00000000-0005-0000-0000-0000BA070000}"/>
    <cellStyle name="Moneda 3 6 2 2" xfId="1837" xr:uid="{00000000-0005-0000-0000-0000BB070000}"/>
    <cellStyle name="Moneda 3 6 2 2 2" xfId="1838" xr:uid="{00000000-0005-0000-0000-0000BC070000}"/>
    <cellStyle name="Moneda 3 6 2 3" xfId="1839" xr:uid="{00000000-0005-0000-0000-0000BD070000}"/>
    <cellStyle name="Moneda 3 6 3" xfId="1840" xr:uid="{00000000-0005-0000-0000-0000BE070000}"/>
    <cellStyle name="Moneda 3 7" xfId="1841" xr:uid="{00000000-0005-0000-0000-0000BF070000}"/>
    <cellStyle name="Moneda 3 7 2" xfId="1842" xr:uid="{00000000-0005-0000-0000-0000C0070000}"/>
    <cellStyle name="Moneda 3 7 2 2" xfId="1843" xr:uid="{00000000-0005-0000-0000-0000C1070000}"/>
    <cellStyle name="Moneda 3 7 3" xfId="1844" xr:uid="{00000000-0005-0000-0000-0000C2070000}"/>
    <cellStyle name="Moneda 3 8" xfId="1845" xr:uid="{00000000-0005-0000-0000-0000C3070000}"/>
    <cellStyle name="Moneda 3 8 2" xfId="1846" xr:uid="{00000000-0005-0000-0000-0000C4070000}"/>
    <cellStyle name="Moneda 3 8 2 2" xfId="1847" xr:uid="{00000000-0005-0000-0000-0000C5070000}"/>
    <cellStyle name="Moneda 3 8 2 2 2" xfId="1848" xr:uid="{00000000-0005-0000-0000-0000C6070000}"/>
    <cellStyle name="Moneda 3 8 2 3" xfId="1849" xr:uid="{00000000-0005-0000-0000-0000C7070000}"/>
    <cellStyle name="Moneda 3 8 2 3 2" xfId="1850" xr:uid="{00000000-0005-0000-0000-0000C8070000}"/>
    <cellStyle name="Moneda 3 8 2 4" xfId="1851" xr:uid="{00000000-0005-0000-0000-0000C9070000}"/>
    <cellStyle name="Moneda 3 8 2 4 2" xfId="1852" xr:uid="{00000000-0005-0000-0000-0000CA070000}"/>
    <cellStyle name="Moneda 3 8 2 5" xfId="1853" xr:uid="{00000000-0005-0000-0000-0000CB070000}"/>
    <cellStyle name="Moneda 3 8 3" xfId="1854" xr:uid="{00000000-0005-0000-0000-0000CC070000}"/>
    <cellStyle name="Moneda 3 8 3 2" xfId="1855" xr:uid="{00000000-0005-0000-0000-0000CD070000}"/>
    <cellStyle name="Moneda 3 8 4" xfId="1856" xr:uid="{00000000-0005-0000-0000-0000CE070000}"/>
    <cellStyle name="Moneda 3 8 4 2" xfId="1857" xr:uid="{00000000-0005-0000-0000-0000CF070000}"/>
    <cellStyle name="Moneda 3 8 5" xfId="1858" xr:uid="{00000000-0005-0000-0000-0000D0070000}"/>
    <cellStyle name="Moneda 3 8 5 2" xfId="1859" xr:uid="{00000000-0005-0000-0000-0000D1070000}"/>
    <cellStyle name="Moneda 3 8 6" xfId="1860" xr:uid="{00000000-0005-0000-0000-0000D2070000}"/>
    <cellStyle name="Moneda 3 9" xfId="1861" xr:uid="{00000000-0005-0000-0000-0000D3070000}"/>
    <cellStyle name="Moneda 3 9 2" xfId="1862" xr:uid="{00000000-0005-0000-0000-0000D4070000}"/>
    <cellStyle name="Moneda 30" xfId="1863" xr:uid="{00000000-0005-0000-0000-0000D5070000}"/>
    <cellStyle name="Moneda 30 2" xfId="1864" xr:uid="{00000000-0005-0000-0000-0000D6070000}"/>
    <cellStyle name="Moneda 30 2 2" xfId="1865" xr:uid="{00000000-0005-0000-0000-0000D7070000}"/>
    <cellStyle name="Moneda 30 3" xfId="1866" xr:uid="{00000000-0005-0000-0000-0000D8070000}"/>
    <cellStyle name="Moneda 30 3 2" xfId="1867" xr:uid="{00000000-0005-0000-0000-0000D9070000}"/>
    <cellStyle name="Moneda 30 4" xfId="1868" xr:uid="{00000000-0005-0000-0000-0000DA070000}"/>
    <cellStyle name="Moneda 30 4 2" xfId="1869" xr:uid="{00000000-0005-0000-0000-0000DB070000}"/>
    <cellStyle name="Moneda 30 5" xfId="1870" xr:uid="{00000000-0005-0000-0000-0000DC070000}"/>
    <cellStyle name="Moneda 31" xfId="1871" xr:uid="{00000000-0005-0000-0000-0000DD070000}"/>
    <cellStyle name="Moneda 31 2" xfId="1872" xr:uid="{00000000-0005-0000-0000-0000DE070000}"/>
    <cellStyle name="Moneda 32" xfId="1873" xr:uid="{00000000-0005-0000-0000-0000DF070000}"/>
    <cellStyle name="Moneda 32 2" xfId="1874" xr:uid="{00000000-0005-0000-0000-0000E0070000}"/>
    <cellStyle name="Moneda 33" xfId="1875" xr:uid="{00000000-0005-0000-0000-0000E1070000}"/>
    <cellStyle name="Moneda 33 2" xfId="1876" xr:uid="{00000000-0005-0000-0000-0000E2070000}"/>
    <cellStyle name="Moneda 34" xfId="1877" xr:uid="{00000000-0005-0000-0000-0000E3070000}"/>
    <cellStyle name="Moneda 34 2" xfId="1878" xr:uid="{00000000-0005-0000-0000-0000E4070000}"/>
    <cellStyle name="Moneda 35" xfId="1879" xr:uid="{00000000-0005-0000-0000-0000E5070000}"/>
    <cellStyle name="Moneda 35 2" xfId="1880" xr:uid="{00000000-0005-0000-0000-0000E6070000}"/>
    <cellStyle name="Moneda 36" xfId="1881" xr:uid="{00000000-0005-0000-0000-0000E7070000}"/>
    <cellStyle name="Moneda 36 2" xfId="1882" xr:uid="{00000000-0005-0000-0000-0000E8070000}"/>
    <cellStyle name="Moneda 37" xfId="1883" xr:uid="{00000000-0005-0000-0000-0000E9070000}"/>
    <cellStyle name="Moneda 37 2" xfId="1884" xr:uid="{00000000-0005-0000-0000-0000EA070000}"/>
    <cellStyle name="Moneda 38" xfId="1885" xr:uid="{00000000-0005-0000-0000-0000EB070000}"/>
    <cellStyle name="Moneda 38 2" xfId="1886" xr:uid="{00000000-0005-0000-0000-0000EC070000}"/>
    <cellStyle name="Moneda 39" xfId="1887" xr:uid="{00000000-0005-0000-0000-0000ED070000}"/>
    <cellStyle name="Moneda 39 2" xfId="1888" xr:uid="{00000000-0005-0000-0000-0000EE070000}"/>
    <cellStyle name="Moneda 4" xfId="15" xr:uid="{00000000-0005-0000-0000-0000EF070000}"/>
    <cellStyle name="Moneda 4 2" xfId="1889" xr:uid="{00000000-0005-0000-0000-0000F0070000}"/>
    <cellStyle name="Moneda 4 3" xfId="1890" xr:uid="{00000000-0005-0000-0000-0000F1070000}"/>
    <cellStyle name="Moneda 4 4" xfId="1891" xr:uid="{00000000-0005-0000-0000-0000F2070000}"/>
    <cellStyle name="Moneda 40" xfId="1892" xr:uid="{00000000-0005-0000-0000-0000F3070000}"/>
    <cellStyle name="Moneda 40 2" xfId="1893" xr:uid="{00000000-0005-0000-0000-0000F4070000}"/>
    <cellStyle name="Moneda 41" xfId="1894" xr:uid="{00000000-0005-0000-0000-0000F5070000}"/>
    <cellStyle name="Moneda 41 2" xfId="1895" xr:uid="{00000000-0005-0000-0000-0000F6070000}"/>
    <cellStyle name="Moneda 42" xfId="1896" xr:uid="{00000000-0005-0000-0000-0000F7070000}"/>
    <cellStyle name="Moneda 42 2" xfId="1897" xr:uid="{00000000-0005-0000-0000-0000F8070000}"/>
    <cellStyle name="Moneda 43" xfId="1898" xr:uid="{00000000-0005-0000-0000-0000F9070000}"/>
    <cellStyle name="Moneda 43 2" xfId="1899" xr:uid="{00000000-0005-0000-0000-0000FA070000}"/>
    <cellStyle name="Moneda 44" xfId="1900" xr:uid="{00000000-0005-0000-0000-0000FB070000}"/>
    <cellStyle name="Moneda 44 2" xfId="1901" xr:uid="{00000000-0005-0000-0000-0000FC070000}"/>
    <cellStyle name="Moneda 45" xfId="1902" xr:uid="{00000000-0005-0000-0000-0000FD070000}"/>
    <cellStyle name="Moneda 45 2" xfId="1903" xr:uid="{00000000-0005-0000-0000-0000FE070000}"/>
    <cellStyle name="Moneda 46" xfId="1904" xr:uid="{00000000-0005-0000-0000-0000FF070000}"/>
    <cellStyle name="Moneda 46 2" xfId="1905" xr:uid="{00000000-0005-0000-0000-000000080000}"/>
    <cellStyle name="Moneda 47" xfId="1906" xr:uid="{00000000-0005-0000-0000-000001080000}"/>
    <cellStyle name="Moneda 47 2" xfId="1907" xr:uid="{00000000-0005-0000-0000-000002080000}"/>
    <cellStyle name="Moneda 48" xfId="1908" xr:uid="{00000000-0005-0000-0000-000003080000}"/>
    <cellStyle name="Moneda 48 2" xfId="1909" xr:uid="{00000000-0005-0000-0000-000004080000}"/>
    <cellStyle name="Moneda 49" xfId="1910" xr:uid="{00000000-0005-0000-0000-000005080000}"/>
    <cellStyle name="Moneda 5" xfId="1911" xr:uid="{00000000-0005-0000-0000-000006080000}"/>
    <cellStyle name="Moneda 5 2" xfId="1912" xr:uid="{00000000-0005-0000-0000-000007080000}"/>
    <cellStyle name="Moneda 5 3" xfId="1913" xr:uid="{00000000-0005-0000-0000-000008080000}"/>
    <cellStyle name="Moneda 5 4" xfId="1914" xr:uid="{00000000-0005-0000-0000-000009080000}"/>
    <cellStyle name="Moneda 5 5" xfId="1915" xr:uid="{00000000-0005-0000-0000-00000A080000}"/>
    <cellStyle name="Moneda 50" xfId="1916" xr:uid="{00000000-0005-0000-0000-00000B080000}"/>
    <cellStyle name="Moneda 51" xfId="1917" xr:uid="{00000000-0005-0000-0000-00000C080000}"/>
    <cellStyle name="Moneda 52" xfId="1918" xr:uid="{00000000-0005-0000-0000-00000D080000}"/>
    <cellStyle name="Moneda 53" xfId="2869" xr:uid="{00000000-0005-0000-0000-00000E080000}"/>
    <cellStyle name="Moneda 54" xfId="3020" xr:uid="{00000000-0005-0000-0000-00000F080000}"/>
    <cellStyle name="Moneda 55" xfId="3024" xr:uid="{00000000-0005-0000-0000-000010080000}"/>
    <cellStyle name="Moneda 56" xfId="2921" xr:uid="{00000000-0005-0000-0000-000011080000}"/>
    <cellStyle name="Moneda 6" xfId="1919" xr:uid="{00000000-0005-0000-0000-000012080000}"/>
    <cellStyle name="Moneda 6 10" xfId="1920" xr:uid="{00000000-0005-0000-0000-000013080000}"/>
    <cellStyle name="Moneda 6 10 2" xfId="1921" xr:uid="{00000000-0005-0000-0000-000014080000}"/>
    <cellStyle name="Moneda 6 11" xfId="1922" xr:uid="{00000000-0005-0000-0000-000015080000}"/>
    <cellStyle name="Moneda 6 11 2" xfId="1923" xr:uid="{00000000-0005-0000-0000-000016080000}"/>
    <cellStyle name="Moneda 6 12" xfId="1924" xr:uid="{00000000-0005-0000-0000-000017080000}"/>
    <cellStyle name="Moneda 6 2" xfId="1925" xr:uid="{00000000-0005-0000-0000-000018080000}"/>
    <cellStyle name="Moneda 6 2 10" xfId="1926" xr:uid="{00000000-0005-0000-0000-000019080000}"/>
    <cellStyle name="Moneda 6 2 11" xfId="1927" xr:uid="{00000000-0005-0000-0000-00001A080000}"/>
    <cellStyle name="Moneda 6 2 2" xfId="1928" xr:uid="{00000000-0005-0000-0000-00001B080000}"/>
    <cellStyle name="Moneda 6 2 2 2" xfId="1929" xr:uid="{00000000-0005-0000-0000-00001C080000}"/>
    <cellStyle name="Moneda 6 2 2 2 2" xfId="1930" xr:uid="{00000000-0005-0000-0000-00001D080000}"/>
    <cellStyle name="Moneda 6 2 2 2 2 2" xfId="1931" xr:uid="{00000000-0005-0000-0000-00001E080000}"/>
    <cellStyle name="Moneda 6 2 2 2 2 2 2" xfId="1932" xr:uid="{00000000-0005-0000-0000-00001F080000}"/>
    <cellStyle name="Moneda 6 2 2 2 2 3" xfId="1933" xr:uid="{00000000-0005-0000-0000-000020080000}"/>
    <cellStyle name="Moneda 6 2 2 2 2 3 2" xfId="1934" xr:uid="{00000000-0005-0000-0000-000021080000}"/>
    <cellStyle name="Moneda 6 2 2 2 2 4" xfId="1935" xr:uid="{00000000-0005-0000-0000-000022080000}"/>
    <cellStyle name="Moneda 6 2 2 2 2 4 2" xfId="1936" xr:uid="{00000000-0005-0000-0000-000023080000}"/>
    <cellStyle name="Moneda 6 2 2 2 2 5" xfId="1937" xr:uid="{00000000-0005-0000-0000-000024080000}"/>
    <cellStyle name="Moneda 6 2 2 2 3" xfId="1938" xr:uid="{00000000-0005-0000-0000-000025080000}"/>
    <cellStyle name="Moneda 6 2 2 2 3 2" xfId="1939" xr:uid="{00000000-0005-0000-0000-000026080000}"/>
    <cellStyle name="Moneda 6 2 2 2 4" xfId="1940" xr:uid="{00000000-0005-0000-0000-000027080000}"/>
    <cellStyle name="Moneda 6 2 2 2 4 2" xfId="1941" xr:uid="{00000000-0005-0000-0000-000028080000}"/>
    <cellStyle name="Moneda 6 2 2 2 5" xfId="1942" xr:uid="{00000000-0005-0000-0000-000029080000}"/>
    <cellStyle name="Moneda 6 2 2 2 5 2" xfId="1943" xr:uid="{00000000-0005-0000-0000-00002A080000}"/>
    <cellStyle name="Moneda 6 2 2 2 6" xfId="1944" xr:uid="{00000000-0005-0000-0000-00002B080000}"/>
    <cellStyle name="Moneda 6 2 2 3" xfId="1945" xr:uid="{00000000-0005-0000-0000-00002C080000}"/>
    <cellStyle name="Moneda 6 2 2 3 2" xfId="1946" xr:uid="{00000000-0005-0000-0000-00002D080000}"/>
    <cellStyle name="Moneda 6 2 2 3 2 2" xfId="1947" xr:uid="{00000000-0005-0000-0000-00002E080000}"/>
    <cellStyle name="Moneda 6 2 2 3 3" xfId="1948" xr:uid="{00000000-0005-0000-0000-00002F080000}"/>
    <cellStyle name="Moneda 6 2 2 3 3 2" xfId="1949" xr:uid="{00000000-0005-0000-0000-000030080000}"/>
    <cellStyle name="Moneda 6 2 2 3 4" xfId="1950" xr:uid="{00000000-0005-0000-0000-000031080000}"/>
    <cellStyle name="Moneda 6 2 2 3 4 2" xfId="1951" xr:uid="{00000000-0005-0000-0000-000032080000}"/>
    <cellStyle name="Moneda 6 2 2 3 5" xfId="1952" xr:uid="{00000000-0005-0000-0000-000033080000}"/>
    <cellStyle name="Moneda 6 2 2 4" xfId="1953" xr:uid="{00000000-0005-0000-0000-000034080000}"/>
    <cellStyle name="Moneda 6 2 2 4 2" xfId="1954" xr:uid="{00000000-0005-0000-0000-000035080000}"/>
    <cellStyle name="Moneda 6 2 2 5" xfId="1955" xr:uid="{00000000-0005-0000-0000-000036080000}"/>
    <cellStyle name="Moneda 6 2 2 5 2" xfId="1956" xr:uid="{00000000-0005-0000-0000-000037080000}"/>
    <cellStyle name="Moneda 6 2 2 6" xfId="1957" xr:uid="{00000000-0005-0000-0000-000038080000}"/>
    <cellStyle name="Moneda 6 2 2 6 2" xfId="1958" xr:uid="{00000000-0005-0000-0000-000039080000}"/>
    <cellStyle name="Moneda 6 2 2 7" xfId="1959" xr:uid="{00000000-0005-0000-0000-00003A080000}"/>
    <cellStyle name="Moneda 6 2 3" xfId="1960" xr:uid="{00000000-0005-0000-0000-00003B080000}"/>
    <cellStyle name="Moneda 6 2 3 2" xfId="1961" xr:uid="{00000000-0005-0000-0000-00003C080000}"/>
    <cellStyle name="Moneda 6 2 3 2 2" xfId="1962" xr:uid="{00000000-0005-0000-0000-00003D080000}"/>
    <cellStyle name="Moneda 6 2 3 2 2 2" xfId="1963" xr:uid="{00000000-0005-0000-0000-00003E080000}"/>
    <cellStyle name="Moneda 6 2 3 2 2 2 2" xfId="1964" xr:uid="{00000000-0005-0000-0000-00003F080000}"/>
    <cellStyle name="Moneda 6 2 3 2 2 3" xfId="1965" xr:uid="{00000000-0005-0000-0000-000040080000}"/>
    <cellStyle name="Moneda 6 2 3 2 2 3 2" xfId="1966" xr:uid="{00000000-0005-0000-0000-000041080000}"/>
    <cellStyle name="Moneda 6 2 3 2 2 4" xfId="1967" xr:uid="{00000000-0005-0000-0000-000042080000}"/>
    <cellStyle name="Moneda 6 2 3 2 2 4 2" xfId="1968" xr:uid="{00000000-0005-0000-0000-000043080000}"/>
    <cellStyle name="Moneda 6 2 3 2 2 5" xfId="1969" xr:uid="{00000000-0005-0000-0000-000044080000}"/>
    <cellStyle name="Moneda 6 2 3 2 3" xfId="1970" xr:uid="{00000000-0005-0000-0000-000045080000}"/>
    <cellStyle name="Moneda 6 2 3 2 3 2" xfId="1971" xr:uid="{00000000-0005-0000-0000-000046080000}"/>
    <cellStyle name="Moneda 6 2 3 2 4" xfId="1972" xr:uid="{00000000-0005-0000-0000-000047080000}"/>
    <cellStyle name="Moneda 6 2 3 2 4 2" xfId="1973" xr:uid="{00000000-0005-0000-0000-000048080000}"/>
    <cellStyle name="Moneda 6 2 3 2 5" xfId="1974" xr:uid="{00000000-0005-0000-0000-000049080000}"/>
    <cellStyle name="Moneda 6 2 3 2 5 2" xfId="1975" xr:uid="{00000000-0005-0000-0000-00004A080000}"/>
    <cellStyle name="Moneda 6 2 3 2 6" xfId="1976" xr:uid="{00000000-0005-0000-0000-00004B080000}"/>
    <cellStyle name="Moneda 6 2 3 3" xfId="1977" xr:uid="{00000000-0005-0000-0000-00004C080000}"/>
    <cellStyle name="Moneda 6 2 3 3 2" xfId="1978" xr:uid="{00000000-0005-0000-0000-00004D080000}"/>
    <cellStyle name="Moneda 6 2 3 3 2 2" xfId="1979" xr:uid="{00000000-0005-0000-0000-00004E080000}"/>
    <cellStyle name="Moneda 6 2 3 3 3" xfId="1980" xr:uid="{00000000-0005-0000-0000-00004F080000}"/>
    <cellStyle name="Moneda 6 2 3 3 3 2" xfId="1981" xr:uid="{00000000-0005-0000-0000-000050080000}"/>
    <cellStyle name="Moneda 6 2 3 3 4" xfId="1982" xr:uid="{00000000-0005-0000-0000-000051080000}"/>
    <cellStyle name="Moneda 6 2 3 3 4 2" xfId="1983" xr:uid="{00000000-0005-0000-0000-000052080000}"/>
    <cellStyle name="Moneda 6 2 3 3 5" xfId="1984" xr:uid="{00000000-0005-0000-0000-000053080000}"/>
    <cellStyle name="Moneda 6 2 3 4" xfId="1985" xr:uid="{00000000-0005-0000-0000-000054080000}"/>
    <cellStyle name="Moneda 6 2 3 4 2" xfId="1986" xr:uid="{00000000-0005-0000-0000-000055080000}"/>
    <cellStyle name="Moneda 6 2 3 5" xfId="1987" xr:uid="{00000000-0005-0000-0000-000056080000}"/>
    <cellStyle name="Moneda 6 2 3 5 2" xfId="1988" xr:uid="{00000000-0005-0000-0000-000057080000}"/>
    <cellStyle name="Moneda 6 2 3 6" xfId="1989" xr:uid="{00000000-0005-0000-0000-000058080000}"/>
    <cellStyle name="Moneda 6 2 3 6 2" xfId="1990" xr:uid="{00000000-0005-0000-0000-000059080000}"/>
    <cellStyle name="Moneda 6 2 3 7" xfId="1991" xr:uid="{00000000-0005-0000-0000-00005A080000}"/>
    <cellStyle name="Moneda 6 2 4" xfId="1992" xr:uid="{00000000-0005-0000-0000-00005B080000}"/>
    <cellStyle name="Moneda 6 2 4 2" xfId="1993" xr:uid="{00000000-0005-0000-0000-00005C080000}"/>
    <cellStyle name="Moneda 6 2 4 2 2" xfId="1994" xr:uid="{00000000-0005-0000-0000-00005D080000}"/>
    <cellStyle name="Moneda 6 2 4 2 2 2" xfId="1995" xr:uid="{00000000-0005-0000-0000-00005E080000}"/>
    <cellStyle name="Moneda 6 2 4 2 2 2 2" xfId="1996" xr:uid="{00000000-0005-0000-0000-00005F080000}"/>
    <cellStyle name="Moneda 6 2 4 2 2 3" xfId="1997" xr:uid="{00000000-0005-0000-0000-000060080000}"/>
    <cellStyle name="Moneda 6 2 4 2 2 3 2" xfId="1998" xr:uid="{00000000-0005-0000-0000-000061080000}"/>
    <cellStyle name="Moneda 6 2 4 2 2 4" xfId="1999" xr:uid="{00000000-0005-0000-0000-000062080000}"/>
    <cellStyle name="Moneda 6 2 4 2 2 4 2" xfId="2000" xr:uid="{00000000-0005-0000-0000-000063080000}"/>
    <cellStyle name="Moneda 6 2 4 2 2 5" xfId="2001" xr:uid="{00000000-0005-0000-0000-000064080000}"/>
    <cellStyle name="Moneda 6 2 4 2 3" xfId="2002" xr:uid="{00000000-0005-0000-0000-000065080000}"/>
    <cellStyle name="Moneda 6 2 4 2 3 2" xfId="2003" xr:uid="{00000000-0005-0000-0000-000066080000}"/>
    <cellStyle name="Moneda 6 2 4 2 4" xfId="2004" xr:uid="{00000000-0005-0000-0000-000067080000}"/>
    <cellStyle name="Moneda 6 2 4 2 4 2" xfId="2005" xr:uid="{00000000-0005-0000-0000-000068080000}"/>
    <cellStyle name="Moneda 6 2 4 2 5" xfId="2006" xr:uid="{00000000-0005-0000-0000-000069080000}"/>
    <cellStyle name="Moneda 6 2 4 2 5 2" xfId="2007" xr:uid="{00000000-0005-0000-0000-00006A080000}"/>
    <cellStyle name="Moneda 6 2 4 2 6" xfId="2008" xr:uid="{00000000-0005-0000-0000-00006B080000}"/>
    <cellStyle name="Moneda 6 2 4 3" xfId="2009" xr:uid="{00000000-0005-0000-0000-00006C080000}"/>
    <cellStyle name="Moneda 6 2 4 3 2" xfId="2010" xr:uid="{00000000-0005-0000-0000-00006D080000}"/>
    <cellStyle name="Moneda 6 2 4 3 2 2" xfId="2011" xr:uid="{00000000-0005-0000-0000-00006E080000}"/>
    <cellStyle name="Moneda 6 2 4 3 3" xfId="2012" xr:uid="{00000000-0005-0000-0000-00006F080000}"/>
    <cellStyle name="Moneda 6 2 4 3 3 2" xfId="2013" xr:uid="{00000000-0005-0000-0000-000070080000}"/>
    <cellStyle name="Moneda 6 2 4 3 4" xfId="2014" xr:uid="{00000000-0005-0000-0000-000071080000}"/>
    <cellStyle name="Moneda 6 2 4 3 4 2" xfId="2015" xr:uid="{00000000-0005-0000-0000-000072080000}"/>
    <cellStyle name="Moneda 6 2 4 3 5" xfId="2016" xr:uid="{00000000-0005-0000-0000-000073080000}"/>
    <cellStyle name="Moneda 6 2 4 4" xfId="2017" xr:uid="{00000000-0005-0000-0000-000074080000}"/>
    <cellStyle name="Moneda 6 2 4 4 2" xfId="2018" xr:uid="{00000000-0005-0000-0000-000075080000}"/>
    <cellStyle name="Moneda 6 2 4 5" xfId="2019" xr:uid="{00000000-0005-0000-0000-000076080000}"/>
    <cellStyle name="Moneda 6 2 4 5 2" xfId="2020" xr:uid="{00000000-0005-0000-0000-000077080000}"/>
    <cellStyle name="Moneda 6 2 4 6" xfId="2021" xr:uid="{00000000-0005-0000-0000-000078080000}"/>
    <cellStyle name="Moneda 6 2 4 6 2" xfId="2022" xr:uid="{00000000-0005-0000-0000-000079080000}"/>
    <cellStyle name="Moneda 6 2 4 7" xfId="2023" xr:uid="{00000000-0005-0000-0000-00007A080000}"/>
    <cellStyle name="Moneda 6 2 5" xfId="2024" xr:uid="{00000000-0005-0000-0000-00007B080000}"/>
    <cellStyle name="Moneda 6 2 5 2" xfId="2025" xr:uid="{00000000-0005-0000-0000-00007C080000}"/>
    <cellStyle name="Moneda 6 2 5 2 2" xfId="2026" xr:uid="{00000000-0005-0000-0000-00007D080000}"/>
    <cellStyle name="Moneda 6 2 5 2 2 2" xfId="2027" xr:uid="{00000000-0005-0000-0000-00007E080000}"/>
    <cellStyle name="Moneda 6 2 5 2 3" xfId="2028" xr:uid="{00000000-0005-0000-0000-00007F080000}"/>
    <cellStyle name="Moneda 6 2 5 2 3 2" xfId="2029" xr:uid="{00000000-0005-0000-0000-000080080000}"/>
    <cellStyle name="Moneda 6 2 5 2 4" xfId="2030" xr:uid="{00000000-0005-0000-0000-000081080000}"/>
    <cellStyle name="Moneda 6 2 5 2 4 2" xfId="2031" xr:uid="{00000000-0005-0000-0000-000082080000}"/>
    <cellStyle name="Moneda 6 2 5 2 5" xfId="2032" xr:uid="{00000000-0005-0000-0000-000083080000}"/>
    <cellStyle name="Moneda 6 2 5 3" xfId="2033" xr:uid="{00000000-0005-0000-0000-000084080000}"/>
    <cellStyle name="Moneda 6 2 5 3 2" xfId="2034" xr:uid="{00000000-0005-0000-0000-000085080000}"/>
    <cellStyle name="Moneda 6 2 5 4" xfId="2035" xr:uid="{00000000-0005-0000-0000-000086080000}"/>
    <cellStyle name="Moneda 6 2 5 4 2" xfId="2036" xr:uid="{00000000-0005-0000-0000-000087080000}"/>
    <cellStyle name="Moneda 6 2 5 5" xfId="2037" xr:uid="{00000000-0005-0000-0000-000088080000}"/>
    <cellStyle name="Moneda 6 2 5 5 2" xfId="2038" xr:uid="{00000000-0005-0000-0000-000089080000}"/>
    <cellStyle name="Moneda 6 2 5 6" xfId="2039" xr:uid="{00000000-0005-0000-0000-00008A080000}"/>
    <cellStyle name="Moneda 6 2 6" xfId="2040" xr:uid="{00000000-0005-0000-0000-00008B080000}"/>
    <cellStyle name="Moneda 6 2 6 2" xfId="2041" xr:uid="{00000000-0005-0000-0000-00008C080000}"/>
    <cellStyle name="Moneda 6 2 6 2 2" xfId="2042" xr:uid="{00000000-0005-0000-0000-00008D080000}"/>
    <cellStyle name="Moneda 6 2 6 3" xfId="2043" xr:uid="{00000000-0005-0000-0000-00008E080000}"/>
    <cellStyle name="Moneda 6 2 6 3 2" xfId="2044" xr:uid="{00000000-0005-0000-0000-00008F080000}"/>
    <cellStyle name="Moneda 6 2 6 4" xfId="2045" xr:uid="{00000000-0005-0000-0000-000090080000}"/>
    <cellStyle name="Moneda 6 2 6 4 2" xfId="2046" xr:uid="{00000000-0005-0000-0000-000091080000}"/>
    <cellStyle name="Moneda 6 2 6 5" xfId="2047" xr:uid="{00000000-0005-0000-0000-000092080000}"/>
    <cellStyle name="Moneda 6 2 7" xfId="2048" xr:uid="{00000000-0005-0000-0000-000093080000}"/>
    <cellStyle name="Moneda 6 2 7 2" xfId="2049" xr:uid="{00000000-0005-0000-0000-000094080000}"/>
    <cellStyle name="Moneda 6 2 8" xfId="2050" xr:uid="{00000000-0005-0000-0000-000095080000}"/>
    <cellStyle name="Moneda 6 2 8 2" xfId="2051" xr:uid="{00000000-0005-0000-0000-000096080000}"/>
    <cellStyle name="Moneda 6 2 9" xfId="2052" xr:uid="{00000000-0005-0000-0000-000097080000}"/>
    <cellStyle name="Moneda 6 2 9 2" xfId="2053" xr:uid="{00000000-0005-0000-0000-000098080000}"/>
    <cellStyle name="Moneda 6 3" xfId="2054" xr:uid="{00000000-0005-0000-0000-000099080000}"/>
    <cellStyle name="Moneda 6 3 2" xfId="2055" xr:uid="{00000000-0005-0000-0000-00009A080000}"/>
    <cellStyle name="Moneda 6 3 2 2" xfId="2056" xr:uid="{00000000-0005-0000-0000-00009B080000}"/>
    <cellStyle name="Moneda 6 3 2 2 2" xfId="2057" xr:uid="{00000000-0005-0000-0000-00009C080000}"/>
    <cellStyle name="Moneda 6 3 2 2 2 2" xfId="2058" xr:uid="{00000000-0005-0000-0000-00009D080000}"/>
    <cellStyle name="Moneda 6 3 2 2 3" xfId="2059" xr:uid="{00000000-0005-0000-0000-00009E080000}"/>
    <cellStyle name="Moneda 6 3 2 2 3 2" xfId="2060" xr:uid="{00000000-0005-0000-0000-00009F080000}"/>
    <cellStyle name="Moneda 6 3 2 2 4" xfId="2061" xr:uid="{00000000-0005-0000-0000-0000A0080000}"/>
    <cellStyle name="Moneda 6 3 2 2 4 2" xfId="2062" xr:uid="{00000000-0005-0000-0000-0000A1080000}"/>
    <cellStyle name="Moneda 6 3 2 2 5" xfId="2063" xr:uid="{00000000-0005-0000-0000-0000A2080000}"/>
    <cellStyle name="Moneda 6 3 2 3" xfId="2064" xr:uid="{00000000-0005-0000-0000-0000A3080000}"/>
    <cellStyle name="Moneda 6 3 2 3 2" xfId="2065" xr:uid="{00000000-0005-0000-0000-0000A4080000}"/>
    <cellStyle name="Moneda 6 3 2 4" xfId="2066" xr:uid="{00000000-0005-0000-0000-0000A5080000}"/>
    <cellStyle name="Moneda 6 3 2 4 2" xfId="2067" xr:uid="{00000000-0005-0000-0000-0000A6080000}"/>
    <cellStyle name="Moneda 6 3 2 5" xfId="2068" xr:uid="{00000000-0005-0000-0000-0000A7080000}"/>
    <cellStyle name="Moneda 6 3 2 5 2" xfId="2069" xr:uid="{00000000-0005-0000-0000-0000A8080000}"/>
    <cellStyle name="Moneda 6 3 2 6" xfId="2070" xr:uid="{00000000-0005-0000-0000-0000A9080000}"/>
    <cellStyle name="Moneda 6 3 3" xfId="2071" xr:uid="{00000000-0005-0000-0000-0000AA080000}"/>
    <cellStyle name="Moneda 6 3 3 2" xfId="2072" xr:uid="{00000000-0005-0000-0000-0000AB080000}"/>
    <cellStyle name="Moneda 6 3 3 2 2" xfId="2073" xr:uid="{00000000-0005-0000-0000-0000AC080000}"/>
    <cellStyle name="Moneda 6 3 3 3" xfId="2074" xr:uid="{00000000-0005-0000-0000-0000AD080000}"/>
    <cellStyle name="Moneda 6 3 3 3 2" xfId="2075" xr:uid="{00000000-0005-0000-0000-0000AE080000}"/>
    <cellStyle name="Moneda 6 3 3 4" xfId="2076" xr:uid="{00000000-0005-0000-0000-0000AF080000}"/>
    <cellStyle name="Moneda 6 3 3 4 2" xfId="2077" xr:uid="{00000000-0005-0000-0000-0000B0080000}"/>
    <cellStyle name="Moneda 6 3 3 5" xfId="2078" xr:uid="{00000000-0005-0000-0000-0000B1080000}"/>
    <cellStyle name="Moneda 6 3 4" xfId="2079" xr:uid="{00000000-0005-0000-0000-0000B2080000}"/>
    <cellStyle name="Moneda 6 3 4 2" xfId="2080" xr:uid="{00000000-0005-0000-0000-0000B3080000}"/>
    <cellStyle name="Moneda 6 3 5" xfId="2081" xr:uid="{00000000-0005-0000-0000-0000B4080000}"/>
    <cellStyle name="Moneda 6 3 5 2" xfId="2082" xr:uid="{00000000-0005-0000-0000-0000B5080000}"/>
    <cellStyle name="Moneda 6 3 6" xfId="2083" xr:uid="{00000000-0005-0000-0000-0000B6080000}"/>
    <cellStyle name="Moneda 6 3 6 2" xfId="2084" xr:uid="{00000000-0005-0000-0000-0000B7080000}"/>
    <cellStyle name="Moneda 6 3 7" xfId="2085" xr:uid="{00000000-0005-0000-0000-0000B8080000}"/>
    <cellStyle name="Moneda 6 4" xfId="2086" xr:uid="{00000000-0005-0000-0000-0000B9080000}"/>
    <cellStyle name="Moneda 6 4 2" xfId="2087" xr:uid="{00000000-0005-0000-0000-0000BA080000}"/>
    <cellStyle name="Moneda 6 4 2 2" xfId="2088" xr:uid="{00000000-0005-0000-0000-0000BB080000}"/>
    <cellStyle name="Moneda 6 4 2 2 2" xfId="2089" xr:uid="{00000000-0005-0000-0000-0000BC080000}"/>
    <cellStyle name="Moneda 6 4 2 2 2 2" xfId="2090" xr:uid="{00000000-0005-0000-0000-0000BD080000}"/>
    <cellStyle name="Moneda 6 4 2 2 3" xfId="2091" xr:uid="{00000000-0005-0000-0000-0000BE080000}"/>
    <cellStyle name="Moneda 6 4 2 2 3 2" xfId="2092" xr:uid="{00000000-0005-0000-0000-0000BF080000}"/>
    <cellStyle name="Moneda 6 4 2 2 4" xfId="2093" xr:uid="{00000000-0005-0000-0000-0000C0080000}"/>
    <cellStyle name="Moneda 6 4 2 2 4 2" xfId="2094" xr:uid="{00000000-0005-0000-0000-0000C1080000}"/>
    <cellStyle name="Moneda 6 4 2 2 5" xfId="2095" xr:uid="{00000000-0005-0000-0000-0000C2080000}"/>
    <cellStyle name="Moneda 6 4 2 3" xfId="2096" xr:uid="{00000000-0005-0000-0000-0000C3080000}"/>
    <cellStyle name="Moneda 6 4 2 3 2" xfId="2097" xr:uid="{00000000-0005-0000-0000-0000C4080000}"/>
    <cellStyle name="Moneda 6 4 2 4" xfId="2098" xr:uid="{00000000-0005-0000-0000-0000C5080000}"/>
    <cellStyle name="Moneda 6 4 2 4 2" xfId="2099" xr:uid="{00000000-0005-0000-0000-0000C6080000}"/>
    <cellStyle name="Moneda 6 4 2 5" xfId="2100" xr:uid="{00000000-0005-0000-0000-0000C7080000}"/>
    <cellStyle name="Moneda 6 4 2 5 2" xfId="2101" xr:uid="{00000000-0005-0000-0000-0000C8080000}"/>
    <cellStyle name="Moneda 6 4 2 6" xfId="2102" xr:uid="{00000000-0005-0000-0000-0000C9080000}"/>
    <cellStyle name="Moneda 6 4 3" xfId="2103" xr:uid="{00000000-0005-0000-0000-0000CA080000}"/>
    <cellStyle name="Moneda 6 4 3 2" xfId="2104" xr:uid="{00000000-0005-0000-0000-0000CB080000}"/>
    <cellStyle name="Moneda 6 4 3 2 2" xfId="2105" xr:uid="{00000000-0005-0000-0000-0000CC080000}"/>
    <cellStyle name="Moneda 6 4 3 3" xfId="2106" xr:uid="{00000000-0005-0000-0000-0000CD080000}"/>
    <cellStyle name="Moneda 6 4 3 3 2" xfId="2107" xr:uid="{00000000-0005-0000-0000-0000CE080000}"/>
    <cellStyle name="Moneda 6 4 3 4" xfId="2108" xr:uid="{00000000-0005-0000-0000-0000CF080000}"/>
    <cellStyle name="Moneda 6 4 3 4 2" xfId="2109" xr:uid="{00000000-0005-0000-0000-0000D0080000}"/>
    <cellStyle name="Moneda 6 4 3 5" xfId="2110" xr:uid="{00000000-0005-0000-0000-0000D1080000}"/>
    <cellStyle name="Moneda 6 4 4" xfId="2111" xr:uid="{00000000-0005-0000-0000-0000D2080000}"/>
    <cellStyle name="Moneda 6 4 4 2" xfId="2112" xr:uid="{00000000-0005-0000-0000-0000D3080000}"/>
    <cellStyle name="Moneda 6 4 5" xfId="2113" xr:uid="{00000000-0005-0000-0000-0000D4080000}"/>
    <cellStyle name="Moneda 6 4 5 2" xfId="2114" xr:uid="{00000000-0005-0000-0000-0000D5080000}"/>
    <cellStyle name="Moneda 6 4 6" xfId="2115" xr:uid="{00000000-0005-0000-0000-0000D6080000}"/>
    <cellStyle name="Moneda 6 4 6 2" xfId="2116" xr:uid="{00000000-0005-0000-0000-0000D7080000}"/>
    <cellStyle name="Moneda 6 4 7" xfId="2117" xr:uid="{00000000-0005-0000-0000-0000D8080000}"/>
    <cellStyle name="Moneda 6 5" xfId="2118" xr:uid="{00000000-0005-0000-0000-0000D9080000}"/>
    <cellStyle name="Moneda 6 5 2" xfId="2119" xr:uid="{00000000-0005-0000-0000-0000DA080000}"/>
    <cellStyle name="Moneda 6 5 2 2" xfId="2120" xr:uid="{00000000-0005-0000-0000-0000DB080000}"/>
    <cellStyle name="Moneda 6 5 2 2 2" xfId="2121" xr:uid="{00000000-0005-0000-0000-0000DC080000}"/>
    <cellStyle name="Moneda 6 5 2 2 2 2" xfId="2122" xr:uid="{00000000-0005-0000-0000-0000DD080000}"/>
    <cellStyle name="Moneda 6 5 2 2 3" xfId="2123" xr:uid="{00000000-0005-0000-0000-0000DE080000}"/>
    <cellStyle name="Moneda 6 5 2 2 3 2" xfId="2124" xr:uid="{00000000-0005-0000-0000-0000DF080000}"/>
    <cellStyle name="Moneda 6 5 2 2 4" xfId="2125" xr:uid="{00000000-0005-0000-0000-0000E0080000}"/>
    <cellStyle name="Moneda 6 5 2 2 4 2" xfId="2126" xr:uid="{00000000-0005-0000-0000-0000E1080000}"/>
    <cellStyle name="Moneda 6 5 2 2 5" xfId="2127" xr:uid="{00000000-0005-0000-0000-0000E2080000}"/>
    <cellStyle name="Moneda 6 5 2 3" xfId="2128" xr:uid="{00000000-0005-0000-0000-0000E3080000}"/>
    <cellStyle name="Moneda 6 5 2 3 2" xfId="2129" xr:uid="{00000000-0005-0000-0000-0000E4080000}"/>
    <cellStyle name="Moneda 6 5 2 4" xfId="2130" xr:uid="{00000000-0005-0000-0000-0000E5080000}"/>
    <cellStyle name="Moneda 6 5 2 4 2" xfId="2131" xr:uid="{00000000-0005-0000-0000-0000E6080000}"/>
    <cellStyle name="Moneda 6 5 2 5" xfId="2132" xr:uid="{00000000-0005-0000-0000-0000E7080000}"/>
    <cellStyle name="Moneda 6 5 2 5 2" xfId="2133" xr:uid="{00000000-0005-0000-0000-0000E8080000}"/>
    <cellStyle name="Moneda 6 5 2 6" xfId="2134" xr:uid="{00000000-0005-0000-0000-0000E9080000}"/>
    <cellStyle name="Moneda 6 5 3" xfId="2135" xr:uid="{00000000-0005-0000-0000-0000EA080000}"/>
    <cellStyle name="Moneda 6 5 3 2" xfId="2136" xr:uid="{00000000-0005-0000-0000-0000EB080000}"/>
    <cellStyle name="Moneda 6 5 3 2 2" xfId="2137" xr:uid="{00000000-0005-0000-0000-0000EC080000}"/>
    <cellStyle name="Moneda 6 5 3 3" xfId="2138" xr:uid="{00000000-0005-0000-0000-0000ED080000}"/>
    <cellStyle name="Moneda 6 5 3 3 2" xfId="2139" xr:uid="{00000000-0005-0000-0000-0000EE080000}"/>
    <cellStyle name="Moneda 6 5 3 4" xfId="2140" xr:uid="{00000000-0005-0000-0000-0000EF080000}"/>
    <cellStyle name="Moneda 6 5 3 4 2" xfId="2141" xr:uid="{00000000-0005-0000-0000-0000F0080000}"/>
    <cellStyle name="Moneda 6 5 3 5" xfId="2142" xr:uid="{00000000-0005-0000-0000-0000F1080000}"/>
    <cellStyle name="Moneda 6 5 4" xfId="2143" xr:uid="{00000000-0005-0000-0000-0000F2080000}"/>
    <cellStyle name="Moneda 6 5 4 2" xfId="2144" xr:uid="{00000000-0005-0000-0000-0000F3080000}"/>
    <cellStyle name="Moneda 6 5 5" xfId="2145" xr:uid="{00000000-0005-0000-0000-0000F4080000}"/>
    <cellStyle name="Moneda 6 5 5 2" xfId="2146" xr:uid="{00000000-0005-0000-0000-0000F5080000}"/>
    <cellStyle name="Moneda 6 5 6" xfId="2147" xr:uid="{00000000-0005-0000-0000-0000F6080000}"/>
    <cellStyle name="Moneda 6 5 6 2" xfId="2148" xr:uid="{00000000-0005-0000-0000-0000F7080000}"/>
    <cellStyle name="Moneda 6 5 7" xfId="2149" xr:uid="{00000000-0005-0000-0000-0000F8080000}"/>
    <cellStyle name="Moneda 6 6" xfId="2150" xr:uid="{00000000-0005-0000-0000-0000F9080000}"/>
    <cellStyle name="Moneda 6 6 2" xfId="2151" xr:uid="{00000000-0005-0000-0000-0000FA080000}"/>
    <cellStyle name="Moneda 6 6 2 2" xfId="2152" xr:uid="{00000000-0005-0000-0000-0000FB080000}"/>
    <cellStyle name="Moneda 6 6 2 2 2" xfId="2153" xr:uid="{00000000-0005-0000-0000-0000FC080000}"/>
    <cellStyle name="Moneda 6 6 2 3" xfId="2154" xr:uid="{00000000-0005-0000-0000-0000FD080000}"/>
    <cellStyle name="Moneda 6 6 2 3 2" xfId="2155" xr:uid="{00000000-0005-0000-0000-0000FE080000}"/>
    <cellStyle name="Moneda 6 6 2 4" xfId="2156" xr:uid="{00000000-0005-0000-0000-0000FF080000}"/>
    <cellStyle name="Moneda 6 6 2 4 2" xfId="2157" xr:uid="{00000000-0005-0000-0000-000000090000}"/>
    <cellStyle name="Moneda 6 6 2 5" xfId="2158" xr:uid="{00000000-0005-0000-0000-000001090000}"/>
    <cellStyle name="Moneda 6 6 3" xfId="2159" xr:uid="{00000000-0005-0000-0000-000002090000}"/>
    <cellStyle name="Moneda 6 6 3 2" xfId="2160" xr:uid="{00000000-0005-0000-0000-000003090000}"/>
    <cellStyle name="Moneda 6 6 4" xfId="2161" xr:uid="{00000000-0005-0000-0000-000004090000}"/>
    <cellStyle name="Moneda 6 6 4 2" xfId="2162" xr:uid="{00000000-0005-0000-0000-000005090000}"/>
    <cellStyle name="Moneda 6 6 5" xfId="2163" xr:uid="{00000000-0005-0000-0000-000006090000}"/>
    <cellStyle name="Moneda 6 6 5 2" xfId="2164" xr:uid="{00000000-0005-0000-0000-000007090000}"/>
    <cellStyle name="Moneda 6 6 6" xfId="2165" xr:uid="{00000000-0005-0000-0000-000008090000}"/>
    <cellStyle name="Moneda 6 7" xfId="2166" xr:uid="{00000000-0005-0000-0000-000009090000}"/>
    <cellStyle name="Moneda 6 7 2" xfId="2167" xr:uid="{00000000-0005-0000-0000-00000A090000}"/>
    <cellStyle name="Moneda 6 7 2 2" xfId="2168" xr:uid="{00000000-0005-0000-0000-00000B090000}"/>
    <cellStyle name="Moneda 6 7 3" xfId="2169" xr:uid="{00000000-0005-0000-0000-00000C090000}"/>
    <cellStyle name="Moneda 6 7 3 2" xfId="2170" xr:uid="{00000000-0005-0000-0000-00000D090000}"/>
    <cellStyle name="Moneda 6 7 4" xfId="2171" xr:uid="{00000000-0005-0000-0000-00000E090000}"/>
    <cellStyle name="Moneda 6 7 4 2" xfId="2172" xr:uid="{00000000-0005-0000-0000-00000F090000}"/>
    <cellStyle name="Moneda 6 7 5" xfId="2173" xr:uid="{00000000-0005-0000-0000-000010090000}"/>
    <cellStyle name="Moneda 6 8" xfId="2174" xr:uid="{00000000-0005-0000-0000-000011090000}"/>
    <cellStyle name="Moneda 6 8 2" xfId="2175" xr:uid="{00000000-0005-0000-0000-000012090000}"/>
    <cellStyle name="Moneda 6 9" xfId="2176" xr:uid="{00000000-0005-0000-0000-000013090000}"/>
    <cellStyle name="Moneda 6 9 2" xfId="2177" xr:uid="{00000000-0005-0000-0000-000014090000}"/>
    <cellStyle name="Moneda 7" xfId="2178" xr:uid="{00000000-0005-0000-0000-000015090000}"/>
    <cellStyle name="Moneda 7 10" xfId="2179" xr:uid="{00000000-0005-0000-0000-000016090000}"/>
    <cellStyle name="Moneda 7 10 2" xfId="2180" xr:uid="{00000000-0005-0000-0000-000017090000}"/>
    <cellStyle name="Moneda 7 11" xfId="2181" xr:uid="{00000000-0005-0000-0000-000018090000}"/>
    <cellStyle name="Moneda 7 12" xfId="2182" xr:uid="{00000000-0005-0000-0000-000019090000}"/>
    <cellStyle name="Moneda 7 2" xfId="2183" xr:uid="{00000000-0005-0000-0000-00001A090000}"/>
    <cellStyle name="Moneda 7 2 10" xfId="2184" xr:uid="{00000000-0005-0000-0000-00001B090000}"/>
    <cellStyle name="Moneda 7 2 11" xfId="2185" xr:uid="{00000000-0005-0000-0000-00001C090000}"/>
    <cellStyle name="Moneda 7 2 2" xfId="2186" xr:uid="{00000000-0005-0000-0000-00001D090000}"/>
    <cellStyle name="Moneda 7 2 2 2" xfId="2187" xr:uid="{00000000-0005-0000-0000-00001E090000}"/>
    <cellStyle name="Moneda 7 2 2 2 2" xfId="2188" xr:uid="{00000000-0005-0000-0000-00001F090000}"/>
    <cellStyle name="Moneda 7 2 2 2 2 2" xfId="2189" xr:uid="{00000000-0005-0000-0000-000020090000}"/>
    <cellStyle name="Moneda 7 2 2 2 2 2 2" xfId="2190" xr:uid="{00000000-0005-0000-0000-000021090000}"/>
    <cellStyle name="Moneda 7 2 2 2 2 3" xfId="2191" xr:uid="{00000000-0005-0000-0000-000022090000}"/>
    <cellStyle name="Moneda 7 2 2 2 2 3 2" xfId="2192" xr:uid="{00000000-0005-0000-0000-000023090000}"/>
    <cellStyle name="Moneda 7 2 2 2 2 4" xfId="2193" xr:uid="{00000000-0005-0000-0000-000024090000}"/>
    <cellStyle name="Moneda 7 2 2 2 2 4 2" xfId="2194" xr:uid="{00000000-0005-0000-0000-000025090000}"/>
    <cellStyle name="Moneda 7 2 2 2 2 5" xfId="2195" xr:uid="{00000000-0005-0000-0000-000026090000}"/>
    <cellStyle name="Moneda 7 2 2 2 3" xfId="2196" xr:uid="{00000000-0005-0000-0000-000027090000}"/>
    <cellStyle name="Moneda 7 2 2 2 3 2" xfId="2197" xr:uid="{00000000-0005-0000-0000-000028090000}"/>
    <cellStyle name="Moneda 7 2 2 2 4" xfId="2198" xr:uid="{00000000-0005-0000-0000-000029090000}"/>
    <cellStyle name="Moneda 7 2 2 2 4 2" xfId="2199" xr:uid="{00000000-0005-0000-0000-00002A090000}"/>
    <cellStyle name="Moneda 7 2 2 2 5" xfId="2200" xr:uid="{00000000-0005-0000-0000-00002B090000}"/>
    <cellStyle name="Moneda 7 2 2 2 5 2" xfId="2201" xr:uid="{00000000-0005-0000-0000-00002C090000}"/>
    <cellStyle name="Moneda 7 2 2 2 6" xfId="2202" xr:uid="{00000000-0005-0000-0000-00002D090000}"/>
    <cellStyle name="Moneda 7 2 2 3" xfId="2203" xr:uid="{00000000-0005-0000-0000-00002E090000}"/>
    <cellStyle name="Moneda 7 2 2 3 2" xfId="2204" xr:uid="{00000000-0005-0000-0000-00002F090000}"/>
    <cellStyle name="Moneda 7 2 2 3 2 2" xfId="2205" xr:uid="{00000000-0005-0000-0000-000030090000}"/>
    <cellStyle name="Moneda 7 2 2 3 3" xfId="2206" xr:uid="{00000000-0005-0000-0000-000031090000}"/>
    <cellStyle name="Moneda 7 2 2 3 3 2" xfId="2207" xr:uid="{00000000-0005-0000-0000-000032090000}"/>
    <cellStyle name="Moneda 7 2 2 3 4" xfId="2208" xr:uid="{00000000-0005-0000-0000-000033090000}"/>
    <cellStyle name="Moneda 7 2 2 3 4 2" xfId="2209" xr:uid="{00000000-0005-0000-0000-000034090000}"/>
    <cellStyle name="Moneda 7 2 2 3 5" xfId="2210" xr:uid="{00000000-0005-0000-0000-000035090000}"/>
    <cellStyle name="Moneda 7 2 2 4" xfId="2211" xr:uid="{00000000-0005-0000-0000-000036090000}"/>
    <cellStyle name="Moneda 7 2 2 4 2" xfId="2212" xr:uid="{00000000-0005-0000-0000-000037090000}"/>
    <cellStyle name="Moneda 7 2 2 5" xfId="2213" xr:uid="{00000000-0005-0000-0000-000038090000}"/>
    <cellStyle name="Moneda 7 2 2 5 2" xfId="2214" xr:uid="{00000000-0005-0000-0000-000039090000}"/>
    <cellStyle name="Moneda 7 2 2 6" xfId="2215" xr:uid="{00000000-0005-0000-0000-00003A090000}"/>
    <cellStyle name="Moneda 7 2 2 6 2" xfId="2216" xr:uid="{00000000-0005-0000-0000-00003B090000}"/>
    <cellStyle name="Moneda 7 2 2 7" xfId="2217" xr:uid="{00000000-0005-0000-0000-00003C090000}"/>
    <cellStyle name="Moneda 7 2 3" xfId="2218" xr:uid="{00000000-0005-0000-0000-00003D090000}"/>
    <cellStyle name="Moneda 7 2 3 2" xfId="2219" xr:uid="{00000000-0005-0000-0000-00003E090000}"/>
    <cellStyle name="Moneda 7 2 3 2 2" xfId="2220" xr:uid="{00000000-0005-0000-0000-00003F090000}"/>
    <cellStyle name="Moneda 7 2 3 2 2 2" xfId="2221" xr:uid="{00000000-0005-0000-0000-000040090000}"/>
    <cellStyle name="Moneda 7 2 3 2 2 2 2" xfId="2222" xr:uid="{00000000-0005-0000-0000-000041090000}"/>
    <cellStyle name="Moneda 7 2 3 2 2 3" xfId="2223" xr:uid="{00000000-0005-0000-0000-000042090000}"/>
    <cellStyle name="Moneda 7 2 3 2 2 3 2" xfId="2224" xr:uid="{00000000-0005-0000-0000-000043090000}"/>
    <cellStyle name="Moneda 7 2 3 2 2 4" xfId="2225" xr:uid="{00000000-0005-0000-0000-000044090000}"/>
    <cellStyle name="Moneda 7 2 3 2 2 4 2" xfId="2226" xr:uid="{00000000-0005-0000-0000-000045090000}"/>
    <cellStyle name="Moneda 7 2 3 2 2 5" xfId="2227" xr:uid="{00000000-0005-0000-0000-000046090000}"/>
    <cellStyle name="Moneda 7 2 3 2 3" xfId="2228" xr:uid="{00000000-0005-0000-0000-000047090000}"/>
    <cellStyle name="Moneda 7 2 3 2 3 2" xfId="2229" xr:uid="{00000000-0005-0000-0000-000048090000}"/>
    <cellStyle name="Moneda 7 2 3 2 4" xfId="2230" xr:uid="{00000000-0005-0000-0000-000049090000}"/>
    <cellStyle name="Moneda 7 2 3 2 4 2" xfId="2231" xr:uid="{00000000-0005-0000-0000-00004A090000}"/>
    <cellStyle name="Moneda 7 2 3 2 5" xfId="2232" xr:uid="{00000000-0005-0000-0000-00004B090000}"/>
    <cellStyle name="Moneda 7 2 3 2 5 2" xfId="2233" xr:uid="{00000000-0005-0000-0000-00004C090000}"/>
    <cellStyle name="Moneda 7 2 3 2 6" xfId="2234" xr:uid="{00000000-0005-0000-0000-00004D090000}"/>
    <cellStyle name="Moneda 7 2 3 3" xfId="2235" xr:uid="{00000000-0005-0000-0000-00004E090000}"/>
    <cellStyle name="Moneda 7 2 3 3 2" xfId="2236" xr:uid="{00000000-0005-0000-0000-00004F090000}"/>
    <cellStyle name="Moneda 7 2 3 3 2 2" xfId="2237" xr:uid="{00000000-0005-0000-0000-000050090000}"/>
    <cellStyle name="Moneda 7 2 3 3 3" xfId="2238" xr:uid="{00000000-0005-0000-0000-000051090000}"/>
    <cellStyle name="Moneda 7 2 3 3 3 2" xfId="2239" xr:uid="{00000000-0005-0000-0000-000052090000}"/>
    <cellStyle name="Moneda 7 2 3 3 4" xfId="2240" xr:uid="{00000000-0005-0000-0000-000053090000}"/>
    <cellStyle name="Moneda 7 2 3 3 4 2" xfId="2241" xr:uid="{00000000-0005-0000-0000-000054090000}"/>
    <cellStyle name="Moneda 7 2 3 3 5" xfId="2242" xr:uid="{00000000-0005-0000-0000-000055090000}"/>
    <cellStyle name="Moneda 7 2 3 4" xfId="2243" xr:uid="{00000000-0005-0000-0000-000056090000}"/>
    <cellStyle name="Moneda 7 2 3 4 2" xfId="2244" xr:uid="{00000000-0005-0000-0000-000057090000}"/>
    <cellStyle name="Moneda 7 2 3 5" xfId="2245" xr:uid="{00000000-0005-0000-0000-000058090000}"/>
    <cellStyle name="Moneda 7 2 3 5 2" xfId="2246" xr:uid="{00000000-0005-0000-0000-000059090000}"/>
    <cellStyle name="Moneda 7 2 3 6" xfId="2247" xr:uid="{00000000-0005-0000-0000-00005A090000}"/>
    <cellStyle name="Moneda 7 2 3 6 2" xfId="2248" xr:uid="{00000000-0005-0000-0000-00005B090000}"/>
    <cellStyle name="Moneda 7 2 3 7" xfId="2249" xr:uid="{00000000-0005-0000-0000-00005C090000}"/>
    <cellStyle name="Moneda 7 2 4" xfId="2250" xr:uid="{00000000-0005-0000-0000-00005D090000}"/>
    <cellStyle name="Moneda 7 2 4 2" xfId="2251" xr:uid="{00000000-0005-0000-0000-00005E090000}"/>
    <cellStyle name="Moneda 7 2 4 2 2" xfId="2252" xr:uid="{00000000-0005-0000-0000-00005F090000}"/>
    <cellStyle name="Moneda 7 2 4 2 2 2" xfId="2253" xr:uid="{00000000-0005-0000-0000-000060090000}"/>
    <cellStyle name="Moneda 7 2 4 2 2 2 2" xfId="2254" xr:uid="{00000000-0005-0000-0000-000061090000}"/>
    <cellStyle name="Moneda 7 2 4 2 2 3" xfId="2255" xr:uid="{00000000-0005-0000-0000-000062090000}"/>
    <cellStyle name="Moneda 7 2 4 2 2 3 2" xfId="2256" xr:uid="{00000000-0005-0000-0000-000063090000}"/>
    <cellStyle name="Moneda 7 2 4 2 2 4" xfId="2257" xr:uid="{00000000-0005-0000-0000-000064090000}"/>
    <cellStyle name="Moneda 7 2 4 2 2 4 2" xfId="2258" xr:uid="{00000000-0005-0000-0000-000065090000}"/>
    <cellStyle name="Moneda 7 2 4 2 2 5" xfId="2259" xr:uid="{00000000-0005-0000-0000-000066090000}"/>
    <cellStyle name="Moneda 7 2 4 2 3" xfId="2260" xr:uid="{00000000-0005-0000-0000-000067090000}"/>
    <cellStyle name="Moneda 7 2 4 2 3 2" xfId="2261" xr:uid="{00000000-0005-0000-0000-000068090000}"/>
    <cellStyle name="Moneda 7 2 4 2 4" xfId="2262" xr:uid="{00000000-0005-0000-0000-000069090000}"/>
    <cellStyle name="Moneda 7 2 4 2 4 2" xfId="2263" xr:uid="{00000000-0005-0000-0000-00006A090000}"/>
    <cellStyle name="Moneda 7 2 4 2 5" xfId="2264" xr:uid="{00000000-0005-0000-0000-00006B090000}"/>
    <cellStyle name="Moneda 7 2 4 2 5 2" xfId="2265" xr:uid="{00000000-0005-0000-0000-00006C090000}"/>
    <cellStyle name="Moneda 7 2 4 2 6" xfId="2266" xr:uid="{00000000-0005-0000-0000-00006D090000}"/>
    <cellStyle name="Moneda 7 2 4 3" xfId="2267" xr:uid="{00000000-0005-0000-0000-00006E090000}"/>
    <cellStyle name="Moneda 7 2 4 3 2" xfId="2268" xr:uid="{00000000-0005-0000-0000-00006F090000}"/>
    <cellStyle name="Moneda 7 2 4 3 2 2" xfId="2269" xr:uid="{00000000-0005-0000-0000-000070090000}"/>
    <cellStyle name="Moneda 7 2 4 3 3" xfId="2270" xr:uid="{00000000-0005-0000-0000-000071090000}"/>
    <cellStyle name="Moneda 7 2 4 3 3 2" xfId="2271" xr:uid="{00000000-0005-0000-0000-000072090000}"/>
    <cellStyle name="Moneda 7 2 4 3 4" xfId="2272" xr:uid="{00000000-0005-0000-0000-000073090000}"/>
    <cellStyle name="Moneda 7 2 4 3 4 2" xfId="2273" xr:uid="{00000000-0005-0000-0000-000074090000}"/>
    <cellStyle name="Moneda 7 2 4 3 5" xfId="2274" xr:uid="{00000000-0005-0000-0000-000075090000}"/>
    <cellStyle name="Moneda 7 2 4 4" xfId="2275" xr:uid="{00000000-0005-0000-0000-000076090000}"/>
    <cellStyle name="Moneda 7 2 4 4 2" xfId="2276" xr:uid="{00000000-0005-0000-0000-000077090000}"/>
    <cellStyle name="Moneda 7 2 4 5" xfId="2277" xr:uid="{00000000-0005-0000-0000-000078090000}"/>
    <cellStyle name="Moneda 7 2 4 5 2" xfId="2278" xr:uid="{00000000-0005-0000-0000-000079090000}"/>
    <cellStyle name="Moneda 7 2 4 6" xfId="2279" xr:uid="{00000000-0005-0000-0000-00007A090000}"/>
    <cellStyle name="Moneda 7 2 4 6 2" xfId="2280" xr:uid="{00000000-0005-0000-0000-00007B090000}"/>
    <cellStyle name="Moneda 7 2 4 7" xfId="2281" xr:uid="{00000000-0005-0000-0000-00007C090000}"/>
    <cellStyle name="Moneda 7 2 5" xfId="2282" xr:uid="{00000000-0005-0000-0000-00007D090000}"/>
    <cellStyle name="Moneda 7 2 5 2" xfId="2283" xr:uid="{00000000-0005-0000-0000-00007E090000}"/>
    <cellStyle name="Moneda 7 2 5 2 2" xfId="2284" xr:uid="{00000000-0005-0000-0000-00007F090000}"/>
    <cellStyle name="Moneda 7 2 5 2 2 2" xfId="2285" xr:uid="{00000000-0005-0000-0000-000080090000}"/>
    <cellStyle name="Moneda 7 2 5 2 3" xfId="2286" xr:uid="{00000000-0005-0000-0000-000081090000}"/>
    <cellStyle name="Moneda 7 2 5 2 3 2" xfId="2287" xr:uid="{00000000-0005-0000-0000-000082090000}"/>
    <cellStyle name="Moneda 7 2 5 2 4" xfId="2288" xr:uid="{00000000-0005-0000-0000-000083090000}"/>
    <cellStyle name="Moneda 7 2 5 2 4 2" xfId="2289" xr:uid="{00000000-0005-0000-0000-000084090000}"/>
    <cellStyle name="Moneda 7 2 5 2 5" xfId="2290" xr:uid="{00000000-0005-0000-0000-000085090000}"/>
    <cellStyle name="Moneda 7 2 5 3" xfId="2291" xr:uid="{00000000-0005-0000-0000-000086090000}"/>
    <cellStyle name="Moneda 7 2 5 3 2" xfId="2292" xr:uid="{00000000-0005-0000-0000-000087090000}"/>
    <cellStyle name="Moneda 7 2 5 4" xfId="2293" xr:uid="{00000000-0005-0000-0000-000088090000}"/>
    <cellStyle name="Moneda 7 2 5 4 2" xfId="2294" xr:uid="{00000000-0005-0000-0000-000089090000}"/>
    <cellStyle name="Moneda 7 2 5 5" xfId="2295" xr:uid="{00000000-0005-0000-0000-00008A090000}"/>
    <cellStyle name="Moneda 7 2 5 5 2" xfId="2296" xr:uid="{00000000-0005-0000-0000-00008B090000}"/>
    <cellStyle name="Moneda 7 2 5 6" xfId="2297" xr:uid="{00000000-0005-0000-0000-00008C090000}"/>
    <cellStyle name="Moneda 7 2 6" xfId="2298" xr:uid="{00000000-0005-0000-0000-00008D090000}"/>
    <cellStyle name="Moneda 7 2 6 2" xfId="2299" xr:uid="{00000000-0005-0000-0000-00008E090000}"/>
    <cellStyle name="Moneda 7 2 6 2 2" xfId="2300" xr:uid="{00000000-0005-0000-0000-00008F090000}"/>
    <cellStyle name="Moneda 7 2 6 3" xfId="2301" xr:uid="{00000000-0005-0000-0000-000090090000}"/>
    <cellStyle name="Moneda 7 2 6 3 2" xfId="2302" xr:uid="{00000000-0005-0000-0000-000091090000}"/>
    <cellStyle name="Moneda 7 2 6 4" xfId="2303" xr:uid="{00000000-0005-0000-0000-000092090000}"/>
    <cellStyle name="Moneda 7 2 6 4 2" xfId="2304" xr:uid="{00000000-0005-0000-0000-000093090000}"/>
    <cellStyle name="Moneda 7 2 6 5" xfId="2305" xr:uid="{00000000-0005-0000-0000-000094090000}"/>
    <cellStyle name="Moneda 7 2 7" xfId="2306" xr:uid="{00000000-0005-0000-0000-000095090000}"/>
    <cellStyle name="Moneda 7 2 7 2" xfId="2307" xr:uid="{00000000-0005-0000-0000-000096090000}"/>
    <cellStyle name="Moneda 7 2 8" xfId="2308" xr:uid="{00000000-0005-0000-0000-000097090000}"/>
    <cellStyle name="Moneda 7 2 8 2" xfId="2309" xr:uid="{00000000-0005-0000-0000-000098090000}"/>
    <cellStyle name="Moneda 7 2 9" xfId="2310" xr:uid="{00000000-0005-0000-0000-000099090000}"/>
    <cellStyle name="Moneda 7 2 9 2" xfId="2311" xr:uid="{00000000-0005-0000-0000-00009A090000}"/>
    <cellStyle name="Moneda 7 3" xfId="2312" xr:uid="{00000000-0005-0000-0000-00009B090000}"/>
    <cellStyle name="Moneda 7 3 2" xfId="2313" xr:uid="{00000000-0005-0000-0000-00009C090000}"/>
    <cellStyle name="Moneda 7 3 2 2" xfId="2314" xr:uid="{00000000-0005-0000-0000-00009D090000}"/>
    <cellStyle name="Moneda 7 3 2 2 2" xfId="2315" xr:uid="{00000000-0005-0000-0000-00009E090000}"/>
    <cellStyle name="Moneda 7 3 2 2 2 2" xfId="2316" xr:uid="{00000000-0005-0000-0000-00009F090000}"/>
    <cellStyle name="Moneda 7 3 2 2 3" xfId="2317" xr:uid="{00000000-0005-0000-0000-0000A0090000}"/>
    <cellStyle name="Moneda 7 3 2 2 3 2" xfId="2318" xr:uid="{00000000-0005-0000-0000-0000A1090000}"/>
    <cellStyle name="Moneda 7 3 2 2 4" xfId="2319" xr:uid="{00000000-0005-0000-0000-0000A2090000}"/>
    <cellStyle name="Moneda 7 3 2 2 4 2" xfId="2320" xr:uid="{00000000-0005-0000-0000-0000A3090000}"/>
    <cellStyle name="Moneda 7 3 2 2 5" xfId="2321" xr:uid="{00000000-0005-0000-0000-0000A4090000}"/>
    <cellStyle name="Moneda 7 3 2 3" xfId="2322" xr:uid="{00000000-0005-0000-0000-0000A5090000}"/>
    <cellStyle name="Moneda 7 3 2 3 2" xfId="2323" xr:uid="{00000000-0005-0000-0000-0000A6090000}"/>
    <cellStyle name="Moneda 7 3 2 4" xfId="2324" xr:uid="{00000000-0005-0000-0000-0000A7090000}"/>
    <cellStyle name="Moneda 7 3 2 4 2" xfId="2325" xr:uid="{00000000-0005-0000-0000-0000A8090000}"/>
    <cellStyle name="Moneda 7 3 2 5" xfId="2326" xr:uid="{00000000-0005-0000-0000-0000A9090000}"/>
    <cellStyle name="Moneda 7 3 2 5 2" xfId="2327" xr:uid="{00000000-0005-0000-0000-0000AA090000}"/>
    <cellStyle name="Moneda 7 3 2 6" xfId="2328" xr:uid="{00000000-0005-0000-0000-0000AB090000}"/>
    <cellStyle name="Moneda 7 3 3" xfId="2329" xr:uid="{00000000-0005-0000-0000-0000AC090000}"/>
    <cellStyle name="Moneda 7 3 3 2" xfId="2330" xr:uid="{00000000-0005-0000-0000-0000AD090000}"/>
    <cellStyle name="Moneda 7 3 3 2 2" xfId="2331" xr:uid="{00000000-0005-0000-0000-0000AE090000}"/>
    <cellStyle name="Moneda 7 3 3 3" xfId="2332" xr:uid="{00000000-0005-0000-0000-0000AF090000}"/>
    <cellStyle name="Moneda 7 3 3 3 2" xfId="2333" xr:uid="{00000000-0005-0000-0000-0000B0090000}"/>
    <cellStyle name="Moneda 7 3 3 4" xfId="2334" xr:uid="{00000000-0005-0000-0000-0000B1090000}"/>
    <cellStyle name="Moneda 7 3 3 4 2" xfId="2335" xr:uid="{00000000-0005-0000-0000-0000B2090000}"/>
    <cellStyle name="Moneda 7 3 3 5" xfId="2336" xr:uid="{00000000-0005-0000-0000-0000B3090000}"/>
    <cellStyle name="Moneda 7 3 4" xfId="2337" xr:uid="{00000000-0005-0000-0000-0000B4090000}"/>
    <cellStyle name="Moneda 7 3 4 2" xfId="2338" xr:uid="{00000000-0005-0000-0000-0000B5090000}"/>
    <cellStyle name="Moneda 7 3 5" xfId="2339" xr:uid="{00000000-0005-0000-0000-0000B6090000}"/>
    <cellStyle name="Moneda 7 3 5 2" xfId="2340" xr:uid="{00000000-0005-0000-0000-0000B7090000}"/>
    <cellStyle name="Moneda 7 3 6" xfId="2341" xr:uid="{00000000-0005-0000-0000-0000B8090000}"/>
    <cellStyle name="Moneda 7 3 6 2" xfId="2342" xr:uid="{00000000-0005-0000-0000-0000B9090000}"/>
    <cellStyle name="Moneda 7 3 7" xfId="2343" xr:uid="{00000000-0005-0000-0000-0000BA090000}"/>
    <cellStyle name="Moneda 7 4" xfId="2344" xr:uid="{00000000-0005-0000-0000-0000BB090000}"/>
    <cellStyle name="Moneda 7 4 2" xfId="2345" xr:uid="{00000000-0005-0000-0000-0000BC090000}"/>
    <cellStyle name="Moneda 7 4 2 2" xfId="2346" xr:uid="{00000000-0005-0000-0000-0000BD090000}"/>
    <cellStyle name="Moneda 7 4 2 2 2" xfId="2347" xr:uid="{00000000-0005-0000-0000-0000BE090000}"/>
    <cellStyle name="Moneda 7 4 2 2 2 2" xfId="2348" xr:uid="{00000000-0005-0000-0000-0000BF090000}"/>
    <cellStyle name="Moneda 7 4 2 2 3" xfId="2349" xr:uid="{00000000-0005-0000-0000-0000C0090000}"/>
    <cellStyle name="Moneda 7 4 2 2 3 2" xfId="2350" xr:uid="{00000000-0005-0000-0000-0000C1090000}"/>
    <cellStyle name="Moneda 7 4 2 2 4" xfId="2351" xr:uid="{00000000-0005-0000-0000-0000C2090000}"/>
    <cellStyle name="Moneda 7 4 2 2 4 2" xfId="2352" xr:uid="{00000000-0005-0000-0000-0000C3090000}"/>
    <cellStyle name="Moneda 7 4 2 2 5" xfId="2353" xr:uid="{00000000-0005-0000-0000-0000C4090000}"/>
    <cellStyle name="Moneda 7 4 2 3" xfId="2354" xr:uid="{00000000-0005-0000-0000-0000C5090000}"/>
    <cellStyle name="Moneda 7 4 2 3 2" xfId="2355" xr:uid="{00000000-0005-0000-0000-0000C6090000}"/>
    <cellStyle name="Moneda 7 4 2 4" xfId="2356" xr:uid="{00000000-0005-0000-0000-0000C7090000}"/>
    <cellStyle name="Moneda 7 4 2 4 2" xfId="2357" xr:uid="{00000000-0005-0000-0000-0000C8090000}"/>
    <cellStyle name="Moneda 7 4 2 5" xfId="2358" xr:uid="{00000000-0005-0000-0000-0000C9090000}"/>
    <cellStyle name="Moneda 7 4 2 5 2" xfId="2359" xr:uid="{00000000-0005-0000-0000-0000CA090000}"/>
    <cellStyle name="Moneda 7 4 2 6" xfId="2360" xr:uid="{00000000-0005-0000-0000-0000CB090000}"/>
    <cellStyle name="Moneda 7 4 3" xfId="2361" xr:uid="{00000000-0005-0000-0000-0000CC090000}"/>
    <cellStyle name="Moneda 7 4 3 2" xfId="2362" xr:uid="{00000000-0005-0000-0000-0000CD090000}"/>
    <cellStyle name="Moneda 7 4 3 2 2" xfId="2363" xr:uid="{00000000-0005-0000-0000-0000CE090000}"/>
    <cellStyle name="Moneda 7 4 3 3" xfId="2364" xr:uid="{00000000-0005-0000-0000-0000CF090000}"/>
    <cellStyle name="Moneda 7 4 3 3 2" xfId="2365" xr:uid="{00000000-0005-0000-0000-0000D0090000}"/>
    <cellStyle name="Moneda 7 4 3 4" xfId="2366" xr:uid="{00000000-0005-0000-0000-0000D1090000}"/>
    <cellStyle name="Moneda 7 4 3 4 2" xfId="2367" xr:uid="{00000000-0005-0000-0000-0000D2090000}"/>
    <cellStyle name="Moneda 7 4 3 5" xfId="2368" xr:uid="{00000000-0005-0000-0000-0000D3090000}"/>
    <cellStyle name="Moneda 7 4 4" xfId="2369" xr:uid="{00000000-0005-0000-0000-0000D4090000}"/>
    <cellStyle name="Moneda 7 4 4 2" xfId="2370" xr:uid="{00000000-0005-0000-0000-0000D5090000}"/>
    <cellStyle name="Moneda 7 4 5" xfId="2371" xr:uid="{00000000-0005-0000-0000-0000D6090000}"/>
    <cellStyle name="Moneda 7 4 5 2" xfId="2372" xr:uid="{00000000-0005-0000-0000-0000D7090000}"/>
    <cellStyle name="Moneda 7 4 6" xfId="2373" xr:uid="{00000000-0005-0000-0000-0000D8090000}"/>
    <cellStyle name="Moneda 7 4 6 2" xfId="2374" xr:uid="{00000000-0005-0000-0000-0000D9090000}"/>
    <cellStyle name="Moneda 7 4 7" xfId="2375" xr:uid="{00000000-0005-0000-0000-0000DA090000}"/>
    <cellStyle name="Moneda 7 5" xfId="2376" xr:uid="{00000000-0005-0000-0000-0000DB090000}"/>
    <cellStyle name="Moneda 7 5 2" xfId="2377" xr:uid="{00000000-0005-0000-0000-0000DC090000}"/>
    <cellStyle name="Moneda 7 5 2 2" xfId="2378" xr:uid="{00000000-0005-0000-0000-0000DD090000}"/>
    <cellStyle name="Moneda 7 5 2 2 2" xfId="2379" xr:uid="{00000000-0005-0000-0000-0000DE090000}"/>
    <cellStyle name="Moneda 7 5 2 2 2 2" xfId="2380" xr:uid="{00000000-0005-0000-0000-0000DF090000}"/>
    <cellStyle name="Moneda 7 5 2 2 3" xfId="2381" xr:uid="{00000000-0005-0000-0000-0000E0090000}"/>
    <cellStyle name="Moneda 7 5 2 2 3 2" xfId="2382" xr:uid="{00000000-0005-0000-0000-0000E1090000}"/>
    <cellStyle name="Moneda 7 5 2 2 4" xfId="2383" xr:uid="{00000000-0005-0000-0000-0000E2090000}"/>
    <cellStyle name="Moneda 7 5 2 2 4 2" xfId="2384" xr:uid="{00000000-0005-0000-0000-0000E3090000}"/>
    <cellStyle name="Moneda 7 5 2 2 5" xfId="2385" xr:uid="{00000000-0005-0000-0000-0000E4090000}"/>
    <cellStyle name="Moneda 7 5 2 3" xfId="2386" xr:uid="{00000000-0005-0000-0000-0000E5090000}"/>
    <cellStyle name="Moneda 7 5 2 3 2" xfId="2387" xr:uid="{00000000-0005-0000-0000-0000E6090000}"/>
    <cellStyle name="Moneda 7 5 2 4" xfId="2388" xr:uid="{00000000-0005-0000-0000-0000E7090000}"/>
    <cellStyle name="Moneda 7 5 2 4 2" xfId="2389" xr:uid="{00000000-0005-0000-0000-0000E8090000}"/>
    <cellStyle name="Moneda 7 5 2 5" xfId="2390" xr:uid="{00000000-0005-0000-0000-0000E9090000}"/>
    <cellStyle name="Moneda 7 5 2 5 2" xfId="2391" xr:uid="{00000000-0005-0000-0000-0000EA090000}"/>
    <cellStyle name="Moneda 7 5 2 6" xfId="2392" xr:uid="{00000000-0005-0000-0000-0000EB090000}"/>
    <cellStyle name="Moneda 7 5 3" xfId="2393" xr:uid="{00000000-0005-0000-0000-0000EC090000}"/>
    <cellStyle name="Moneda 7 5 3 2" xfId="2394" xr:uid="{00000000-0005-0000-0000-0000ED090000}"/>
    <cellStyle name="Moneda 7 5 3 2 2" xfId="2395" xr:uid="{00000000-0005-0000-0000-0000EE090000}"/>
    <cellStyle name="Moneda 7 5 3 3" xfId="2396" xr:uid="{00000000-0005-0000-0000-0000EF090000}"/>
    <cellStyle name="Moneda 7 5 3 3 2" xfId="2397" xr:uid="{00000000-0005-0000-0000-0000F0090000}"/>
    <cellStyle name="Moneda 7 5 3 4" xfId="2398" xr:uid="{00000000-0005-0000-0000-0000F1090000}"/>
    <cellStyle name="Moneda 7 5 3 4 2" xfId="2399" xr:uid="{00000000-0005-0000-0000-0000F2090000}"/>
    <cellStyle name="Moneda 7 5 3 5" xfId="2400" xr:uid="{00000000-0005-0000-0000-0000F3090000}"/>
    <cellStyle name="Moneda 7 5 4" xfId="2401" xr:uid="{00000000-0005-0000-0000-0000F4090000}"/>
    <cellStyle name="Moneda 7 5 4 2" xfId="2402" xr:uid="{00000000-0005-0000-0000-0000F5090000}"/>
    <cellStyle name="Moneda 7 5 5" xfId="2403" xr:uid="{00000000-0005-0000-0000-0000F6090000}"/>
    <cellStyle name="Moneda 7 5 5 2" xfId="2404" xr:uid="{00000000-0005-0000-0000-0000F7090000}"/>
    <cellStyle name="Moneda 7 5 6" xfId="2405" xr:uid="{00000000-0005-0000-0000-0000F8090000}"/>
    <cellStyle name="Moneda 7 5 6 2" xfId="2406" xr:uid="{00000000-0005-0000-0000-0000F9090000}"/>
    <cellStyle name="Moneda 7 5 7" xfId="2407" xr:uid="{00000000-0005-0000-0000-0000FA090000}"/>
    <cellStyle name="Moneda 7 6" xfId="2408" xr:uid="{00000000-0005-0000-0000-0000FB090000}"/>
    <cellStyle name="Moneda 7 6 2" xfId="2409" xr:uid="{00000000-0005-0000-0000-0000FC090000}"/>
    <cellStyle name="Moneda 7 6 2 2" xfId="2410" xr:uid="{00000000-0005-0000-0000-0000FD090000}"/>
    <cellStyle name="Moneda 7 6 2 2 2" xfId="2411" xr:uid="{00000000-0005-0000-0000-0000FE090000}"/>
    <cellStyle name="Moneda 7 6 2 3" xfId="2412" xr:uid="{00000000-0005-0000-0000-0000FF090000}"/>
    <cellStyle name="Moneda 7 6 2 3 2" xfId="2413" xr:uid="{00000000-0005-0000-0000-0000000A0000}"/>
    <cellStyle name="Moneda 7 6 2 4" xfId="2414" xr:uid="{00000000-0005-0000-0000-0000010A0000}"/>
    <cellStyle name="Moneda 7 6 2 4 2" xfId="2415" xr:uid="{00000000-0005-0000-0000-0000020A0000}"/>
    <cellStyle name="Moneda 7 6 2 5" xfId="2416" xr:uid="{00000000-0005-0000-0000-0000030A0000}"/>
    <cellStyle name="Moneda 7 6 3" xfId="2417" xr:uid="{00000000-0005-0000-0000-0000040A0000}"/>
    <cellStyle name="Moneda 7 6 3 2" xfId="2418" xr:uid="{00000000-0005-0000-0000-0000050A0000}"/>
    <cellStyle name="Moneda 7 6 4" xfId="2419" xr:uid="{00000000-0005-0000-0000-0000060A0000}"/>
    <cellStyle name="Moneda 7 6 4 2" xfId="2420" xr:uid="{00000000-0005-0000-0000-0000070A0000}"/>
    <cellStyle name="Moneda 7 6 5" xfId="2421" xr:uid="{00000000-0005-0000-0000-0000080A0000}"/>
    <cellStyle name="Moneda 7 6 5 2" xfId="2422" xr:uid="{00000000-0005-0000-0000-0000090A0000}"/>
    <cellStyle name="Moneda 7 6 6" xfId="2423" xr:uid="{00000000-0005-0000-0000-00000A0A0000}"/>
    <cellStyle name="Moneda 7 7" xfId="2424" xr:uid="{00000000-0005-0000-0000-00000B0A0000}"/>
    <cellStyle name="Moneda 7 7 2" xfId="2425" xr:uid="{00000000-0005-0000-0000-00000C0A0000}"/>
    <cellStyle name="Moneda 7 7 2 2" xfId="2426" xr:uid="{00000000-0005-0000-0000-00000D0A0000}"/>
    <cellStyle name="Moneda 7 7 3" xfId="2427" xr:uid="{00000000-0005-0000-0000-00000E0A0000}"/>
    <cellStyle name="Moneda 7 7 3 2" xfId="2428" xr:uid="{00000000-0005-0000-0000-00000F0A0000}"/>
    <cellStyle name="Moneda 7 7 4" xfId="2429" xr:uid="{00000000-0005-0000-0000-0000100A0000}"/>
    <cellStyle name="Moneda 7 7 4 2" xfId="2430" xr:uid="{00000000-0005-0000-0000-0000110A0000}"/>
    <cellStyle name="Moneda 7 7 5" xfId="2431" xr:uid="{00000000-0005-0000-0000-0000120A0000}"/>
    <cellStyle name="Moneda 7 8" xfId="2432" xr:uid="{00000000-0005-0000-0000-0000130A0000}"/>
    <cellStyle name="Moneda 7 8 2" xfId="2433" xr:uid="{00000000-0005-0000-0000-0000140A0000}"/>
    <cellStyle name="Moneda 7 9" xfId="2434" xr:uid="{00000000-0005-0000-0000-0000150A0000}"/>
    <cellStyle name="Moneda 7 9 2" xfId="2435" xr:uid="{00000000-0005-0000-0000-0000160A0000}"/>
    <cellStyle name="Moneda 8" xfId="2436" xr:uid="{00000000-0005-0000-0000-0000170A0000}"/>
    <cellStyle name="Moneda 8 10" xfId="2437" xr:uid="{00000000-0005-0000-0000-0000180A0000}"/>
    <cellStyle name="Moneda 8 10 2" xfId="2438" xr:uid="{00000000-0005-0000-0000-0000190A0000}"/>
    <cellStyle name="Moneda 8 11" xfId="2439" xr:uid="{00000000-0005-0000-0000-00001A0A0000}"/>
    <cellStyle name="Moneda 8 11 2" xfId="2440" xr:uid="{00000000-0005-0000-0000-00001B0A0000}"/>
    <cellStyle name="Moneda 8 12" xfId="2441" xr:uid="{00000000-0005-0000-0000-00001C0A0000}"/>
    <cellStyle name="Moneda 8 13" xfId="2442" xr:uid="{00000000-0005-0000-0000-00001D0A0000}"/>
    <cellStyle name="Moneda 8 2" xfId="2443" xr:uid="{00000000-0005-0000-0000-00001E0A0000}"/>
    <cellStyle name="Moneda 8 2 10" xfId="2444" xr:uid="{00000000-0005-0000-0000-00001F0A0000}"/>
    <cellStyle name="Moneda 8 2 11" xfId="2445" xr:uid="{00000000-0005-0000-0000-0000200A0000}"/>
    <cellStyle name="Moneda 8 2 2" xfId="2446" xr:uid="{00000000-0005-0000-0000-0000210A0000}"/>
    <cellStyle name="Moneda 8 2 2 2" xfId="2447" xr:uid="{00000000-0005-0000-0000-0000220A0000}"/>
    <cellStyle name="Moneda 8 2 2 2 2" xfId="2448" xr:uid="{00000000-0005-0000-0000-0000230A0000}"/>
    <cellStyle name="Moneda 8 2 2 2 2 2" xfId="2449" xr:uid="{00000000-0005-0000-0000-0000240A0000}"/>
    <cellStyle name="Moneda 8 2 2 2 2 2 2" xfId="2450" xr:uid="{00000000-0005-0000-0000-0000250A0000}"/>
    <cellStyle name="Moneda 8 2 2 2 2 3" xfId="2451" xr:uid="{00000000-0005-0000-0000-0000260A0000}"/>
    <cellStyle name="Moneda 8 2 2 2 2 3 2" xfId="2452" xr:uid="{00000000-0005-0000-0000-0000270A0000}"/>
    <cellStyle name="Moneda 8 2 2 2 2 4" xfId="2453" xr:uid="{00000000-0005-0000-0000-0000280A0000}"/>
    <cellStyle name="Moneda 8 2 2 2 2 4 2" xfId="2454" xr:uid="{00000000-0005-0000-0000-0000290A0000}"/>
    <cellStyle name="Moneda 8 2 2 2 2 5" xfId="2455" xr:uid="{00000000-0005-0000-0000-00002A0A0000}"/>
    <cellStyle name="Moneda 8 2 2 2 3" xfId="2456" xr:uid="{00000000-0005-0000-0000-00002B0A0000}"/>
    <cellStyle name="Moneda 8 2 2 2 3 2" xfId="2457" xr:uid="{00000000-0005-0000-0000-00002C0A0000}"/>
    <cellStyle name="Moneda 8 2 2 2 4" xfId="2458" xr:uid="{00000000-0005-0000-0000-00002D0A0000}"/>
    <cellStyle name="Moneda 8 2 2 2 4 2" xfId="2459" xr:uid="{00000000-0005-0000-0000-00002E0A0000}"/>
    <cellStyle name="Moneda 8 2 2 2 5" xfId="2460" xr:uid="{00000000-0005-0000-0000-00002F0A0000}"/>
    <cellStyle name="Moneda 8 2 2 2 5 2" xfId="2461" xr:uid="{00000000-0005-0000-0000-0000300A0000}"/>
    <cellStyle name="Moneda 8 2 2 2 6" xfId="2462" xr:uid="{00000000-0005-0000-0000-0000310A0000}"/>
    <cellStyle name="Moneda 8 2 2 3" xfId="2463" xr:uid="{00000000-0005-0000-0000-0000320A0000}"/>
    <cellStyle name="Moneda 8 2 2 3 2" xfId="2464" xr:uid="{00000000-0005-0000-0000-0000330A0000}"/>
    <cellStyle name="Moneda 8 2 2 3 2 2" xfId="2465" xr:uid="{00000000-0005-0000-0000-0000340A0000}"/>
    <cellStyle name="Moneda 8 2 2 3 3" xfId="2466" xr:uid="{00000000-0005-0000-0000-0000350A0000}"/>
    <cellStyle name="Moneda 8 2 2 3 3 2" xfId="2467" xr:uid="{00000000-0005-0000-0000-0000360A0000}"/>
    <cellStyle name="Moneda 8 2 2 3 4" xfId="2468" xr:uid="{00000000-0005-0000-0000-0000370A0000}"/>
    <cellStyle name="Moneda 8 2 2 3 4 2" xfId="2469" xr:uid="{00000000-0005-0000-0000-0000380A0000}"/>
    <cellStyle name="Moneda 8 2 2 3 5" xfId="2470" xr:uid="{00000000-0005-0000-0000-0000390A0000}"/>
    <cellStyle name="Moneda 8 2 2 4" xfId="2471" xr:uid="{00000000-0005-0000-0000-00003A0A0000}"/>
    <cellStyle name="Moneda 8 2 2 4 2" xfId="2472" xr:uid="{00000000-0005-0000-0000-00003B0A0000}"/>
    <cellStyle name="Moneda 8 2 2 5" xfId="2473" xr:uid="{00000000-0005-0000-0000-00003C0A0000}"/>
    <cellStyle name="Moneda 8 2 2 5 2" xfId="2474" xr:uid="{00000000-0005-0000-0000-00003D0A0000}"/>
    <cellStyle name="Moneda 8 2 2 6" xfId="2475" xr:uid="{00000000-0005-0000-0000-00003E0A0000}"/>
    <cellStyle name="Moneda 8 2 2 6 2" xfId="2476" xr:uid="{00000000-0005-0000-0000-00003F0A0000}"/>
    <cellStyle name="Moneda 8 2 2 7" xfId="2477" xr:uid="{00000000-0005-0000-0000-0000400A0000}"/>
    <cellStyle name="Moneda 8 2 3" xfId="2478" xr:uid="{00000000-0005-0000-0000-0000410A0000}"/>
    <cellStyle name="Moneda 8 2 3 2" xfId="2479" xr:uid="{00000000-0005-0000-0000-0000420A0000}"/>
    <cellStyle name="Moneda 8 2 3 2 2" xfId="2480" xr:uid="{00000000-0005-0000-0000-0000430A0000}"/>
    <cellStyle name="Moneda 8 2 3 2 2 2" xfId="2481" xr:uid="{00000000-0005-0000-0000-0000440A0000}"/>
    <cellStyle name="Moneda 8 2 3 2 2 2 2" xfId="2482" xr:uid="{00000000-0005-0000-0000-0000450A0000}"/>
    <cellStyle name="Moneda 8 2 3 2 2 3" xfId="2483" xr:uid="{00000000-0005-0000-0000-0000460A0000}"/>
    <cellStyle name="Moneda 8 2 3 2 2 3 2" xfId="2484" xr:uid="{00000000-0005-0000-0000-0000470A0000}"/>
    <cellStyle name="Moneda 8 2 3 2 2 4" xfId="2485" xr:uid="{00000000-0005-0000-0000-0000480A0000}"/>
    <cellStyle name="Moneda 8 2 3 2 2 4 2" xfId="2486" xr:uid="{00000000-0005-0000-0000-0000490A0000}"/>
    <cellStyle name="Moneda 8 2 3 2 2 5" xfId="2487" xr:uid="{00000000-0005-0000-0000-00004A0A0000}"/>
    <cellStyle name="Moneda 8 2 3 2 3" xfId="2488" xr:uid="{00000000-0005-0000-0000-00004B0A0000}"/>
    <cellStyle name="Moneda 8 2 3 2 3 2" xfId="2489" xr:uid="{00000000-0005-0000-0000-00004C0A0000}"/>
    <cellStyle name="Moneda 8 2 3 2 4" xfId="2490" xr:uid="{00000000-0005-0000-0000-00004D0A0000}"/>
    <cellStyle name="Moneda 8 2 3 2 4 2" xfId="2491" xr:uid="{00000000-0005-0000-0000-00004E0A0000}"/>
    <cellStyle name="Moneda 8 2 3 2 5" xfId="2492" xr:uid="{00000000-0005-0000-0000-00004F0A0000}"/>
    <cellStyle name="Moneda 8 2 3 2 5 2" xfId="2493" xr:uid="{00000000-0005-0000-0000-0000500A0000}"/>
    <cellStyle name="Moneda 8 2 3 2 6" xfId="2494" xr:uid="{00000000-0005-0000-0000-0000510A0000}"/>
    <cellStyle name="Moneda 8 2 3 3" xfId="2495" xr:uid="{00000000-0005-0000-0000-0000520A0000}"/>
    <cellStyle name="Moneda 8 2 3 3 2" xfId="2496" xr:uid="{00000000-0005-0000-0000-0000530A0000}"/>
    <cellStyle name="Moneda 8 2 3 3 2 2" xfId="2497" xr:uid="{00000000-0005-0000-0000-0000540A0000}"/>
    <cellStyle name="Moneda 8 2 3 3 3" xfId="2498" xr:uid="{00000000-0005-0000-0000-0000550A0000}"/>
    <cellStyle name="Moneda 8 2 3 3 3 2" xfId="2499" xr:uid="{00000000-0005-0000-0000-0000560A0000}"/>
    <cellStyle name="Moneda 8 2 3 3 4" xfId="2500" xr:uid="{00000000-0005-0000-0000-0000570A0000}"/>
    <cellStyle name="Moneda 8 2 3 3 4 2" xfId="2501" xr:uid="{00000000-0005-0000-0000-0000580A0000}"/>
    <cellStyle name="Moneda 8 2 3 3 5" xfId="2502" xr:uid="{00000000-0005-0000-0000-0000590A0000}"/>
    <cellStyle name="Moneda 8 2 3 4" xfId="2503" xr:uid="{00000000-0005-0000-0000-00005A0A0000}"/>
    <cellStyle name="Moneda 8 2 3 4 2" xfId="2504" xr:uid="{00000000-0005-0000-0000-00005B0A0000}"/>
    <cellStyle name="Moneda 8 2 3 5" xfId="2505" xr:uid="{00000000-0005-0000-0000-00005C0A0000}"/>
    <cellStyle name="Moneda 8 2 3 5 2" xfId="2506" xr:uid="{00000000-0005-0000-0000-00005D0A0000}"/>
    <cellStyle name="Moneda 8 2 3 6" xfId="2507" xr:uid="{00000000-0005-0000-0000-00005E0A0000}"/>
    <cellStyle name="Moneda 8 2 3 6 2" xfId="2508" xr:uid="{00000000-0005-0000-0000-00005F0A0000}"/>
    <cellStyle name="Moneda 8 2 3 7" xfId="2509" xr:uid="{00000000-0005-0000-0000-0000600A0000}"/>
    <cellStyle name="Moneda 8 2 4" xfId="2510" xr:uid="{00000000-0005-0000-0000-0000610A0000}"/>
    <cellStyle name="Moneda 8 2 4 2" xfId="2511" xr:uid="{00000000-0005-0000-0000-0000620A0000}"/>
    <cellStyle name="Moneda 8 2 4 2 2" xfId="2512" xr:uid="{00000000-0005-0000-0000-0000630A0000}"/>
    <cellStyle name="Moneda 8 2 4 2 2 2" xfId="2513" xr:uid="{00000000-0005-0000-0000-0000640A0000}"/>
    <cellStyle name="Moneda 8 2 4 2 2 2 2" xfId="2514" xr:uid="{00000000-0005-0000-0000-0000650A0000}"/>
    <cellStyle name="Moneda 8 2 4 2 2 3" xfId="2515" xr:uid="{00000000-0005-0000-0000-0000660A0000}"/>
    <cellStyle name="Moneda 8 2 4 2 2 3 2" xfId="2516" xr:uid="{00000000-0005-0000-0000-0000670A0000}"/>
    <cellStyle name="Moneda 8 2 4 2 2 4" xfId="2517" xr:uid="{00000000-0005-0000-0000-0000680A0000}"/>
    <cellStyle name="Moneda 8 2 4 2 2 4 2" xfId="2518" xr:uid="{00000000-0005-0000-0000-0000690A0000}"/>
    <cellStyle name="Moneda 8 2 4 2 2 5" xfId="2519" xr:uid="{00000000-0005-0000-0000-00006A0A0000}"/>
    <cellStyle name="Moneda 8 2 4 2 3" xfId="2520" xr:uid="{00000000-0005-0000-0000-00006B0A0000}"/>
    <cellStyle name="Moneda 8 2 4 2 3 2" xfId="2521" xr:uid="{00000000-0005-0000-0000-00006C0A0000}"/>
    <cellStyle name="Moneda 8 2 4 2 4" xfId="2522" xr:uid="{00000000-0005-0000-0000-00006D0A0000}"/>
    <cellStyle name="Moneda 8 2 4 2 4 2" xfId="2523" xr:uid="{00000000-0005-0000-0000-00006E0A0000}"/>
    <cellStyle name="Moneda 8 2 4 2 5" xfId="2524" xr:uid="{00000000-0005-0000-0000-00006F0A0000}"/>
    <cellStyle name="Moneda 8 2 4 2 5 2" xfId="2525" xr:uid="{00000000-0005-0000-0000-0000700A0000}"/>
    <cellStyle name="Moneda 8 2 4 2 6" xfId="2526" xr:uid="{00000000-0005-0000-0000-0000710A0000}"/>
    <cellStyle name="Moneda 8 2 4 3" xfId="2527" xr:uid="{00000000-0005-0000-0000-0000720A0000}"/>
    <cellStyle name="Moneda 8 2 4 3 2" xfId="2528" xr:uid="{00000000-0005-0000-0000-0000730A0000}"/>
    <cellStyle name="Moneda 8 2 4 3 2 2" xfId="2529" xr:uid="{00000000-0005-0000-0000-0000740A0000}"/>
    <cellStyle name="Moneda 8 2 4 3 3" xfId="2530" xr:uid="{00000000-0005-0000-0000-0000750A0000}"/>
    <cellStyle name="Moneda 8 2 4 3 3 2" xfId="2531" xr:uid="{00000000-0005-0000-0000-0000760A0000}"/>
    <cellStyle name="Moneda 8 2 4 3 4" xfId="2532" xr:uid="{00000000-0005-0000-0000-0000770A0000}"/>
    <cellStyle name="Moneda 8 2 4 3 4 2" xfId="2533" xr:uid="{00000000-0005-0000-0000-0000780A0000}"/>
    <cellStyle name="Moneda 8 2 4 3 5" xfId="2534" xr:uid="{00000000-0005-0000-0000-0000790A0000}"/>
    <cellStyle name="Moneda 8 2 4 4" xfId="2535" xr:uid="{00000000-0005-0000-0000-00007A0A0000}"/>
    <cellStyle name="Moneda 8 2 4 4 2" xfId="2536" xr:uid="{00000000-0005-0000-0000-00007B0A0000}"/>
    <cellStyle name="Moneda 8 2 4 5" xfId="2537" xr:uid="{00000000-0005-0000-0000-00007C0A0000}"/>
    <cellStyle name="Moneda 8 2 4 5 2" xfId="2538" xr:uid="{00000000-0005-0000-0000-00007D0A0000}"/>
    <cellStyle name="Moneda 8 2 4 6" xfId="2539" xr:uid="{00000000-0005-0000-0000-00007E0A0000}"/>
    <cellStyle name="Moneda 8 2 4 6 2" xfId="2540" xr:uid="{00000000-0005-0000-0000-00007F0A0000}"/>
    <cellStyle name="Moneda 8 2 4 7" xfId="2541" xr:uid="{00000000-0005-0000-0000-0000800A0000}"/>
    <cellStyle name="Moneda 8 2 5" xfId="2542" xr:uid="{00000000-0005-0000-0000-0000810A0000}"/>
    <cellStyle name="Moneda 8 2 5 2" xfId="2543" xr:uid="{00000000-0005-0000-0000-0000820A0000}"/>
    <cellStyle name="Moneda 8 2 5 2 2" xfId="2544" xr:uid="{00000000-0005-0000-0000-0000830A0000}"/>
    <cellStyle name="Moneda 8 2 5 2 2 2" xfId="2545" xr:uid="{00000000-0005-0000-0000-0000840A0000}"/>
    <cellStyle name="Moneda 8 2 5 2 3" xfId="2546" xr:uid="{00000000-0005-0000-0000-0000850A0000}"/>
    <cellStyle name="Moneda 8 2 5 2 3 2" xfId="2547" xr:uid="{00000000-0005-0000-0000-0000860A0000}"/>
    <cellStyle name="Moneda 8 2 5 2 4" xfId="2548" xr:uid="{00000000-0005-0000-0000-0000870A0000}"/>
    <cellStyle name="Moneda 8 2 5 2 4 2" xfId="2549" xr:uid="{00000000-0005-0000-0000-0000880A0000}"/>
    <cellStyle name="Moneda 8 2 5 2 5" xfId="2550" xr:uid="{00000000-0005-0000-0000-0000890A0000}"/>
    <cellStyle name="Moneda 8 2 5 3" xfId="2551" xr:uid="{00000000-0005-0000-0000-00008A0A0000}"/>
    <cellStyle name="Moneda 8 2 5 3 2" xfId="2552" xr:uid="{00000000-0005-0000-0000-00008B0A0000}"/>
    <cellStyle name="Moneda 8 2 5 4" xfId="2553" xr:uid="{00000000-0005-0000-0000-00008C0A0000}"/>
    <cellStyle name="Moneda 8 2 5 4 2" xfId="2554" xr:uid="{00000000-0005-0000-0000-00008D0A0000}"/>
    <cellStyle name="Moneda 8 2 5 5" xfId="2555" xr:uid="{00000000-0005-0000-0000-00008E0A0000}"/>
    <cellStyle name="Moneda 8 2 5 5 2" xfId="2556" xr:uid="{00000000-0005-0000-0000-00008F0A0000}"/>
    <cellStyle name="Moneda 8 2 5 6" xfId="2557" xr:uid="{00000000-0005-0000-0000-0000900A0000}"/>
    <cellStyle name="Moneda 8 2 6" xfId="2558" xr:uid="{00000000-0005-0000-0000-0000910A0000}"/>
    <cellStyle name="Moneda 8 2 6 2" xfId="2559" xr:uid="{00000000-0005-0000-0000-0000920A0000}"/>
    <cellStyle name="Moneda 8 2 6 2 2" xfId="2560" xr:uid="{00000000-0005-0000-0000-0000930A0000}"/>
    <cellStyle name="Moneda 8 2 6 3" xfId="2561" xr:uid="{00000000-0005-0000-0000-0000940A0000}"/>
    <cellStyle name="Moneda 8 2 6 3 2" xfId="2562" xr:uid="{00000000-0005-0000-0000-0000950A0000}"/>
    <cellStyle name="Moneda 8 2 6 4" xfId="2563" xr:uid="{00000000-0005-0000-0000-0000960A0000}"/>
    <cellStyle name="Moneda 8 2 6 4 2" xfId="2564" xr:uid="{00000000-0005-0000-0000-0000970A0000}"/>
    <cellStyle name="Moneda 8 2 6 5" xfId="2565" xr:uid="{00000000-0005-0000-0000-0000980A0000}"/>
    <cellStyle name="Moneda 8 2 7" xfId="2566" xr:uid="{00000000-0005-0000-0000-0000990A0000}"/>
    <cellStyle name="Moneda 8 2 7 2" xfId="2567" xr:uid="{00000000-0005-0000-0000-00009A0A0000}"/>
    <cellStyle name="Moneda 8 2 8" xfId="2568" xr:uid="{00000000-0005-0000-0000-00009B0A0000}"/>
    <cellStyle name="Moneda 8 2 8 2" xfId="2569" xr:uid="{00000000-0005-0000-0000-00009C0A0000}"/>
    <cellStyle name="Moneda 8 2 9" xfId="2570" xr:uid="{00000000-0005-0000-0000-00009D0A0000}"/>
    <cellStyle name="Moneda 8 2 9 2" xfId="2571" xr:uid="{00000000-0005-0000-0000-00009E0A0000}"/>
    <cellStyle name="Moneda 8 3" xfId="2572" xr:uid="{00000000-0005-0000-0000-00009F0A0000}"/>
    <cellStyle name="Moneda 8 3 2" xfId="2573" xr:uid="{00000000-0005-0000-0000-0000A00A0000}"/>
    <cellStyle name="Moneda 8 3 2 2" xfId="2574" xr:uid="{00000000-0005-0000-0000-0000A10A0000}"/>
    <cellStyle name="Moneda 8 3 2 2 2" xfId="2575" xr:uid="{00000000-0005-0000-0000-0000A20A0000}"/>
    <cellStyle name="Moneda 8 3 2 2 2 2" xfId="2576" xr:uid="{00000000-0005-0000-0000-0000A30A0000}"/>
    <cellStyle name="Moneda 8 3 2 2 3" xfId="2577" xr:uid="{00000000-0005-0000-0000-0000A40A0000}"/>
    <cellStyle name="Moneda 8 3 2 2 3 2" xfId="2578" xr:uid="{00000000-0005-0000-0000-0000A50A0000}"/>
    <cellStyle name="Moneda 8 3 2 2 4" xfId="2579" xr:uid="{00000000-0005-0000-0000-0000A60A0000}"/>
    <cellStyle name="Moneda 8 3 2 2 4 2" xfId="2580" xr:uid="{00000000-0005-0000-0000-0000A70A0000}"/>
    <cellStyle name="Moneda 8 3 2 2 5" xfId="2581" xr:uid="{00000000-0005-0000-0000-0000A80A0000}"/>
    <cellStyle name="Moneda 8 3 2 3" xfId="2582" xr:uid="{00000000-0005-0000-0000-0000A90A0000}"/>
    <cellStyle name="Moneda 8 3 2 3 2" xfId="2583" xr:uid="{00000000-0005-0000-0000-0000AA0A0000}"/>
    <cellStyle name="Moneda 8 3 2 4" xfId="2584" xr:uid="{00000000-0005-0000-0000-0000AB0A0000}"/>
    <cellStyle name="Moneda 8 3 2 4 2" xfId="2585" xr:uid="{00000000-0005-0000-0000-0000AC0A0000}"/>
    <cellStyle name="Moneda 8 3 2 5" xfId="2586" xr:uid="{00000000-0005-0000-0000-0000AD0A0000}"/>
    <cellStyle name="Moneda 8 3 2 5 2" xfId="2587" xr:uid="{00000000-0005-0000-0000-0000AE0A0000}"/>
    <cellStyle name="Moneda 8 3 2 6" xfId="2588" xr:uid="{00000000-0005-0000-0000-0000AF0A0000}"/>
    <cellStyle name="Moneda 8 3 3" xfId="2589" xr:uid="{00000000-0005-0000-0000-0000B00A0000}"/>
    <cellStyle name="Moneda 8 3 3 2" xfId="2590" xr:uid="{00000000-0005-0000-0000-0000B10A0000}"/>
    <cellStyle name="Moneda 8 3 3 2 2" xfId="2591" xr:uid="{00000000-0005-0000-0000-0000B20A0000}"/>
    <cellStyle name="Moneda 8 3 3 3" xfId="2592" xr:uid="{00000000-0005-0000-0000-0000B30A0000}"/>
    <cellStyle name="Moneda 8 3 3 3 2" xfId="2593" xr:uid="{00000000-0005-0000-0000-0000B40A0000}"/>
    <cellStyle name="Moneda 8 3 3 4" xfId="2594" xr:uid="{00000000-0005-0000-0000-0000B50A0000}"/>
    <cellStyle name="Moneda 8 3 3 4 2" xfId="2595" xr:uid="{00000000-0005-0000-0000-0000B60A0000}"/>
    <cellStyle name="Moneda 8 3 3 5" xfId="2596" xr:uid="{00000000-0005-0000-0000-0000B70A0000}"/>
    <cellStyle name="Moneda 8 3 4" xfId="2597" xr:uid="{00000000-0005-0000-0000-0000B80A0000}"/>
    <cellStyle name="Moneda 8 3 4 2" xfId="2598" xr:uid="{00000000-0005-0000-0000-0000B90A0000}"/>
    <cellStyle name="Moneda 8 3 5" xfId="2599" xr:uid="{00000000-0005-0000-0000-0000BA0A0000}"/>
    <cellStyle name="Moneda 8 3 5 2" xfId="2600" xr:uid="{00000000-0005-0000-0000-0000BB0A0000}"/>
    <cellStyle name="Moneda 8 3 6" xfId="2601" xr:uid="{00000000-0005-0000-0000-0000BC0A0000}"/>
    <cellStyle name="Moneda 8 3 6 2" xfId="2602" xr:uid="{00000000-0005-0000-0000-0000BD0A0000}"/>
    <cellStyle name="Moneda 8 3 7" xfId="2603" xr:uid="{00000000-0005-0000-0000-0000BE0A0000}"/>
    <cellStyle name="Moneda 8 4" xfId="2604" xr:uid="{00000000-0005-0000-0000-0000BF0A0000}"/>
    <cellStyle name="Moneda 8 4 2" xfId="2605" xr:uid="{00000000-0005-0000-0000-0000C00A0000}"/>
    <cellStyle name="Moneda 8 4 2 2" xfId="2606" xr:uid="{00000000-0005-0000-0000-0000C10A0000}"/>
    <cellStyle name="Moneda 8 4 2 2 2" xfId="2607" xr:uid="{00000000-0005-0000-0000-0000C20A0000}"/>
    <cellStyle name="Moneda 8 4 2 2 2 2" xfId="2608" xr:uid="{00000000-0005-0000-0000-0000C30A0000}"/>
    <cellStyle name="Moneda 8 4 2 2 3" xfId="2609" xr:uid="{00000000-0005-0000-0000-0000C40A0000}"/>
    <cellStyle name="Moneda 8 4 2 2 3 2" xfId="2610" xr:uid="{00000000-0005-0000-0000-0000C50A0000}"/>
    <cellStyle name="Moneda 8 4 2 2 4" xfId="2611" xr:uid="{00000000-0005-0000-0000-0000C60A0000}"/>
    <cellStyle name="Moneda 8 4 2 2 4 2" xfId="2612" xr:uid="{00000000-0005-0000-0000-0000C70A0000}"/>
    <cellStyle name="Moneda 8 4 2 2 5" xfId="2613" xr:uid="{00000000-0005-0000-0000-0000C80A0000}"/>
    <cellStyle name="Moneda 8 4 2 3" xfId="2614" xr:uid="{00000000-0005-0000-0000-0000C90A0000}"/>
    <cellStyle name="Moneda 8 4 2 3 2" xfId="2615" xr:uid="{00000000-0005-0000-0000-0000CA0A0000}"/>
    <cellStyle name="Moneda 8 4 2 4" xfId="2616" xr:uid="{00000000-0005-0000-0000-0000CB0A0000}"/>
    <cellStyle name="Moneda 8 4 2 4 2" xfId="2617" xr:uid="{00000000-0005-0000-0000-0000CC0A0000}"/>
    <cellStyle name="Moneda 8 4 2 5" xfId="2618" xr:uid="{00000000-0005-0000-0000-0000CD0A0000}"/>
    <cellStyle name="Moneda 8 4 2 5 2" xfId="2619" xr:uid="{00000000-0005-0000-0000-0000CE0A0000}"/>
    <cellStyle name="Moneda 8 4 2 6" xfId="2620" xr:uid="{00000000-0005-0000-0000-0000CF0A0000}"/>
    <cellStyle name="Moneda 8 4 3" xfId="2621" xr:uid="{00000000-0005-0000-0000-0000D00A0000}"/>
    <cellStyle name="Moneda 8 4 3 2" xfId="2622" xr:uid="{00000000-0005-0000-0000-0000D10A0000}"/>
    <cellStyle name="Moneda 8 4 3 2 2" xfId="2623" xr:uid="{00000000-0005-0000-0000-0000D20A0000}"/>
    <cellStyle name="Moneda 8 4 3 3" xfId="2624" xr:uid="{00000000-0005-0000-0000-0000D30A0000}"/>
    <cellStyle name="Moneda 8 4 3 3 2" xfId="2625" xr:uid="{00000000-0005-0000-0000-0000D40A0000}"/>
    <cellStyle name="Moneda 8 4 3 4" xfId="2626" xr:uid="{00000000-0005-0000-0000-0000D50A0000}"/>
    <cellStyle name="Moneda 8 4 3 4 2" xfId="2627" xr:uid="{00000000-0005-0000-0000-0000D60A0000}"/>
    <cellStyle name="Moneda 8 4 3 5" xfId="2628" xr:uid="{00000000-0005-0000-0000-0000D70A0000}"/>
    <cellStyle name="Moneda 8 4 4" xfId="2629" xr:uid="{00000000-0005-0000-0000-0000D80A0000}"/>
    <cellStyle name="Moneda 8 4 4 2" xfId="2630" xr:uid="{00000000-0005-0000-0000-0000D90A0000}"/>
    <cellStyle name="Moneda 8 4 5" xfId="2631" xr:uid="{00000000-0005-0000-0000-0000DA0A0000}"/>
    <cellStyle name="Moneda 8 4 5 2" xfId="2632" xr:uid="{00000000-0005-0000-0000-0000DB0A0000}"/>
    <cellStyle name="Moneda 8 4 6" xfId="2633" xr:uid="{00000000-0005-0000-0000-0000DC0A0000}"/>
    <cellStyle name="Moneda 8 4 6 2" xfId="2634" xr:uid="{00000000-0005-0000-0000-0000DD0A0000}"/>
    <cellStyle name="Moneda 8 4 7" xfId="2635" xr:uid="{00000000-0005-0000-0000-0000DE0A0000}"/>
    <cellStyle name="Moneda 8 5" xfId="2636" xr:uid="{00000000-0005-0000-0000-0000DF0A0000}"/>
    <cellStyle name="Moneda 8 5 2" xfId="2637" xr:uid="{00000000-0005-0000-0000-0000E00A0000}"/>
    <cellStyle name="Moneda 8 5 2 2" xfId="2638" xr:uid="{00000000-0005-0000-0000-0000E10A0000}"/>
    <cellStyle name="Moneda 8 5 2 2 2" xfId="2639" xr:uid="{00000000-0005-0000-0000-0000E20A0000}"/>
    <cellStyle name="Moneda 8 5 2 2 2 2" xfId="2640" xr:uid="{00000000-0005-0000-0000-0000E30A0000}"/>
    <cellStyle name="Moneda 8 5 2 2 3" xfId="2641" xr:uid="{00000000-0005-0000-0000-0000E40A0000}"/>
    <cellStyle name="Moneda 8 5 2 2 3 2" xfId="2642" xr:uid="{00000000-0005-0000-0000-0000E50A0000}"/>
    <cellStyle name="Moneda 8 5 2 2 4" xfId="2643" xr:uid="{00000000-0005-0000-0000-0000E60A0000}"/>
    <cellStyle name="Moneda 8 5 2 2 4 2" xfId="2644" xr:uid="{00000000-0005-0000-0000-0000E70A0000}"/>
    <cellStyle name="Moneda 8 5 2 2 5" xfId="2645" xr:uid="{00000000-0005-0000-0000-0000E80A0000}"/>
    <cellStyle name="Moneda 8 5 2 3" xfId="2646" xr:uid="{00000000-0005-0000-0000-0000E90A0000}"/>
    <cellStyle name="Moneda 8 5 2 3 2" xfId="2647" xr:uid="{00000000-0005-0000-0000-0000EA0A0000}"/>
    <cellStyle name="Moneda 8 5 2 4" xfId="2648" xr:uid="{00000000-0005-0000-0000-0000EB0A0000}"/>
    <cellStyle name="Moneda 8 5 2 4 2" xfId="2649" xr:uid="{00000000-0005-0000-0000-0000EC0A0000}"/>
    <cellStyle name="Moneda 8 5 2 5" xfId="2650" xr:uid="{00000000-0005-0000-0000-0000ED0A0000}"/>
    <cellStyle name="Moneda 8 5 2 5 2" xfId="2651" xr:uid="{00000000-0005-0000-0000-0000EE0A0000}"/>
    <cellStyle name="Moneda 8 5 2 6" xfId="2652" xr:uid="{00000000-0005-0000-0000-0000EF0A0000}"/>
    <cellStyle name="Moneda 8 5 3" xfId="2653" xr:uid="{00000000-0005-0000-0000-0000F00A0000}"/>
    <cellStyle name="Moneda 8 5 3 2" xfId="2654" xr:uid="{00000000-0005-0000-0000-0000F10A0000}"/>
    <cellStyle name="Moneda 8 5 3 2 2" xfId="2655" xr:uid="{00000000-0005-0000-0000-0000F20A0000}"/>
    <cellStyle name="Moneda 8 5 3 3" xfId="2656" xr:uid="{00000000-0005-0000-0000-0000F30A0000}"/>
    <cellStyle name="Moneda 8 5 3 3 2" xfId="2657" xr:uid="{00000000-0005-0000-0000-0000F40A0000}"/>
    <cellStyle name="Moneda 8 5 3 4" xfId="2658" xr:uid="{00000000-0005-0000-0000-0000F50A0000}"/>
    <cellStyle name="Moneda 8 5 3 4 2" xfId="2659" xr:uid="{00000000-0005-0000-0000-0000F60A0000}"/>
    <cellStyle name="Moneda 8 5 3 5" xfId="2660" xr:uid="{00000000-0005-0000-0000-0000F70A0000}"/>
    <cellStyle name="Moneda 8 5 4" xfId="2661" xr:uid="{00000000-0005-0000-0000-0000F80A0000}"/>
    <cellStyle name="Moneda 8 5 4 2" xfId="2662" xr:uid="{00000000-0005-0000-0000-0000F90A0000}"/>
    <cellStyle name="Moneda 8 5 5" xfId="2663" xr:uid="{00000000-0005-0000-0000-0000FA0A0000}"/>
    <cellStyle name="Moneda 8 5 5 2" xfId="2664" xr:uid="{00000000-0005-0000-0000-0000FB0A0000}"/>
    <cellStyle name="Moneda 8 5 6" xfId="2665" xr:uid="{00000000-0005-0000-0000-0000FC0A0000}"/>
    <cellStyle name="Moneda 8 5 6 2" xfId="2666" xr:uid="{00000000-0005-0000-0000-0000FD0A0000}"/>
    <cellStyle name="Moneda 8 5 7" xfId="2667" xr:uid="{00000000-0005-0000-0000-0000FE0A0000}"/>
    <cellStyle name="Moneda 8 6" xfId="2668" xr:uid="{00000000-0005-0000-0000-0000FF0A0000}"/>
    <cellStyle name="Moneda 8 6 2" xfId="2669" xr:uid="{00000000-0005-0000-0000-0000000B0000}"/>
    <cellStyle name="Moneda 8 6 2 2" xfId="2670" xr:uid="{00000000-0005-0000-0000-0000010B0000}"/>
    <cellStyle name="Moneda 8 6 2 2 2" xfId="2671" xr:uid="{00000000-0005-0000-0000-0000020B0000}"/>
    <cellStyle name="Moneda 8 6 2 3" xfId="2672" xr:uid="{00000000-0005-0000-0000-0000030B0000}"/>
    <cellStyle name="Moneda 8 6 2 3 2" xfId="2673" xr:uid="{00000000-0005-0000-0000-0000040B0000}"/>
    <cellStyle name="Moneda 8 6 2 4" xfId="2674" xr:uid="{00000000-0005-0000-0000-0000050B0000}"/>
    <cellStyle name="Moneda 8 6 2 4 2" xfId="2675" xr:uid="{00000000-0005-0000-0000-0000060B0000}"/>
    <cellStyle name="Moneda 8 6 2 5" xfId="2676" xr:uid="{00000000-0005-0000-0000-0000070B0000}"/>
    <cellStyle name="Moneda 8 6 3" xfId="2677" xr:uid="{00000000-0005-0000-0000-0000080B0000}"/>
    <cellStyle name="Moneda 8 6 3 2" xfId="2678" xr:uid="{00000000-0005-0000-0000-0000090B0000}"/>
    <cellStyle name="Moneda 8 6 4" xfId="2679" xr:uid="{00000000-0005-0000-0000-00000A0B0000}"/>
    <cellStyle name="Moneda 8 6 4 2" xfId="2680" xr:uid="{00000000-0005-0000-0000-00000B0B0000}"/>
    <cellStyle name="Moneda 8 6 5" xfId="2681" xr:uid="{00000000-0005-0000-0000-00000C0B0000}"/>
    <cellStyle name="Moneda 8 6 5 2" xfId="2682" xr:uid="{00000000-0005-0000-0000-00000D0B0000}"/>
    <cellStyle name="Moneda 8 6 6" xfId="2683" xr:uid="{00000000-0005-0000-0000-00000E0B0000}"/>
    <cellStyle name="Moneda 8 7" xfId="2684" xr:uid="{00000000-0005-0000-0000-00000F0B0000}"/>
    <cellStyle name="Moneda 8 7 2" xfId="2685" xr:uid="{00000000-0005-0000-0000-0000100B0000}"/>
    <cellStyle name="Moneda 8 7 2 2" xfId="2686" xr:uid="{00000000-0005-0000-0000-0000110B0000}"/>
    <cellStyle name="Moneda 8 7 3" xfId="2687" xr:uid="{00000000-0005-0000-0000-0000120B0000}"/>
    <cellStyle name="Moneda 8 7 3 2" xfId="2688" xr:uid="{00000000-0005-0000-0000-0000130B0000}"/>
    <cellStyle name="Moneda 8 7 4" xfId="2689" xr:uid="{00000000-0005-0000-0000-0000140B0000}"/>
    <cellStyle name="Moneda 8 7 4 2" xfId="2690" xr:uid="{00000000-0005-0000-0000-0000150B0000}"/>
    <cellStyle name="Moneda 8 7 5" xfId="2691" xr:uid="{00000000-0005-0000-0000-0000160B0000}"/>
    <cellStyle name="Moneda 8 8" xfId="2692" xr:uid="{00000000-0005-0000-0000-0000170B0000}"/>
    <cellStyle name="Moneda 8 8 2" xfId="2693" xr:uid="{00000000-0005-0000-0000-0000180B0000}"/>
    <cellStyle name="Moneda 8 8 2 2" xfId="2694" xr:uid="{00000000-0005-0000-0000-0000190B0000}"/>
    <cellStyle name="Moneda 8 8 3" xfId="2695" xr:uid="{00000000-0005-0000-0000-00001A0B0000}"/>
    <cellStyle name="Moneda 8 8 3 2" xfId="2696" xr:uid="{00000000-0005-0000-0000-00001B0B0000}"/>
    <cellStyle name="Moneda 8 8 4" xfId="2697" xr:uid="{00000000-0005-0000-0000-00001C0B0000}"/>
    <cellStyle name="Moneda 8 8 4 2" xfId="2698" xr:uid="{00000000-0005-0000-0000-00001D0B0000}"/>
    <cellStyle name="Moneda 8 8 5" xfId="2699" xr:uid="{00000000-0005-0000-0000-00001E0B0000}"/>
    <cellStyle name="Moneda 8 9" xfId="2700" xr:uid="{00000000-0005-0000-0000-00001F0B0000}"/>
    <cellStyle name="Moneda 8 9 2" xfId="2701" xr:uid="{00000000-0005-0000-0000-0000200B0000}"/>
    <cellStyle name="Moneda 9" xfId="2702" xr:uid="{00000000-0005-0000-0000-0000210B0000}"/>
    <cellStyle name="Moneda 9 10" xfId="2703" xr:uid="{00000000-0005-0000-0000-0000220B0000}"/>
    <cellStyle name="Moneda 9 11" xfId="2704" xr:uid="{00000000-0005-0000-0000-0000230B0000}"/>
    <cellStyle name="Moneda 9 2" xfId="2705" xr:uid="{00000000-0005-0000-0000-0000240B0000}"/>
    <cellStyle name="Moneda 9 2 2" xfId="2706" xr:uid="{00000000-0005-0000-0000-0000250B0000}"/>
    <cellStyle name="Moneda 9 2 2 2" xfId="2707" xr:uid="{00000000-0005-0000-0000-0000260B0000}"/>
    <cellStyle name="Moneda 9 2 2 2 2" xfId="2708" xr:uid="{00000000-0005-0000-0000-0000270B0000}"/>
    <cellStyle name="Moneda 9 2 2 2 2 2" xfId="2709" xr:uid="{00000000-0005-0000-0000-0000280B0000}"/>
    <cellStyle name="Moneda 9 2 2 2 3" xfId="2710" xr:uid="{00000000-0005-0000-0000-0000290B0000}"/>
    <cellStyle name="Moneda 9 2 2 2 3 2" xfId="2711" xr:uid="{00000000-0005-0000-0000-00002A0B0000}"/>
    <cellStyle name="Moneda 9 2 2 2 4" xfId="2712" xr:uid="{00000000-0005-0000-0000-00002B0B0000}"/>
    <cellStyle name="Moneda 9 2 2 2 4 2" xfId="2713" xr:uid="{00000000-0005-0000-0000-00002C0B0000}"/>
    <cellStyle name="Moneda 9 2 2 2 5" xfId="2714" xr:uid="{00000000-0005-0000-0000-00002D0B0000}"/>
    <cellStyle name="Moneda 9 2 2 3" xfId="2715" xr:uid="{00000000-0005-0000-0000-00002E0B0000}"/>
    <cellStyle name="Moneda 9 2 2 3 2" xfId="2716" xr:uid="{00000000-0005-0000-0000-00002F0B0000}"/>
    <cellStyle name="Moneda 9 2 2 4" xfId="2717" xr:uid="{00000000-0005-0000-0000-0000300B0000}"/>
    <cellStyle name="Moneda 9 2 2 4 2" xfId="2718" xr:uid="{00000000-0005-0000-0000-0000310B0000}"/>
    <cellStyle name="Moneda 9 2 2 5" xfId="2719" xr:uid="{00000000-0005-0000-0000-0000320B0000}"/>
    <cellStyle name="Moneda 9 2 2 5 2" xfId="2720" xr:uid="{00000000-0005-0000-0000-0000330B0000}"/>
    <cellStyle name="Moneda 9 2 2 6" xfId="2721" xr:uid="{00000000-0005-0000-0000-0000340B0000}"/>
    <cellStyle name="Moneda 9 2 3" xfId="2722" xr:uid="{00000000-0005-0000-0000-0000350B0000}"/>
    <cellStyle name="Moneda 9 2 3 2" xfId="2723" xr:uid="{00000000-0005-0000-0000-0000360B0000}"/>
    <cellStyle name="Moneda 9 2 3 2 2" xfId="2724" xr:uid="{00000000-0005-0000-0000-0000370B0000}"/>
    <cellStyle name="Moneda 9 2 3 3" xfId="2725" xr:uid="{00000000-0005-0000-0000-0000380B0000}"/>
    <cellStyle name="Moneda 9 2 3 3 2" xfId="2726" xr:uid="{00000000-0005-0000-0000-0000390B0000}"/>
    <cellStyle name="Moneda 9 2 3 4" xfId="2727" xr:uid="{00000000-0005-0000-0000-00003A0B0000}"/>
    <cellStyle name="Moneda 9 2 3 4 2" xfId="2728" xr:uid="{00000000-0005-0000-0000-00003B0B0000}"/>
    <cellStyle name="Moneda 9 2 3 5" xfId="2729" xr:uid="{00000000-0005-0000-0000-00003C0B0000}"/>
    <cellStyle name="Moneda 9 2 4" xfId="2730" xr:uid="{00000000-0005-0000-0000-00003D0B0000}"/>
    <cellStyle name="Moneda 9 2 4 2" xfId="2731" xr:uid="{00000000-0005-0000-0000-00003E0B0000}"/>
    <cellStyle name="Moneda 9 2 5" xfId="2732" xr:uid="{00000000-0005-0000-0000-00003F0B0000}"/>
    <cellStyle name="Moneda 9 2 5 2" xfId="2733" xr:uid="{00000000-0005-0000-0000-0000400B0000}"/>
    <cellStyle name="Moneda 9 2 6" xfId="2734" xr:uid="{00000000-0005-0000-0000-0000410B0000}"/>
    <cellStyle name="Moneda 9 2 6 2" xfId="2735" xr:uid="{00000000-0005-0000-0000-0000420B0000}"/>
    <cellStyle name="Moneda 9 2 7" xfId="2736" xr:uid="{00000000-0005-0000-0000-0000430B0000}"/>
    <cellStyle name="Moneda 9 2 8" xfId="2737" xr:uid="{00000000-0005-0000-0000-0000440B0000}"/>
    <cellStyle name="Moneda 9 3" xfId="2738" xr:uid="{00000000-0005-0000-0000-0000450B0000}"/>
    <cellStyle name="Moneda 9 3 2" xfId="2739" xr:uid="{00000000-0005-0000-0000-0000460B0000}"/>
    <cellStyle name="Moneda 9 3 2 2" xfId="2740" xr:uid="{00000000-0005-0000-0000-0000470B0000}"/>
    <cellStyle name="Moneda 9 3 2 2 2" xfId="2741" xr:uid="{00000000-0005-0000-0000-0000480B0000}"/>
    <cellStyle name="Moneda 9 3 2 2 2 2" xfId="2742" xr:uid="{00000000-0005-0000-0000-0000490B0000}"/>
    <cellStyle name="Moneda 9 3 2 2 3" xfId="2743" xr:uid="{00000000-0005-0000-0000-00004A0B0000}"/>
    <cellStyle name="Moneda 9 3 2 2 3 2" xfId="2744" xr:uid="{00000000-0005-0000-0000-00004B0B0000}"/>
    <cellStyle name="Moneda 9 3 2 2 4" xfId="2745" xr:uid="{00000000-0005-0000-0000-00004C0B0000}"/>
    <cellStyle name="Moneda 9 3 2 2 4 2" xfId="2746" xr:uid="{00000000-0005-0000-0000-00004D0B0000}"/>
    <cellStyle name="Moneda 9 3 2 2 5" xfId="2747" xr:uid="{00000000-0005-0000-0000-00004E0B0000}"/>
    <cellStyle name="Moneda 9 3 2 3" xfId="2748" xr:uid="{00000000-0005-0000-0000-00004F0B0000}"/>
    <cellStyle name="Moneda 9 3 2 3 2" xfId="2749" xr:uid="{00000000-0005-0000-0000-0000500B0000}"/>
    <cellStyle name="Moneda 9 3 2 4" xfId="2750" xr:uid="{00000000-0005-0000-0000-0000510B0000}"/>
    <cellStyle name="Moneda 9 3 2 4 2" xfId="2751" xr:uid="{00000000-0005-0000-0000-0000520B0000}"/>
    <cellStyle name="Moneda 9 3 2 5" xfId="2752" xr:uid="{00000000-0005-0000-0000-0000530B0000}"/>
    <cellStyle name="Moneda 9 3 2 5 2" xfId="2753" xr:uid="{00000000-0005-0000-0000-0000540B0000}"/>
    <cellStyle name="Moneda 9 3 2 6" xfId="2754" xr:uid="{00000000-0005-0000-0000-0000550B0000}"/>
    <cellStyle name="Moneda 9 3 3" xfId="2755" xr:uid="{00000000-0005-0000-0000-0000560B0000}"/>
    <cellStyle name="Moneda 9 3 3 2" xfId="2756" xr:uid="{00000000-0005-0000-0000-0000570B0000}"/>
    <cellStyle name="Moneda 9 3 3 2 2" xfId="2757" xr:uid="{00000000-0005-0000-0000-0000580B0000}"/>
    <cellStyle name="Moneda 9 3 3 3" xfId="2758" xr:uid="{00000000-0005-0000-0000-0000590B0000}"/>
    <cellStyle name="Moneda 9 3 3 3 2" xfId="2759" xr:uid="{00000000-0005-0000-0000-00005A0B0000}"/>
    <cellStyle name="Moneda 9 3 3 4" xfId="2760" xr:uid="{00000000-0005-0000-0000-00005B0B0000}"/>
    <cellStyle name="Moneda 9 3 3 4 2" xfId="2761" xr:uid="{00000000-0005-0000-0000-00005C0B0000}"/>
    <cellStyle name="Moneda 9 3 3 5" xfId="2762" xr:uid="{00000000-0005-0000-0000-00005D0B0000}"/>
    <cellStyle name="Moneda 9 3 4" xfId="2763" xr:uid="{00000000-0005-0000-0000-00005E0B0000}"/>
    <cellStyle name="Moneda 9 3 4 2" xfId="2764" xr:uid="{00000000-0005-0000-0000-00005F0B0000}"/>
    <cellStyle name="Moneda 9 3 5" xfId="2765" xr:uid="{00000000-0005-0000-0000-0000600B0000}"/>
    <cellStyle name="Moneda 9 3 5 2" xfId="2766" xr:uid="{00000000-0005-0000-0000-0000610B0000}"/>
    <cellStyle name="Moneda 9 3 6" xfId="2767" xr:uid="{00000000-0005-0000-0000-0000620B0000}"/>
    <cellStyle name="Moneda 9 3 6 2" xfId="2768" xr:uid="{00000000-0005-0000-0000-0000630B0000}"/>
    <cellStyle name="Moneda 9 3 7" xfId="2769" xr:uid="{00000000-0005-0000-0000-0000640B0000}"/>
    <cellStyle name="Moneda 9 4" xfId="2770" xr:uid="{00000000-0005-0000-0000-0000650B0000}"/>
    <cellStyle name="Moneda 9 4 2" xfId="2771" xr:uid="{00000000-0005-0000-0000-0000660B0000}"/>
    <cellStyle name="Moneda 9 4 2 2" xfId="2772" xr:uid="{00000000-0005-0000-0000-0000670B0000}"/>
    <cellStyle name="Moneda 9 4 2 2 2" xfId="2773" xr:uid="{00000000-0005-0000-0000-0000680B0000}"/>
    <cellStyle name="Moneda 9 4 2 2 2 2" xfId="2774" xr:uid="{00000000-0005-0000-0000-0000690B0000}"/>
    <cellStyle name="Moneda 9 4 2 2 3" xfId="2775" xr:uid="{00000000-0005-0000-0000-00006A0B0000}"/>
    <cellStyle name="Moneda 9 4 2 2 3 2" xfId="2776" xr:uid="{00000000-0005-0000-0000-00006B0B0000}"/>
    <cellStyle name="Moneda 9 4 2 2 4" xfId="2777" xr:uid="{00000000-0005-0000-0000-00006C0B0000}"/>
    <cellStyle name="Moneda 9 4 2 2 4 2" xfId="2778" xr:uid="{00000000-0005-0000-0000-00006D0B0000}"/>
    <cellStyle name="Moneda 9 4 2 2 5" xfId="2779" xr:uid="{00000000-0005-0000-0000-00006E0B0000}"/>
    <cellStyle name="Moneda 9 4 2 3" xfId="2780" xr:uid="{00000000-0005-0000-0000-00006F0B0000}"/>
    <cellStyle name="Moneda 9 4 2 3 2" xfId="2781" xr:uid="{00000000-0005-0000-0000-0000700B0000}"/>
    <cellStyle name="Moneda 9 4 2 4" xfId="2782" xr:uid="{00000000-0005-0000-0000-0000710B0000}"/>
    <cellStyle name="Moneda 9 4 2 4 2" xfId="2783" xr:uid="{00000000-0005-0000-0000-0000720B0000}"/>
    <cellStyle name="Moneda 9 4 2 5" xfId="2784" xr:uid="{00000000-0005-0000-0000-0000730B0000}"/>
    <cellStyle name="Moneda 9 4 2 5 2" xfId="2785" xr:uid="{00000000-0005-0000-0000-0000740B0000}"/>
    <cellStyle name="Moneda 9 4 2 6" xfId="2786" xr:uid="{00000000-0005-0000-0000-0000750B0000}"/>
    <cellStyle name="Moneda 9 4 3" xfId="2787" xr:uid="{00000000-0005-0000-0000-0000760B0000}"/>
    <cellStyle name="Moneda 9 4 3 2" xfId="2788" xr:uid="{00000000-0005-0000-0000-0000770B0000}"/>
    <cellStyle name="Moneda 9 4 3 2 2" xfId="2789" xr:uid="{00000000-0005-0000-0000-0000780B0000}"/>
    <cellStyle name="Moneda 9 4 3 3" xfId="2790" xr:uid="{00000000-0005-0000-0000-0000790B0000}"/>
    <cellStyle name="Moneda 9 4 3 3 2" xfId="2791" xr:uid="{00000000-0005-0000-0000-00007A0B0000}"/>
    <cellStyle name="Moneda 9 4 3 4" xfId="2792" xr:uid="{00000000-0005-0000-0000-00007B0B0000}"/>
    <cellStyle name="Moneda 9 4 3 4 2" xfId="2793" xr:uid="{00000000-0005-0000-0000-00007C0B0000}"/>
    <cellStyle name="Moneda 9 4 3 5" xfId="2794" xr:uid="{00000000-0005-0000-0000-00007D0B0000}"/>
    <cellStyle name="Moneda 9 4 4" xfId="2795" xr:uid="{00000000-0005-0000-0000-00007E0B0000}"/>
    <cellStyle name="Moneda 9 4 4 2" xfId="2796" xr:uid="{00000000-0005-0000-0000-00007F0B0000}"/>
    <cellStyle name="Moneda 9 4 5" xfId="2797" xr:uid="{00000000-0005-0000-0000-0000800B0000}"/>
    <cellStyle name="Moneda 9 4 5 2" xfId="2798" xr:uid="{00000000-0005-0000-0000-0000810B0000}"/>
    <cellStyle name="Moneda 9 4 6" xfId="2799" xr:uid="{00000000-0005-0000-0000-0000820B0000}"/>
    <cellStyle name="Moneda 9 4 6 2" xfId="2800" xr:uid="{00000000-0005-0000-0000-0000830B0000}"/>
    <cellStyle name="Moneda 9 4 7" xfId="2801" xr:uid="{00000000-0005-0000-0000-0000840B0000}"/>
    <cellStyle name="Moneda 9 5" xfId="2802" xr:uid="{00000000-0005-0000-0000-0000850B0000}"/>
    <cellStyle name="Moneda 9 5 2" xfId="2803" xr:uid="{00000000-0005-0000-0000-0000860B0000}"/>
    <cellStyle name="Moneda 9 5 2 2" xfId="2804" xr:uid="{00000000-0005-0000-0000-0000870B0000}"/>
    <cellStyle name="Moneda 9 5 2 2 2" xfId="2805" xr:uid="{00000000-0005-0000-0000-0000880B0000}"/>
    <cellStyle name="Moneda 9 5 2 3" xfId="2806" xr:uid="{00000000-0005-0000-0000-0000890B0000}"/>
    <cellStyle name="Moneda 9 5 2 3 2" xfId="2807" xr:uid="{00000000-0005-0000-0000-00008A0B0000}"/>
    <cellStyle name="Moneda 9 5 2 4" xfId="2808" xr:uid="{00000000-0005-0000-0000-00008B0B0000}"/>
    <cellStyle name="Moneda 9 5 2 4 2" xfId="2809" xr:uid="{00000000-0005-0000-0000-00008C0B0000}"/>
    <cellStyle name="Moneda 9 5 2 5" xfId="2810" xr:uid="{00000000-0005-0000-0000-00008D0B0000}"/>
    <cellStyle name="Moneda 9 5 3" xfId="2811" xr:uid="{00000000-0005-0000-0000-00008E0B0000}"/>
    <cellStyle name="Moneda 9 5 3 2" xfId="2812" xr:uid="{00000000-0005-0000-0000-00008F0B0000}"/>
    <cellStyle name="Moneda 9 5 4" xfId="2813" xr:uid="{00000000-0005-0000-0000-0000900B0000}"/>
    <cellStyle name="Moneda 9 5 4 2" xfId="2814" xr:uid="{00000000-0005-0000-0000-0000910B0000}"/>
    <cellStyle name="Moneda 9 5 5" xfId="2815" xr:uid="{00000000-0005-0000-0000-0000920B0000}"/>
    <cellStyle name="Moneda 9 5 5 2" xfId="2816" xr:uid="{00000000-0005-0000-0000-0000930B0000}"/>
    <cellStyle name="Moneda 9 5 6" xfId="2817" xr:uid="{00000000-0005-0000-0000-0000940B0000}"/>
    <cellStyle name="Moneda 9 6" xfId="2818" xr:uid="{00000000-0005-0000-0000-0000950B0000}"/>
    <cellStyle name="Moneda 9 6 2" xfId="2819" xr:uid="{00000000-0005-0000-0000-0000960B0000}"/>
    <cellStyle name="Moneda 9 6 2 2" xfId="2820" xr:uid="{00000000-0005-0000-0000-0000970B0000}"/>
    <cellStyle name="Moneda 9 6 3" xfId="2821" xr:uid="{00000000-0005-0000-0000-0000980B0000}"/>
    <cellStyle name="Moneda 9 6 3 2" xfId="2822" xr:uid="{00000000-0005-0000-0000-0000990B0000}"/>
    <cellStyle name="Moneda 9 6 4" xfId="2823" xr:uid="{00000000-0005-0000-0000-00009A0B0000}"/>
    <cellStyle name="Moneda 9 6 4 2" xfId="2824" xr:uid="{00000000-0005-0000-0000-00009B0B0000}"/>
    <cellStyle name="Moneda 9 6 5" xfId="2825" xr:uid="{00000000-0005-0000-0000-00009C0B0000}"/>
    <cellStyle name="Moneda 9 7" xfId="2826" xr:uid="{00000000-0005-0000-0000-00009D0B0000}"/>
    <cellStyle name="Moneda 9 7 2" xfId="2827" xr:uid="{00000000-0005-0000-0000-00009E0B0000}"/>
    <cellStyle name="Moneda 9 8" xfId="2828" xr:uid="{00000000-0005-0000-0000-00009F0B0000}"/>
    <cellStyle name="Moneda 9 8 2" xfId="2829" xr:uid="{00000000-0005-0000-0000-0000A00B0000}"/>
    <cellStyle name="Moneda 9 9" xfId="2830" xr:uid="{00000000-0005-0000-0000-0000A10B0000}"/>
    <cellStyle name="Moneda 9 9 2" xfId="2831" xr:uid="{00000000-0005-0000-0000-0000A20B0000}"/>
    <cellStyle name="Neutral 2" xfId="2832" xr:uid="{00000000-0005-0000-0000-0000A30B0000}"/>
    <cellStyle name="Normal" xfId="0" builtinId="0"/>
    <cellStyle name="Normal 2" xfId="16" xr:uid="{00000000-0005-0000-0000-0000A50B0000}"/>
    <cellStyle name="Normal 2 10" xfId="17" xr:uid="{00000000-0005-0000-0000-0000A60B0000}"/>
    <cellStyle name="Normal 2 2" xfId="2833" xr:uid="{00000000-0005-0000-0000-0000A70B0000}"/>
    <cellStyle name="Normal 2 2 2" xfId="2834" xr:uid="{00000000-0005-0000-0000-0000A80B0000}"/>
    <cellStyle name="Normal 2 3" xfId="2835" xr:uid="{00000000-0005-0000-0000-0000A90B0000}"/>
    <cellStyle name="Normal 2 3 2" xfId="2836" xr:uid="{00000000-0005-0000-0000-0000AA0B0000}"/>
    <cellStyle name="Normal 2 4" xfId="2837" xr:uid="{00000000-0005-0000-0000-0000AB0B0000}"/>
    <cellStyle name="Normal 3" xfId="18" xr:uid="{00000000-0005-0000-0000-0000AC0B0000}"/>
    <cellStyle name="Normal 3 2" xfId="19" xr:uid="{00000000-0005-0000-0000-0000AD0B0000}"/>
    <cellStyle name="Normal 3 2 2" xfId="2838" xr:uid="{00000000-0005-0000-0000-0000AE0B0000}"/>
    <cellStyle name="Normal 3 2 2 2" xfId="2839" xr:uid="{00000000-0005-0000-0000-0000AF0B0000}"/>
    <cellStyle name="Normal 3 2 3" xfId="2840" xr:uid="{00000000-0005-0000-0000-0000B00B0000}"/>
    <cellStyle name="Normal 3 3" xfId="2841" xr:uid="{00000000-0005-0000-0000-0000B10B0000}"/>
    <cellStyle name="Normal 3 4" xfId="2842" xr:uid="{00000000-0005-0000-0000-0000B20B0000}"/>
    <cellStyle name="Normal 3 5" xfId="2843" xr:uid="{00000000-0005-0000-0000-0000B30B0000}"/>
    <cellStyle name="Normal 3_CADENA DE VALOR" xfId="27" xr:uid="{00000000-0005-0000-0000-0000B40B0000}"/>
    <cellStyle name="Normal 4" xfId="2844" xr:uid="{00000000-0005-0000-0000-0000B50B0000}"/>
    <cellStyle name="Normal 4 2" xfId="20" xr:uid="{00000000-0005-0000-0000-0000B60B0000}"/>
    <cellStyle name="Normal 5" xfId="2845" xr:uid="{00000000-0005-0000-0000-0000B70B0000}"/>
    <cellStyle name="Normal 6 2" xfId="2846" xr:uid="{00000000-0005-0000-0000-0000B80B0000}"/>
    <cellStyle name="Normal_CADENA DE VALOR" xfId="2867" xr:uid="{00000000-0005-0000-0000-0000B90B0000}"/>
    <cellStyle name="Numeric" xfId="2847" xr:uid="{00000000-0005-0000-0000-0000BA0B0000}"/>
    <cellStyle name="NumericWithBorder" xfId="2848" xr:uid="{00000000-0005-0000-0000-0000BB0B0000}"/>
    <cellStyle name="NumericWithBorder 2" xfId="2849" xr:uid="{00000000-0005-0000-0000-0000BC0B0000}"/>
    <cellStyle name="NumericWithBorder 2 2" xfId="2850" xr:uid="{00000000-0005-0000-0000-0000BD0B0000}"/>
    <cellStyle name="NumericWithBorder 2 3" xfId="2851" xr:uid="{00000000-0005-0000-0000-0000BE0B0000}"/>
    <cellStyle name="NumericWithBorder 2 4" xfId="2852" xr:uid="{00000000-0005-0000-0000-0000BF0B0000}"/>
    <cellStyle name="NumericWithBorder 3" xfId="2853" xr:uid="{00000000-0005-0000-0000-0000C00B0000}"/>
    <cellStyle name="NumericWithBorder 4" xfId="2854" xr:uid="{00000000-0005-0000-0000-0000C10B0000}"/>
    <cellStyle name="NumericWithBorder 5" xfId="2855" xr:uid="{00000000-0005-0000-0000-0000C20B0000}"/>
    <cellStyle name="Percent" xfId="2856" xr:uid="{00000000-0005-0000-0000-0000C30B0000}"/>
    <cellStyle name="Percent 2" xfId="2857" xr:uid="{00000000-0005-0000-0000-0000C40B0000}"/>
    <cellStyle name="Percent 2 2" xfId="2858" xr:uid="{00000000-0005-0000-0000-0000C50B0000}"/>
    <cellStyle name="Porcentaje" xfId="21" builtinId="5"/>
    <cellStyle name="Porcentaje 2" xfId="24" xr:uid="{00000000-0005-0000-0000-0000C70B0000}"/>
    <cellStyle name="Porcentaje 2 2" xfId="2859" xr:uid="{00000000-0005-0000-0000-0000C80B0000}"/>
    <cellStyle name="Porcentaje 3" xfId="25" xr:uid="{00000000-0005-0000-0000-0000C90B0000}"/>
    <cellStyle name="Porcentaje 3 2" xfId="2860" xr:uid="{00000000-0005-0000-0000-0000CA0B0000}"/>
    <cellStyle name="Porcentaje 4" xfId="26" xr:uid="{00000000-0005-0000-0000-0000CB0B0000}"/>
    <cellStyle name="Porcentual 2" xfId="22" xr:uid="{00000000-0005-0000-0000-0000CC0B0000}"/>
    <cellStyle name="Porcentual 2 2" xfId="23" xr:uid="{00000000-0005-0000-0000-0000CD0B0000}"/>
    <cellStyle name="Porcentual 2 2 2" xfId="2861" xr:uid="{00000000-0005-0000-0000-0000CE0B0000}"/>
    <cellStyle name="Porcentual 2 3" xfId="2862" xr:uid="{00000000-0005-0000-0000-0000CF0B0000}"/>
    <cellStyle name="Porcentual 2 3 2" xfId="2863" xr:uid="{00000000-0005-0000-0000-0000D00B0000}"/>
    <cellStyle name="Porcentual 3" xfId="2864" xr:uid="{00000000-0005-0000-0000-0000D10B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FE8F1"/>
      <color rgb="FF00FF00"/>
      <color rgb="FFFD4D5A"/>
      <color rgb="FFEBF83E"/>
      <color rgb="FF99FF33"/>
      <color rgb="FF669900"/>
      <color rgb="FF99FC4E"/>
      <color rgb="FFFFCC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319520</xdr:colOff>
      <xdr:row>1</xdr:row>
      <xdr:rowOff>68552</xdr:rowOff>
    </xdr:from>
    <xdr:to>
      <xdr:col>3</xdr:col>
      <xdr:colOff>1705898</xdr:colOff>
      <xdr:row>3</xdr:row>
      <xdr:rowOff>194469</xdr:rowOff>
    </xdr:to>
    <xdr:pic>
      <xdr:nvPicPr>
        <xdr:cNvPr id="2" name="Imagen 1">
          <a:extLst>
            <a:ext uri="{FF2B5EF4-FFF2-40B4-BE49-F238E27FC236}">
              <a16:creationId xmlns:a16="http://schemas.microsoft.com/office/drawing/2014/main" id="{F146A75E-8AA4-49B8-B159-6BDA5248318B}"/>
            </a:ext>
          </a:extLst>
        </xdr:cNvPr>
        <xdr:cNvPicPr>
          <a:picLocks noChangeAspect="1"/>
        </xdr:cNvPicPr>
      </xdr:nvPicPr>
      <xdr:blipFill>
        <a:blip xmlns:r="http://schemas.openxmlformats.org/officeDocument/2006/relationships" r:embed="rId1"/>
        <a:stretch>
          <a:fillRect/>
        </a:stretch>
      </xdr:blipFill>
      <xdr:spPr>
        <a:xfrm>
          <a:off x="837183" y="296324"/>
          <a:ext cx="2434447" cy="581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592635</xdr:colOff>
      <xdr:row>0</xdr:row>
      <xdr:rowOff>107830</xdr:rowOff>
    </xdr:from>
    <xdr:to>
      <xdr:col>2</xdr:col>
      <xdr:colOff>1336274</xdr:colOff>
      <xdr:row>2</xdr:row>
      <xdr:rowOff>9129</xdr:rowOff>
    </xdr:to>
    <xdr:pic>
      <xdr:nvPicPr>
        <xdr:cNvPr id="2" name="Imagen 1">
          <a:extLst>
            <a:ext uri="{FF2B5EF4-FFF2-40B4-BE49-F238E27FC236}">
              <a16:creationId xmlns:a16="http://schemas.microsoft.com/office/drawing/2014/main" id="{9777D318-87B7-4125-9305-24AACF5F93B1}"/>
            </a:ext>
          </a:extLst>
        </xdr:cNvPr>
        <xdr:cNvPicPr>
          <a:picLocks noChangeAspect="1"/>
        </xdr:cNvPicPr>
      </xdr:nvPicPr>
      <xdr:blipFill>
        <a:blip xmlns:r="http://schemas.openxmlformats.org/officeDocument/2006/relationships" r:embed="rId1"/>
        <a:stretch>
          <a:fillRect/>
        </a:stretch>
      </xdr:blipFill>
      <xdr:spPr>
        <a:xfrm>
          <a:off x="592635" y="107830"/>
          <a:ext cx="1796688" cy="482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61083</xdr:colOff>
      <xdr:row>0</xdr:row>
      <xdr:rowOff>49519</xdr:rowOff>
    </xdr:from>
    <xdr:to>
      <xdr:col>2</xdr:col>
      <xdr:colOff>1284823</xdr:colOff>
      <xdr:row>2</xdr:row>
      <xdr:rowOff>195370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1083" y="49519"/>
          <a:ext cx="3335986" cy="7858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394334</xdr:colOff>
      <xdr:row>0</xdr:row>
      <xdr:rowOff>0</xdr:rowOff>
    </xdr:from>
    <xdr:to>
      <xdr:col>2</xdr:col>
      <xdr:colOff>909205</xdr:colOff>
      <xdr:row>1</xdr:row>
      <xdr:rowOff>151671</xdr:rowOff>
    </xdr:to>
    <xdr:pic>
      <xdr:nvPicPr>
        <xdr:cNvPr id="2" name="Imagen 1">
          <a:extLst>
            <a:ext uri="{FF2B5EF4-FFF2-40B4-BE49-F238E27FC236}">
              <a16:creationId xmlns:a16="http://schemas.microsoft.com/office/drawing/2014/main" id="{BA464B67-5B69-49A4-8A7E-79973405AA09}"/>
            </a:ext>
          </a:extLst>
        </xdr:cNvPr>
        <xdr:cNvPicPr>
          <a:picLocks noChangeAspect="1"/>
        </xdr:cNvPicPr>
      </xdr:nvPicPr>
      <xdr:blipFill>
        <a:blip xmlns:r="http://schemas.openxmlformats.org/officeDocument/2006/relationships" r:embed="rId1"/>
        <a:stretch>
          <a:fillRect/>
        </a:stretch>
      </xdr:blipFill>
      <xdr:spPr>
        <a:xfrm>
          <a:off x="394334" y="0"/>
          <a:ext cx="2442731" cy="555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111125</xdr:rowOff>
    </xdr:from>
    <xdr:to>
      <xdr:col>1</xdr:col>
      <xdr:colOff>1343025</xdr:colOff>
      <xdr:row>2</xdr:row>
      <xdr:rowOff>111125</xdr:rowOff>
    </xdr:to>
    <xdr:pic>
      <xdr:nvPicPr>
        <xdr:cNvPr id="2" name="Imagen 1">
          <a:extLst>
            <a:ext uri="{FF2B5EF4-FFF2-40B4-BE49-F238E27FC236}">
              <a16:creationId xmlns:a16="http://schemas.microsoft.com/office/drawing/2014/main" id="{1FF452FD-7675-4E0F-B37F-C9FE6D2C389D}"/>
            </a:ext>
          </a:extLst>
        </xdr:cNvPr>
        <xdr:cNvPicPr>
          <a:picLocks noChangeAspect="1"/>
        </xdr:cNvPicPr>
      </xdr:nvPicPr>
      <xdr:blipFill>
        <a:blip xmlns:r="http://schemas.openxmlformats.org/officeDocument/2006/relationships" r:embed="rId1"/>
        <a:stretch>
          <a:fillRect/>
        </a:stretch>
      </xdr:blipFill>
      <xdr:spPr>
        <a:xfrm>
          <a:off x="314325" y="111125"/>
          <a:ext cx="2124075" cy="69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Documents/2-%20SECRETARIA%20MEDIO%20AMBIENTE/a&#241;o%202023/7814/0-%20PAA%207814-2023%20HOJA%20DE%20TRABAJ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_Trabajo\3_SDA_Proyectos\Actividades2023\24_Enero2024_1642\7_Formatos%20Val%20Terri_Diciembre\PA_Yulied\12-PA-7814-DICIEMBRE-2023_A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_Trabajo\3_SDA_Proyectos\Actividades2023\21Octubre2023_1642\7_FormatosTerriFinales_Agosto\CT_Territorializacion\09-PA-7814-SEPTIEMBRE-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Carlos%20Avila/Documents/1%20SECRETARIA%20MEDIO%20AMBIENTE/a&#241;o%202022/7814/SEGPLAN/04%20abr%20segplan%207814/PA-7814-ABRIL-2022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814"/>
      <sheetName val="SEGPLAN"/>
      <sheetName val="TIPO"/>
      <sheetName val="ejecución"/>
      <sheetName val="TERRI"/>
      <sheetName val="cuatrienio terri"/>
      <sheetName val="SOPORTE ACT"/>
      <sheetName val="presentacion"/>
      <sheetName val="resumen cuatrienio"/>
      <sheetName val="inversion cuatrienio"/>
      <sheetName val="doc for-cuatrienio"/>
      <sheetName val="doc formulacion"/>
      <sheetName val="doc for MDD"/>
      <sheetName val="PASIVOS7814"/>
      <sheetName val="MES7814"/>
      <sheetName val="R7814"/>
      <sheetName val="OPS 7814 2023"/>
      <sheetName val="HONORARIOS "/>
      <sheetName val="mar"/>
      <sheetName val="jun"/>
      <sheetName val="JUL"/>
      <sheetName val="nov"/>
      <sheetName val="meta7814"/>
    </sheetNames>
    <sheetDataSet>
      <sheetData sheetId="0"/>
      <sheetData sheetId="1"/>
      <sheetData sheetId="2"/>
      <sheetData sheetId="3"/>
      <sheetData sheetId="4">
        <row r="3">
          <cell r="A3" t="str">
            <v>PDEM (ENTRENUBES )</v>
          </cell>
          <cell r="B3">
            <v>8914090442</v>
          </cell>
          <cell r="C3">
            <v>8909623155</v>
          </cell>
          <cell r="D3">
            <v>0.39447125932426502</v>
          </cell>
          <cell r="E3">
            <v>1156673429.2781923</v>
          </cell>
          <cell r="F3">
            <v>1158412653</v>
          </cell>
        </row>
        <row r="4">
          <cell r="A4" t="str">
            <v xml:space="preserve">PDEM (MIRADOR DE LOS NEVADOS </v>
          </cell>
          <cell r="B4">
            <v>1403427087</v>
          </cell>
          <cell r="C4">
            <v>1398960018</v>
          </cell>
          <cell r="D4">
            <v>3.4878095430969499E-3</v>
          </cell>
          <cell r="E4">
            <v>10226997.606350064</v>
          </cell>
          <cell r="F4">
            <v>10242375</v>
          </cell>
        </row>
        <row r="5">
          <cell r="A5" t="str">
            <v>PDEM (SORATAMA)</v>
          </cell>
          <cell r="B5">
            <v>949522364</v>
          </cell>
          <cell r="C5">
            <v>945055293</v>
          </cell>
          <cell r="D5">
            <v>3.3809250570988173E-3</v>
          </cell>
          <cell r="E5">
            <v>9913589.6151877232</v>
          </cell>
          <cell r="F5">
            <v>9928496</v>
          </cell>
        </row>
        <row r="6">
          <cell r="A6" t="str">
            <v>PDEM  (ZUQUE)</v>
          </cell>
          <cell r="B6">
            <v>1895596876</v>
          </cell>
          <cell r="C6">
            <v>1891129815</v>
          </cell>
          <cell r="D6">
            <v>9.1583128002610231E-2</v>
          </cell>
          <cell r="E6">
            <v>268541162.95383716</v>
          </cell>
          <cell r="F6">
            <v>268944953</v>
          </cell>
        </row>
        <row r="7">
          <cell r="A7" t="str">
            <v>Humedal el Burro</v>
          </cell>
          <cell r="B7">
            <v>418373777</v>
          </cell>
          <cell r="C7">
            <v>416795528</v>
          </cell>
          <cell r="D7">
            <v>1.1110361044542702E-2</v>
          </cell>
          <cell r="E7">
            <v>32577935.923453826</v>
          </cell>
          <cell r="F7">
            <v>32626922</v>
          </cell>
        </row>
        <row r="8">
          <cell r="A8" t="str">
            <v>Humedal Vaca</v>
          </cell>
          <cell r="B8">
            <v>380298941</v>
          </cell>
          <cell r="C8">
            <v>378720692</v>
          </cell>
          <cell r="D8">
            <v>5.5917462674812384E-3</v>
          </cell>
          <cell r="E8">
            <v>16396186.485019295</v>
          </cell>
          <cell r="F8">
            <v>16420840</v>
          </cell>
        </row>
        <row r="9">
          <cell r="A9" t="str">
            <v>Humedal Techo</v>
          </cell>
          <cell r="B9">
            <v>396979874</v>
          </cell>
          <cell r="C9">
            <v>395401625</v>
          </cell>
          <cell r="D9">
            <v>6.9193640935633037E-3</v>
          </cell>
          <cell r="E9">
            <v>20289043.638404157</v>
          </cell>
          <cell r="F9">
            <v>20319551</v>
          </cell>
        </row>
        <row r="10">
          <cell r="A10" t="str">
            <v>Humedal Tibanica</v>
          </cell>
          <cell r="B10">
            <v>479831815</v>
          </cell>
          <cell r="C10">
            <v>478253565</v>
          </cell>
          <cell r="D10">
            <v>1.5408242481520234E-2</v>
          </cell>
          <cell r="E10">
            <v>45180236.199665844</v>
          </cell>
          <cell r="F10">
            <v>45248171</v>
          </cell>
        </row>
        <row r="11">
          <cell r="A11" t="str">
            <v>Humedal Capellanía</v>
          </cell>
          <cell r="B11">
            <v>479295654</v>
          </cell>
          <cell r="C11">
            <v>477717405</v>
          </cell>
          <cell r="D11">
            <v>1.6493963839290735E-2</v>
          </cell>
          <cell r="E11">
            <v>48363801.583578035</v>
          </cell>
          <cell r="F11">
            <v>48436523</v>
          </cell>
        </row>
        <row r="12">
          <cell r="A12" t="str">
            <v>Humedal Meandro del Say</v>
          </cell>
          <cell r="B12">
            <v>482414585</v>
          </cell>
          <cell r="C12">
            <v>480836336</v>
          </cell>
          <cell r="D12">
            <v>1.727590823685602E-2</v>
          </cell>
          <cell r="E12">
            <v>50656628.466292009</v>
          </cell>
          <cell r="F12">
            <v>50732798</v>
          </cell>
        </row>
        <row r="13">
          <cell r="A13" t="str">
            <v>Humedal Córdoba</v>
          </cell>
          <cell r="B13">
            <v>557727831</v>
          </cell>
          <cell r="C13">
            <v>556149582</v>
          </cell>
          <cell r="D13">
            <v>2.4752196757462222E-2</v>
          </cell>
          <cell r="E13">
            <v>72578692.690226257</v>
          </cell>
          <cell r="F13">
            <v>72687825</v>
          </cell>
        </row>
        <row r="14">
          <cell r="A14" t="str">
            <v>Humedal Torca Guaymaral</v>
          </cell>
          <cell r="B14">
            <v>806477871</v>
          </cell>
          <cell r="C14">
            <v>804899622</v>
          </cell>
          <cell r="D14">
            <v>5.4471709364206068E-2</v>
          </cell>
          <cell r="E14">
            <v>159722609.39078653</v>
          </cell>
          <cell r="F14">
            <v>159962775</v>
          </cell>
        </row>
        <row r="15">
          <cell r="A15" t="str">
            <v>Humedal Conejera</v>
          </cell>
          <cell r="B15">
            <v>1185388781</v>
          </cell>
          <cell r="C15">
            <v>1183810490</v>
          </cell>
          <cell r="D15">
            <v>3.5570031840325825E-2</v>
          </cell>
          <cell r="E15">
            <v>104298880.42734104</v>
          </cell>
          <cell r="F15">
            <v>104455709</v>
          </cell>
        </row>
        <row r="16">
          <cell r="A16" t="str">
            <v>Humedal Jaboque</v>
          </cell>
          <cell r="B16">
            <v>1155068217</v>
          </cell>
          <cell r="C16">
            <v>1153489967</v>
          </cell>
          <cell r="D16">
            <v>9.368143922773145E-2</v>
          </cell>
          <cell r="E16">
            <v>274693856.67507678</v>
          </cell>
          <cell r="F16">
            <v>275106898</v>
          </cell>
        </row>
        <row r="17">
          <cell r="A17" t="str">
            <v>Humedal Juan Amarillo</v>
          </cell>
          <cell r="B17">
            <v>1439629924</v>
          </cell>
          <cell r="C17">
            <v>1438051675</v>
          </cell>
          <cell r="D17">
            <v>0.1267143709004174</v>
          </cell>
          <cell r="E17">
            <v>371553421.10166961</v>
          </cell>
          <cell r="F17">
            <v>372112105</v>
          </cell>
        </row>
        <row r="18">
          <cell r="A18" t="str">
            <v>Humedal Santa María del lago</v>
          </cell>
          <cell r="B18">
            <v>851551770</v>
          </cell>
          <cell r="C18">
            <v>849973489</v>
          </cell>
          <cell r="D18">
            <v>6.0755392041043641E-3</v>
          </cell>
          <cell r="E18">
            <v>17814770.023964625</v>
          </cell>
          <cell r="F18">
            <v>17841557</v>
          </cell>
        </row>
        <row r="19">
          <cell r="A19" t="str">
            <v>Humedal Isla</v>
          </cell>
          <cell r="B19">
            <v>336624142</v>
          </cell>
          <cell r="C19">
            <v>335045893</v>
          </cell>
          <cell r="D19">
            <v>4.3710129273973062E-3</v>
          </cell>
          <cell r="E19">
            <v>12816737.322796771</v>
          </cell>
          <cell r="F19">
            <v>12836009</v>
          </cell>
        </row>
        <row r="20">
          <cell r="A20" t="str">
            <v>Humedal Tunjo</v>
          </cell>
          <cell r="B20">
            <v>701415280</v>
          </cell>
          <cell r="C20">
            <v>699837038</v>
          </cell>
          <cell r="D20">
            <v>4.8401795659364769E-2</v>
          </cell>
          <cell r="E20">
            <v>141924334.52425152</v>
          </cell>
          <cell r="F20">
            <v>142137738</v>
          </cell>
        </row>
        <row r="21">
          <cell r="A21" t="str">
            <v>Humedal Salitre</v>
          </cell>
          <cell r="B21">
            <v>316478678</v>
          </cell>
          <cell r="C21">
            <v>314900434</v>
          </cell>
          <cell r="D21">
            <v>3.2065345799439701E-3</v>
          </cell>
          <cell r="E21">
            <v>9402239.7348702196</v>
          </cell>
          <cell r="F21">
            <v>9416377</v>
          </cell>
        </row>
        <row r="22">
          <cell r="A22" t="str">
            <v>Humedal Tingua Azul</v>
          </cell>
          <cell r="B22">
            <v>497904675</v>
          </cell>
          <cell r="C22">
            <v>496326432</v>
          </cell>
          <cell r="D22">
            <v>2.0904355261529457E-2</v>
          </cell>
          <cell r="E22">
            <v>61296005.008381985</v>
          </cell>
          <cell r="F22">
            <v>61388172</v>
          </cell>
        </row>
        <row r="23">
          <cell r="A23" t="str">
            <v>Humedal Escritorio -Hyntiba</v>
          </cell>
          <cell r="B23">
            <v>443469617</v>
          </cell>
          <cell r="C23">
            <v>441891370</v>
          </cell>
          <cell r="D23">
            <v>1.6128306387191864E-2</v>
          </cell>
          <cell r="E23">
            <v>47291616.350654244</v>
          </cell>
          <cell r="F23">
            <v>47362728</v>
          </cell>
        </row>
        <row r="24">
          <cell r="B24">
            <v>24091568201</v>
          </cell>
          <cell r="C24">
            <v>24046869424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0">
          <cell r="DL10">
            <v>21</v>
          </cell>
        </row>
        <row r="17">
          <cell r="DM17">
            <v>12</v>
          </cell>
        </row>
        <row r="18">
          <cell r="DL18">
            <v>1038809359.9999999</v>
          </cell>
          <cell r="DM18">
            <v>1037520000</v>
          </cell>
        </row>
        <row r="21">
          <cell r="DL21">
            <v>131301566</v>
          </cell>
          <cell r="DM21">
            <v>131301566</v>
          </cell>
        </row>
        <row r="22">
          <cell r="DM22">
            <v>12</v>
          </cell>
        </row>
        <row r="24">
          <cell r="DM24">
            <v>0.3</v>
          </cell>
        </row>
        <row r="25">
          <cell r="DL25">
            <v>357164000</v>
          </cell>
          <cell r="DM25">
            <v>357164000</v>
          </cell>
        </row>
        <row r="28">
          <cell r="DL28">
            <v>45807467</v>
          </cell>
          <cell r="DM28">
            <v>38503200.020000003</v>
          </cell>
        </row>
        <row r="29">
          <cell r="DM29">
            <v>0.3</v>
          </cell>
        </row>
        <row r="31">
          <cell r="DM31">
            <v>25441553424</v>
          </cell>
        </row>
        <row r="32">
          <cell r="DM32">
            <v>3102016941.02</v>
          </cell>
        </row>
        <row r="33">
          <cell r="DM33">
            <v>28543570365.02</v>
          </cell>
        </row>
      </sheetData>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SOPORTE ACT"/>
    </sheetNames>
    <sheetDataSet>
      <sheetData sheetId="0" refreshError="1"/>
      <sheetData sheetId="1" refreshError="1">
        <row r="17">
          <cell r="DM17">
            <v>9</v>
          </cell>
        </row>
        <row r="21">
          <cell r="DM21">
            <v>131301566</v>
          </cell>
        </row>
        <row r="24">
          <cell r="DM24">
            <v>0.16</v>
          </cell>
        </row>
        <row r="28">
          <cell r="DM28">
            <v>38503200.020000003</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
    </sheetNames>
    <sheetDataSet>
      <sheetData sheetId="0">
        <row r="14">
          <cell r="BE14">
            <v>0.25</v>
          </cell>
        </row>
      </sheetData>
      <sheetData sheetId="1">
        <row r="10">
          <cell r="BE10">
            <v>19</v>
          </cell>
        </row>
        <row r="17">
          <cell r="BE17">
            <v>12</v>
          </cell>
        </row>
        <row r="24">
          <cell r="BE24">
            <v>0.25</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u/0/folders/12IYOWSU8_qVzRe5ANAV_JgPRCDe5-JdE1.WORD%20PLAN%20DE%20ACCION%20PROYECTO%207814%20META%20%202%20CONCEPTOS%20%20SEPTIEMBRE%20DE%20%2020232.PLANTILLA%20PLAN%20DE%20ACCION%20PROYECTO%207814%20META%20%202%20CONCEPTOS%20SEPTIEMBRE%20%20DE%20%2020233.BD%20CTS%20SEGPLAN%20Y%20TERRITORIALIZACI&#211;N%20SEP%2020234.REPORTE%20DE%20ASIGNADOS%20(107)%20SEP%2020235.REPORTE%20GENERAL%20ATENDIDOS%20(154)%20SEP%2020236.AFECTACION%20ATENDIDOS%20(138)%20SEP%2020237.ATENDIDOS%20ACOTAMIENTO%20(14)%20SEP%202023-18.ATENDIDOS%20CONSERVACION%20(2)%20SEP%202023-19.BD%20GRUPO%20CTS%202023%20DESCARGADA%20PARA%20SEGPLAN%20SEP10.REPORTE%20GENERAL%20SEP%20202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abSelected="1" zoomScale="78" zoomScaleNormal="78" zoomScalePageLayoutView="60" workbookViewId="0">
      <selection activeCell="D13" sqref="D13"/>
    </sheetView>
  </sheetViews>
  <sheetFormatPr baseColWidth="10" defaultColWidth="10.85546875" defaultRowHeight="34.5" customHeight="1" x14ac:dyDescent="0.2"/>
  <cols>
    <col min="1" max="3" width="7.7109375" style="201" customWidth="1"/>
    <col min="4" max="4" width="33.140625" style="201" customWidth="1"/>
    <col min="5" max="5" width="10.140625" style="201" customWidth="1"/>
    <col min="6" max="6" width="17.140625" style="201" customWidth="1"/>
    <col min="7" max="7" width="13.140625" style="201" customWidth="1"/>
    <col min="8" max="8" width="15.28515625" style="201" customWidth="1"/>
    <col min="9" max="9" width="13.42578125" style="231" customWidth="1"/>
    <col min="10" max="10" width="19.42578125" style="231" hidden="1" customWidth="1"/>
    <col min="11" max="20" width="10.7109375" style="231" hidden="1" customWidth="1"/>
    <col min="21" max="21" width="8.28515625" style="231" hidden="1" customWidth="1"/>
    <col min="22" max="22" width="7.85546875" style="231" hidden="1" customWidth="1"/>
    <col min="23" max="23" width="14.140625" style="231" hidden="1" customWidth="1"/>
    <col min="24" max="24" width="12.140625" style="231" hidden="1" customWidth="1"/>
    <col min="25" max="25" width="16.28515625" style="231" hidden="1" customWidth="1"/>
    <col min="26" max="27" width="16.85546875" style="231" customWidth="1"/>
    <col min="28" max="29" width="8.85546875" style="231" hidden="1" customWidth="1"/>
    <col min="30" max="30" width="11.85546875" style="231" hidden="1" customWidth="1"/>
    <col min="31" max="47" width="8.42578125" style="231" hidden="1" customWidth="1"/>
    <col min="48" max="48" width="8.140625" style="231" hidden="1" customWidth="1"/>
    <col min="49" max="54" width="10.7109375" style="231" hidden="1" customWidth="1"/>
    <col min="55" max="55" width="16" style="231" hidden="1" customWidth="1"/>
    <col min="56" max="56" width="10.140625" style="231" hidden="1" customWidth="1"/>
    <col min="57" max="57" width="9.140625" style="231" hidden="1" customWidth="1"/>
    <col min="58" max="59" width="16" style="231" customWidth="1"/>
    <col min="60" max="60" width="12.7109375" style="231" hidden="1" customWidth="1"/>
    <col min="61" max="84" width="8.28515625" style="231" hidden="1" customWidth="1"/>
    <col min="85" max="85" width="13.42578125" style="231" hidden="1" customWidth="1"/>
    <col min="86" max="86" width="14.5703125" style="231" hidden="1" customWidth="1"/>
    <col min="87" max="87" width="14.28515625" style="231" hidden="1" customWidth="1"/>
    <col min="88" max="89" width="17" style="231" customWidth="1"/>
    <col min="90" max="90" width="16.5703125" style="231" bestFit="1" customWidth="1"/>
    <col min="91" max="104" width="13.140625" style="3" customWidth="1"/>
    <col min="105" max="105" width="10.5703125" style="231" customWidth="1"/>
    <col min="106" max="106" width="10.140625" style="231" customWidth="1"/>
    <col min="107" max="107" width="10.5703125" style="231" customWidth="1"/>
    <col min="108" max="108" width="10.140625" style="231" customWidth="1"/>
    <col min="109" max="109" width="10.5703125" style="231" customWidth="1"/>
    <col min="110" max="110" width="10.140625" style="231" customWidth="1"/>
    <col min="111" max="111" width="10.5703125" style="231" customWidth="1"/>
    <col min="112" max="112" width="10.140625" style="231" customWidth="1"/>
    <col min="113" max="113" width="10.5703125" style="231" customWidth="1"/>
    <col min="114" max="114" width="10.140625" style="231" customWidth="1"/>
    <col min="115" max="119" width="17.5703125" style="231" customWidth="1"/>
    <col min="120" max="120" width="26.140625" style="231" customWidth="1"/>
    <col min="121" max="129" width="10.7109375" style="231" hidden="1" customWidth="1"/>
    <col min="130" max="147" width="15.42578125" style="231" hidden="1" customWidth="1"/>
    <col min="148" max="148" width="8.42578125" style="231" hidden="1" customWidth="1"/>
    <col min="149" max="149" width="3.85546875" style="231" hidden="1" customWidth="1"/>
    <col min="150" max="154" width="24.140625" style="201" customWidth="1"/>
    <col min="155" max="155" width="30.42578125" style="201" customWidth="1"/>
    <col min="156" max="156" width="16" style="201" customWidth="1"/>
    <col min="157" max="157" width="11.42578125" style="201" customWidth="1"/>
    <col min="158" max="158" width="27.42578125" style="201" customWidth="1"/>
    <col min="159" max="159" width="43.140625" style="201" customWidth="1"/>
    <col min="160" max="16384" width="10.85546875" style="201"/>
  </cols>
  <sheetData>
    <row r="1" spans="1:159" ht="17.25" customHeight="1" thickBot="1" x14ac:dyDescent="0.25">
      <c r="C1" s="202"/>
      <c r="D1" s="202"/>
      <c r="E1" s="202"/>
      <c r="F1" s="202"/>
      <c r="G1" s="202"/>
      <c r="H1" s="202"/>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31"/>
      <c r="CN1" s="31"/>
      <c r="CO1" s="31"/>
      <c r="CP1" s="31"/>
      <c r="CQ1" s="31"/>
      <c r="CR1" s="31"/>
      <c r="CS1" s="31"/>
      <c r="CT1" s="31"/>
      <c r="CU1" s="31"/>
      <c r="CV1" s="31"/>
      <c r="CW1" s="31"/>
      <c r="CX1" s="31"/>
      <c r="CY1" s="31"/>
      <c r="CZ1" s="31"/>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2"/>
      <c r="EU1" s="202"/>
      <c r="EV1" s="202"/>
      <c r="EW1" s="202"/>
      <c r="EX1" s="202"/>
      <c r="EY1" s="202"/>
      <c r="EZ1" s="202"/>
      <c r="FA1" s="202"/>
      <c r="FB1" s="202"/>
      <c r="FC1" s="202"/>
    </row>
    <row r="2" spans="1:159" ht="18" customHeight="1" x14ac:dyDescent="0.2">
      <c r="A2" s="603"/>
      <c r="B2" s="604"/>
      <c r="C2" s="604"/>
      <c r="D2" s="604"/>
      <c r="E2" s="604"/>
      <c r="F2" s="604"/>
      <c r="G2" s="607" t="s">
        <v>35</v>
      </c>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607"/>
      <c r="DE2" s="607"/>
      <c r="DF2" s="607"/>
      <c r="DG2" s="607"/>
      <c r="DH2" s="607"/>
      <c r="DI2" s="607"/>
      <c r="DJ2" s="607"/>
      <c r="DK2" s="607"/>
      <c r="DL2" s="607"/>
      <c r="DM2" s="607"/>
      <c r="DN2" s="607"/>
      <c r="DO2" s="607"/>
      <c r="DP2" s="607"/>
      <c r="DQ2" s="607"/>
      <c r="DR2" s="607"/>
      <c r="DS2" s="607"/>
      <c r="DT2" s="607"/>
      <c r="DU2" s="607"/>
      <c r="DV2" s="607"/>
      <c r="DW2" s="607"/>
      <c r="DX2" s="607"/>
      <c r="DY2" s="607"/>
      <c r="DZ2" s="607"/>
      <c r="EA2" s="607"/>
      <c r="EB2" s="607"/>
      <c r="EC2" s="607"/>
      <c r="ED2" s="607"/>
      <c r="EE2" s="607"/>
      <c r="EF2" s="607"/>
      <c r="EG2" s="607"/>
      <c r="EH2" s="607"/>
      <c r="EI2" s="607"/>
      <c r="EJ2" s="607"/>
      <c r="EK2" s="607"/>
      <c r="EL2" s="607"/>
      <c r="EM2" s="607"/>
      <c r="EN2" s="607"/>
      <c r="EO2" s="607"/>
      <c r="EP2" s="607"/>
      <c r="EQ2" s="607"/>
      <c r="ER2" s="607"/>
      <c r="ES2" s="607"/>
      <c r="ET2" s="607"/>
      <c r="EU2" s="607"/>
      <c r="EV2" s="607"/>
      <c r="EW2" s="607"/>
      <c r="EX2" s="607"/>
      <c r="EY2" s="607"/>
      <c r="EZ2" s="607"/>
      <c r="FA2" s="607"/>
      <c r="FB2" s="607"/>
      <c r="FC2" s="608"/>
    </row>
    <row r="3" spans="1:159" ht="18" customHeight="1" x14ac:dyDescent="0.2">
      <c r="A3" s="605"/>
      <c r="B3" s="606"/>
      <c r="C3" s="606"/>
      <c r="D3" s="606"/>
      <c r="E3" s="606"/>
      <c r="F3" s="606"/>
      <c r="G3" s="609" t="s">
        <v>220</v>
      </c>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09"/>
      <c r="ED3" s="609"/>
      <c r="EE3" s="609"/>
      <c r="EF3" s="609"/>
      <c r="EG3" s="609"/>
      <c r="EH3" s="609"/>
      <c r="EI3" s="609"/>
      <c r="EJ3" s="609"/>
      <c r="EK3" s="609"/>
      <c r="EL3" s="609"/>
      <c r="EM3" s="609"/>
      <c r="EN3" s="609"/>
      <c r="EO3" s="609"/>
      <c r="EP3" s="609"/>
      <c r="EQ3" s="609"/>
      <c r="ER3" s="609"/>
      <c r="ES3" s="609"/>
      <c r="ET3" s="609"/>
      <c r="EU3" s="609"/>
      <c r="EV3" s="609"/>
      <c r="EW3" s="609"/>
      <c r="EX3" s="609"/>
      <c r="EY3" s="609"/>
      <c r="EZ3" s="609"/>
      <c r="FA3" s="609"/>
      <c r="FB3" s="609"/>
      <c r="FC3" s="610"/>
    </row>
    <row r="4" spans="1:159" ht="17.25" customHeight="1" x14ac:dyDescent="0.2">
      <c r="A4" s="605"/>
      <c r="B4" s="606"/>
      <c r="C4" s="606"/>
      <c r="D4" s="606"/>
      <c r="E4" s="606"/>
      <c r="F4" s="606"/>
      <c r="G4" s="611" t="s">
        <v>44</v>
      </c>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11"/>
      <c r="BP4" s="611"/>
      <c r="BQ4" s="611"/>
      <c r="BR4" s="611"/>
      <c r="BS4" s="611"/>
      <c r="BT4" s="611"/>
      <c r="BU4" s="611"/>
      <c r="BV4" s="611"/>
      <c r="BW4" s="611"/>
      <c r="BX4" s="611"/>
      <c r="BY4" s="611"/>
      <c r="BZ4" s="611"/>
      <c r="CA4" s="611"/>
      <c r="CB4" s="611"/>
      <c r="CC4" s="611"/>
      <c r="CD4" s="611"/>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611"/>
      <c r="EB4" s="611"/>
      <c r="EC4" s="611"/>
      <c r="ED4" s="611"/>
      <c r="EE4" s="611"/>
      <c r="EF4" s="611"/>
      <c r="EG4" s="611"/>
      <c r="EH4" s="611"/>
      <c r="EI4" s="611"/>
      <c r="EJ4" s="611"/>
      <c r="EK4" s="611"/>
      <c r="EL4" s="611"/>
      <c r="EM4" s="611"/>
      <c r="EN4" s="611"/>
      <c r="EO4" s="611"/>
      <c r="EP4" s="611"/>
      <c r="EQ4" s="611"/>
      <c r="ER4" s="611"/>
      <c r="ES4" s="611"/>
      <c r="ET4" s="612" t="s">
        <v>204</v>
      </c>
      <c r="EU4" s="612"/>
      <c r="EV4" s="612"/>
      <c r="EW4" s="612"/>
      <c r="EX4" s="612"/>
      <c r="EY4" s="612"/>
      <c r="EZ4" s="612"/>
      <c r="FA4" s="612"/>
      <c r="FB4" s="612"/>
      <c r="FC4" s="613"/>
    </row>
    <row r="5" spans="1:159" ht="24.75" customHeight="1" x14ac:dyDescent="0.2">
      <c r="A5" s="599" t="s">
        <v>0</v>
      </c>
      <c r="B5" s="600"/>
      <c r="C5" s="600"/>
      <c r="D5" s="600"/>
      <c r="E5" s="600"/>
      <c r="F5" s="600"/>
      <c r="G5" s="601" t="s">
        <v>225</v>
      </c>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c r="CM5" s="601"/>
      <c r="CN5" s="601"/>
      <c r="CO5" s="601"/>
      <c r="CP5" s="601"/>
      <c r="CQ5" s="601"/>
      <c r="CR5" s="601"/>
      <c r="CS5" s="601"/>
      <c r="CT5" s="601"/>
      <c r="CU5" s="601"/>
      <c r="CV5" s="601"/>
      <c r="CW5" s="601"/>
      <c r="CX5" s="601"/>
      <c r="CY5" s="601"/>
      <c r="CZ5" s="601"/>
      <c r="DA5" s="601"/>
      <c r="DB5" s="601"/>
      <c r="DC5" s="601"/>
      <c r="DD5" s="601"/>
      <c r="DE5" s="601"/>
      <c r="DF5" s="601"/>
      <c r="DG5" s="601"/>
      <c r="DH5" s="601"/>
      <c r="DI5" s="601"/>
      <c r="DJ5" s="601"/>
      <c r="DK5" s="601"/>
      <c r="DL5" s="601"/>
      <c r="DM5" s="601"/>
      <c r="DN5" s="601"/>
      <c r="DO5" s="601"/>
      <c r="DP5" s="601"/>
      <c r="DQ5" s="601"/>
      <c r="DR5" s="601"/>
      <c r="DS5" s="601"/>
      <c r="DT5" s="601"/>
      <c r="DU5" s="601"/>
      <c r="DV5" s="601"/>
      <c r="DW5" s="601"/>
      <c r="DX5" s="601"/>
      <c r="DY5" s="601"/>
      <c r="DZ5" s="601"/>
      <c r="EA5" s="601"/>
      <c r="EB5" s="601"/>
      <c r="EC5" s="601"/>
      <c r="ED5" s="601"/>
      <c r="EE5" s="601"/>
      <c r="EF5" s="601"/>
      <c r="EG5" s="601"/>
      <c r="EH5" s="601"/>
      <c r="EI5" s="601"/>
      <c r="EJ5" s="601"/>
      <c r="EK5" s="601"/>
      <c r="EL5" s="601"/>
      <c r="EM5" s="601"/>
      <c r="EN5" s="601"/>
      <c r="EO5" s="601"/>
      <c r="EP5" s="601"/>
      <c r="EQ5" s="601"/>
      <c r="ER5" s="601"/>
      <c r="ES5" s="601"/>
      <c r="ET5" s="601"/>
      <c r="EU5" s="601"/>
      <c r="EV5" s="601"/>
      <c r="EW5" s="601"/>
      <c r="EX5" s="601"/>
      <c r="EY5" s="601"/>
      <c r="EZ5" s="601"/>
      <c r="FA5" s="601"/>
      <c r="FB5" s="601"/>
      <c r="FC5" s="602"/>
    </row>
    <row r="6" spans="1:159" ht="24.75" customHeight="1" x14ac:dyDescent="0.2">
      <c r="A6" s="599" t="s">
        <v>2</v>
      </c>
      <c r="B6" s="600"/>
      <c r="C6" s="600"/>
      <c r="D6" s="600"/>
      <c r="E6" s="600"/>
      <c r="F6" s="600"/>
      <c r="G6" s="614" t="s">
        <v>226</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c r="CU6" s="614"/>
      <c r="CV6" s="614"/>
      <c r="CW6" s="614"/>
      <c r="CX6" s="614"/>
      <c r="CY6" s="614"/>
      <c r="CZ6" s="614"/>
      <c r="DA6" s="614"/>
      <c r="DB6" s="614"/>
      <c r="DC6" s="614"/>
      <c r="DD6" s="614"/>
      <c r="DE6" s="614"/>
      <c r="DF6" s="614"/>
      <c r="DG6" s="614"/>
      <c r="DH6" s="614"/>
      <c r="DI6" s="614"/>
      <c r="DJ6" s="614"/>
      <c r="DK6" s="614"/>
      <c r="DL6" s="614"/>
      <c r="DM6" s="614"/>
      <c r="DN6" s="614"/>
      <c r="DO6" s="614"/>
      <c r="DP6" s="614"/>
      <c r="DQ6" s="614"/>
      <c r="DR6" s="614"/>
      <c r="DS6" s="614"/>
      <c r="DT6" s="614"/>
      <c r="DU6" s="614"/>
      <c r="DV6" s="614"/>
      <c r="DW6" s="614"/>
      <c r="DX6" s="614"/>
      <c r="DY6" s="614"/>
      <c r="DZ6" s="614"/>
      <c r="EA6" s="614"/>
      <c r="EB6" s="614"/>
      <c r="EC6" s="614"/>
      <c r="ED6" s="614"/>
      <c r="EE6" s="614"/>
      <c r="EF6" s="614"/>
      <c r="EG6" s="614"/>
      <c r="EH6" s="614"/>
      <c r="EI6" s="614"/>
      <c r="EJ6" s="614"/>
      <c r="EK6" s="614"/>
      <c r="EL6" s="614"/>
      <c r="EM6" s="614"/>
      <c r="EN6" s="614"/>
      <c r="EO6" s="614"/>
      <c r="EP6" s="614"/>
      <c r="EQ6" s="614"/>
      <c r="ER6" s="614"/>
      <c r="ES6" s="614"/>
      <c r="ET6" s="614"/>
      <c r="EU6" s="614"/>
      <c r="EV6" s="614"/>
      <c r="EW6" s="614"/>
      <c r="EX6" s="614"/>
      <c r="EY6" s="614"/>
      <c r="EZ6" s="614"/>
      <c r="FA6" s="614"/>
      <c r="FB6" s="614"/>
      <c r="FC6" s="615"/>
    </row>
    <row r="7" spans="1:159" ht="24.75" customHeight="1" x14ac:dyDescent="0.2">
      <c r="A7" s="599" t="s">
        <v>47</v>
      </c>
      <c r="B7" s="600"/>
      <c r="C7" s="600"/>
      <c r="D7" s="600"/>
      <c r="E7" s="600"/>
      <c r="F7" s="600"/>
      <c r="G7" s="614" t="s">
        <v>227</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c r="CU7" s="614"/>
      <c r="CV7" s="614"/>
      <c r="CW7" s="614"/>
      <c r="CX7" s="614"/>
      <c r="CY7" s="614"/>
      <c r="CZ7" s="614"/>
      <c r="DA7" s="614"/>
      <c r="DB7" s="614"/>
      <c r="DC7" s="614"/>
      <c r="DD7" s="614"/>
      <c r="DE7" s="614"/>
      <c r="DF7" s="614"/>
      <c r="DG7" s="614"/>
      <c r="DH7" s="614"/>
      <c r="DI7" s="614"/>
      <c r="DJ7" s="614"/>
      <c r="DK7" s="614"/>
      <c r="DL7" s="614"/>
      <c r="DM7" s="614"/>
      <c r="DN7" s="614"/>
      <c r="DO7" s="614"/>
      <c r="DP7" s="614"/>
      <c r="DQ7" s="614"/>
      <c r="DR7" s="614"/>
      <c r="DS7" s="614"/>
      <c r="DT7" s="614"/>
      <c r="DU7" s="614"/>
      <c r="DV7" s="614"/>
      <c r="DW7" s="614"/>
      <c r="DX7" s="614"/>
      <c r="DY7" s="614"/>
      <c r="DZ7" s="614"/>
      <c r="EA7" s="614"/>
      <c r="EB7" s="614"/>
      <c r="EC7" s="614"/>
      <c r="ED7" s="614"/>
      <c r="EE7" s="614"/>
      <c r="EF7" s="614"/>
      <c r="EG7" s="614"/>
      <c r="EH7" s="614"/>
      <c r="EI7" s="614"/>
      <c r="EJ7" s="614"/>
      <c r="EK7" s="614"/>
      <c r="EL7" s="614"/>
      <c r="EM7" s="614"/>
      <c r="EN7" s="614"/>
      <c r="EO7" s="614"/>
      <c r="EP7" s="614"/>
      <c r="EQ7" s="614"/>
      <c r="ER7" s="614"/>
      <c r="ES7" s="614"/>
      <c r="ET7" s="614"/>
      <c r="EU7" s="614"/>
      <c r="EV7" s="614"/>
      <c r="EW7" s="614"/>
      <c r="EX7" s="614"/>
      <c r="EY7" s="614"/>
      <c r="EZ7" s="614"/>
      <c r="FA7" s="614"/>
      <c r="FB7" s="614"/>
      <c r="FC7" s="615"/>
    </row>
    <row r="8" spans="1:159" ht="24.75" customHeight="1" thickBot="1" x14ac:dyDescent="0.25">
      <c r="A8" s="616" t="s">
        <v>1</v>
      </c>
      <c r="B8" s="617"/>
      <c r="C8" s="617"/>
      <c r="D8" s="617"/>
      <c r="E8" s="617"/>
      <c r="F8" s="617"/>
      <c r="G8" s="618" t="s">
        <v>228</v>
      </c>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8"/>
      <c r="AY8" s="618"/>
      <c r="AZ8" s="618"/>
      <c r="BA8" s="618"/>
      <c r="BB8" s="618"/>
      <c r="BC8" s="618"/>
      <c r="BD8" s="618"/>
      <c r="BE8" s="618"/>
      <c r="BF8" s="618"/>
      <c r="BG8" s="618"/>
      <c r="BH8" s="618"/>
      <c r="BI8" s="618"/>
      <c r="BJ8" s="618"/>
      <c r="BK8" s="618"/>
      <c r="BL8" s="618"/>
      <c r="BM8" s="618"/>
      <c r="BN8" s="618"/>
      <c r="BO8" s="618"/>
      <c r="BP8" s="618"/>
      <c r="BQ8" s="618"/>
      <c r="BR8" s="618"/>
      <c r="BS8" s="618"/>
      <c r="BT8" s="618"/>
      <c r="BU8" s="618"/>
      <c r="BV8" s="618"/>
      <c r="BW8" s="618"/>
      <c r="BX8" s="618"/>
      <c r="BY8" s="618"/>
      <c r="BZ8" s="618"/>
      <c r="CA8" s="618"/>
      <c r="CB8" s="618"/>
      <c r="CC8" s="618"/>
      <c r="CD8" s="618"/>
      <c r="CE8" s="618"/>
      <c r="CF8" s="618"/>
      <c r="CG8" s="618"/>
      <c r="CH8" s="618"/>
      <c r="CI8" s="618"/>
      <c r="CJ8" s="618"/>
      <c r="CK8" s="618"/>
      <c r="CL8" s="618"/>
      <c r="CM8" s="618"/>
      <c r="CN8" s="618"/>
      <c r="CO8" s="618"/>
      <c r="CP8" s="618"/>
      <c r="CQ8" s="618"/>
      <c r="CR8" s="618"/>
      <c r="CS8" s="618"/>
      <c r="CT8" s="618"/>
      <c r="CU8" s="618"/>
      <c r="CV8" s="618"/>
      <c r="CW8" s="618"/>
      <c r="CX8" s="618"/>
      <c r="CY8" s="618"/>
      <c r="CZ8" s="618"/>
      <c r="DA8" s="618"/>
      <c r="DB8" s="618"/>
      <c r="DC8" s="618"/>
      <c r="DD8" s="618"/>
      <c r="DE8" s="618"/>
      <c r="DF8" s="618"/>
      <c r="DG8" s="618"/>
      <c r="DH8" s="618"/>
      <c r="DI8" s="618"/>
      <c r="DJ8" s="618"/>
      <c r="DK8" s="618"/>
      <c r="DL8" s="618"/>
      <c r="DM8" s="618"/>
      <c r="DN8" s="618"/>
      <c r="DO8" s="618"/>
      <c r="DP8" s="618"/>
      <c r="DQ8" s="618"/>
      <c r="DR8" s="618"/>
      <c r="DS8" s="618"/>
      <c r="DT8" s="618"/>
      <c r="DU8" s="618"/>
      <c r="DV8" s="618"/>
      <c r="DW8" s="618"/>
      <c r="DX8" s="618"/>
      <c r="DY8" s="618"/>
      <c r="DZ8" s="618"/>
      <c r="EA8" s="618"/>
      <c r="EB8" s="618"/>
      <c r="EC8" s="618"/>
      <c r="ED8" s="618"/>
      <c r="EE8" s="618"/>
      <c r="EF8" s="618"/>
      <c r="EG8" s="618"/>
      <c r="EH8" s="618"/>
      <c r="EI8" s="618"/>
      <c r="EJ8" s="618"/>
      <c r="EK8" s="618"/>
      <c r="EL8" s="618"/>
      <c r="EM8" s="618"/>
      <c r="EN8" s="618"/>
      <c r="EO8" s="618"/>
      <c r="EP8" s="618"/>
      <c r="EQ8" s="618"/>
      <c r="ER8" s="618"/>
      <c r="ES8" s="618"/>
      <c r="ET8" s="618"/>
      <c r="EU8" s="618"/>
      <c r="EV8" s="618"/>
      <c r="EW8" s="618"/>
      <c r="EX8" s="618"/>
      <c r="EY8" s="618"/>
      <c r="EZ8" s="618"/>
      <c r="FA8" s="618"/>
      <c r="FB8" s="618"/>
      <c r="FC8" s="619"/>
    </row>
    <row r="9" spans="1:159" ht="17.25" customHeight="1" thickBot="1" x14ac:dyDescent="0.25">
      <c r="A9" s="204"/>
      <c r="B9" s="205"/>
      <c r="C9" s="205"/>
      <c r="D9" s="205"/>
      <c r="E9" s="205"/>
      <c r="F9" s="205"/>
      <c r="G9" s="205"/>
      <c r="H9" s="205"/>
      <c r="I9" s="205"/>
      <c r="J9" s="205"/>
      <c r="K9" s="205"/>
      <c r="L9" s="205"/>
      <c r="M9" s="205"/>
      <c r="N9" s="205"/>
      <c r="O9" s="205"/>
      <c r="P9" s="205"/>
      <c r="Q9" s="205"/>
      <c r="R9" s="205"/>
      <c r="S9" s="205"/>
      <c r="T9" s="205"/>
      <c r="U9" s="206"/>
      <c r="V9" s="205"/>
      <c r="W9" s="205"/>
      <c r="X9" s="205"/>
      <c r="Y9" s="206"/>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503"/>
      <c r="CN9" s="503"/>
      <c r="CO9" s="503"/>
      <c r="CP9" s="503"/>
      <c r="CQ9" s="503"/>
      <c r="CR9" s="503"/>
      <c r="CS9" s="503"/>
      <c r="CT9" s="503"/>
      <c r="CU9" s="503"/>
      <c r="CV9" s="503"/>
      <c r="CW9" s="503"/>
      <c r="CX9" s="503"/>
      <c r="CY9" s="503"/>
      <c r="CZ9" s="503"/>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7"/>
      <c r="EU9" s="207"/>
      <c r="EV9" s="207"/>
      <c r="EW9" s="207"/>
      <c r="EX9" s="207"/>
      <c r="EY9" s="206"/>
      <c r="EZ9" s="206"/>
      <c r="FA9" s="206"/>
      <c r="FB9" s="205"/>
      <c r="FC9" s="205"/>
    </row>
    <row r="10" spans="1:159" s="209" customFormat="1" ht="36" customHeight="1" thickBot="1" x14ac:dyDescent="0.25">
      <c r="A10" s="623" t="s">
        <v>55</v>
      </c>
      <c r="B10" s="624"/>
      <c r="C10" s="624"/>
      <c r="D10" s="624"/>
      <c r="E10" s="624"/>
      <c r="F10" s="624"/>
      <c r="G10" s="624"/>
      <c r="H10" s="624"/>
      <c r="I10" s="625"/>
      <c r="J10" s="624" t="s">
        <v>193</v>
      </c>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624"/>
      <c r="CH10" s="624"/>
      <c r="CI10" s="624"/>
      <c r="CJ10" s="624"/>
      <c r="CK10" s="624"/>
      <c r="CL10" s="624"/>
      <c r="CM10" s="624"/>
      <c r="CN10" s="624"/>
      <c r="CO10" s="624"/>
      <c r="CP10" s="624"/>
      <c r="CQ10" s="624"/>
      <c r="CR10" s="624"/>
      <c r="CS10" s="624"/>
      <c r="CT10" s="624"/>
      <c r="CU10" s="624"/>
      <c r="CV10" s="624"/>
      <c r="CW10" s="624"/>
      <c r="CX10" s="624"/>
      <c r="CY10" s="624"/>
      <c r="CZ10" s="624"/>
      <c r="DA10" s="624"/>
      <c r="DB10" s="624"/>
      <c r="DC10" s="624"/>
      <c r="DD10" s="624"/>
      <c r="DE10" s="624"/>
      <c r="DF10" s="624"/>
      <c r="DG10" s="624"/>
      <c r="DH10" s="624"/>
      <c r="DI10" s="624"/>
      <c r="DJ10" s="624"/>
      <c r="DK10" s="624"/>
      <c r="DL10" s="624"/>
      <c r="DM10" s="624"/>
      <c r="DN10" s="624"/>
      <c r="DO10" s="624"/>
      <c r="DP10" s="624"/>
      <c r="DQ10" s="624"/>
      <c r="DR10" s="624"/>
      <c r="DS10" s="624"/>
      <c r="DT10" s="624"/>
      <c r="DU10" s="624"/>
      <c r="DV10" s="624"/>
      <c r="DW10" s="624"/>
      <c r="DX10" s="624"/>
      <c r="DY10" s="624"/>
      <c r="DZ10" s="624"/>
      <c r="EA10" s="624"/>
      <c r="EB10" s="624"/>
      <c r="EC10" s="624"/>
      <c r="ED10" s="624"/>
      <c r="EE10" s="624"/>
      <c r="EF10" s="624"/>
      <c r="EG10" s="624"/>
      <c r="EH10" s="624"/>
      <c r="EI10" s="624"/>
      <c r="EJ10" s="624"/>
      <c r="EK10" s="624"/>
      <c r="EL10" s="624"/>
      <c r="EM10" s="624"/>
      <c r="EN10" s="624"/>
      <c r="EO10" s="624"/>
      <c r="EP10" s="624"/>
      <c r="EQ10" s="624"/>
      <c r="ER10" s="624"/>
      <c r="ES10" s="625"/>
      <c r="ET10" s="626" t="s">
        <v>185</v>
      </c>
      <c r="EU10" s="626" t="s">
        <v>186</v>
      </c>
      <c r="EV10" s="628" t="s">
        <v>187</v>
      </c>
      <c r="EW10" s="630" t="s">
        <v>580</v>
      </c>
      <c r="EX10" s="628" t="s">
        <v>210</v>
      </c>
      <c r="EY10" s="635" t="s">
        <v>211</v>
      </c>
      <c r="EZ10" s="638" t="s">
        <v>212</v>
      </c>
      <c r="FA10" s="638" t="s">
        <v>213</v>
      </c>
      <c r="FB10" s="638" t="s">
        <v>215</v>
      </c>
      <c r="FC10" s="620" t="s">
        <v>214</v>
      </c>
    </row>
    <row r="11" spans="1:159" s="209" customFormat="1" ht="24.75" customHeight="1" thickBot="1" x14ac:dyDescent="0.25">
      <c r="A11" s="623" t="s">
        <v>65</v>
      </c>
      <c r="B11" s="624"/>
      <c r="C11" s="624"/>
      <c r="D11" s="624"/>
      <c r="E11" s="624"/>
      <c r="F11" s="624"/>
      <c r="G11" s="624"/>
      <c r="H11" s="624"/>
      <c r="I11" s="625"/>
      <c r="J11" s="632" t="s">
        <v>45</v>
      </c>
      <c r="K11" s="633"/>
      <c r="L11" s="633"/>
      <c r="M11" s="633"/>
      <c r="N11" s="633"/>
      <c r="O11" s="633"/>
      <c r="P11" s="633"/>
      <c r="Q11" s="633"/>
      <c r="R11" s="633"/>
      <c r="S11" s="633"/>
      <c r="T11" s="633"/>
      <c r="U11" s="633"/>
      <c r="V11" s="633"/>
      <c r="W11" s="633"/>
      <c r="X11" s="633"/>
      <c r="Y11" s="633"/>
      <c r="Z11" s="633"/>
      <c r="AA11" s="633"/>
      <c r="AB11" s="633"/>
      <c r="AC11" s="634"/>
      <c r="AD11" s="632" t="s">
        <v>46</v>
      </c>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4"/>
      <c r="BH11" s="632" t="s">
        <v>48</v>
      </c>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633"/>
      <c r="CF11" s="633"/>
      <c r="CG11" s="633"/>
      <c r="CH11" s="633"/>
      <c r="CI11" s="633"/>
      <c r="CJ11" s="633"/>
      <c r="CK11" s="634"/>
      <c r="CL11" s="633" t="s">
        <v>49</v>
      </c>
      <c r="CM11" s="633"/>
      <c r="CN11" s="633"/>
      <c r="CO11" s="633"/>
      <c r="CP11" s="633"/>
      <c r="CQ11" s="633"/>
      <c r="CR11" s="633"/>
      <c r="CS11" s="633"/>
      <c r="CT11" s="633"/>
      <c r="CU11" s="633"/>
      <c r="CV11" s="633"/>
      <c r="CW11" s="633"/>
      <c r="CX11" s="633"/>
      <c r="CY11" s="633"/>
      <c r="CZ11" s="633"/>
      <c r="DA11" s="633"/>
      <c r="DB11" s="633"/>
      <c r="DC11" s="633"/>
      <c r="DD11" s="633"/>
      <c r="DE11" s="633"/>
      <c r="DF11" s="633"/>
      <c r="DG11" s="633"/>
      <c r="DH11" s="633"/>
      <c r="DI11" s="633"/>
      <c r="DJ11" s="633"/>
      <c r="DK11" s="633"/>
      <c r="DL11" s="633"/>
      <c r="DM11" s="633"/>
      <c r="DN11" s="633"/>
      <c r="DO11" s="633"/>
      <c r="DP11" s="632" t="s">
        <v>50</v>
      </c>
      <c r="DQ11" s="633"/>
      <c r="DR11" s="633"/>
      <c r="DS11" s="633"/>
      <c r="DT11" s="633"/>
      <c r="DU11" s="633"/>
      <c r="DV11" s="633"/>
      <c r="DW11" s="633"/>
      <c r="DX11" s="633"/>
      <c r="DY11" s="633"/>
      <c r="DZ11" s="633"/>
      <c r="EA11" s="633"/>
      <c r="EB11" s="633"/>
      <c r="EC11" s="633"/>
      <c r="ED11" s="633"/>
      <c r="EE11" s="633"/>
      <c r="EF11" s="633"/>
      <c r="EG11" s="633"/>
      <c r="EH11" s="633"/>
      <c r="EI11" s="633"/>
      <c r="EJ11" s="633"/>
      <c r="EK11" s="633"/>
      <c r="EL11" s="633"/>
      <c r="EM11" s="633"/>
      <c r="EN11" s="633"/>
      <c r="EO11" s="633"/>
      <c r="EP11" s="633"/>
      <c r="EQ11" s="633"/>
      <c r="ER11" s="633"/>
      <c r="ES11" s="633"/>
      <c r="ET11" s="627"/>
      <c r="EU11" s="627"/>
      <c r="EV11" s="629"/>
      <c r="EW11" s="631"/>
      <c r="EX11" s="629"/>
      <c r="EY11" s="636"/>
      <c r="EZ11" s="639"/>
      <c r="FA11" s="639"/>
      <c r="FB11" s="639"/>
      <c r="FC11" s="621"/>
    </row>
    <row r="12" spans="1:159" s="209" customFormat="1" ht="87" customHeight="1" thickBot="1" x14ac:dyDescent="0.25">
      <c r="A12" s="210" t="s">
        <v>56</v>
      </c>
      <c r="B12" s="210" t="s">
        <v>57</v>
      </c>
      <c r="C12" s="211" t="s">
        <v>58</v>
      </c>
      <c r="D12" s="211" t="s">
        <v>59</v>
      </c>
      <c r="E12" s="211" t="s">
        <v>60</v>
      </c>
      <c r="F12" s="211" t="s">
        <v>61</v>
      </c>
      <c r="G12" s="211" t="s">
        <v>62</v>
      </c>
      <c r="H12" s="211" t="s">
        <v>63</v>
      </c>
      <c r="I12" s="212" t="s">
        <v>64</v>
      </c>
      <c r="J12" s="213" t="s">
        <v>530</v>
      </c>
      <c r="K12" s="214" t="s">
        <v>531</v>
      </c>
      <c r="L12" s="215" t="s">
        <v>532</v>
      </c>
      <c r="M12" s="214" t="s">
        <v>533</v>
      </c>
      <c r="N12" s="215" t="s">
        <v>534</v>
      </c>
      <c r="O12" s="214" t="s">
        <v>535</v>
      </c>
      <c r="P12" s="215" t="s">
        <v>536</v>
      </c>
      <c r="Q12" s="214" t="s">
        <v>537</v>
      </c>
      <c r="R12" s="215" t="s">
        <v>538</v>
      </c>
      <c r="S12" s="214" t="s">
        <v>539</v>
      </c>
      <c r="T12" s="215" t="s">
        <v>540</v>
      </c>
      <c r="U12" s="214" t="s">
        <v>541</v>
      </c>
      <c r="V12" s="215" t="s">
        <v>542</v>
      </c>
      <c r="W12" s="214" t="s">
        <v>543</v>
      </c>
      <c r="X12" s="216" t="s">
        <v>544</v>
      </c>
      <c r="Y12" s="208" t="s">
        <v>184</v>
      </c>
      <c r="Z12" s="217" t="s">
        <v>216</v>
      </c>
      <c r="AA12" s="218" t="s">
        <v>217</v>
      </c>
      <c r="AB12" s="219" t="s">
        <v>218</v>
      </c>
      <c r="AC12" s="218" t="s">
        <v>219</v>
      </c>
      <c r="AD12" s="213" t="s">
        <v>530</v>
      </c>
      <c r="AE12" s="214" t="s">
        <v>545</v>
      </c>
      <c r="AF12" s="215" t="s">
        <v>546</v>
      </c>
      <c r="AG12" s="214" t="s">
        <v>547</v>
      </c>
      <c r="AH12" s="215" t="s">
        <v>548</v>
      </c>
      <c r="AI12" s="214" t="s">
        <v>549</v>
      </c>
      <c r="AJ12" s="215" t="s">
        <v>550</v>
      </c>
      <c r="AK12" s="214" t="s">
        <v>551</v>
      </c>
      <c r="AL12" s="215" t="s">
        <v>552</v>
      </c>
      <c r="AM12" s="214" t="s">
        <v>553</v>
      </c>
      <c r="AN12" s="215" t="s">
        <v>554</v>
      </c>
      <c r="AO12" s="214" t="s">
        <v>531</v>
      </c>
      <c r="AP12" s="215" t="s">
        <v>532</v>
      </c>
      <c r="AQ12" s="214" t="s">
        <v>533</v>
      </c>
      <c r="AR12" s="215" t="s">
        <v>534</v>
      </c>
      <c r="AS12" s="214" t="s">
        <v>535</v>
      </c>
      <c r="AT12" s="215" t="s">
        <v>536</v>
      </c>
      <c r="AU12" s="214" t="s">
        <v>537</v>
      </c>
      <c r="AV12" s="215" t="s">
        <v>538</v>
      </c>
      <c r="AW12" s="214" t="s">
        <v>539</v>
      </c>
      <c r="AX12" s="215" t="s">
        <v>540</v>
      </c>
      <c r="AY12" s="214" t="s">
        <v>541</v>
      </c>
      <c r="AZ12" s="215" t="s">
        <v>542</v>
      </c>
      <c r="BA12" s="214" t="s">
        <v>543</v>
      </c>
      <c r="BB12" s="216" t="s">
        <v>544</v>
      </c>
      <c r="BC12" s="208" t="s">
        <v>184</v>
      </c>
      <c r="BD12" s="220" t="s">
        <v>208</v>
      </c>
      <c r="BE12" s="218" t="s">
        <v>207</v>
      </c>
      <c r="BF12" s="219" t="s">
        <v>206</v>
      </c>
      <c r="BG12" s="218" t="s">
        <v>205</v>
      </c>
      <c r="BH12" s="213" t="s">
        <v>530</v>
      </c>
      <c r="BI12" s="214" t="s">
        <v>545</v>
      </c>
      <c r="BJ12" s="215" t="s">
        <v>546</v>
      </c>
      <c r="BK12" s="214" t="s">
        <v>547</v>
      </c>
      <c r="BL12" s="215" t="s">
        <v>548</v>
      </c>
      <c r="BM12" s="214" t="s">
        <v>549</v>
      </c>
      <c r="BN12" s="215" t="s">
        <v>550</v>
      </c>
      <c r="BO12" s="214" t="s">
        <v>551</v>
      </c>
      <c r="BP12" s="215" t="s">
        <v>552</v>
      </c>
      <c r="BQ12" s="214" t="s">
        <v>553</v>
      </c>
      <c r="BR12" s="215" t="s">
        <v>554</v>
      </c>
      <c r="BS12" s="214" t="s">
        <v>531</v>
      </c>
      <c r="BT12" s="215" t="s">
        <v>532</v>
      </c>
      <c r="BU12" s="214" t="s">
        <v>533</v>
      </c>
      <c r="BV12" s="215" t="s">
        <v>534</v>
      </c>
      <c r="BW12" s="214" t="s">
        <v>535</v>
      </c>
      <c r="BX12" s="215" t="s">
        <v>536</v>
      </c>
      <c r="BY12" s="214" t="s">
        <v>537</v>
      </c>
      <c r="BZ12" s="215" t="s">
        <v>538</v>
      </c>
      <c r="CA12" s="214" t="s">
        <v>539</v>
      </c>
      <c r="CB12" s="215" t="s">
        <v>540</v>
      </c>
      <c r="CC12" s="214" t="s">
        <v>541</v>
      </c>
      <c r="CD12" s="215" t="s">
        <v>542</v>
      </c>
      <c r="CE12" s="214" t="s">
        <v>543</v>
      </c>
      <c r="CF12" s="216" t="s">
        <v>544</v>
      </c>
      <c r="CG12" s="208" t="s">
        <v>184</v>
      </c>
      <c r="CH12" s="219" t="s">
        <v>188</v>
      </c>
      <c r="CI12" s="218" t="s">
        <v>189</v>
      </c>
      <c r="CJ12" s="219" t="s">
        <v>190</v>
      </c>
      <c r="CK12" s="218" t="s">
        <v>191</v>
      </c>
      <c r="CL12" s="221" t="s">
        <v>530</v>
      </c>
      <c r="CM12" s="214" t="s">
        <v>545</v>
      </c>
      <c r="CN12" s="215" t="s">
        <v>546</v>
      </c>
      <c r="CO12" s="214" t="s">
        <v>547</v>
      </c>
      <c r="CP12" s="215" t="s">
        <v>548</v>
      </c>
      <c r="CQ12" s="214" t="s">
        <v>549</v>
      </c>
      <c r="CR12" s="215" t="s">
        <v>550</v>
      </c>
      <c r="CS12" s="214" t="s">
        <v>551</v>
      </c>
      <c r="CT12" s="215" t="s">
        <v>552</v>
      </c>
      <c r="CU12" s="214" t="s">
        <v>553</v>
      </c>
      <c r="CV12" s="215" t="s">
        <v>554</v>
      </c>
      <c r="CW12" s="214" t="s">
        <v>531</v>
      </c>
      <c r="CX12" s="215" t="s">
        <v>532</v>
      </c>
      <c r="CY12" s="214" t="s">
        <v>533</v>
      </c>
      <c r="CZ12" s="215" t="s">
        <v>534</v>
      </c>
      <c r="DA12" s="214" t="s">
        <v>535</v>
      </c>
      <c r="DB12" s="215" t="s">
        <v>536</v>
      </c>
      <c r="DC12" s="214" t="s">
        <v>537</v>
      </c>
      <c r="DD12" s="215" t="s">
        <v>538</v>
      </c>
      <c r="DE12" s="214" t="s">
        <v>539</v>
      </c>
      <c r="DF12" s="215" t="s">
        <v>540</v>
      </c>
      <c r="DG12" s="214" t="s">
        <v>541</v>
      </c>
      <c r="DH12" s="215" t="s">
        <v>542</v>
      </c>
      <c r="DI12" s="214" t="s">
        <v>543</v>
      </c>
      <c r="DJ12" s="216" t="s">
        <v>544</v>
      </c>
      <c r="DK12" s="208" t="s">
        <v>184</v>
      </c>
      <c r="DL12" s="222" t="s">
        <v>194</v>
      </c>
      <c r="DM12" s="223" t="s">
        <v>195</v>
      </c>
      <c r="DN12" s="224" t="s">
        <v>196</v>
      </c>
      <c r="DO12" s="223" t="s">
        <v>197</v>
      </c>
      <c r="DP12" s="221" t="s">
        <v>530</v>
      </c>
      <c r="DQ12" s="214" t="s">
        <v>545</v>
      </c>
      <c r="DR12" s="215" t="s">
        <v>546</v>
      </c>
      <c r="DS12" s="214" t="s">
        <v>547</v>
      </c>
      <c r="DT12" s="215" t="s">
        <v>548</v>
      </c>
      <c r="DU12" s="214" t="s">
        <v>549</v>
      </c>
      <c r="DV12" s="215" t="s">
        <v>550</v>
      </c>
      <c r="DW12" s="214" t="s">
        <v>551</v>
      </c>
      <c r="DX12" s="215" t="s">
        <v>552</v>
      </c>
      <c r="DY12" s="214" t="s">
        <v>553</v>
      </c>
      <c r="DZ12" s="215" t="s">
        <v>554</v>
      </c>
      <c r="EA12" s="214" t="s">
        <v>531</v>
      </c>
      <c r="EB12" s="215" t="s">
        <v>532</v>
      </c>
      <c r="EC12" s="214" t="s">
        <v>533</v>
      </c>
      <c r="ED12" s="215" t="s">
        <v>534</v>
      </c>
      <c r="EE12" s="214" t="s">
        <v>535</v>
      </c>
      <c r="EF12" s="215" t="s">
        <v>536</v>
      </c>
      <c r="EG12" s="214" t="s">
        <v>537</v>
      </c>
      <c r="EH12" s="215" t="s">
        <v>538</v>
      </c>
      <c r="EI12" s="214" t="s">
        <v>539</v>
      </c>
      <c r="EJ12" s="215" t="s">
        <v>540</v>
      </c>
      <c r="EK12" s="214" t="s">
        <v>541</v>
      </c>
      <c r="EL12" s="215" t="s">
        <v>542</v>
      </c>
      <c r="EM12" s="214" t="s">
        <v>543</v>
      </c>
      <c r="EN12" s="216" t="s">
        <v>544</v>
      </c>
      <c r="EO12" s="208" t="s">
        <v>184</v>
      </c>
      <c r="EP12" s="222" t="s">
        <v>198</v>
      </c>
      <c r="EQ12" s="223" t="s">
        <v>199</v>
      </c>
      <c r="ER12" s="224" t="s">
        <v>200</v>
      </c>
      <c r="ES12" s="225" t="s">
        <v>201</v>
      </c>
      <c r="ET12" s="627"/>
      <c r="EU12" s="627"/>
      <c r="EV12" s="629"/>
      <c r="EW12" s="631"/>
      <c r="EX12" s="629"/>
      <c r="EY12" s="637"/>
      <c r="EZ12" s="640"/>
      <c r="FA12" s="640"/>
      <c r="FB12" s="640"/>
      <c r="FC12" s="622"/>
    </row>
    <row r="13" spans="1:159" s="226" customFormat="1" ht="126" customHeight="1" x14ac:dyDescent="0.2">
      <c r="A13" s="641">
        <v>2</v>
      </c>
      <c r="B13" s="643">
        <v>28</v>
      </c>
      <c r="C13" s="556">
        <v>204</v>
      </c>
      <c r="D13" s="557" t="s">
        <v>229</v>
      </c>
      <c r="E13" s="556">
        <v>219</v>
      </c>
      <c r="F13" s="558" t="s">
        <v>231</v>
      </c>
      <c r="G13" s="558" t="s">
        <v>232</v>
      </c>
      <c r="H13" s="558" t="s">
        <v>233</v>
      </c>
      <c r="I13" s="558">
        <v>100</v>
      </c>
      <c r="J13" s="558">
        <v>100</v>
      </c>
      <c r="K13" s="558">
        <v>100</v>
      </c>
      <c r="L13" s="558">
        <v>100</v>
      </c>
      <c r="M13" s="558">
        <v>100</v>
      </c>
      <c r="N13" s="558">
        <v>100</v>
      </c>
      <c r="O13" s="558">
        <v>100</v>
      </c>
      <c r="P13" s="558">
        <v>100</v>
      </c>
      <c r="Q13" s="558">
        <v>100</v>
      </c>
      <c r="R13" s="558">
        <v>100</v>
      </c>
      <c r="S13" s="558">
        <v>100</v>
      </c>
      <c r="T13" s="558">
        <v>100</v>
      </c>
      <c r="U13" s="558">
        <v>100</v>
      </c>
      <c r="V13" s="558">
        <v>100</v>
      </c>
      <c r="W13" s="558">
        <v>100</v>
      </c>
      <c r="X13" s="558">
        <v>100</v>
      </c>
      <c r="Y13" s="558">
        <v>100</v>
      </c>
      <c r="Z13" s="558">
        <v>100</v>
      </c>
      <c r="AA13" s="558">
        <v>100</v>
      </c>
      <c r="AB13" s="509">
        <v>1</v>
      </c>
      <c r="AC13" s="509">
        <v>1</v>
      </c>
      <c r="AD13" s="510">
        <v>1</v>
      </c>
      <c r="AE13" s="510">
        <v>1</v>
      </c>
      <c r="AF13" s="510">
        <v>1</v>
      </c>
      <c r="AG13" s="510">
        <v>1</v>
      </c>
      <c r="AH13" s="510">
        <v>1</v>
      </c>
      <c r="AI13" s="510">
        <v>1</v>
      </c>
      <c r="AJ13" s="510">
        <v>1</v>
      </c>
      <c r="AK13" s="510">
        <v>1</v>
      </c>
      <c r="AL13" s="510">
        <v>1</v>
      </c>
      <c r="AM13" s="510">
        <v>1</v>
      </c>
      <c r="AN13" s="510">
        <v>1</v>
      </c>
      <c r="AO13" s="510">
        <v>1</v>
      </c>
      <c r="AP13" s="510">
        <v>1</v>
      </c>
      <c r="AQ13" s="510">
        <v>1</v>
      </c>
      <c r="AR13" s="510">
        <v>1</v>
      </c>
      <c r="AS13" s="510">
        <v>1</v>
      </c>
      <c r="AT13" s="510">
        <v>1</v>
      </c>
      <c r="AU13" s="510">
        <v>1</v>
      </c>
      <c r="AV13" s="510">
        <v>1</v>
      </c>
      <c r="AW13" s="510">
        <v>1</v>
      </c>
      <c r="AX13" s="510">
        <v>1</v>
      </c>
      <c r="AY13" s="510">
        <v>1</v>
      </c>
      <c r="AZ13" s="510">
        <v>1</v>
      </c>
      <c r="BA13" s="510">
        <v>1</v>
      </c>
      <c r="BB13" s="510">
        <v>1</v>
      </c>
      <c r="BC13" s="511">
        <f>(+AE13+AG13+AI13+AK13+AM13+AO13+AQ13+AS13+AU13+AW13+AY13+BA13)/12</f>
        <v>1</v>
      </c>
      <c r="BD13" s="511">
        <f>+(AE13+AG13+AI13+AK13+AM13+AO13+AQ13+AS13+AU13+AW13+AY13)/11</f>
        <v>1</v>
      </c>
      <c r="BE13" s="511">
        <f>+(AF13+AH13+AJ13+AL13+AN13+AP13+AR13+AT13+AV13+AX13+AZ13)/11</f>
        <v>1</v>
      </c>
      <c r="BF13" s="558">
        <v>100</v>
      </c>
      <c r="BG13" s="558">
        <v>100</v>
      </c>
      <c r="BH13" s="512">
        <v>1</v>
      </c>
      <c r="BI13" s="559">
        <v>1</v>
      </c>
      <c r="BJ13" s="559">
        <v>1</v>
      </c>
      <c r="BK13" s="559">
        <v>1</v>
      </c>
      <c r="BL13" s="559">
        <v>1</v>
      </c>
      <c r="BM13" s="559">
        <v>1</v>
      </c>
      <c r="BN13" s="559">
        <v>1</v>
      </c>
      <c r="BO13" s="559">
        <v>1</v>
      </c>
      <c r="BP13" s="559">
        <v>1</v>
      </c>
      <c r="BQ13" s="559">
        <v>1</v>
      </c>
      <c r="BR13" s="559">
        <v>1</v>
      </c>
      <c r="BS13" s="559">
        <v>1</v>
      </c>
      <c r="BT13" s="559">
        <v>1</v>
      </c>
      <c r="BU13" s="559">
        <v>1</v>
      </c>
      <c r="BV13" s="559">
        <v>1</v>
      </c>
      <c r="BW13" s="559">
        <v>1</v>
      </c>
      <c r="BX13" s="559">
        <v>1</v>
      </c>
      <c r="BY13" s="559">
        <v>1</v>
      </c>
      <c r="BZ13" s="559">
        <v>1</v>
      </c>
      <c r="CA13" s="559">
        <v>1</v>
      </c>
      <c r="CB13" s="559">
        <v>1</v>
      </c>
      <c r="CC13" s="559">
        <v>1</v>
      </c>
      <c r="CD13" s="559">
        <v>1</v>
      </c>
      <c r="CE13" s="559">
        <v>1</v>
      </c>
      <c r="CF13" s="559">
        <v>1</v>
      </c>
      <c r="CG13" s="559">
        <f>(+BI13+BK13+BM13+BO13+BQ13+BS13+BU13+BW13+BY13+CA13+CC13+CE13)/12</f>
        <v>1</v>
      </c>
      <c r="CH13" s="559">
        <f>+(BI13+BK13+BM13+BO13+BQ13+BS13+BU13+BW13+BY13+CA13+CC13)/11</f>
        <v>1</v>
      </c>
      <c r="CI13" s="559">
        <f>+(BJ13+BL13+BN13+BP13+BR13+BT13+BV13+BX13+BZ13+CB13+CD13+CF13)/12</f>
        <v>1</v>
      </c>
      <c r="CJ13" s="558">
        <v>100</v>
      </c>
      <c r="CK13" s="558">
        <v>100</v>
      </c>
      <c r="CL13" s="513">
        <v>100</v>
      </c>
      <c r="CM13" s="513">
        <v>100</v>
      </c>
      <c r="CN13" s="513">
        <v>100</v>
      </c>
      <c r="CO13" s="513">
        <v>100</v>
      </c>
      <c r="CP13" s="513">
        <v>100</v>
      </c>
      <c r="CQ13" s="513">
        <v>100</v>
      </c>
      <c r="CR13" s="513">
        <v>100</v>
      </c>
      <c r="CS13" s="513">
        <v>100</v>
      </c>
      <c r="CT13" s="513">
        <v>100</v>
      </c>
      <c r="CU13" s="513">
        <v>100</v>
      </c>
      <c r="CV13" s="513">
        <v>100</v>
      </c>
      <c r="CW13" s="513">
        <v>100</v>
      </c>
      <c r="CX13" s="513">
        <v>100</v>
      </c>
      <c r="CY13" s="513">
        <v>100</v>
      </c>
      <c r="CZ13" s="513">
        <v>100</v>
      </c>
      <c r="DA13" s="513">
        <v>100</v>
      </c>
      <c r="DB13" s="560">
        <v>100</v>
      </c>
      <c r="DC13" s="513">
        <v>100</v>
      </c>
      <c r="DD13" s="513">
        <v>100</v>
      </c>
      <c r="DE13" s="513">
        <v>100</v>
      </c>
      <c r="DF13" s="513">
        <v>100</v>
      </c>
      <c r="DG13" s="513">
        <v>100</v>
      </c>
      <c r="DH13" s="513">
        <v>100</v>
      </c>
      <c r="DI13" s="513">
        <v>100</v>
      </c>
      <c r="DJ13" s="560">
        <v>100</v>
      </c>
      <c r="DK13" s="513">
        <v>100</v>
      </c>
      <c r="DL13" s="558">
        <v>100</v>
      </c>
      <c r="DM13" s="561">
        <f>DJ13</f>
        <v>100</v>
      </c>
      <c r="DN13" s="558">
        <v>100</v>
      </c>
      <c r="DO13" s="558">
        <v>100</v>
      </c>
      <c r="DP13" s="511">
        <v>1</v>
      </c>
      <c r="DQ13" s="562"/>
      <c r="DR13" s="562"/>
      <c r="DS13" s="562"/>
      <c r="DT13" s="562"/>
      <c r="DU13" s="562"/>
      <c r="DV13" s="562"/>
      <c r="DW13" s="562"/>
      <c r="DX13" s="562"/>
      <c r="DY13" s="562"/>
      <c r="DZ13" s="562"/>
      <c r="EA13" s="562"/>
      <c r="EB13" s="562"/>
      <c r="EC13" s="562"/>
      <c r="ED13" s="562"/>
      <c r="EE13" s="562"/>
      <c r="EF13" s="562"/>
      <c r="EG13" s="562"/>
      <c r="EH13" s="562"/>
      <c r="EI13" s="562"/>
      <c r="EJ13" s="562"/>
      <c r="EK13" s="562"/>
      <c r="EL13" s="562"/>
      <c r="EM13" s="562"/>
      <c r="EN13" s="562"/>
      <c r="EO13" s="562"/>
      <c r="EP13" s="562"/>
      <c r="EQ13" s="562"/>
      <c r="ER13" s="562"/>
      <c r="ES13" s="562"/>
      <c r="ET13" s="514">
        <f>DJ13/DI13</f>
        <v>1</v>
      </c>
      <c r="EU13" s="514">
        <f>DM13/DL13</f>
        <v>1</v>
      </c>
      <c r="EV13" s="511">
        <f>DO13/DN13</f>
        <v>1</v>
      </c>
      <c r="EW13" s="515">
        <f>(AA13+BG13+CK13+DM13)/(Z13+BF13+CJ13+DL13)</f>
        <v>1</v>
      </c>
      <c r="EX13" s="515">
        <f>(AA13+BG13+CK13+DO13)/500</f>
        <v>0.8</v>
      </c>
      <c r="EY13" s="563" t="s">
        <v>617</v>
      </c>
      <c r="EZ13" s="564" t="s">
        <v>499</v>
      </c>
      <c r="FA13" s="564" t="s">
        <v>499</v>
      </c>
      <c r="FB13" s="563" t="s">
        <v>524</v>
      </c>
      <c r="FC13" s="563" t="s">
        <v>616</v>
      </c>
    </row>
    <row r="14" spans="1:159" s="226" customFormat="1" ht="136.5" customHeight="1" thickBot="1" x14ac:dyDescent="0.25">
      <c r="A14" s="642"/>
      <c r="B14" s="643"/>
      <c r="C14" s="556">
        <v>210</v>
      </c>
      <c r="D14" s="557" t="s">
        <v>230</v>
      </c>
      <c r="E14" s="556">
        <v>225</v>
      </c>
      <c r="F14" s="558" t="s">
        <v>234</v>
      </c>
      <c r="G14" s="558" t="s">
        <v>235</v>
      </c>
      <c r="H14" s="558" t="s">
        <v>236</v>
      </c>
      <c r="I14" s="558">
        <v>1</v>
      </c>
      <c r="J14" s="558">
        <v>1</v>
      </c>
      <c r="K14" s="558">
        <v>0.05</v>
      </c>
      <c r="L14" s="558">
        <v>0.05</v>
      </c>
      <c r="M14" s="558">
        <v>0</v>
      </c>
      <c r="N14" s="558">
        <v>0.05</v>
      </c>
      <c r="O14" s="558">
        <v>0.01</v>
      </c>
      <c r="P14" s="558">
        <v>0.05</v>
      </c>
      <c r="Q14" s="558">
        <v>0.02</v>
      </c>
      <c r="R14" s="558">
        <v>0.05</v>
      </c>
      <c r="S14" s="558">
        <v>0.03</v>
      </c>
      <c r="T14" s="558">
        <v>0.05</v>
      </c>
      <c r="U14" s="558">
        <v>0.04</v>
      </c>
      <c r="V14" s="558">
        <v>0.05</v>
      </c>
      <c r="W14" s="558">
        <v>0.05</v>
      </c>
      <c r="X14" s="558">
        <v>0.05</v>
      </c>
      <c r="Y14" s="558">
        <v>0.25</v>
      </c>
      <c r="Z14" s="558">
        <v>0.25</v>
      </c>
      <c r="AA14" s="558">
        <v>0.05</v>
      </c>
      <c r="AB14" s="516">
        <v>0.05</v>
      </c>
      <c r="AC14" s="516">
        <v>0.05</v>
      </c>
      <c r="AD14" s="517">
        <v>0.25</v>
      </c>
      <c r="AE14" s="516">
        <v>0.01</v>
      </c>
      <c r="AF14" s="516">
        <v>0.01</v>
      </c>
      <c r="AG14" s="516">
        <v>0.01</v>
      </c>
      <c r="AH14" s="516">
        <v>0.01</v>
      </c>
      <c r="AI14" s="516">
        <v>0.01</v>
      </c>
      <c r="AJ14" s="516">
        <v>0</v>
      </c>
      <c r="AK14" s="516">
        <v>0.01</v>
      </c>
      <c r="AL14" s="516">
        <v>0.01</v>
      </c>
      <c r="AM14" s="516">
        <v>0.01</v>
      </c>
      <c r="AN14" s="516">
        <v>0.01</v>
      </c>
      <c r="AO14" s="516">
        <v>0.01</v>
      </c>
      <c r="AP14" s="517">
        <v>0.01</v>
      </c>
      <c r="AQ14" s="516">
        <v>0.03</v>
      </c>
      <c r="AR14" s="517">
        <v>0.03</v>
      </c>
      <c r="AS14" s="516">
        <v>0.03</v>
      </c>
      <c r="AT14" s="517">
        <v>0.03</v>
      </c>
      <c r="AU14" s="516">
        <v>0.03</v>
      </c>
      <c r="AV14" s="517">
        <v>0.03</v>
      </c>
      <c r="AW14" s="516">
        <v>0.03</v>
      </c>
      <c r="AX14" s="517">
        <v>0.03</v>
      </c>
      <c r="AY14" s="516">
        <v>0.03</v>
      </c>
      <c r="AZ14" s="517">
        <v>0.04</v>
      </c>
      <c r="BA14" s="516">
        <v>0.04</v>
      </c>
      <c r="BB14" s="517">
        <v>0.04</v>
      </c>
      <c r="BC14" s="518">
        <f>(+AE14+AG14+AI14+AK14+AM14+AO14+AQ14+AS14+AU14+AW14+AY14+BA14)</f>
        <v>0.25</v>
      </c>
      <c r="BD14" s="518">
        <f>+(AE14+AG14+AI14+AK14+AM14+AO14+AQ14+AS14+AU14+AW14+AY14+BA14)</f>
        <v>0.25</v>
      </c>
      <c r="BE14" s="518">
        <f>+AF14+AH14+AJ14+AL14+AN14+AP14+AR14+AT14+AV14+AX14+AZ14+BB14</f>
        <v>0.25</v>
      </c>
      <c r="BF14" s="518">
        <f>+(AE14+AG14+AI14+AK14+AM14+AO14+AQ14+AS14+AU14+AW14+AY14+BA14)</f>
        <v>0.25</v>
      </c>
      <c r="BG14" s="518">
        <f>(+AF14+AH14+AJ14+AL14+AN14+AP14+AR14+AT14+AV14+AX14+AZ14+BB14)</f>
        <v>0.25</v>
      </c>
      <c r="BH14" s="519">
        <v>0.25</v>
      </c>
      <c r="BI14" s="520">
        <v>0.01</v>
      </c>
      <c r="BJ14" s="521">
        <v>0.01</v>
      </c>
      <c r="BK14" s="520">
        <v>0.01</v>
      </c>
      <c r="BL14" s="521">
        <v>0.01</v>
      </c>
      <c r="BM14" s="520">
        <v>0.02</v>
      </c>
      <c r="BN14" s="521">
        <v>0.01</v>
      </c>
      <c r="BO14" s="520">
        <v>0.03</v>
      </c>
      <c r="BP14" s="521">
        <v>0.03</v>
      </c>
      <c r="BQ14" s="520">
        <v>0.02</v>
      </c>
      <c r="BR14" s="521">
        <v>0.03</v>
      </c>
      <c r="BS14" s="520">
        <v>0.02</v>
      </c>
      <c r="BT14" s="521">
        <v>0.02</v>
      </c>
      <c r="BU14" s="520">
        <v>0.02</v>
      </c>
      <c r="BV14" s="521">
        <v>0.02</v>
      </c>
      <c r="BW14" s="520">
        <v>0.03</v>
      </c>
      <c r="BX14" s="521">
        <v>0.03</v>
      </c>
      <c r="BY14" s="520">
        <v>0.02</v>
      </c>
      <c r="BZ14" s="521">
        <v>0.02</v>
      </c>
      <c r="CA14" s="520">
        <v>0.02</v>
      </c>
      <c r="CB14" s="521">
        <v>0.02</v>
      </c>
      <c r="CC14" s="520">
        <v>0.02</v>
      </c>
      <c r="CD14" s="521">
        <v>0.03</v>
      </c>
      <c r="CE14" s="520">
        <v>0.03</v>
      </c>
      <c r="CF14" s="522">
        <v>0.02</v>
      </c>
      <c r="CG14" s="396">
        <f>(+BI14+BK14+BM14+BO14+BQ14+BS14+BU14+BW14+BY14+CA14+CC14+CE14)</f>
        <v>0.24999999999999997</v>
      </c>
      <c r="CH14" s="396">
        <f>+(BI14+BK14+BM14+BO14+BQ14+BS14+BU14+BW14+BY14+CA14+CC14+CE14)</f>
        <v>0.24999999999999997</v>
      </c>
      <c r="CI14" s="396">
        <f>+BJ14+BL14+BN14+BP14+BR14+BT14+BV14+BX14+BZ14+CB14+CD14+CF14</f>
        <v>0.24999999999999997</v>
      </c>
      <c r="CJ14" s="518">
        <f>+(BI14+BK14+BM14+BO14+BQ14+BS14+BU14+BW14+BY14+CA14+CC14+CE14)</f>
        <v>0.24999999999999997</v>
      </c>
      <c r="CK14" s="518">
        <f>(+BJ14+BL14+BN14+BP14+BR14+BT14+BV14+BX14+BZ14+CB14+CD14+CF14)</f>
        <v>0.24999999999999997</v>
      </c>
      <c r="CL14" s="396">
        <v>0.3</v>
      </c>
      <c r="CM14" s="520">
        <v>0.01</v>
      </c>
      <c r="CN14" s="520">
        <v>0.01</v>
      </c>
      <c r="CO14" s="520">
        <v>0.01</v>
      </c>
      <c r="CP14" s="520">
        <v>0.01</v>
      </c>
      <c r="CQ14" s="565">
        <v>0.02</v>
      </c>
      <c r="CR14" s="520">
        <v>0.02</v>
      </c>
      <c r="CS14" s="565">
        <v>0.02</v>
      </c>
      <c r="CT14" s="520">
        <v>0.02</v>
      </c>
      <c r="CU14" s="565">
        <v>0.02</v>
      </c>
      <c r="CV14" s="520">
        <v>0.02</v>
      </c>
      <c r="CW14" s="565">
        <v>0.02</v>
      </c>
      <c r="CX14" s="520">
        <v>0.02</v>
      </c>
      <c r="CY14" s="565">
        <v>0.02</v>
      </c>
      <c r="CZ14" s="520">
        <v>0.02</v>
      </c>
      <c r="DA14" s="565">
        <v>0.02</v>
      </c>
      <c r="DB14" s="566">
        <v>0.02</v>
      </c>
      <c r="DC14" s="565">
        <v>0.02</v>
      </c>
      <c r="DD14" s="520">
        <v>0.02</v>
      </c>
      <c r="DE14" s="565">
        <v>0.02</v>
      </c>
      <c r="DF14" s="520">
        <v>0.02</v>
      </c>
      <c r="DG14" s="565">
        <v>0.02</v>
      </c>
      <c r="DH14" s="520">
        <v>0.02</v>
      </c>
      <c r="DI14" s="565">
        <v>0.1</v>
      </c>
      <c r="DJ14" s="566">
        <v>0.1</v>
      </c>
      <c r="DK14" s="396">
        <f>(+CM14+CO14+CQ14+CS14+CU14+CW14+CY14+DA14+DC14+DE14+DG14+DI14)</f>
        <v>0.3</v>
      </c>
      <c r="DL14" s="520">
        <f>+CM14+CO14+CQ14+CS14+CU14+CW14+CY14+DA14+DC14+DE14+DG14+DI14</f>
        <v>0.3</v>
      </c>
      <c r="DM14" s="396">
        <f>+CN14+CP14+CR14+CT14+CV14+CX14+CZ14+DB14+DD14+DF14+DH14+DJ14</f>
        <v>0.3</v>
      </c>
      <c r="DN14" s="396">
        <f>+(CM14+CO14+CQ14+CS14+CU14+CW14+CY14+DA14+DC14+DE14+DG14+DI14)</f>
        <v>0.3</v>
      </c>
      <c r="DO14" s="396">
        <f>(+CN14+CP14+CR14+CT14+CV14+CX14+CZ14+DB14+DD14+DF14+DH14+DJ14)</f>
        <v>0.3</v>
      </c>
      <c r="DP14" s="519">
        <v>0.15</v>
      </c>
      <c r="DQ14" s="523"/>
      <c r="DR14" s="523"/>
      <c r="DS14" s="523"/>
      <c r="DT14" s="523"/>
      <c r="DU14" s="523"/>
      <c r="DV14" s="523"/>
      <c r="DW14" s="523"/>
      <c r="DX14" s="523"/>
      <c r="DY14" s="523"/>
      <c r="DZ14" s="523"/>
      <c r="EA14" s="523"/>
      <c r="EB14" s="523"/>
      <c r="EC14" s="523"/>
      <c r="ED14" s="523"/>
      <c r="EE14" s="523"/>
      <c r="EF14" s="523"/>
      <c r="EG14" s="523"/>
      <c r="EH14" s="523"/>
      <c r="EI14" s="523"/>
      <c r="EJ14" s="523"/>
      <c r="EK14" s="523"/>
      <c r="EL14" s="523"/>
      <c r="EM14" s="523"/>
      <c r="EN14" s="523"/>
      <c r="EO14" s="523"/>
      <c r="EP14" s="523"/>
      <c r="EQ14" s="523"/>
      <c r="ER14" s="523"/>
      <c r="ES14" s="523"/>
      <c r="ET14" s="514">
        <f>DJ14/DI14</f>
        <v>1</v>
      </c>
      <c r="EU14" s="514">
        <f>DM14/DL14</f>
        <v>1</v>
      </c>
      <c r="EV14" s="511">
        <f>DO14/DN14</f>
        <v>1</v>
      </c>
      <c r="EW14" s="515">
        <f>(AA14+BG14+CK14+DM14)/(Z14+BF14+CJ14+DL14)</f>
        <v>0.80952380952380931</v>
      </c>
      <c r="EX14" s="515">
        <f>(AA14+BG14+CK14+DO14)/I14</f>
        <v>0.84999999999999987</v>
      </c>
      <c r="EY14" s="567" t="s">
        <v>624</v>
      </c>
      <c r="EZ14" s="564" t="s">
        <v>183</v>
      </c>
      <c r="FA14" s="564" t="s">
        <v>499</v>
      </c>
      <c r="FB14" s="567" t="s">
        <v>500</v>
      </c>
      <c r="FC14" s="567" t="s">
        <v>623</v>
      </c>
    </row>
    <row r="15" spans="1:159" s="226" customFormat="1" ht="18.75" customHeight="1" x14ac:dyDescent="0.2">
      <c r="A15" s="227"/>
      <c r="B15" s="227"/>
      <c r="C15" s="228"/>
      <c r="D15" s="229"/>
      <c r="F15" s="230"/>
      <c r="G15" s="231"/>
      <c r="H15" s="524"/>
      <c r="I15" s="228"/>
      <c r="J15" s="228"/>
      <c r="K15" s="228"/>
      <c r="L15" s="228"/>
      <c r="M15" s="228"/>
      <c r="N15" s="228"/>
      <c r="O15" s="228"/>
      <c r="P15" s="228"/>
      <c r="Q15" s="228"/>
      <c r="R15" s="228"/>
      <c r="S15" s="228"/>
      <c r="T15" s="228"/>
      <c r="U15" s="228"/>
      <c r="V15" s="232"/>
      <c r="W15" s="228"/>
      <c r="X15" s="232"/>
      <c r="Y15" s="228"/>
      <c r="Z15" s="228"/>
      <c r="AA15" s="228"/>
      <c r="AB15" s="228"/>
      <c r="AC15" s="232"/>
      <c r="AD15" s="228"/>
      <c r="AE15" s="233"/>
      <c r="AF15" s="233"/>
      <c r="AG15" s="233"/>
      <c r="AH15" s="233"/>
      <c r="AI15" s="233"/>
      <c r="AJ15" s="234"/>
      <c r="AK15" s="233"/>
      <c r="AL15" s="233"/>
      <c r="AM15" s="233"/>
      <c r="AN15" s="235"/>
      <c r="AO15" s="233"/>
      <c r="AP15" s="236"/>
      <c r="AQ15" s="236"/>
      <c r="AR15" s="228"/>
      <c r="AS15" s="228"/>
      <c r="AT15" s="228"/>
      <c r="AU15" s="228"/>
      <c r="AV15" s="228"/>
      <c r="AW15" s="237"/>
      <c r="AX15" s="228"/>
      <c r="AY15" s="228"/>
      <c r="AZ15" s="228"/>
      <c r="BA15" s="238"/>
      <c r="BB15" s="228"/>
      <c r="BC15" s="239"/>
      <c r="BD15" s="240"/>
      <c r="BE15" s="240"/>
      <c r="BF15" s="240"/>
      <c r="BG15" s="240"/>
      <c r="BH15" s="241"/>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28"/>
      <c r="CM15" s="504"/>
      <c r="CN15" s="504"/>
      <c r="CO15" s="504"/>
      <c r="CP15" s="504"/>
      <c r="CQ15" s="504"/>
      <c r="CR15" s="504"/>
      <c r="CS15" s="504"/>
      <c r="CT15" s="504"/>
      <c r="CU15" s="504"/>
      <c r="CV15" s="504"/>
      <c r="CW15" s="504"/>
      <c r="CX15" s="504"/>
      <c r="CY15" s="504"/>
      <c r="CZ15" s="504"/>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525"/>
      <c r="EU15" s="525"/>
      <c r="EV15" s="526"/>
      <c r="EW15" s="526"/>
      <c r="EX15" s="526"/>
    </row>
    <row r="16" spans="1:159" ht="21" customHeight="1" x14ac:dyDescent="0.2">
      <c r="D16" s="242"/>
      <c r="Y16" s="243"/>
      <c r="Z16" s="244"/>
      <c r="AA16" s="245"/>
      <c r="AC16" s="244"/>
      <c r="AE16" s="203"/>
      <c r="AF16" s="203"/>
      <c r="AG16" s="203"/>
      <c r="AH16" s="203"/>
      <c r="AI16" s="203"/>
      <c r="AJ16" s="203"/>
      <c r="AK16" s="203"/>
      <c r="AL16" s="203"/>
      <c r="AM16" s="203"/>
      <c r="AN16" s="203"/>
      <c r="AO16" s="203"/>
      <c r="AP16" s="203"/>
      <c r="AQ16" s="203"/>
      <c r="AV16" s="246"/>
      <c r="AW16" s="246"/>
      <c r="AX16" s="246"/>
      <c r="AY16" s="246"/>
      <c r="AZ16" s="246"/>
      <c r="BA16" s="246"/>
      <c r="BB16" s="246"/>
      <c r="BC16" s="246"/>
      <c r="BD16" s="246"/>
      <c r="BE16" s="246"/>
      <c r="BF16" s="246"/>
      <c r="BG16" s="246"/>
      <c r="BJ16" s="527"/>
    </row>
    <row r="17" spans="1:31" ht="23.25" customHeight="1" x14ac:dyDescent="0.2">
      <c r="B17" s="242" t="s">
        <v>31</v>
      </c>
    </row>
    <row r="18" spans="1:31" s="247" customFormat="1" ht="26.25" customHeight="1" x14ac:dyDescent="0.25">
      <c r="B18" s="1" t="s">
        <v>32</v>
      </c>
      <c r="C18" s="644" t="s">
        <v>33</v>
      </c>
      <c r="D18" s="645"/>
      <c r="E18" s="645"/>
      <c r="F18" s="645"/>
      <c r="G18" s="645"/>
      <c r="H18" s="645"/>
      <c r="I18" s="646"/>
      <c r="J18" s="647" t="s">
        <v>34</v>
      </c>
      <c r="K18" s="648"/>
      <c r="L18" s="648"/>
      <c r="M18" s="648"/>
      <c r="N18" s="648"/>
      <c r="O18" s="648"/>
      <c r="P18" s="649"/>
      <c r="Q18" s="248"/>
      <c r="R18" s="248"/>
      <c r="S18" s="248"/>
      <c r="T18" s="248"/>
      <c r="U18" s="248"/>
      <c r="V18" s="249"/>
      <c r="W18" s="250"/>
      <c r="X18" s="250"/>
      <c r="Y18" s="250"/>
      <c r="Z18" s="250"/>
      <c r="AA18" s="250"/>
      <c r="AB18" s="250"/>
      <c r="AC18" s="250"/>
      <c r="AD18" s="250"/>
      <c r="AE18" s="250"/>
    </row>
    <row r="19" spans="1:31" s="247" customFormat="1" ht="38.25" customHeight="1" x14ac:dyDescent="0.25">
      <c r="A19" s="250"/>
      <c r="B19" s="2">
        <v>13</v>
      </c>
      <c r="C19" s="650" t="s">
        <v>75</v>
      </c>
      <c r="D19" s="650"/>
      <c r="E19" s="650"/>
      <c r="F19" s="650"/>
      <c r="G19" s="650"/>
      <c r="H19" s="650"/>
      <c r="I19" s="650"/>
      <c r="J19" s="650" t="s">
        <v>66</v>
      </c>
      <c r="K19" s="650"/>
      <c r="L19" s="650"/>
      <c r="M19" s="650"/>
      <c r="N19" s="650"/>
      <c r="O19" s="650"/>
      <c r="P19" s="650"/>
      <c r="Q19" s="248"/>
      <c r="R19" s="248"/>
      <c r="S19" s="248"/>
      <c r="T19" s="248"/>
      <c r="U19" s="248"/>
      <c r="V19" s="249"/>
      <c r="W19" s="250"/>
      <c r="X19" s="250"/>
      <c r="Y19" s="250"/>
      <c r="Z19" s="250"/>
      <c r="AA19" s="250"/>
      <c r="AB19" s="250"/>
      <c r="AC19" s="250"/>
      <c r="AD19" s="250"/>
      <c r="AE19" s="250"/>
    </row>
    <row r="20" spans="1:31" s="247" customFormat="1" ht="26.25" customHeight="1" x14ac:dyDescent="0.25">
      <c r="A20" s="250"/>
      <c r="B20" s="2">
        <v>14</v>
      </c>
      <c r="C20" s="650" t="s">
        <v>224</v>
      </c>
      <c r="D20" s="650"/>
      <c r="E20" s="650"/>
      <c r="F20" s="650"/>
      <c r="G20" s="650"/>
      <c r="H20" s="650"/>
      <c r="I20" s="650"/>
      <c r="J20" s="651" t="s">
        <v>431</v>
      </c>
      <c r="K20" s="651"/>
      <c r="L20" s="651"/>
      <c r="M20" s="651"/>
      <c r="N20" s="651"/>
      <c r="O20" s="651"/>
      <c r="P20" s="651"/>
      <c r="Q20" s="248"/>
      <c r="R20" s="248"/>
      <c r="S20" s="248"/>
      <c r="T20" s="248"/>
      <c r="U20" s="248"/>
      <c r="V20" s="249"/>
      <c r="W20" s="250"/>
      <c r="X20" s="250"/>
      <c r="Y20" s="250"/>
      <c r="Z20" s="250"/>
      <c r="AA20" s="250"/>
      <c r="AB20" s="250"/>
      <c r="AC20" s="250"/>
      <c r="AD20" s="250"/>
      <c r="AE20" s="250"/>
    </row>
    <row r="22" spans="1:31" ht="34.5" customHeight="1" x14ac:dyDescent="0.2">
      <c r="AC22" s="246"/>
    </row>
  </sheetData>
  <sheetProtection formatCells="0" formatColumns="0" formatRows="0" sort="0" autoFilter="0" pivotTables="0"/>
  <mergeCells count="39">
    <mergeCell ref="C19:I19"/>
    <mergeCell ref="J19:P19"/>
    <mergeCell ref="C20:I20"/>
    <mergeCell ref="J20:P20"/>
    <mergeCell ref="CL11:DO11"/>
    <mergeCell ref="DP11:ES11"/>
    <mergeCell ref="A13:A14"/>
    <mergeCell ref="B13:B14"/>
    <mergeCell ref="C18:I18"/>
    <mergeCell ref="J18:P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2">
    <dataValidation type="textLength" operator="lessThanOrEqual" showInputMessage="1" showErrorMessage="1" sqref="EZ13:FA14" xr:uid="{00000000-0002-0000-0000-000000000000}">
      <formula1>500</formula1>
    </dataValidation>
    <dataValidation type="textLength" operator="lessThanOrEqual" showInputMessage="1" showErrorMessage="1" sqref="EY13:EY14" xr:uid="{00000000-0002-0000-0000-000001000000}">
      <formula1>3000</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42"/>
  <sheetViews>
    <sheetView showGridLines="0" zoomScale="71" zoomScaleNormal="71" zoomScaleSheetLayoutView="40" zoomScalePageLayoutView="73" workbookViewId="0">
      <selection activeCell="DM31" sqref="DM31:DM32"/>
    </sheetView>
  </sheetViews>
  <sheetFormatPr baseColWidth="10" defaultColWidth="10.85546875" defaultRowHeight="18.75" customHeight="1" x14ac:dyDescent="0.25"/>
  <cols>
    <col min="1" max="1" width="10.7109375" style="251" customWidth="1"/>
    <col min="2" max="2" width="5.42578125" style="251" customWidth="1"/>
    <col min="3" max="3" width="23" style="251" customWidth="1"/>
    <col min="4" max="4" width="15.140625" style="311" customWidth="1"/>
    <col min="5" max="5" width="12.140625" style="311" customWidth="1"/>
    <col min="6" max="6" width="13" style="312" customWidth="1"/>
    <col min="7" max="7" width="22.7109375" style="313" customWidth="1"/>
    <col min="8" max="8" width="21" style="313" hidden="1" customWidth="1"/>
    <col min="9" max="9" width="16.7109375" style="313" hidden="1" customWidth="1"/>
    <col min="10" max="10" width="14.140625" style="313" hidden="1" customWidth="1"/>
    <col min="11" max="11" width="22.140625" style="313" hidden="1" customWidth="1"/>
    <col min="12" max="12" width="17.85546875" style="313" hidden="1" customWidth="1"/>
    <col min="13" max="13" width="22.140625" style="313" hidden="1" customWidth="1"/>
    <col min="14" max="14" width="23" style="313" hidden="1" customWidth="1"/>
    <col min="15" max="16" width="22.140625" style="313" hidden="1" customWidth="1"/>
    <col min="17" max="17" width="21.85546875" style="313" hidden="1" customWidth="1"/>
    <col min="18" max="18" width="22.42578125" style="313" hidden="1" customWidth="1"/>
    <col min="19" max="19" width="21.85546875" style="313" hidden="1" customWidth="1"/>
    <col min="20" max="21" width="22.7109375" style="313" hidden="1" customWidth="1"/>
    <col min="22" max="22" width="22.42578125" style="313" hidden="1" customWidth="1"/>
    <col min="23" max="23" width="22.7109375" style="313" hidden="1" customWidth="1"/>
    <col min="24" max="24" width="26.7109375" style="313" hidden="1" customWidth="1"/>
    <col min="25" max="25" width="17.5703125" style="313" hidden="1" customWidth="1"/>
    <col min="26" max="26" width="25.42578125" style="313" customWidth="1"/>
    <col min="27" max="27" width="24.28515625" style="313" customWidth="1"/>
    <col min="28" max="28" width="22.42578125" style="313" hidden="1" customWidth="1"/>
    <col min="29" max="29" width="20.140625" style="313" hidden="1" customWidth="1"/>
    <col min="30" max="30" width="17.28515625" style="313" hidden="1" customWidth="1"/>
    <col min="31" max="41" width="20" style="313" hidden="1" customWidth="1"/>
    <col min="42" max="44" width="19.7109375" style="313" hidden="1" customWidth="1"/>
    <col min="45" max="45" width="22.7109375" style="313" hidden="1" customWidth="1"/>
    <col min="46" max="46" width="17.42578125" style="313" hidden="1" customWidth="1"/>
    <col min="47" max="47" width="20.28515625" style="313" hidden="1" customWidth="1"/>
    <col min="48" max="48" width="20.42578125" style="313" hidden="1" customWidth="1"/>
    <col min="49" max="50" width="18.42578125" style="313" hidden="1" customWidth="1"/>
    <col min="51" max="51" width="20.28515625" style="313" hidden="1" customWidth="1"/>
    <col min="52" max="52" width="19.28515625" style="313" hidden="1" customWidth="1"/>
    <col min="53" max="53" width="19.85546875" style="313" hidden="1" customWidth="1"/>
    <col min="54" max="54" width="20.28515625" style="313" hidden="1" customWidth="1"/>
    <col min="55" max="55" width="18.7109375" style="313" hidden="1" customWidth="1"/>
    <col min="56" max="57" width="23.28515625" style="313" customWidth="1"/>
    <col min="58" max="58" width="19.5703125" style="328" hidden="1" customWidth="1"/>
    <col min="59" max="60" width="17.85546875" style="313" hidden="1" customWidth="1"/>
    <col min="61" max="61" width="16.85546875" style="313" hidden="1" customWidth="1"/>
    <col min="62" max="62" width="16" style="313" hidden="1" customWidth="1"/>
    <col min="63" max="63" width="16.28515625" style="313" hidden="1" customWidth="1"/>
    <col min="64" max="64" width="16" style="313" hidden="1" customWidth="1"/>
    <col min="65" max="65" width="17.42578125" style="313" hidden="1" customWidth="1"/>
    <col min="66" max="66" width="15.7109375" style="313" hidden="1" customWidth="1"/>
    <col min="67" max="67" width="16.85546875" style="313" hidden="1" customWidth="1"/>
    <col min="68" max="68" width="15.7109375" style="313" hidden="1" customWidth="1"/>
    <col min="69" max="69" width="18.5703125" style="313" hidden="1" customWidth="1"/>
    <col min="70" max="70" width="16" style="313" hidden="1" customWidth="1"/>
    <col min="71" max="71" width="18.5703125" style="313" hidden="1" customWidth="1"/>
    <col min="72" max="72" width="15.7109375" style="313" hidden="1" customWidth="1"/>
    <col min="73" max="73" width="18.5703125" style="313" hidden="1" customWidth="1"/>
    <col min="74" max="74" width="17.85546875" style="313" hidden="1" customWidth="1"/>
    <col min="75" max="75" width="16.85546875" style="313" hidden="1" customWidth="1"/>
    <col min="76" max="76" width="17.42578125" style="313" hidden="1" customWidth="1"/>
    <col min="77" max="77" width="17.85546875" style="313" hidden="1" customWidth="1"/>
    <col min="78" max="78" width="17.42578125" style="313" hidden="1" customWidth="1"/>
    <col min="79" max="79" width="18.5703125" style="313" hidden="1" customWidth="1"/>
    <col min="80" max="80" width="17.140625" style="313" hidden="1" customWidth="1"/>
    <col min="81" max="81" width="16.85546875" style="313" hidden="1" customWidth="1"/>
    <col min="82" max="82" width="15.42578125" style="313" hidden="1" customWidth="1"/>
    <col min="83" max="84" width="19.140625" style="313" hidden="1" customWidth="1"/>
    <col min="85" max="85" width="18.7109375" style="313" hidden="1" customWidth="1"/>
    <col min="86" max="87" width="22.28515625" style="313" customWidth="1"/>
    <col min="88" max="88" width="23" style="313" customWidth="1"/>
    <col min="89" max="89" width="21.85546875" style="313" customWidth="1"/>
    <col min="90" max="117" width="24.140625" style="313" customWidth="1"/>
    <col min="118" max="118" width="23" style="313" customWidth="1"/>
    <col min="119" max="142" width="15.7109375" style="313" hidden="1" customWidth="1"/>
    <col min="143" max="143" width="19.85546875" style="313" hidden="1" customWidth="1"/>
    <col min="144" max="146" width="15.7109375" style="313" hidden="1" customWidth="1"/>
    <col min="147" max="147" width="1.7109375" style="313" hidden="1" customWidth="1"/>
    <col min="148" max="149" width="19.140625" style="252" customWidth="1"/>
    <col min="150" max="150" width="19.140625" style="251" customWidth="1"/>
    <col min="151" max="151" width="24.5703125" style="251" customWidth="1"/>
    <col min="152" max="152" width="21" style="251" customWidth="1"/>
    <col min="153" max="153" width="53" style="251" customWidth="1"/>
    <col min="154" max="154" width="13.28515625" style="251" customWidth="1"/>
    <col min="155" max="155" width="14" style="251" customWidth="1"/>
    <col min="156" max="156" width="34.85546875" style="251" customWidth="1"/>
    <col min="157" max="157" width="35" style="251" customWidth="1"/>
    <col min="158" max="16384" width="10.85546875" style="251"/>
  </cols>
  <sheetData>
    <row r="1" spans="1:157" ht="27.75" customHeight="1" x14ac:dyDescent="0.25">
      <c r="A1" s="699"/>
      <c r="B1" s="700"/>
      <c r="C1" s="700"/>
      <c r="D1" s="700"/>
      <c r="E1" s="701"/>
      <c r="F1" s="720" t="s">
        <v>35</v>
      </c>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c r="DK1" s="720"/>
      <c r="DL1" s="720"/>
      <c r="DM1" s="720"/>
      <c r="DN1" s="720"/>
      <c r="DO1" s="720"/>
      <c r="DP1" s="720"/>
      <c r="DQ1" s="720"/>
      <c r="DR1" s="720"/>
      <c r="DS1" s="720"/>
      <c r="DT1" s="720"/>
      <c r="DU1" s="720"/>
      <c r="DV1" s="720"/>
      <c r="DW1" s="720"/>
      <c r="DX1" s="720"/>
      <c r="DY1" s="720"/>
      <c r="DZ1" s="720"/>
      <c r="EA1" s="720"/>
      <c r="EB1" s="720"/>
      <c r="EC1" s="720"/>
      <c r="ED1" s="720"/>
      <c r="EE1" s="720"/>
      <c r="EF1" s="720"/>
      <c r="EG1" s="720"/>
      <c r="EH1" s="720"/>
      <c r="EI1" s="720"/>
      <c r="EJ1" s="720"/>
      <c r="EK1" s="720"/>
      <c r="EL1" s="720"/>
      <c r="EM1" s="720"/>
      <c r="EN1" s="720"/>
      <c r="EO1" s="720"/>
      <c r="EP1" s="720"/>
      <c r="EQ1" s="720"/>
      <c r="ER1" s="720"/>
      <c r="ES1" s="720"/>
      <c r="ET1" s="720"/>
      <c r="EU1" s="720"/>
      <c r="EV1" s="720"/>
      <c r="EW1" s="720"/>
      <c r="EX1" s="720"/>
      <c r="EY1" s="720"/>
      <c r="EZ1" s="720"/>
      <c r="FA1" s="721"/>
    </row>
    <row r="2" spans="1:157" ht="18" customHeight="1" thickBot="1" x14ac:dyDescent="0.3">
      <c r="A2" s="702"/>
      <c r="B2" s="703"/>
      <c r="C2" s="703"/>
      <c r="D2" s="703"/>
      <c r="E2" s="704"/>
      <c r="F2" s="722" t="s">
        <v>221</v>
      </c>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c r="BZ2" s="722"/>
      <c r="CA2" s="722"/>
      <c r="CB2" s="722"/>
      <c r="CC2" s="722"/>
      <c r="CD2" s="722"/>
      <c r="CE2" s="722"/>
      <c r="CF2" s="722"/>
      <c r="CG2" s="722"/>
      <c r="CH2" s="722"/>
      <c r="CI2" s="722"/>
      <c r="CJ2" s="722"/>
      <c r="CK2" s="722"/>
      <c r="CL2" s="722"/>
      <c r="CM2" s="722"/>
      <c r="CN2" s="722"/>
      <c r="CO2" s="722"/>
      <c r="CP2" s="722"/>
      <c r="CQ2" s="722"/>
      <c r="CR2" s="722"/>
      <c r="CS2" s="722"/>
      <c r="CT2" s="722"/>
      <c r="CU2" s="722"/>
      <c r="CV2" s="722"/>
      <c r="CW2" s="722"/>
      <c r="CX2" s="722"/>
      <c r="CY2" s="722"/>
      <c r="CZ2" s="722"/>
      <c r="DA2" s="722"/>
      <c r="DB2" s="722"/>
      <c r="DC2" s="722"/>
      <c r="DD2" s="722"/>
      <c r="DE2" s="722"/>
      <c r="DF2" s="722"/>
      <c r="DG2" s="722"/>
      <c r="DH2" s="722"/>
      <c r="DI2" s="722"/>
      <c r="DJ2" s="722"/>
      <c r="DK2" s="722"/>
      <c r="DL2" s="722"/>
      <c r="DM2" s="722"/>
      <c r="DN2" s="722"/>
      <c r="DO2" s="722"/>
      <c r="DP2" s="722"/>
      <c r="DQ2" s="722"/>
      <c r="DR2" s="722"/>
      <c r="DS2" s="722"/>
      <c r="DT2" s="722"/>
      <c r="DU2" s="722"/>
      <c r="DV2" s="722"/>
      <c r="DW2" s="722"/>
      <c r="DX2" s="722"/>
      <c r="DY2" s="722"/>
      <c r="DZ2" s="722"/>
      <c r="EA2" s="722"/>
      <c r="EB2" s="722"/>
      <c r="EC2" s="722"/>
      <c r="ED2" s="722"/>
      <c r="EE2" s="722"/>
      <c r="EF2" s="722"/>
      <c r="EG2" s="722"/>
      <c r="EH2" s="722"/>
      <c r="EI2" s="722"/>
      <c r="EJ2" s="722"/>
      <c r="EK2" s="722"/>
      <c r="EL2" s="722"/>
      <c r="EM2" s="722"/>
      <c r="EN2" s="722"/>
      <c r="EO2" s="722"/>
      <c r="EP2" s="722"/>
      <c r="EQ2" s="722"/>
      <c r="ER2" s="723"/>
      <c r="ES2" s="723"/>
      <c r="ET2" s="723"/>
      <c r="EU2" s="723"/>
      <c r="EV2" s="723"/>
      <c r="EW2" s="723"/>
      <c r="EX2" s="723"/>
      <c r="EY2" s="723"/>
      <c r="EZ2" s="723"/>
      <c r="FA2" s="724"/>
    </row>
    <row r="3" spans="1:157" ht="18.75" customHeight="1" thickBot="1" x14ac:dyDescent="0.3">
      <c r="A3" s="705"/>
      <c r="B3" s="706"/>
      <c r="C3" s="706"/>
      <c r="D3" s="706"/>
      <c r="E3" s="707"/>
      <c r="F3" s="725" t="s">
        <v>44</v>
      </c>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t="s">
        <v>203</v>
      </c>
      <c r="ES3" s="726"/>
      <c r="ET3" s="726"/>
      <c r="EU3" s="726"/>
      <c r="EV3" s="726"/>
      <c r="EW3" s="726"/>
      <c r="EX3" s="726"/>
      <c r="EY3" s="726"/>
      <c r="EZ3" s="726"/>
      <c r="FA3" s="729"/>
    </row>
    <row r="4" spans="1:157" ht="18.75" customHeight="1" thickBot="1" x14ac:dyDescent="0.3">
      <c r="A4" s="708" t="s">
        <v>0</v>
      </c>
      <c r="B4" s="709"/>
      <c r="C4" s="709"/>
      <c r="D4" s="709"/>
      <c r="E4" s="710"/>
      <c r="F4" s="730" t="s">
        <v>237</v>
      </c>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1"/>
      <c r="ED4" s="731"/>
      <c r="EE4" s="731"/>
      <c r="EF4" s="731"/>
      <c r="EG4" s="731"/>
      <c r="EH4" s="731"/>
      <c r="EI4" s="731"/>
      <c r="EJ4" s="731"/>
      <c r="EK4" s="731"/>
      <c r="EL4" s="731"/>
      <c r="EM4" s="731"/>
      <c r="EN4" s="731"/>
      <c r="EO4" s="731"/>
      <c r="EP4" s="731"/>
      <c r="EQ4" s="731"/>
      <c r="ER4" s="731"/>
      <c r="ES4" s="731"/>
      <c r="ET4" s="731"/>
      <c r="EU4" s="731"/>
      <c r="EV4" s="731"/>
      <c r="EW4" s="731"/>
      <c r="EX4" s="731"/>
      <c r="EY4" s="731"/>
      <c r="EZ4" s="731"/>
      <c r="FA4" s="732"/>
    </row>
    <row r="5" spans="1:157" ht="18.75" customHeight="1" thickBot="1" x14ac:dyDescent="0.3">
      <c r="A5" s="711" t="s">
        <v>2</v>
      </c>
      <c r="B5" s="712"/>
      <c r="C5" s="712"/>
      <c r="D5" s="712"/>
      <c r="E5" s="713"/>
      <c r="F5" s="730" t="s">
        <v>226</v>
      </c>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c r="BW5" s="731"/>
      <c r="BX5" s="731"/>
      <c r="BY5" s="731"/>
      <c r="BZ5" s="731"/>
      <c r="CA5" s="731"/>
      <c r="CB5" s="731"/>
      <c r="CC5" s="731"/>
      <c r="CD5" s="731"/>
      <c r="CE5" s="731"/>
      <c r="CF5" s="731"/>
      <c r="CG5" s="731"/>
      <c r="CH5" s="731"/>
      <c r="CI5" s="731"/>
      <c r="CJ5" s="731"/>
      <c r="CK5" s="731"/>
      <c r="CL5" s="731"/>
      <c r="CM5" s="731"/>
      <c r="CN5" s="731"/>
      <c r="CO5" s="731"/>
      <c r="CP5" s="731"/>
      <c r="CQ5" s="731"/>
      <c r="CR5" s="731"/>
      <c r="CS5" s="731"/>
      <c r="CT5" s="731"/>
      <c r="CU5" s="731"/>
      <c r="CV5" s="731"/>
      <c r="CW5" s="731"/>
      <c r="CX5" s="731"/>
      <c r="CY5" s="731"/>
      <c r="CZ5" s="731"/>
      <c r="DA5" s="731"/>
      <c r="DB5" s="731"/>
      <c r="DC5" s="731"/>
      <c r="DD5" s="731"/>
      <c r="DE5" s="731"/>
      <c r="DF5" s="731"/>
      <c r="DG5" s="731"/>
      <c r="DH5" s="731"/>
      <c r="DI5" s="731"/>
      <c r="DJ5" s="731"/>
      <c r="DK5" s="731"/>
      <c r="DL5" s="731"/>
      <c r="DM5" s="731"/>
      <c r="DN5" s="731"/>
      <c r="DO5" s="731"/>
      <c r="DP5" s="731"/>
      <c r="DQ5" s="731"/>
      <c r="DR5" s="731"/>
      <c r="DS5" s="731"/>
      <c r="DT5" s="731"/>
      <c r="DU5" s="731"/>
      <c r="DV5" s="731"/>
      <c r="DW5" s="731"/>
      <c r="DX5" s="731"/>
      <c r="DY5" s="731"/>
      <c r="DZ5" s="731"/>
      <c r="EA5" s="731"/>
      <c r="EB5" s="731"/>
      <c r="EC5" s="731"/>
      <c r="ED5" s="731"/>
      <c r="EE5" s="731"/>
      <c r="EF5" s="731"/>
      <c r="EG5" s="731"/>
      <c r="EH5" s="731"/>
      <c r="EI5" s="731"/>
      <c r="EJ5" s="731"/>
      <c r="EK5" s="731"/>
      <c r="EL5" s="731"/>
      <c r="EM5" s="731"/>
      <c r="EN5" s="731"/>
      <c r="EO5" s="731"/>
      <c r="EP5" s="731"/>
      <c r="EQ5" s="731"/>
      <c r="ER5" s="731"/>
      <c r="ES5" s="731"/>
      <c r="ET5" s="731"/>
      <c r="EU5" s="731"/>
      <c r="EV5" s="731"/>
      <c r="EW5" s="731"/>
      <c r="EX5" s="731"/>
      <c r="EY5" s="731"/>
      <c r="EZ5" s="731"/>
      <c r="FA5" s="732"/>
    </row>
    <row r="6" spans="1:157" ht="11.25" customHeight="1" thickBot="1" x14ac:dyDescent="0.3">
      <c r="A6" s="253"/>
      <c r="B6" s="253"/>
      <c r="C6" s="253"/>
      <c r="D6" s="254"/>
      <c r="E6" s="254"/>
      <c r="F6" s="255"/>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7"/>
      <c r="BG6" s="258"/>
      <c r="BH6" s="256"/>
      <c r="BI6" s="258"/>
      <c r="BJ6" s="256"/>
      <c r="BK6" s="258"/>
      <c r="BL6" s="256"/>
      <c r="BM6" s="258"/>
      <c r="BN6" s="256"/>
      <c r="BO6" s="258"/>
      <c r="BP6" s="256"/>
      <c r="BQ6" s="258"/>
      <c r="BR6" s="256"/>
      <c r="BS6" s="258"/>
      <c r="BT6" s="256"/>
      <c r="BU6" s="258"/>
      <c r="BV6" s="256"/>
      <c r="BW6" s="258"/>
      <c r="BX6" s="256"/>
      <c r="BY6" s="258"/>
      <c r="BZ6" s="256"/>
      <c r="CA6" s="258"/>
      <c r="CB6" s="256"/>
      <c r="CC6" s="258"/>
      <c r="CD6" s="256"/>
      <c r="CE6" s="259"/>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60"/>
      <c r="ES6" s="260"/>
      <c r="ET6" s="253"/>
      <c r="EU6" s="253"/>
      <c r="EV6" s="253"/>
      <c r="EW6" s="253"/>
      <c r="EX6" s="253"/>
      <c r="EY6" s="253"/>
      <c r="EZ6" s="253"/>
      <c r="FA6" s="253"/>
    </row>
    <row r="7" spans="1:157" s="261" customFormat="1" ht="20.25" customHeight="1" thickBot="1" x14ac:dyDescent="0.3">
      <c r="A7" s="714" t="s">
        <v>74</v>
      </c>
      <c r="B7" s="715"/>
      <c r="C7" s="715"/>
      <c r="D7" s="715"/>
      <c r="E7" s="715"/>
      <c r="F7" s="715"/>
      <c r="G7" s="716"/>
      <c r="H7" s="727" t="s">
        <v>192</v>
      </c>
      <c r="I7" s="727"/>
      <c r="J7" s="727"/>
      <c r="K7" s="727"/>
      <c r="L7" s="727"/>
      <c r="M7" s="727"/>
      <c r="N7" s="727"/>
      <c r="O7" s="727"/>
      <c r="P7" s="727"/>
      <c r="Q7" s="727"/>
      <c r="R7" s="727"/>
      <c r="S7" s="727"/>
      <c r="T7" s="727"/>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c r="CU7" s="728"/>
      <c r="CV7" s="728"/>
      <c r="CW7" s="728"/>
      <c r="CX7" s="728"/>
      <c r="CY7" s="728"/>
      <c r="CZ7" s="728"/>
      <c r="DA7" s="728"/>
      <c r="DB7" s="728"/>
      <c r="DC7" s="728"/>
      <c r="DD7" s="728"/>
      <c r="DE7" s="728"/>
      <c r="DF7" s="728"/>
      <c r="DG7" s="728"/>
      <c r="DH7" s="728"/>
      <c r="DI7" s="728"/>
      <c r="DJ7" s="728"/>
      <c r="DK7" s="728"/>
      <c r="DL7" s="728"/>
      <c r="DM7" s="728"/>
      <c r="DN7" s="728"/>
      <c r="DO7" s="728"/>
      <c r="DP7" s="728"/>
      <c r="DQ7" s="728"/>
      <c r="DR7" s="728"/>
      <c r="DS7" s="728"/>
      <c r="DT7" s="728"/>
      <c r="DU7" s="728"/>
      <c r="DV7" s="728"/>
      <c r="DW7" s="728"/>
      <c r="DX7" s="728"/>
      <c r="DY7" s="728"/>
      <c r="DZ7" s="728"/>
      <c r="EA7" s="728"/>
      <c r="EB7" s="728"/>
      <c r="EC7" s="728"/>
      <c r="ED7" s="728"/>
      <c r="EE7" s="728"/>
      <c r="EF7" s="728"/>
      <c r="EG7" s="728"/>
      <c r="EH7" s="728"/>
      <c r="EI7" s="728"/>
      <c r="EJ7" s="728"/>
      <c r="EK7" s="728"/>
      <c r="EL7" s="728"/>
      <c r="EM7" s="728"/>
      <c r="EN7" s="728"/>
      <c r="EO7" s="728"/>
      <c r="EP7" s="728"/>
      <c r="EQ7" s="728"/>
      <c r="ER7" s="626" t="s">
        <v>185</v>
      </c>
      <c r="ES7" s="626" t="s">
        <v>186</v>
      </c>
      <c r="ET7" s="671" t="s">
        <v>187</v>
      </c>
      <c r="EU7" s="630" t="s">
        <v>209</v>
      </c>
      <c r="EV7" s="657" t="s">
        <v>210</v>
      </c>
      <c r="EW7" s="659" t="s">
        <v>211</v>
      </c>
      <c r="EX7" s="638" t="s">
        <v>212</v>
      </c>
      <c r="EY7" s="638" t="s">
        <v>213</v>
      </c>
      <c r="EZ7" s="638" t="s">
        <v>215</v>
      </c>
      <c r="FA7" s="620" t="s">
        <v>214</v>
      </c>
    </row>
    <row r="8" spans="1:157" s="261" customFormat="1" ht="36.75" customHeight="1" thickBot="1" x14ac:dyDescent="0.3">
      <c r="A8" s="717"/>
      <c r="B8" s="718"/>
      <c r="C8" s="718"/>
      <c r="D8" s="718"/>
      <c r="E8" s="718"/>
      <c r="F8" s="718"/>
      <c r="G8" s="719"/>
      <c r="H8" s="633" t="s">
        <v>51</v>
      </c>
      <c r="I8" s="633"/>
      <c r="J8" s="633"/>
      <c r="K8" s="633"/>
      <c r="L8" s="633"/>
      <c r="M8" s="633"/>
      <c r="N8" s="633"/>
      <c r="O8" s="633"/>
      <c r="P8" s="633"/>
      <c r="Q8" s="633"/>
      <c r="R8" s="633"/>
      <c r="S8" s="633"/>
      <c r="T8" s="633"/>
      <c r="U8" s="633"/>
      <c r="V8" s="633"/>
      <c r="W8" s="633"/>
      <c r="X8" s="633"/>
      <c r="Y8" s="633"/>
      <c r="Z8" s="633"/>
      <c r="AA8" s="634"/>
      <c r="AB8" s="632" t="s">
        <v>222</v>
      </c>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4"/>
      <c r="BF8" s="632" t="s">
        <v>48</v>
      </c>
      <c r="BG8" s="633"/>
      <c r="BH8" s="633"/>
      <c r="BI8" s="633"/>
      <c r="BJ8" s="633"/>
      <c r="BK8" s="633"/>
      <c r="BL8" s="633"/>
      <c r="BM8" s="633"/>
      <c r="BN8" s="633"/>
      <c r="BO8" s="633"/>
      <c r="BP8" s="633"/>
      <c r="BQ8" s="633"/>
      <c r="BR8" s="633"/>
      <c r="BS8" s="633"/>
      <c r="BT8" s="633"/>
      <c r="BU8" s="633"/>
      <c r="BV8" s="633"/>
      <c r="BW8" s="633"/>
      <c r="BX8" s="633"/>
      <c r="BY8" s="633"/>
      <c r="BZ8" s="633"/>
      <c r="CA8" s="633"/>
      <c r="CB8" s="633"/>
      <c r="CC8" s="633"/>
      <c r="CD8" s="633"/>
      <c r="CE8" s="633"/>
      <c r="CF8" s="633"/>
      <c r="CG8" s="633"/>
      <c r="CH8" s="633"/>
      <c r="CI8" s="634"/>
      <c r="CJ8" s="655" t="s">
        <v>49</v>
      </c>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2" t="s">
        <v>50</v>
      </c>
      <c r="DO8" s="653"/>
      <c r="DP8" s="653"/>
      <c r="DQ8" s="653"/>
      <c r="DR8" s="653"/>
      <c r="DS8" s="653"/>
      <c r="DT8" s="653"/>
      <c r="DU8" s="653"/>
      <c r="DV8" s="653"/>
      <c r="DW8" s="653"/>
      <c r="DX8" s="653"/>
      <c r="DY8" s="653"/>
      <c r="DZ8" s="653"/>
      <c r="EA8" s="653"/>
      <c r="EB8" s="653"/>
      <c r="EC8" s="653"/>
      <c r="ED8" s="653"/>
      <c r="EE8" s="653"/>
      <c r="EF8" s="653"/>
      <c r="EG8" s="654"/>
      <c r="EH8" s="654"/>
      <c r="EI8" s="654"/>
      <c r="EJ8" s="654"/>
      <c r="EK8" s="654"/>
      <c r="EL8" s="654"/>
      <c r="EM8" s="654"/>
      <c r="EN8" s="654"/>
      <c r="EO8" s="654"/>
      <c r="EP8" s="654"/>
      <c r="EQ8" s="654"/>
      <c r="ER8" s="627"/>
      <c r="ES8" s="627"/>
      <c r="ET8" s="672"/>
      <c r="EU8" s="631"/>
      <c r="EV8" s="658"/>
      <c r="EW8" s="660"/>
      <c r="EX8" s="639"/>
      <c r="EY8" s="639"/>
      <c r="EZ8" s="639"/>
      <c r="FA8" s="621"/>
    </row>
    <row r="9" spans="1:157" s="261" customFormat="1" ht="72.75" customHeight="1" thickBot="1" x14ac:dyDescent="0.3">
      <c r="A9" s="262" t="s">
        <v>67</v>
      </c>
      <c r="B9" s="263" t="s">
        <v>68</v>
      </c>
      <c r="C9" s="264" t="s">
        <v>69</v>
      </c>
      <c r="D9" s="264" t="s">
        <v>70</v>
      </c>
      <c r="E9" s="395" t="s">
        <v>71</v>
      </c>
      <c r="F9" s="265" t="s">
        <v>72</v>
      </c>
      <c r="G9" s="374" t="s">
        <v>73</v>
      </c>
      <c r="H9" s="221" t="s">
        <v>530</v>
      </c>
      <c r="I9" s="214" t="s">
        <v>531</v>
      </c>
      <c r="J9" s="215" t="s">
        <v>532</v>
      </c>
      <c r="K9" s="214" t="s">
        <v>533</v>
      </c>
      <c r="L9" s="215" t="s">
        <v>534</v>
      </c>
      <c r="M9" s="214" t="s">
        <v>535</v>
      </c>
      <c r="N9" s="215" t="s">
        <v>536</v>
      </c>
      <c r="O9" s="214" t="s">
        <v>537</v>
      </c>
      <c r="P9" s="215" t="s">
        <v>538</v>
      </c>
      <c r="Q9" s="214" t="s">
        <v>539</v>
      </c>
      <c r="R9" s="215" t="s">
        <v>540</v>
      </c>
      <c r="S9" s="214" t="s">
        <v>541</v>
      </c>
      <c r="T9" s="215" t="s">
        <v>542</v>
      </c>
      <c r="U9" s="214" t="s">
        <v>543</v>
      </c>
      <c r="V9" s="216" t="s">
        <v>544</v>
      </c>
      <c r="W9" s="208" t="s">
        <v>184</v>
      </c>
      <c r="X9" s="220" t="s">
        <v>216</v>
      </c>
      <c r="Y9" s="218" t="s">
        <v>217</v>
      </c>
      <c r="Z9" s="219" t="s">
        <v>218</v>
      </c>
      <c r="AA9" s="218" t="s">
        <v>219</v>
      </c>
      <c r="AB9" s="213" t="s">
        <v>530</v>
      </c>
      <c r="AC9" s="214" t="s">
        <v>545</v>
      </c>
      <c r="AD9" s="215" t="s">
        <v>546</v>
      </c>
      <c r="AE9" s="214" t="s">
        <v>547</v>
      </c>
      <c r="AF9" s="215" t="s">
        <v>548</v>
      </c>
      <c r="AG9" s="214" t="s">
        <v>549</v>
      </c>
      <c r="AH9" s="215" t="s">
        <v>550</v>
      </c>
      <c r="AI9" s="214" t="s">
        <v>551</v>
      </c>
      <c r="AJ9" s="215" t="s">
        <v>552</v>
      </c>
      <c r="AK9" s="214" t="s">
        <v>553</v>
      </c>
      <c r="AL9" s="215" t="s">
        <v>554</v>
      </c>
      <c r="AM9" s="214" t="s">
        <v>531</v>
      </c>
      <c r="AN9" s="215" t="s">
        <v>532</v>
      </c>
      <c r="AO9" s="214" t="s">
        <v>533</v>
      </c>
      <c r="AP9" s="215" t="s">
        <v>534</v>
      </c>
      <c r="AQ9" s="214" t="s">
        <v>535</v>
      </c>
      <c r="AR9" s="215" t="s">
        <v>536</v>
      </c>
      <c r="AS9" s="214" t="s">
        <v>537</v>
      </c>
      <c r="AT9" s="215" t="s">
        <v>538</v>
      </c>
      <c r="AU9" s="214" t="s">
        <v>539</v>
      </c>
      <c r="AV9" s="215" t="s">
        <v>540</v>
      </c>
      <c r="AW9" s="214" t="s">
        <v>541</v>
      </c>
      <c r="AX9" s="215" t="s">
        <v>542</v>
      </c>
      <c r="AY9" s="214" t="s">
        <v>543</v>
      </c>
      <c r="AZ9" s="216" t="s">
        <v>544</v>
      </c>
      <c r="BA9" s="208" t="s">
        <v>184</v>
      </c>
      <c r="BB9" s="220" t="s">
        <v>208</v>
      </c>
      <c r="BC9" s="218" t="s">
        <v>207</v>
      </c>
      <c r="BD9" s="219" t="s">
        <v>206</v>
      </c>
      <c r="BE9" s="218" t="s">
        <v>205</v>
      </c>
      <c r="BF9" s="213" t="s">
        <v>530</v>
      </c>
      <c r="BG9" s="375" t="s">
        <v>555</v>
      </c>
      <c r="BH9" s="376" t="s">
        <v>556</v>
      </c>
      <c r="BI9" s="375" t="s">
        <v>557</v>
      </c>
      <c r="BJ9" s="376" t="s">
        <v>558</v>
      </c>
      <c r="BK9" s="375" t="s">
        <v>559</v>
      </c>
      <c r="BL9" s="376" t="s">
        <v>560</v>
      </c>
      <c r="BM9" s="375" t="s">
        <v>561</v>
      </c>
      <c r="BN9" s="376" t="s">
        <v>562</v>
      </c>
      <c r="BO9" s="375" t="s">
        <v>563</v>
      </c>
      <c r="BP9" s="376" t="s">
        <v>564</v>
      </c>
      <c r="BQ9" s="375" t="s">
        <v>565</v>
      </c>
      <c r="BR9" s="376" t="s">
        <v>566</v>
      </c>
      <c r="BS9" s="375" t="s">
        <v>567</v>
      </c>
      <c r="BT9" s="376" t="s">
        <v>568</v>
      </c>
      <c r="BU9" s="375" t="s">
        <v>569</v>
      </c>
      <c r="BV9" s="376" t="s">
        <v>570</v>
      </c>
      <c r="BW9" s="375" t="s">
        <v>571</v>
      </c>
      <c r="BX9" s="376" t="s">
        <v>572</v>
      </c>
      <c r="BY9" s="375" t="s">
        <v>573</v>
      </c>
      <c r="BZ9" s="376" t="s">
        <v>574</v>
      </c>
      <c r="CA9" s="375" t="s">
        <v>575</v>
      </c>
      <c r="CB9" s="376" t="s">
        <v>576</v>
      </c>
      <c r="CC9" s="375" t="s">
        <v>577</v>
      </c>
      <c r="CD9" s="377" t="s">
        <v>578</v>
      </c>
      <c r="CE9" s="208" t="s">
        <v>184</v>
      </c>
      <c r="CF9" s="220" t="s">
        <v>188</v>
      </c>
      <c r="CG9" s="218" t="s">
        <v>189</v>
      </c>
      <c r="CH9" s="219" t="s">
        <v>190</v>
      </c>
      <c r="CI9" s="218" t="s">
        <v>191</v>
      </c>
      <c r="CJ9" s="213" t="s">
        <v>530</v>
      </c>
      <c r="CK9" s="375" t="s">
        <v>555</v>
      </c>
      <c r="CL9" s="376" t="s">
        <v>556</v>
      </c>
      <c r="CM9" s="375" t="s">
        <v>557</v>
      </c>
      <c r="CN9" s="376" t="s">
        <v>558</v>
      </c>
      <c r="CO9" s="375" t="s">
        <v>559</v>
      </c>
      <c r="CP9" s="376" t="s">
        <v>560</v>
      </c>
      <c r="CQ9" s="375" t="s">
        <v>579</v>
      </c>
      <c r="CR9" s="376" t="s">
        <v>562</v>
      </c>
      <c r="CS9" s="375" t="s">
        <v>563</v>
      </c>
      <c r="CT9" s="376" t="s">
        <v>564</v>
      </c>
      <c r="CU9" s="375" t="s">
        <v>565</v>
      </c>
      <c r="CV9" s="376" t="s">
        <v>566</v>
      </c>
      <c r="CW9" s="375" t="s">
        <v>567</v>
      </c>
      <c r="CX9" s="376" t="s">
        <v>568</v>
      </c>
      <c r="CY9" s="375" t="s">
        <v>569</v>
      </c>
      <c r="CZ9" s="376" t="s">
        <v>570</v>
      </c>
      <c r="DA9" s="375" t="s">
        <v>571</v>
      </c>
      <c r="DB9" s="376" t="s">
        <v>572</v>
      </c>
      <c r="DC9" s="375" t="s">
        <v>573</v>
      </c>
      <c r="DD9" s="376" t="s">
        <v>574</v>
      </c>
      <c r="DE9" s="535" t="s">
        <v>575</v>
      </c>
      <c r="DF9" s="536" t="s">
        <v>576</v>
      </c>
      <c r="DG9" s="375" t="s">
        <v>577</v>
      </c>
      <c r="DH9" s="376" t="s">
        <v>578</v>
      </c>
      <c r="DI9" s="378" t="s">
        <v>184</v>
      </c>
      <c r="DJ9" s="222" t="s">
        <v>194</v>
      </c>
      <c r="DK9" s="223" t="s">
        <v>195</v>
      </c>
      <c r="DL9" s="224" t="s">
        <v>196</v>
      </c>
      <c r="DM9" s="223" t="s">
        <v>197</v>
      </c>
      <c r="DN9" s="379" t="s">
        <v>530</v>
      </c>
      <c r="DO9" s="380" t="s">
        <v>545</v>
      </c>
      <c r="DP9" s="215" t="s">
        <v>546</v>
      </c>
      <c r="DQ9" s="214" t="s">
        <v>547</v>
      </c>
      <c r="DR9" s="215" t="s">
        <v>548</v>
      </c>
      <c r="DS9" s="214" t="s">
        <v>549</v>
      </c>
      <c r="DT9" s="215" t="s">
        <v>550</v>
      </c>
      <c r="DU9" s="214" t="s">
        <v>551</v>
      </c>
      <c r="DV9" s="215" t="s">
        <v>552</v>
      </c>
      <c r="DW9" s="214" t="s">
        <v>553</v>
      </c>
      <c r="DX9" s="215" t="s">
        <v>554</v>
      </c>
      <c r="DY9" s="214" t="s">
        <v>531</v>
      </c>
      <c r="DZ9" s="215" t="s">
        <v>532</v>
      </c>
      <c r="EA9" s="214" t="s">
        <v>533</v>
      </c>
      <c r="EB9" s="215" t="s">
        <v>534</v>
      </c>
      <c r="EC9" s="214" t="s">
        <v>535</v>
      </c>
      <c r="ED9" s="215" t="s">
        <v>536</v>
      </c>
      <c r="EE9" s="214" t="s">
        <v>537</v>
      </c>
      <c r="EF9" s="215" t="s">
        <v>538</v>
      </c>
      <c r="EG9" s="214" t="s">
        <v>539</v>
      </c>
      <c r="EH9" s="215" t="s">
        <v>540</v>
      </c>
      <c r="EI9" s="214" t="s">
        <v>541</v>
      </c>
      <c r="EJ9" s="215" t="s">
        <v>542</v>
      </c>
      <c r="EK9" s="214" t="s">
        <v>543</v>
      </c>
      <c r="EL9" s="215" t="s">
        <v>544</v>
      </c>
      <c r="EM9" s="378" t="s">
        <v>184</v>
      </c>
      <c r="EN9" s="222" t="s">
        <v>198</v>
      </c>
      <c r="EO9" s="223" t="s">
        <v>199</v>
      </c>
      <c r="EP9" s="224" t="s">
        <v>200</v>
      </c>
      <c r="EQ9" s="223" t="s">
        <v>201</v>
      </c>
      <c r="ER9" s="627"/>
      <c r="ES9" s="627"/>
      <c r="ET9" s="672"/>
      <c r="EU9" s="631"/>
      <c r="EV9" s="658"/>
      <c r="EW9" s="661"/>
      <c r="EX9" s="640"/>
      <c r="EY9" s="640"/>
      <c r="EZ9" s="640"/>
      <c r="FA9" s="622"/>
    </row>
    <row r="10" spans="1:157" s="267" customFormat="1" ht="30.75" customHeight="1" x14ac:dyDescent="0.25">
      <c r="A10" s="673" t="s">
        <v>238</v>
      </c>
      <c r="B10" s="687">
        <v>1</v>
      </c>
      <c r="C10" s="688" t="s">
        <v>497</v>
      </c>
      <c r="D10" s="679" t="s">
        <v>233</v>
      </c>
      <c r="E10" s="682">
        <v>204</v>
      </c>
      <c r="F10" s="365" t="s">
        <v>37</v>
      </c>
      <c r="G10" s="568">
        <v>21</v>
      </c>
      <c r="H10" s="568">
        <v>19</v>
      </c>
      <c r="I10" s="568"/>
      <c r="J10" s="568"/>
      <c r="K10" s="568">
        <v>19</v>
      </c>
      <c r="L10" s="568">
        <v>19</v>
      </c>
      <c r="M10" s="568">
        <v>19</v>
      </c>
      <c r="N10" s="568">
        <v>19</v>
      </c>
      <c r="O10" s="568">
        <v>19</v>
      </c>
      <c r="P10" s="568">
        <v>19</v>
      </c>
      <c r="Q10" s="568">
        <v>19</v>
      </c>
      <c r="R10" s="568">
        <v>19</v>
      </c>
      <c r="S10" s="568">
        <v>19</v>
      </c>
      <c r="T10" s="568">
        <v>19</v>
      </c>
      <c r="U10" s="568">
        <v>19</v>
      </c>
      <c r="V10" s="568">
        <v>19</v>
      </c>
      <c r="W10" s="568">
        <v>19</v>
      </c>
      <c r="X10" s="568">
        <v>19</v>
      </c>
      <c r="Y10" s="568">
        <v>19</v>
      </c>
      <c r="Z10" s="568">
        <v>19</v>
      </c>
      <c r="AA10" s="568">
        <v>19</v>
      </c>
      <c r="AB10" s="568">
        <v>19</v>
      </c>
      <c r="AC10" s="568">
        <v>19</v>
      </c>
      <c r="AD10" s="568">
        <v>19</v>
      </c>
      <c r="AE10" s="568">
        <v>19</v>
      </c>
      <c r="AF10" s="568">
        <v>19</v>
      </c>
      <c r="AG10" s="568">
        <v>19</v>
      </c>
      <c r="AH10" s="568">
        <v>19</v>
      </c>
      <c r="AI10" s="568">
        <v>19</v>
      </c>
      <c r="AJ10" s="568">
        <v>19</v>
      </c>
      <c r="AK10" s="568">
        <v>19</v>
      </c>
      <c r="AL10" s="568">
        <v>19</v>
      </c>
      <c r="AM10" s="568">
        <v>19</v>
      </c>
      <c r="AN10" s="568">
        <v>19</v>
      </c>
      <c r="AO10" s="568">
        <v>19</v>
      </c>
      <c r="AP10" s="568">
        <v>19</v>
      </c>
      <c r="AQ10" s="568">
        <v>19</v>
      </c>
      <c r="AR10" s="568">
        <v>19</v>
      </c>
      <c r="AS10" s="568">
        <v>19</v>
      </c>
      <c r="AT10" s="568">
        <v>19</v>
      </c>
      <c r="AU10" s="568">
        <v>19</v>
      </c>
      <c r="AV10" s="568">
        <v>19</v>
      </c>
      <c r="AW10" s="568">
        <v>19</v>
      </c>
      <c r="AX10" s="568">
        <v>19</v>
      </c>
      <c r="AY10" s="568">
        <v>19</v>
      </c>
      <c r="AZ10" s="568">
        <v>19</v>
      </c>
      <c r="BA10" s="568">
        <f>+AB10</f>
        <v>19</v>
      </c>
      <c r="BB10" s="568">
        <f>+AQ10</f>
        <v>19</v>
      </c>
      <c r="BC10" s="568">
        <f>+AR10</f>
        <v>19</v>
      </c>
      <c r="BD10" s="568">
        <f>BA10</f>
        <v>19</v>
      </c>
      <c r="BE10" s="568">
        <f>+BC10</f>
        <v>19</v>
      </c>
      <c r="BF10" s="568">
        <v>19</v>
      </c>
      <c r="BG10" s="568">
        <v>19</v>
      </c>
      <c r="BH10" s="568">
        <v>19</v>
      </c>
      <c r="BI10" s="568">
        <v>19</v>
      </c>
      <c r="BJ10" s="568">
        <v>19</v>
      </c>
      <c r="BK10" s="568">
        <v>19</v>
      </c>
      <c r="BL10" s="568">
        <v>19</v>
      </c>
      <c r="BM10" s="568">
        <v>19</v>
      </c>
      <c r="BN10" s="568">
        <v>19</v>
      </c>
      <c r="BO10" s="568">
        <v>19</v>
      </c>
      <c r="BP10" s="568">
        <v>19</v>
      </c>
      <c r="BQ10" s="568">
        <v>19</v>
      </c>
      <c r="BR10" s="568">
        <v>19</v>
      </c>
      <c r="BS10" s="568">
        <v>19</v>
      </c>
      <c r="BT10" s="568">
        <v>19</v>
      </c>
      <c r="BU10" s="568">
        <v>19</v>
      </c>
      <c r="BV10" s="568">
        <v>19</v>
      </c>
      <c r="BW10" s="568">
        <v>19</v>
      </c>
      <c r="BX10" s="568">
        <v>19</v>
      </c>
      <c r="BY10" s="568">
        <v>19</v>
      </c>
      <c r="BZ10" s="568">
        <v>19</v>
      </c>
      <c r="CA10" s="568">
        <v>19</v>
      </c>
      <c r="CB10" s="568">
        <v>19</v>
      </c>
      <c r="CC10" s="568">
        <v>19</v>
      </c>
      <c r="CD10" s="568">
        <v>19</v>
      </c>
      <c r="CE10" s="568">
        <v>19</v>
      </c>
      <c r="CF10" s="568">
        <v>19</v>
      </c>
      <c r="CG10" s="568">
        <v>19</v>
      </c>
      <c r="CH10" s="568">
        <v>19</v>
      </c>
      <c r="CI10" s="568">
        <v>19</v>
      </c>
      <c r="CJ10" s="568">
        <v>21</v>
      </c>
      <c r="CK10" s="568">
        <v>21</v>
      </c>
      <c r="CL10" s="568">
        <v>21</v>
      </c>
      <c r="CM10" s="568">
        <v>21</v>
      </c>
      <c r="CN10" s="568">
        <v>21</v>
      </c>
      <c r="CO10" s="568">
        <v>21</v>
      </c>
      <c r="CP10" s="568">
        <v>21</v>
      </c>
      <c r="CQ10" s="568">
        <v>21</v>
      </c>
      <c r="CR10" s="568">
        <v>21</v>
      </c>
      <c r="CS10" s="568">
        <v>21</v>
      </c>
      <c r="CT10" s="568">
        <v>21</v>
      </c>
      <c r="CU10" s="568">
        <v>21</v>
      </c>
      <c r="CV10" s="568">
        <v>21</v>
      </c>
      <c r="CW10" s="568">
        <v>21</v>
      </c>
      <c r="CX10" s="568">
        <v>21</v>
      </c>
      <c r="CY10" s="568">
        <v>21</v>
      </c>
      <c r="CZ10" s="568">
        <v>21</v>
      </c>
      <c r="DA10" s="568">
        <v>21</v>
      </c>
      <c r="DB10" s="568">
        <v>21</v>
      </c>
      <c r="DC10" s="568">
        <v>21</v>
      </c>
      <c r="DD10" s="568">
        <v>21</v>
      </c>
      <c r="DE10" s="569">
        <v>21</v>
      </c>
      <c r="DF10" s="568">
        <v>21</v>
      </c>
      <c r="DG10" s="569">
        <v>21</v>
      </c>
      <c r="DH10" s="569">
        <v>21</v>
      </c>
      <c r="DI10" s="568">
        <v>21</v>
      </c>
      <c r="DJ10" s="568">
        <v>21</v>
      </c>
      <c r="DK10" s="568">
        <v>21</v>
      </c>
      <c r="DL10" s="568">
        <v>21</v>
      </c>
      <c r="DM10" s="568">
        <v>21</v>
      </c>
      <c r="DN10" s="568">
        <v>21</v>
      </c>
      <c r="DO10" s="568"/>
      <c r="DP10" s="568"/>
      <c r="DQ10" s="568"/>
      <c r="DR10" s="568"/>
      <c r="DS10" s="568"/>
      <c r="DT10" s="568"/>
      <c r="DU10" s="568"/>
      <c r="DV10" s="568"/>
      <c r="DW10" s="568"/>
      <c r="DX10" s="568"/>
      <c r="DY10" s="568"/>
      <c r="DZ10" s="568"/>
      <c r="EA10" s="568"/>
      <c r="EB10" s="568"/>
      <c r="EC10" s="568"/>
      <c r="ED10" s="568"/>
      <c r="EE10" s="568"/>
      <c r="EF10" s="568"/>
      <c r="EG10" s="568"/>
      <c r="EH10" s="568"/>
      <c r="EI10" s="568"/>
      <c r="EJ10" s="568"/>
      <c r="EK10" s="568"/>
      <c r="EL10" s="568"/>
      <c r="EM10" s="570">
        <f>EK10+EI10+EG10+EE10+EA10+DY10+DW10+DU10+DS10+DQ10+DO10</f>
        <v>0</v>
      </c>
      <c r="EN10" s="570">
        <f>DO10+DQ10+DS10+DU10</f>
        <v>0</v>
      </c>
      <c r="EO10" s="570">
        <f>DP10+DR10+DT10+DV10</f>
        <v>0</v>
      </c>
      <c r="EP10" s="570">
        <f>EM10+CO10</f>
        <v>21</v>
      </c>
      <c r="EQ10" s="570">
        <f>EO10+CO10</f>
        <v>21</v>
      </c>
      <c r="ER10" s="271">
        <f>DH10/DG10</f>
        <v>1</v>
      </c>
      <c r="ES10" s="271">
        <f>IFERROR(+DK10/DJ10,0%)</f>
        <v>1</v>
      </c>
      <c r="ET10" s="271">
        <f>IFERROR(+DM10/DL10,0%)</f>
        <v>1</v>
      </c>
      <c r="EU10" s="271">
        <f>(AA10+BE10+CI10+DK10)/(Z10+BD10+CH10+DJ10)</f>
        <v>1</v>
      </c>
      <c r="EV10" s="271">
        <f>(AA10+BE10+CI10+DM10)/(Z10+BD10+CH10+DL10+DN10)</f>
        <v>0.78787878787878785</v>
      </c>
      <c r="EW10" s="664" t="s">
        <v>618</v>
      </c>
      <c r="EX10" s="666" t="s">
        <v>499</v>
      </c>
      <c r="EY10" s="666" t="s">
        <v>499</v>
      </c>
      <c r="EZ10" s="664" t="s">
        <v>525</v>
      </c>
      <c r="FA10" s="668" t="s">
        <v>619</v>
      </c>
    </row>
    <row r="11" spans="1:157" s="272" customFormat="1" ht="30.75" customHeight="1" x14ac:dyDescent="0.25">
      <c r="A11" s="674"/>
      <c r="B11" s="685"/>
      <c r="C11" s="689"/>
      <c r="D11" s="680"/>
      <c r="E11" s="677"/>
      <c r="F11" s="366" t="s">
        <v>3</v>
      </c>
      <c r="G11" s="268">
        <f>AA11+BE11+CI11+DL11+DN11</f>
        <v>84636597614.999969</v>
      </c>
      <c r="H11" s="568">
        <v>5376752398</v>
      </c>
      <c r="I11" s="568"/>
      <c r="J11" s="568"/>
      <c r="K11" s="568">
        <v>5376752398</v>
      </c>
      <c r="L11" s="568">
        <v>61521050</v>
      </c>
      <c r="M11" s="568">
        <v>5376752398</v>
      </c>
      <c r="N11" s="568">
        <v>3352462069</v>
      </c>
      <c r="O11" s="568">
        <v>5376752398</v>
      </c>
      <c r="P11" s="568">
        <v>3361108069</v>
      </c>
      <c r="Q11" s="568">
        <v>5416188398</v>
      </c>
      <c r="R11" s="568">
        <v>3435821029</v>
      </c>
      <c r="S11" s="568">
        <v>5418491398</v>
      </c>
      <c r="T11" s="568">
        <v>3478988385</v>
      </c>
      <c r="U11" s="568">
        <v>6198940334</v>
      </c>
      <c r="V11" s="568">
        <v>5434616433</v>
      </c>
      <c r="W11" s="269">
        <v>6198940334</v>
      </c>
      <c r="X11" s="270">
        <v>6198940334</v>
      </c>
      <c r="Y11" s="269">
        <v>5434616433</v>
      </c>
      <c r="Z11" s="268">
        <v>6198940334</v>
      </c>
      <c r="AA11" s="268">
        <v>5434616433</v>
      </c>
      <c r="AB11" s="269">
        <v>19287284000</v>
      </c>
      <c r="AC11" s="269">
        <v>0</v>
      </c>
      <c r="AD11" s="269">
        <v>0</v>
      </c>
      <c r="AE11" s="269">
        <v>1572865937</v>
      </c>
      <c r="AF11" s="269">
        <v>1572865937</v>
      </c>
      <c r="AG11" s="269">
        <v>1095996000</v>
      </c>
      <c r="AH11" s="269">
        <v>1095996000</v>
      </c>
      <c r="AI11" s="269">
        <v>4677025168</v>
      </c>
      <c r="AJ11" s="269">
        <v>4677025168</v>
      </c>
      <c r="AK11" s="269">
        <v>358241907</v>
      </c>
      <c r="AL11" s="269">
        <v>139500000</v>
      </c>
      <c r="AM11" s="269">
        <v>358241906</v>
      </c>
      <c r="AN11" s="269">
        <v>3299746407</v>
      </c>
      <c r="AO11" s="269">
        <v>597069844</v>
      </c>
      <c r="AP11" s="269">
        <v>24890000</v>
      </c>
      <c r="AQ11" s="269">
        <v>1432967627</v>
      </c>
      <c r="AR11" s="269">
        <v>84335235</v>
      </c>
      <c r="AS11" s="269">
        <v>528969153</v>
      </c>
      <c r="AT11" s="269">
        <v>13828219</v>
      </c>
      <c r="AU11" s="269">
        <v>528969152</v>
      </c>
      <c r="AV11" s="269">
        <v>2219303</v>
      </c>
      <c r="AW11" s="269">
        <v>528969153</v>
      </c>
      <c r="AX11" s="269">
        <v>-10626254</v>
      </c>
      <c r="AY11" s="269">
        <v>2219344386</v>
      </c>
      <c r="AZ11" s="269">
        <v>2561398009</v>
      </c>
      <c r="BA11" s="269">
        <f>+AY11+AW11+AU11+AS11+AQ11+AO11+AM11+AK11+AI11+AG11+AE11+AC11</f>
        <v>13898660233</v>
      </c>
      <c r="BB11" s="269">
        <f>+AC11+AE11+AG11+AI11+AK11+AM11+AO11+AQ11+AS11+AU11+AW11+AY11</f>
        <v>13898660233</v>
      </c>
      <c r="BC11" s="269">
        <f>+AD11+AF11+AH11+AJ11+AL11+AN11+AP11+AR11+AT11+AV11+AX11+AZ11</f>
        <v>13461178024</v>
      </c>
      <c r="BD11" s="268">
        <f t="shared" ref="BD11:BD14" si="0">+AC11+AE11+AG11+AI11+AK11+AM11+AO11+AQ11+AS11+AU11+AW11+AY11</f>
        <v>13898660233</v>
      </c>
      <c r="BE11" s="268">
        <f>+AD11+AF11+AH11+AJ11+AL11+AN11+AP11+AR11+AT11+AV11+AX11+AZ11</f>
        <v>13461178024</v>
      </c>
      <c r="BF11" s="269">
        <v>12587094000</v>
      </c>
      <c r="BG11" s="269">
        <v>7865128000</v>
      </c>
      <c r="BH11" s="269">
        <v>7865128000</v>
      </c>
      <c r="BI11" s="269">
        <v>429269636</v>
      </c>
      <c r="BJ11" s="269">
        <v>0</v>
      </c>
      <c r="BK11" s="269">
        <v>429269636</v>
      </c>
      <c r="BL11" s="269">
        <v>0</v>
      </c>
      <c r="BM11" s="269">
        <v>656548636</v>
      </c>
      <c r="BN11" s="269">
        <v>0</v>
      </c>
      <c r="BO11" s="269">
        <v>429269636</v>
      </c>
      <c r="BP11" s="269">
        <v>30511220</v>
      </c>
      <c r="BQ11" s="269">
        <v>1665685766</v>
      </c>
      <c r="BR11" s="269">
        <v>25000000</v>
      </c>
      <c r="BS11" s="269">
        <v>429327836</v>
      </c>
      <c r="BT11" s="269">
        <v>705500</v>
      </c>
      <c r="BU11" s="269">
        <v>2629269636</v>
      </c>
      <c r="BV11" s="269">
        <v>4600404600</v>
      </c>
      <c r="BW11" s="269">
        <v>429269636</v>
      </c>
      <c r="BX11" s="269">
        <v>40583700</v>
      </c>
      <c r="BY11" s="269">
        <v>-1290355120</v>
      </c>
      <c r="BZ11" s="269">
        <v>1511300</v>
      </c>
      <c r="CA11" s="269">
        <v>438179036</v>
      </c>
      <c r="CB11" s="269">
        <v>351493933</v>
      </c>
      <c r="CC11" s="269">
        <v>258307725</v>
      </c>
      <c r="CD11" s="269">
        <v>305861704</v>
      </c>
      <c r="CE11" s="269">
        <f>+BG11+BI11+BK11+BM11+BO11+BQ11+BS11+BU11+BW11+BY11+CA11+CC11</f>
        <v>14369170059</v>
      </c>
      <c r="CF11" s="269">
        <f>+BG11+BI11+BK11+BM11+BO11+BQ11+BS11+BU11+BW11+BY11+CA11+CC11</f>
        <v>14369170059</v>
      </c>
      <c r="CG11" s="269">
        <f>+BH11+BJ11+BL11+BN11+BP11+BR11+BT11+BV11+BX11+BZ11+CB11+CD11</f>
        <v>13221199957</v>
      </c>
      <c r="CH11" s="268">
        <f>+BG11+BI11+BK11+BM11+BO11+BQ11+BS11+BU11+BW11+BY11+CA11+CC11</f>
        <v>14369170059</v>
      </c>
      <c r="CI11" s="268">
        <f>+BH11+BJ11+BL11+BN11+BP11+BR11+BT11+BV11+BX11+BZ11+CB11+CD11</f>
        <v>13221199957</v>
      </c>
      <c r="CJ11" s="268">
        <v>16751018000</v>
      </c>
      <c r="CK11" s="268">
        <v>5851777010</v>
      </c>
      <c r="CL11" s="268">
        <v>5851777010</v>
      </c>
      <c r="CM11" s="268">
        <v>3091525990</v>
      </c>
      <c r="CN11" s="268">
        <v>2393606000</v>
      </c>
      <c r="CO11" s="268">
        <v>58131000</v>
      </c>
      <c r="CP11" s="268">
        <v>107442000</v>
      </c>
      <c r="CQ11" s="268">
        <v>7785715000</v>
      </c>
      <c r="CR11" s="268">
        <v>6732249207</v>
      </c>
      <c r="CS11" s="268">
        <v>0</v>
      </c>
      <c r="CT11" s="268">
        <v>0</v>
      </c>
      <c r="CU11" s="268">
        <v>2965188514</v>
      </c>
      <c r="CV11" s="268">
        <v>0</v>
      </c>
      <c r="CW11" s="268">
        <v>0</v>
      </c>
      <c r="CX11" s="268">
        <v>0</v>
      </c>
      <c r="CY11" s="268">
        <v>0</v>
      </c>
      <c r="CZ11" s="268">
        <v>11423640</v>
      </c>
      <c r="DA11" s="268">
        <v>752368112.99999237</v>
      </c>
      <c r="DB11" s="268">
        <v>22879000</v>
      </c>
      <c r="DC11" s="268">
        <v>46595848.000007629</v>
      </c>
      <c r="DD11" s="268">
        <v>1544070286</v>
      </c>
      <c r="DE11" s="501">
        <v>3029966725.9999771</v>
      </c>
      <c r="DF11" s="268">
        <v>819635767</v>
      </c>
      <c r="DG11" s="501">
        <v>510300000</v>
      </c>
      <c r="DH11" s="501">
        <f>24046869424-17483082910</f>
        <v>6563786514</v>
      </c>
      <c r="DI11" s="268">
        <f t="shared" ref="DI11:DI14" si="1">+CK11+CM11+CO11+CQ11+CS11+CU11+CW11+CY11+DA11+DC11+DE11+DG11</f>
        <v>24091568200.999977</v>
      </c>
      <c r="DJ11" s="268">
        <f>+CK11+CM11+CO11+CQ11+CS11+CU11+CW11+CY11+DA11+DC11+DE11+DG11</f>
        <v>24091568200.999977</v>
      </c>
      <c r="DK11" s="268">
        <f>+CL11+CN11+CP11+CR11+CT11+CV11+CX11+CZ11+DB11+DD11+DF11+DH11</f>
        <v>24046869424</v>
      </c>
      <c r="DL11" s="268">
        <f>+CK11+CM11+CO11+CQ11+CS11+CU11+CW11+CY11+DA11+DC11+DE11+DG11</f>
        <v>24091568200.999977</v>
      </c>
      <c r="DM11" s="268">
        <f>+CL11+CN11+CP11+CR11+CT11+CV11+CX11+CZ11+DB11+DD11+DF11+DH11</f>
        <v>24046869424</v>
      </c>
      <c r="DN11" s="268">
        <v>28428035000</v>
      </c>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568">
        <f>EK11+EI11+EG11+EE11+EC11+EA11+DY11+DW11+DU11+DS11+DQ11+DO11</f>
        <v>0</v>
      </c>
      <c r="EN11" s="268">
        <f>DO11+DQ11+DS11+DU11</f>
        <v>0</v>
      </c>
      <c r="EO11" s="268">
        <f>DP11+DR11+DT11+DV11</f>
        <v>0</v>
      </c>
      <c r="EP11" s="268">
        <f>DO11+DQ11+DS11+DU11+DW11+DY11+EA11+EC11+EE11+EI11+EK11</f>
        <v>0</v>
      </c>
      <c r="EQ11" s="288">
        <f>DP11+DR11+DT11+DV11</f>
        <v>0</v>
      </c>
      <c r="ER11" s="271">
        <f>DH11/DG11</f>
        <v>12.862603398001175</v>
      </c>
      <c r="ES11" s="271">
        <f>IFERROR(+DK11/DJ11,0%)</f>
        <v>0.99814462982953012</v>
      </c>
      <c r="ET11" s="271">
        <f>IFERROR(+DM11/DL11,0%)</f>
        <v>0.99814462982953012</v>
      </c>
      <c r="EU11" s="271">
        <f>(AA11+BE11+CI11+DK11)/(Z11+BD11+CH11+DJ11)</f>
        <v>0.95910958136852176</v>
      </c>
      <c r="EV11" s="497">
        <f>(AA11+BE11+CI11+DM11)/G11</f>
        <v>0.66358839344513298</v>
      </c>
      <c r="EW11" s="664"/>
      <c r="EX11" s="666"/>
      <c r="EY11" s="666"/>
      <c r="EZ11" s="664"/>
      <c r="FA11" s="669"/>
    </row>
    <row r="12" spans="1:157" s="272" customFormat="1" ht="30.75" customHeight="1" x14ac:dyDescent="0.25">
      <c r="A12" s="674"/>
      <c r="B12" s="685"/>
      <c r="C12" s="689"/>
      <c r="D12" s="680"/>
      <c r="E12" s="677"/>
      <c r="F12" s="367" t="s">
        <v>182</v>
      </c>
      <c r="G12" s="268"/>
      <c r="H12" s="273"/>
      <c r="I12" s="273"/>
      <c r="J12" s="273"/>
      <c r="K12" s="273"/>
      <c r="L12" s="270"/>
      <c r="M12" s="273"/>
      <c r="N12" s="273"/>
      <c r="O12" s="273"/>
      <c r="P12" s="270"/>
      <c r="Q12" s="273"/>
      <c r="R12" s="270"/>
      <c r="S12" s="273"/>
      <c r="T12" s="273"/>
      <c r="U12" s="273"/>
      <c r="V12" s="270"/>
      <c r="W12" s="270"/>
      <c r="X12" s="270"/>
      <c r="Y12" s="269"/>
      <c r="Z12" s="268">
        <v>0</v>
      </c>
      <c r="AA12" s="268">
        <v>0</v>
      </c>
      <c r="AB12" s="269">
        <f>+AB11</f>
        <v>19287284000</v>
      </c>
      <c r="AC12" s="269">
        <v>0</v>
      </c>
      <c r="AD12" s="269">
        <v>0</v>
      </c>
      <c r="AE12" s="269">
        <v>0</v>
      </c>
      <c r="AF12" s="269">
        <v>0</v>
      </c>
      <c r="AG12" s="269">
        <v>0</v>
      </c>
      <c r="AH12" s="269">
        <v>0</v>
      </c>
      <c r="AI12" s="269">
        <v>0</v>
      </c>
      <c r="AJ12" s="269">
        <v>0</v>
      </c>
      <c r="AK12" s="269">
        <v>977209113</v>
      </c>
      <c r="AL12" s="269">
        <v>977209113</v>
      </c>
      <c r="AM12" s="269">
        <v>1553976346</v>
      </c>
      <c r="AN12" s="269">
        <v>813479670</v>
      </c>
      <c r="AO12" s="269">
        <v>1500000000</v>
      </c>
      <c r="AP12" s="269">
        <v>769113631</v>
      </c>
      <c r="AQ12" s="269">
        <v>3051219708</v>
      </c>
      <c r="AR12" s="269">
        <v>1580649522</v>
      </c>
      <c r="AS12" s="269">
        <v>1281469958</v>
      </c>
      <c r="AT12" s="269">
        <v>1163214389</v>
      </c>
      <c r="AU12" s="269">
        <v>1281469959</v>
      </c>
      <c r="AV12" s="269">
        <v>1093826737</v>
      </c>
      <c r="AW12" s="269">
        <v>1281469958</v>
      </c>
      <c r="AX12" s="269">
        <v>1236671786</v>
      </c>
      <c r="AY12" s="269">
        <v>2971845191</v>
      </c>
      <c r="AZ12" s="269">
        <v>1559229027</v>
      </c>
      <c r="BA12" s="269">
        <f t="shared" ref="BA12:BA14" si="2">+AY12+AW12+AU12+AS12+AQ12+AO12+AM12+AK12+AI12+AG12+AE12+AC12</f>
        <v>13898660233</v>
      </c>
      <c r="BB12" s="269">
        <f t="shared" ref="BB12:BB14" si="3">+AC12+AE12+AG12+AI12+AK12+AM12+AO12+AQ12+AS12+AU12+AW12+AY12</f>
        <v>13898660233</v>
      </c>
      <c r="BC12" s="269">
        <f t="shared" ref="BC12:BC14" si="4">+AD12+AF12+AH12+AJ12+AL12+AN12+AP12+AR12+AT12+AV12+AX12+AZ12</f>
        <v>9193393875</v>
      </c>
      <c r="BD12" s="268">
        <f t="shared" si="0"/>
        <v>13898660233</v>
      </c>
      <c r="BE12" s="268">
        <f t="shared" ref="BE12:BE14" si="5">+AD12+AF12+AH12+AJ12+AL12+AN12+AP12+AR12+AT12+AV12+AX12+AZ12</f>
        <v>9193393875</v>
      </c>
      <c r="BF12" s="269">
        <v>12587094000</v>
      </c>
      <c r="BG12" s="269">
        <v>0</v>
      </c>
      <c r="BH12" s="269">
        <v>0</v>
      </c>
      <c r="BI12" s="269">
        <v>1296664796</v>
      </c>
      <c r="BJ12" s="269">
        <v>33873302</v>
      </c>
      <c r="BK12" s="269">
        <v>1290315296</v>
      </c>
      <c r="BL12" s="269">
        <v>428154638</v>
      </c>
      <c r="BM12" s="269">
        <v>1290315296</v>
      </c>
      <c r="BN12" s="269">
        <v>650693318</v>
      </c>
      <c r="BO12" s="269">
        <v>1290315296</v>
      </c>
      <c r="BP12" s="269">
        <v>679579651</v>
      </c>
      <c r="BQ12" s="269">
        <v>2754010426</v>
      </c>
      <c r="BR12" s="269">
        <v>290445900</v>
      </c>
      <c r="BS12" s="269">
        <v>1290373496</v>
      </c>
      <c r="BT12" s="269">
        <v>391433251</v>
      </c>
      <c r="BU12" s="269">
        <v>3490315296</v>
      </c>
      <c r="BV12" s="269">
        <v>404600</v>
      </c>
      <c r="BW12" s="269">
        <v>1290315296</v>
      </c>
      <c r="BX12" s="269">
        <v>1698529980</v>
      </c>
      <c r="BY12" s="269">
        <v>-874667585</v>
      </c>
      <c r="BZ12" s="269">
        <v>2573996571</v>
      </c>
      <c r="CA12" s="269">
        <v>844957171</v>
      </c>
      <c r="CB12" s="269">
        <v>1494504291</v>
      </c>
      <c r="CC12" s="269">
        <v>568307790</v>
      </c>
      <c r="CD12" s="269">
        <v>2042838354</v>
      </c>
      <c r="CE12" s="269">
        <f t="shared" ref="CE12:CE29" si="6">+BG12+BI12+BK12+BM12+BO12+BQ12+BS12+BU12+BW12+BY12+CA12+CC12</f>
        <v>14531222574</v>
      </c>
      <c r="CF12" s="269">
        <f t="shared" ref="CF12:CF30" si="7">+BG12+BI12+BK12+BM12+BO12+BQ12+BS12+BU12+BW12+BY12+CA12+CC12</f>
        <v>14531222574</v>
      </c>
      <c r="CG12" s="269">
        <f t="shared" ref="CG12:CG30" si="8">+BH12+BJ12+BL12+BN12+BP12+BR12+BT12+BV12+BX12+BZ12+CB12+CD12</f>
        <v>10284453856</v>
      </c>
      <c r="CH12" s="268">
        <f t="shared" ref="CH12:CH14" si="9">+BG12+BI12+BK12+BM12+BO12+BQ12+BS12+BU12+BW12+BY12+CA12+CC12</f>
        <v>14531222574</v>
      </c>
      <c r="CI12" s="268">
        <f t="shared" ref="CI12:CI14" si="10">+BH12+BJ12+BL12+BN12+BP12+BR12+BT12+BV12+BX12+BZ12+CB12+CD12</f>
        <v>10284453856</v>
      </c>
      <c r="CJ12" s="268">
        <f>+CJ11</f>
        <v>16751018000</v>
      </c>
      <c r="CK12" s="268">
        <v>0</v>
      </c>
      <c r="CL12" s="268">
        <v>0</v>
      </c>
      <c r="CM12" s="268">
        <v>677223045</v>
      </c>
      <c r="CN12" s="268">
        <v>451731458</v>
      </c>
      <c r="CO12" s="268">
        <v>832478545</v>
      </c>
      <c r="CP12" s="268">
        <v>630195661</v>
      </c>
      <c r="CQ12" s="268">
        <v>1521895545</v>
      </c>
      <c r="CR12" s="268">
        <v>758773549</v>
      </c>
      <c r="CS12" s="268">
        <v>1506895545</v>
      </c>
      <c r="CT12" s="268">
        <v>778095927</v>
      </c>
      <c r="CU12" s="268">
        <v>1506895545</v>
      </c>
      <c r="CV12" s="268">
        <v>1936330990</v>
      </c>
      <c r="CW12" s="268">
        <v>1506895545</v>
      </c>
      <c r="CX12" s="268">
        <v>1543815988</v>
      </c>
      <c r="CY12" s="268">
        <v>1506895545</v>
      </c>
      <c r="CZ12" s="268">
        <v>1562031645</v>
      </c>
      <c r="DA12" s="268">
        <v>1506895545</v>
      </c>
      <c r="DB12" s="268">
        <v>1650346273</v>
      </c>
      <c r="DC12" s="268">
        <v>1506895545</v>
      </c>
      <c r="DD12" s="268">
        <v>1623223833</v>
      </c>
      <c r="DE12" s="501">
        <v>1506895545</v>
      </c>
      <c r="DF12" s="268">
        <v>2364038664</v>
      </c>
      <c r="DG12" s="501">
        <v>3207283050</v>
      </c>
      <c r="DH12" s="501">
        <f>16415025950-13298583988</f>
        <v>3116441962</v>
      </c>
      <c r="DI12" s="268">
        <f t="shared" si="1"/>
        <v>16787149000</v>
      </c>
      <c r="DJ12" s="268">
        <f t="shared" ref="DJ12:DJ14" si="11">+CK12+CM12+CO12+CQ12+CS12+CU12+CW12+CY12+DA12+DC12+DE12+DG12</f>
        <v>16787149000</v>
      </c>
      <c r="DK12" s="268">
        <f t="shared" ref="DK12:DK14" si="12">+CL12+CN12+CP12+CR12+CT12+CV12+CX12+CZ12+DB12+DD12+DF12+DH12</f>
        <v>16415025950</v>
      </c>
      <c r="DL12" s="268">
        <f t="shared" ref="DL12:DL14" si="13">+CK12+CM12+CO12+CQ12+CS12+CU12+CW12+CY12+DA12+DC12+DE12+DG12</f>
        <v>16787149000</v>
      </c>
      <c r="DM12" s="268">
        <f t="shared" ref="DM12:DM14" si="14">+CL12+CN12+CP12+CR12+CT12+CV12+CX12+CZ12+DB12+DD12+DF12+DH12</f>
        <v>16415025950</v>
      </c>
      <c r="DN12" s="268"/>
      <c r="DO12" s="270"/>
      <c r="DP12" s="270"/>
      <c r="DQ12" s="270"/>
      <c r="DR12" s="270"/>
      <c r="DS12" s="270"/>
      <c r="DT12" s="270"/>
      <c r="DU12" s="270"/>
      <c r="DV12" s="270"/>
      <c r="DW12" s="270"/>
      <c r="DX12" s="270"/>
      <c r="DY12" s="270"/>
      <c r="DZ12" s="270"/>
      <c r="EA12" s="270"/>
      <c r="EB12" s="270"/>
      <c r="EC12" s="270"/>
      <c r="ED12" s="270"/>
      <c r="EE12" s="270"/>
      <c r="EF12" s="270"/>
      <c r="EG12" s="270"/>
      <c r="EH12" s="270"/>
      <c r="EI12" s="270"/>
      <c r="EJ12" s="270"/>
      <c r="EK12" s="270"/>
      <c r="EL12" s="270"/>
      <c r="EM12" s="568">
        <f>EI12+EG12+EE12+EC12+EA12+DY12+DW12+DU12+DS12+DQ12+DO12+EK12</f>
        <v>0</v>
      </c>
      <c r="EN12" s="268">
        <f>+DO12+DQ12+DS12+DU12</f>
        <v>0</v>
      </c>
      <c r="EO12" s="268">
        <f>DP12+DR12+DT12+DV12</f>
        <v>0</v>
      </c>
      <c r="EP12" s="268">
        <f>DQ12+DS12+DU12+DW12+DY12+EA12+EC12+EE12+EG12+EI12+EK12</f>
        <v>0</v>
      </c>
      <c r="EQ12" s="288">
        <f>DP12+DR12+DT12+DV12</f>
        <v>0</v>
      </c>
      <c r="ER12" s="271">
        <f t="shared" ref="ER12:ER29" si="15">DH12/DG12</f>
        <v>0.97167662267912402</v>
      </c>
      <c r="ES12" s="271">
        <f>IFERROR(+DK12/DJ12,0%)</f>
        <v>0.97783286191121555</v>
      </c>
      <c r="ET12" s="271">
        <f t="shared" ref="ET12:ET15" si="16">IFERROR(+DM12/DL12,0%)</f>
        <v>0.97783286191121555</v>
      </c>
      <c r="EU12" s="271">
        <f t="shared" ref="EU12:EU29" si="17">(AA12+BE12+CI12+DK12)/(Z12+BD12+CH12+DJ12)</f>
        <v>0.79379101738039037</v>
      </c>
      <c r="EV12" s="497">
        <f>IFERROR((AA12+BE12+CI12+DM12)/G12,0)</f>
        <v>0</v>
      </c>
      <c r="EW12" s="664"/>
      <c r="EX12" s="666"/>
      <c r="EY12" s="666"/>
      <c r="EZ12" s="664"/>
      <c r="FA12" s="669"/>
    </row>
    <row r="13" spans="1:157" s="267" customFormat="1" ht="30.75" customHeight="1" x14ac:dyDescent="0.25">
      <c r="A13" s="674"/>
      <c r="B13" s="685"/>
      <c r="C13" s="689"/>
      <c r="D13" s="680"/>
      <c r="E13" s="677"/>
      <c r="F13" s="368" t="s">
        <v>38</v>
      </c>
      <c r="G13" s="571">
        <v>0</v>
      </c>
      <c r="H13" s="571">
        <v>0</v>
      </c>
      <c r="I13" s="571"/>
      <c r="J13" s="571"/>
      <c r="K13" s="571">
        <v>0</v>
      </c>
      <c r="L13" s="571">
        <v>0</v>
      </c>
      <c r="M13" s="571">
        <v>0</v>
      </c>
      <c r="N13" s="571">
        <v>0</v>
      </c>
      <c r="O13" s="571">
        <v>0</v>
      </c>
      <c r="P13" s="571">
        <v>0</v>
      </c>
      <c r="Q13" s="571">
        <v>0</v>
      </c>
      <c r="R13" s="571">
        <v>0</v>
      </c>
      <c r="S13" s="571">
        <v>0</v>
      </c>
      <c r="T13" s="571">
        <v>0</v>
      </c>
      <c r="U13" s="571">
        <v>0</v>
      </c>
      <c r="V13" s="571">
        <v>0</v>
      </c>
      <c r="W13" s="572">
        <v>0</v>
      </c>
      <c r="X13" s="572"/>
      <c r="Y13" s="573"/>
      <c r="Z13" s="571">
        <v>0</v>
      </c>
      <c r="AA13" s="571">
        <v>0</v>
      </c>
      <c r="AB13" s="568">
        <v>0</v>
      </c>
      <c r="AC13" s="568">
        <v>0</v>
      </c>
      <c r="AD13" s="568">
        <v>0</v>
      </c>
      <c r="AE13" s="568">
        <v>0</v>
      </c>
      <c r="AF13" s="568">
        <v>0</v>
      </c>
      <c r="AG13" s="568">
        <v>0</v>
      </c>
      <c r="AH13" s="568">
        <v>0</v>
      </c>
      <c r="AI13" s="568">
        <v>0</v>
      </c>
      <c r="AJ13" s="568">
        <v>0</v>
      </c>
      <c r="AK13" s="568">
        <v>0</v>
      </c>
      <c r="AL13" s="568">
        <v>0</v>
      </c>
      <c r="AM13" s="568">
        <v>0</v>
      </c>
      <c r="AN13" s="568">
        <v>0</v>
      </c>
      <c r="AO13" s="568">
        <v>0</v>
      </c>
      <c r="AP13" s="568">
        <v>0</v>
      </c>
      <c r="AQ13" s="568">
        <v>0</v>
      </c>
      <c r="AR13" s="568">
        <v>0</v>
      </c>
      <c r="AS13" s="568">
        <v>0</v>
      </c>
      <c r="AT13" s="568">
        <v>0</v>
      </c>
      <c r="AU13" s="568">
        <v>0</v>
      </c>
      <c r="AV13" s="568">
        <v>0</v>
      </c>
      <c r="AW13" s="568">
        <v>0</v>
      </c>
      <c r="AX13" s="568">
        <v>0</v>
      </c>
      <c r="AY13" s="568">
        <v>0</v>
      </c>
      <c r="AZ13" s="568"/>
      <c r="BA13" s="568">
        <f t="shared" si="2"/>
        <v>0</v>
      </c>
      <c r="BB13" s="568">
        <f t="shared" si="3"/>
        <v>0</v>
      </c>
      <c r="BC13" s="568">
        <f t="shared" si="4"/>
        <v>0</v>
      </c>
      <c r="BD13" s="571">
        <f t="shared" si="0"/>
        <v>0</v>
      </c>
      <c r="BE13" s="571">
        <f t="shared" si="5"/>
        <v>0</v>
      </c>
      <c r="BF13" s="570">
        <v>0</v>
      </c>
      <c r="BG13" s="570">
        <v>0</v>
      </c>
      <c r="BH13" s="570">
        <v>0</v>
      </c>
      <c r="BI13" s="570">
        <v>0</v>
      </c>
      <c r="BJ13" s="570">
        <v>0</v>
      </c>
      <c r="BK13" s="570">
        <v>0</v>
      </c>
      <c r="BL13" s="570">
        <v>0</v>
      </c>
      <c r="BM13" s="570">
        <v>0</v>
      </c>
      <c r="BN13" s="570">
        <v>0</v>
      </c>
      <c r="BO13" s="570">
        <v>0</v>
      </c>
      <c r="BP13" s="570">
        <v>0</v>
      </c>
      <c r="BQ13" s="570">
        <v>0</v>
      </c>
      <c r="BR13" s="570">
        <v>0</v>
      </c>
      <c r="BS13" s="570">
        <v>0</v>
      </c>
      <c r="BT13" s="570">
        <v>0</v>
      </c>
      <c r="BU13" s="570">
        <v>0</v>
      </c>
      <c r="BV13" s="570">
        <v>0</v>
      </c>
      <c r="BW13" s="570">
        <v>0</v>
      </c>
      <c r="BX13" s="570"/>
      <c r="BY13" s="570">
        <v>0</v>
      </c>
      <c r="BZ13" s="570">
        <v>0</v>
      </c>
      <c r="CA13" s="570">
        <v>0</v>
      </c>
      <c r="CB13" s="570">
        <v>0</v>
      </c>
      <c r="CC13" s="570">
        <v>0</v>
      </c>
      <c r="CD13" s="570">
        <v>0</v>
      </c>
      <c r="CE13" s="570">
        <f t="shared" si="6"/>
        <v>0</v>
      </c>
      <c r="CF13" s="570">
        <f t="shared" si="7"/>
        <v>0</v>
      </c>
      <c r="CG13" s="570">
        <f t="shared" si="8"/>
        <v>0</v>
      </c>
      <c r="CH13" s="571">
        <f t="shared" si="9"/>
        <v>0</v>
      </c>
      <c r="CI13" s="571">
        <f t="shared" si="10"/>
        <v>0</v>
      </c>
      <c r="CJ13" s="571">
        <v>0</v>
      </c>
      <c r="CK13" s="571">
        <v>0</v>
      </c>
      <c r="CL13" s="571">
        <v>0</v>
      </c>
      <c r="CM13" s="571">
        <v>0</v>
      </c>
      <c r="CN13" s="571">
        <v>0</v>
      </c>
      <c r="CO13" s="571">
        <v>0</v>
      </c>
      <c r="CP13" s="571">
        <v>0</v>
      </c>
      <c r="CQ13" s="571">
        <v>0</v>
      </c>
      <c r="CR13" s="571">
        <v>0</v>
      </c>
      <c r="CS13" s="571">
        <v>0</v>
      </c>
      <c r="CT13" s="571">
        <v>0</v>
      </c>
      <c r="CU13" s="571">
        <v>0</v>
      </c>
      <c r="CV13" s="571">
        <v>0</v>
      </c>
      <c r="CW13" s="571">
        <v>0</v>
      </c>
      <c r="CX13" s="571">
        <v>0</v>
      </c>
      <c r="CY13" s="571">
        <v>0</v>
      </c>
      <c r="CZ13" s="571">
        <v>0</v>
      </c>
      <c r="DA13" s="571">
        <v>0</v>
      </c>
      <c r="DB13" s="571">
        <v>0</v>
      </c>
      <c r="DC13" s="571">
        <v>0</v>
      </c>
      <c r="DD13" s="571">
        <v>0</v>
      </c>
      <c r="DE13" s="574">
        <v>0</v>
      </c>
      <c r="DF13" s="571">
        <v>0</v>
      </c>
      <c r="DG13" s="574">
        <v>0</v>
      </c>
      <c r="DH13" s="574">
        <v>0</v>
      </c>
      <c r="DI13" s="571">
        <f t="shared" si="1"/>
        <v>0</v>
      </c>
      <c r="DJ13" s="571">
        <f t="shared" si="11"/>
        <v>0</v>
      </c>
      <c r="DK13" s="571">
        <f t="shared" si="12"/>
        <v>0</v>
      </c>
      <c r="DL13" s="571">
        <f t="shared" si="13"/>
        <v>0</v>
      </c>
      <c r="DM13" s="571">
        <f t="shared" si="14"/>
        <v>0</v>
      </c>
      <c r="DN13" s="575"/>
      <c r="DO13" s="572"/>
      <c r="DP13" s="572"/>
      <c r="DQ13" s="572"/>
      <c r="DR13" s="572"/>
      <c r="DS13" s="572"/>
      <c r="DT13" s="572"/>
      <c r="DU13" s="572"/>
      <c r="DV13" s="572"/>
      <c r="DW13" s="572"/>
      <c r="DX13" s="572"/>
      <c r="DY13" s="572"/>
      <c r="DZ13" s="572"/>
      <c r="EA13" s="572"/>
      <c r="EB13" s="572"/>
      <c r="EC13" s="572"/>
      <c r="ED13" s="572"/>
      <c r="EE13" s="572"/>
      <c r="EF13" s="572"/>
      <c r="EG13" s="571"/>
      <c r="EH13" s="572"/>
      <c r="EI13" s="571"/>
      <c r="EJ13" s="572"/>
      <c r="EK13" s="571"/>
      <c r="EL13" s="572"/>
      <c r="EM13" s="572"/>
      <c r="EN13" s="274">
        <f>DO13+DQ13+DS13+DU13</f>
        <v>0</v>
      </c>
      <c r="EO13" s="274">
        <f>DP13+DR13+DT13+DV13</f>
        <v>0</v>
      </c>
      <c r="EP13" s="274">
        <f>DQ13+DS13+DU13+DW13+DY13+EA13+EC13+EE13+EG13+EI13+EK13</f>
        <v>0</v>
      </c>
      <c r="EQ13" s="576">
        <v>0</v>
      </c>
      <c r="ER13" s="271">
        <f>IFERROR(DH13/DG13,0)</f>
        <v>0</v>
      </c>
      <c r="ES13" s="271">
        <f t="shared" ref="ES13:ES15" si="18">IFERROR(+DK13/DJ13,0%)</f>
        <v>0</v>
      </c>
      <c r="ET13" s="271">
        <f t="shared" si="16"/>
        <v>0</v>
      </c>
      <c r="EU13" s="271">
        <f>IFERROR((AA13+BE13+CI13+DK13)/(Z13+BD13+CH13+DJ13),0)</f>
        <v>0</v>
      </c>
      <c r="EV13" s="497">
        <f>IFERROR((AA13+BE13+CI13+DM13)/G13,0)</f>
        <v>0</v>
      </c>
      <c r="EW13" s="664"/>
      <c r="EX13" s="666"/>
      <c r="EY13" s="666"/>
      <c r="EZ13" s="664"/>
      <c r="FA13" s="669"/>
    </row>
    <row r="14" spans="1:157" s="272" customFormat="1" ht="30.75" customHeight="1" x14ac:dyDescent="0.25">
      <c r="A14" s="674"/>
      <c r="B14" s="685"/>
      <c r="C14" s="689"/>
      <c r="D14" s="680"/>
      <c r="E14" s="677"/>
      <c r="F14" s="369" t="s">
        <v>4</v>
      </c>
      <c r="G14" s="268">
        <f>AA14+BE14+CI14+DL14+DN14</f>
        <v>10640212866</v>
      </c>
      <c r="H14" s="571">
        <v>0</v>
      </c>
      <c r="I14" s="577"/>
      <c r="J14" s="577"/>
      <c r="K14" s="571">
        <v>0</v>
      </c>
      <c r="L14" s="571">
        <v>0</v>
      </c>
      <c r="M14" s="571">
        <v>0</v>
      </c>
      <c r="N14" s="571">
        <v>0</v>
      </c>
      <c r="O14" s="571">
        <v>0</v>
      </c>
      <c r="P14" s="571">
        <v>0</v>
      </c>
      <c r="Q14" s="571">
        <v>0</v>
      </c>
      <c r="R14" s="571">
        <v>0</v>
      </c>
      <c r="S14" s="571">
        <v>0</v>
      </c>
      <c r="T14" s="571">
        <v>0</v>
      </c>
      <c r="U14" s="571">
        <v>0</v>
      </c>
      <c r="V14" s="571">
        <v>0</v>
      </c>
      <c r="W14" s="577">
        <v>0</v>
      </c>
      <c r="X14" s="577">
        <v>0</v>
      </c>
      <c r="Y14" s="577">
        <v>0</v>
      </c>
      <c r="Z14" s="268">
        <v>0</v>
      </c>
      <c r="AA14" s="268">
        <v>0</v>
      </c>
      <c r="AB14" s="573">
        <v>3712913617</v>
      </c>
      <c r="AC14" s="573">
        <v>552262857</v>
      </c>
      <c r="AD14" s="573">
        <v>552262857</v>
      </c>
      <c r="AE14" s="573">
        <v>584068755</v>
      </c>
      <c r="AF14" s="573">
        <v>584068755</v>
      </c>
      <c r="AG14" s="573">
        <v>960309364</v>
      </c>
      <c r="AH14" s="573">
        <v>960309364</v>
      </c>
      <c r="AI14" s="573">
        <v>542566601</v>
      </c>
      <c r="AJ14" s="573">
        <v>542566601</v>
      </c>
      <c r="AK14" s="573">
        <v>926191929</v>
      </c>
      <c r="AL14" s="573">
        <v>715957064</v>
      </c>
      <c r="AM14" s="573">
        <v>21073444</v>
      </c>
      <c r="AN14" s="573">
        <v>46035299</v>
      </c>
      <c r="AO14" s="573">
        <v>21073444</v>
      </c>
      <c r="AP14" s="573">
        <v>5615898</v>
      </c>
      <c r="AQ14" s="573">
        <v>21073444</v>
      </c>
      <c r="AR14" s="573">
        <v>208076142</v>
      </c>
      <c r="AS14" s="573">
        <v>21073444</v>
      </c>
      <c r="AT14" s="573">
        <v>8373142</v>
      </c>
      <c r="AU14" s="573">
        <v>21073445</v>
      </c>
      <c r="AV14" s="573">
        <v>3888000</v>
      </c>
      <c r="AW14" s="573">
        <v>21073445</v>
      </c>
      <c r="AX14" s="573">
        <v>4470841</v>
      </c>
      <c r="AY14" s="573">
        <v>21072588</v>
      </c>
      <c r="AZ14" s="573">
        <v>5491482</v>
      </c>
      <c r="BA14" s="573">
        <f t="shared" si="2"/>
        <v>3712912760</v>
      </c>
      <c r="BB14" s="573">
        <f t="shared" si="3"/>
        <v>3712912760</v>
      </c>
      <c r="BC14" s="573">
        <f t="shared" si="4"/>
        <v>3637115445</v>
      </c>
      <c r="BD14" s="268">
        <f t="shared" si="0"/>
        <v>3712912760</v>
      </c>
      <c r="BE14" s="268">
        <f t="shared" si="5"/>
        <v>3637115445</v>
      </c>
      <c r="BF14" s="269">
        <v>4267784149</v>
      </c>
      <c r="BG14" s="269">
        <v>705490589</v>
      </c>
      <c r="BH14" s="269">
        <v>702919522</v>
      </c>
      <c r="BI14" s="269">
        <v>709887645</v>
      </c>
      <c r="BJ14" s="269">
        <v>932027001</v>
      </c>
      <c r="BK14" s="269">
        <v>712249212</v>
      </c>
      <c r="BL14" s="269">
        <v>759682352</v>
      </c>
      <c r="BM14" s="269">
        <v>712458712</v>
      </c>
      <c r="BN14" s="269">
        <v>509387291</v>
      </c>
      <c r="BO14" s="269">
        <v>712458712</v>
      </c>
      <c r="BP14" s="269">
        <v>163856962</v>
      </c>
      <c r="BQ14" s="269">
        <v>712418733</v>
      </c>
      <c r="BR14" s="269">
        <v>631910836</v>
      </c>
      <c r="BS14" s="269">
        <v>0</v>
      </c>
      <c r="BT14" s="269">
        <v>47388882</v>
      </c>
      <c r="BU14" s="269">
        <v>0</v>
      </c>
      <c r="BV14" s="269">
        <v>3816467</v>
      </c>
      <c r="BW14" s="269">
        <v>0</v>
      </c>
      <c r="BX14" s="269">
        <v>0</v>
      </c>
      <c r="BY14" s="269">
        <v>0</v>
      </c>
      <c r="BZ14" s="269">
        <v>315486933</v>
      </c>
      <c r="CA14" s="269">
        <v>0</v>
      </c>
      <c r="CB14" s="269">
        <v>0</v>
      </c>
      <c r="CC14" s="269">
        <v>0</v>
      </c>
      <c r="CD14" s="269">
        <v>0</v>
      </c>
      <c r="CE14" s="269">
        <f t="shared" si="6"/>
        <v>4264963603</v>
      </c>
      <c r="CF14" s="381">
        <f t="shared" si="7"/>
        <v>4264963603</v>
      </c>
      <c r="CG14" s="269">
        <f t="shared" si="8"/>
        <v>4066476246</v>
      </c>
      <c r="CH14" s="268">
        <f t="shared" si="9"/>
        <v>4264963603</v>
      </c>
      <c r="CI14" s="268">
        <f t="shared" si="10"/>
        <v>4066476246</v>
      </c>
      <c r="CJ14" s="268">
        <v>2936746101</v>
      </c>
      <c r="CK14" s="268">
        <v>685785914</v>
      </c>
      <c r="CL14" s="268">
        <v>685785914</v>
      </c>
      <c r="CM14" s="268">
        <v>956988963.75</v>
      </c>
      <c r="CN14" s="268">
        <v>931254841</v>
      </c>
      <c r="CO14" s="268">
        <v>808104335.75</v>
      </c>
      <c r="CP14" s="268">
        <v>809567634</v>
      </c>
      <c r="CQ14" s="268">
        <v>357933444.75</v>
      </c>
      <c r="CR14" s="268">
        <v>109777603</v>
      </c>
      <c r="CS14" s="268">
        <v>127933442.75</v>
      </c>
      <c r="CT14" s="268">
        <v>118652116</v>
      </c>
      <c r="CU14" s="268">
        <v>0</v>
      </c>
      <c r="CV14" s="268">
        <v>9934767</v>
      </c>
      <c r="CW14" s="268">
        <v>0</v>
      </c>
      <c r="CX14" s="268">
        <v>0</v>
      </c>
      <c r="CY14" s="268">
        <v>0</v>
      </c>
      <c r="CZ14" s="268">
        <v>262830300</v>
      </c>
      <c r="DA14" s="268">
        <v>0</v>
      </c>
      <c r="DB14" s="268">
        <v>0</v>
      </c>
      <c r="DC14" s="268">
        <v>0</v>
      </c>
      <c r="DD14" s="268">
        <v>4409000</v>
      </c>
      <c r="DE14" s="501">
        <v>0</v>
      </c>
      <c r="DF14" s="268">
        <v>0</v>
      </c>
      <c r="DG14" s="501">
        <f>2936621175-2936746101</f>
        <v>-124926</v>
      </c>
      <c r="DH14" s="501">
        <v>0</v>
      </c>
      <c r="DI14" s="268">
        <f t="shared" si="1"/>
        <v>2936621175</v>
      </c>
      <c r="DJ14" s="268">
        <f t="shared" si="11"/>
        <v>2936621175</v>
      </c>
      <c r="DK14" s="268">
        <f t="shared" si="12"/>
        <v>2932212175</v>
      </c>
      <c r="DL14" s="268">
        <f t="shared" si="13"/>
        <v>2936621175</v>
      </c>
      <c r="DM14" s="268">
        <f t="shared" si="14"/>
        <v>2932212175</v>
      </c>
      <c r="DN14" s="268"/>
      <c r="DO14" s="577"/>
      <c r="DP14" s="577"/>
      <c r="DQ14" s="577"/>
      <c r="DR14" s="577"/>
      <c r="DS14" s="577"/>
      <c r="DT14" s="577"/>
      <c r="DU14" s="577"/>
      <c r="DV14" s="577"/>
      <c r="DW14" s="577"/>
      <c r="DX14" s="577"/>
      <c r="DY14" s="577"/>
      <c r="DZ14" s="577"/>
      <c r="EA14" s="577"/>
      <c r="EB14" s="577"/>
      <c r="EC14" s="577"/>
      <c r="ED14" s="577"/>
      <c r="EE14" s="577"/>
      <c r="EF14" s="577"/>
      <c r="EG14" s="577"/>
      <c r="EH14" s="577"/>
      <c r="EI14" s="577"/>
      <c r="EJ14" s="577"/>
      <c r="EK14" s="577"/>
      <c r="EL14" s="577"/>
      <c r="EM14" s="568">
        <f>EI14+EG14+EE14+EC14+EA14+DY14+DW14+DU14+DS14+DQ14+DO14+EK14</f>
        <v>0</v>
      </c>
      <c r="EN14" s="268">
        <f>DO14+DQ14+DS14+DU14</f>
        <v>0</v>
      </c>
      <c r="EO14" s="578">
        <f>DP14+DR14+DT14+DV14</f>
        <v>0</v>
      </c>
      <c r="EP14" s="268">
        <f>DQ14+DS14+DU14+DW14+DY14+EA14+EC14+EE14+EG14+EI14+EK14+DO14</f>
        <v>0</v>
      </c>
      <c r="EQ14" s="288">
        <f>DP14+DR14+DT14+DV14</f>
        <v>0</v>
      </c>
      <c r="ER14" s="271">
        <f t="shared" si="15"/>
        <v>0</v>
      </c>
      <c r="ES14" s="271">
        <f t="shared" si="18"/>
        <v>0.99849861465362488</v>
      </c>
      <c r="ET14" s="271">
        <f t="shared" si="16"/>
        <v>0.99849861465362488</v>
      </c>
      <c r="EU14" s="271">
        <f t="shared" si="17"/>
        <v>0.97446573504371614</v>
      </c>
      <c r="EV14" s="497">
        <f t="shared" ref="EV14:EV28" si="19">(AA14+BE14+CI14+DM14)/G14</f>
        <v>0.9995856285907504</v>
      </c>
      <c r="EW14" s="664"/>
      <c r="EX14" s="666"/>
      <c r="EY14" s="666"/>
      <c r="EZ14" s="664"/>
      <c r="FA14" s="669"/>
    </row>
    <row r="15" spans="1:157" s="267" customFormat="1" ht="30.75" customHeight="1" thickBot="1" x14ac:dyDescent="0.3">
      <c r="A15" s="674"/>
      <c r="B15" s="685"/>
      <c r="C15" s="689"/>
      <c r="D15" s="680"/>
      <c r="E15" s="677"/>
      <c r="F15" s="368" t="s">
        <v>39</v>
      </c>
      <c r="G15" s="275">
        <f>+G10+G13</f>
        <v>21</v>
      </c>
      <c r="H15" s="275">
        <f>+H10+H13</f>
        <v>19</v>
      </c>
      <c r="I15" s="275"/>
      <c r="J15" s="275"/>
      <c r="K15" s="275">
        <f t="shared" ref="K15:AY15" si="20">+K10+K13</f>
        <v>19</v>
      </c>
      <c r="L15" s="275">
        <f t="shared" si="20"/>
        <v>19</v>
      </c>
      <c r="M15" s="275">
        <f t="shared" si="20"/>
        <v>19</v>
      </c>
      <c r="N15" s="275">
        <f t="shared" si="20"/>
        <v>19</v>
      </c>
      <c r="O15" s="275">
        <f t="shared" si="20"/>
        <v>19</v>
      </c>
      <c r="P15" s="275">
        <f t="shared" si="20"/>
        <v>19</v>
      </c>
      <c r="Q15" s="275">
        <f t="shared" si="20"/>
        <v>19</v>
      </c>
      <c r="R15" s="275">
        <f t="shared" si="20"/>
        <v>19</v>
      </c>
      <c r="S15" s="275">
        <f t="shared" si="20"/>
        <v>19</v>
      </c>
      <c r="T15" s="275">
        <f t="shared" si="20"/>
        <v>19</v>
      </c>
      <c r="U15" s="275">
        <f t="shared" si="20"/>
        <v>19</v>
      </c>
      <c r="V15" s="275">
        <f t="shared" si="20"/>
        <v>19</v>
      </c>
      <c r="W15" s="275">
        <f t="shared" si="20"/>
        <v>19</v>
      </c>
      <c r="X15" s="275">
        <f t="shared" si="20"/>
        <v>19</v>
      </c>
      <c r="Y15" s="275">
        <f t="shared" si="20"/>
        <v>19</v>
      </c>
      <c r="Z15" s="275">
        <f t="shared" si="20"/>
        <v>19</v>
      </c>
      <c r="AA15" s="275">
        <f t="shared" si="20"/>
        <v>19</v>
      </c>
      <c r="AB15" s="275">
        <f t="shared" si="20"/>
        <v>19</v>
      </c>
      <c r="AC15" s="275">
        <f t="shared" si="20"/>
        <v>19</v>
      </c>
      <c r="AD15" s="275">
        <f t="shared" si="20"/>
        <v>19</v>
      </c>
      <c r="AE15" s="275">
        <f t="shared" si="20"/>
        <v>19</v>
      </c>
      <c r="AF15" s="275">
        <f t="shared" si="20"/>
        <v>19</v>
      </c>
      <c r="AG15" s="275">
        <f t="shared" si="20"/>
        <v>19</v>
      </c>
      <c r="AH15" s="275">
        <f t="shared" si="20"/>
        <v>19</v>
      </c>
      <c r="AI15" s="275">
        <f t="shared" si="20"/>
        <v>19</v>
      </c>
      <c r="AJ15" s="275">
        <f t="shared" si="20"/>
        <v>19</v>
      </c>
      <c r="AK15" s="275">
        <f t="shared" si="20"/>
        <v>19</v>
      </c>
      <c r="AL15" s="275">
        <f t="shared" si="20"/>
        <v>19</v>
      </c>
      <c r="AM15" s="275">
        <f t="shared" si="20"/>
        <v>19</v>
      </c>
      <c r="AN15" s="275">
        <f t="shared" si="20"/>
        <v>19</v>
      </c>
      <c r="AO15" s="275">
        <f t="shared" si="20"/>
        <v>19</v>
      </c>
      <c r="AP15" s="275">
        <f t="shared" si="20"/>
        <v>19</v>
      </c>
      <c r="AQ15" s="275">
        <f t="shared" si="20"/>
        <v>19</v>
      </c>
      <c r="AR15" s="275">
        <f t="shared" si="20"/>
        <v>19</v>
      </c>
      <c r="AS15" s="275">
        <f t="shared" si="20"/>
        <v>19</v>
      </c>
      <c r="AT15" s="275">
        <f t="shared" si="20"/>
        <v>19</v>
      </c>
      <c r="AU15" s="275">
        <f t="shared" si="20"/>
        <v>19</v>
      </c>
      <c r="AV15" s="275">
        <f t="shared" si="20"/>
        <v>19</v>
      </c>
      <c r="AW15" s="275">
        <f t="shared" si="20"/>
        <v>19</v>
      </c>
      <c r="AX15" s="275">
        <f t="shared" ref="AX15" si="21">+AX10+AX13</f>
        <v>19</v>
      </c>
      <c r="AY15" s="275">
        <f t="shared" si="20"/>
        <v>19</v>
      </c>
      <c r="AZ15" s="275"/>
      <c r="BA15" s="275">
        <f>+AB15</f>
        <v>19</v>
      </c>
      <c r="BB15" s="275">
        <f>+BA15</f>
        <v>19</v>
      </c>
      <c r="BC15" s="275">
        <f>+BA15</f>
        <v>19</v>
      </c>
      <c r="BD15" s="275">
        <f>BA15</f>
        <v>19</v>
      </c>
      <c r="BE15" s="275">
        <f t="shared" ref="BE15" si="22">+BC15</f>
        <v>19</v>
      </c>
      <c r="BF15" s="579">
        <f>+BF10+BF13</f>
        <v>19</v>
      </c>
      <c r="BG15" s="579">
        <f>+BG10+BG13</f>
        <v>19</v>
      </c>
      <c r="BH15" s="579">
        <f t="shared" ref="BH15:CD16" si="23">+BH10+BH13</f>
        <v>19</v>
      </c>
      <c r="BI15" s="579">
        <f t="shared" si="23"/>
        <v>19</v>
      </c>
      <c r="BJ15" s="579">
        <f t="shared" si="23"/>
        <v>19</v>
      </c>
      <c r="BK15" s="579">
        <f t="shared" si="23"/>
        <v>19</v>
      </c>
      <c r="BL15" s="579">
        <f t="shared" si="23"/>
        <v>19</v>
      </c>
      <c r="BM15" s="579">
        <f t="shared" si="23"/>
        <v>19</v>
      </c>
      <c r="BN15" s="579">
        <f t="shared" si="23"/>
        <v>19</v>
      </c>
      <c r="BO15" s="579">
        <f t="shared" si="23"/>
        <v>19</v>
      </c>
      <c r="BP15" s="579">
        <f t="shared" si="23"/>
        <v>19</v>
      </c>
      <c r="BQ15" s="579">
        <f t="shared" si="23"/>
        <v>19</v>
      </c>
      <c r="BR15" s="579">
        <f t="shared" si="23"/>
        <v>19</v>
      </c>
      <c r="BS15" s="579">
        <f t="shared" si="23"/>
        <v>19</v>
      </c>
      <c r="BT15" s="579">
        <f t="shared" si="23"/>
        <v>19</v>
      </c>
      <c r="BU15" s="579">
        <f t="shared" si="23"/>
        <v>19</v>
      </c>
      <c r="BV15" s="579">
        <f t="shared" si="23"/>
        <v>19</v>
      </c>
      <c r="BW15" s="579">
        <f t="shared" si="23"/>
        <v>19</v>
      </c>
      <c r="BX15" s="579">
        <f t="shared" si="23"/>
        <v>19</v>
      </c>
      <c r="BY15" s="579">
        <f t="shared" si="23"/>
        <v>19</v>
      </c>
      <c r="BZ15" s="579">
        <f t="shared" si="23"/>
        <v>19</v>
      </c>
      <c r="CA15" s="579">
        <f t="shared" si="23"/>
        <v>19</v>
      </c>
      <c r="CB15" s="579">
        <f t="shared" si="23"/>
        <v>19</v>
      </c>
      <c r="CC15" s="579">
        <f t="shared" si="23"/>
        <v>19</v>
      </c>
      <c r="CD15" s="579">
        <f t="shared" si="23"/>
        <v>19</v>
      </c>
      <c r="CE15" s="579">
        <f>(+BG15+BI15+BK15+BM15+BO15+BQ15+BS15+BU15+BW15+BY15+CA15+CC15)/12</f>
        <v>19</v>
      </c>
      <c r="CF15" s="579">
        <f t="shared" si="7"/>
        <v>228</v>
      </c>
      <c r="CG15" s="579">
        <f t="shared" ref="CG15:CI15" si="24">+CG10+CG13</f>
        <v>19</v>
      </c>
      <c r="CH15" s="275">
        <f t="shared" si="24"/>
        <v>19</v>
      </c>
      <c r="CI15" s="275">
        <f t="shared" si="24"/>
        <v>19</v>
      </c>
      <c r="CJ15" s="275">
        <f>+CJ10+CJ13</f>
        <v>21</v>
      </c>
      <c r="CK15" s="275">
        <f>+CK10+CK13</f>
        <v>21</v>
      </c>
      <c r="CL15" s="275">
        <f t="shared" ref="CL15:DH15" si="25">+CL10+CL13</f>
        <v>21</v>
      </c>
      <c r="CM15" s="275">
        <f t="shared" si="25"/>
        <v>21</v>
      </c>
      <c r="CN15" s="275">
        <f t="shared" si="25"/>
        <v>21</v>
      </c>
      <c r="CO15" s="275">
        <f t="shared" si="25"/>
        <v>21</v>
      </c>
      <c r="CP15" s="275">
        <f t="shared" si="25"/>
        <v>21</v>
      </c>
      <c r="CQ15" s="275">
        <f t="shared" si="25"/>
        <v>21</v>
      </c>
      <c r="CR15" s="275">
        <f t="shared" si="25"/>
        <v>21</v>
      </c>
      <c r="CS15" s="275">
        <f t="shared" si="25"/>
        <v>21</v>
      </c>
      <c r="CT15" s="275">
        <f t="shared" si="25"/>
        <v>21</v>
      </c>
      <c r="CU15" s="275">
        <f t="shared" si="25"/>
        <v>21</v>
      </c>
      <c r="CV15" s="275">
        <f>+CV10+CV13</f>
        <v>21</v>
      </c>
      <c r="CW15" s="275">
        <f t="shared" si="25"/>
        <v>21</v>
      </c>
      <c r="CX15" s="275">
        <f t="shared" si="25"/>
        <v>21</v>
      </c>
      <c r="CY15" s="275">
        <f t="shared" si="25"/>
        <v>21</v>
      </c>
      <c r="CZ15" s="275">
        <f t="shared" si="25"/>
        <v>21</v>
      </c>
      <c r="DA15" s="275">
        <f t="shared" si="25"/>
        <v>21</v>
      </c>
      <c r="DB15" s="275">
        <f t="shared" si="25"/>
        <v>21</v>
      </c>
      <c r="DC15" s="275">
        <f t="shared" si="25"/>
        <v>21</v>
      </c>
      <c r="DD15" s="275">
        <f t="shared" si="25"/>
        <v>21</v>
      </c>
      <c r="DE15" s="505">
        <f t="shared" si="25"/>
        <v>21</v>
      </c>
      <c r="DF15" s="275">
        <f t="shared" si="25"/>
        <v>21</v>
      </c>
      <c r="DG15" s="505">
        <f t="shared" si="25"/>
        <v>21</v>
      </c>
      <c r="DH15" s="505">
        <f t="shared" si="25"/>
        <v>21</v>
      </c>
      <c r="DI15" s="275">
        <f>(+CK15+CM15+CO15+CQ15+CS15+CU15+CW15+CY15+DA15+DC15+DE15+DG15)/12</f>
        <v>21</v>
      </c>
      <c r="DJ15" s="596">
        <f>DJ10</f>
        <v>21</v>
      </c>
      <c r="DK15" s="596">
        <f>DK10</f>
        <v>21</v>
      </c>
      <c r="DL15" s="275">
        <f t="shared" ref="DL15:DM15" si="26">+DL10+DL13</f>
        <v>21</v>
      </c>
      <c r="DM15" s="275">
        <f t="shared" si="26"/>
        <v>21</v>
      </c>
      <c r="DN15" s="275">
        <f>DN10</f>
        <v>21</v>
      </c>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6">
        <f t="shared" ref="EM15" si="27">EM10+EM13</f>
        <v>0</v>
      </c>
      <c r="EN15" s="581">
        <f>EN10+EN13</f>
        <v>0</v>
      </c>
      <c r="EO15" s="277">
        <f>EO10+EO13</f>
        <v>0</v>
      </c>
      <c r="EP15" s="275">
        <f>EP10+EP13</f>
        <v>21</v>
      </c>
      <c r="EQ15" s="276">
        <f>EQ10+EQ13</f>
        <v>21</v>
      </c>
      <c r="ER15" s="278">
        <f t="shared" si="15"/>
        <v>1</v>
      </c>
      <c r="ES15" s="278">
        <f t="shared" si="18"/>
        <v>1</v>
      </c>
      <c r="ET15" s="278">
        <f t="shared" si="16"/>
        <v>1</v>
      </c>
      <c r="EU15" s="278">
        <f t="shared" si="17"/>
        <v>1</v>
      </c>
      <c r="EV15" s="278">
        <f>(AA15+BE15+CI15+DM15)/(Z15+BD15+CH15+DL15+DN15)</f>
        <v>0.78787878787878785</v>
      </c>
      <c r="EW15" s="664"/>
      <c r="EX15" s="666"/>
      <c r="EY15" s="666"/>
      <c r="EZ15" s="664"/>
      <c r="FA15" s="669"/>
    </row>
    <row r="16" spans="1:157" s="285" customFormat="1" ht="30.75" customHeight="1" thickBot="1" x14ac:dyDescent="0.3">
      <c r="A16" s="674"/>
      <c r="B16" s="686"/>
      <c r="C16" s="690"/>
      <c r="D16" s="681"/>
      <c r="E16" s="678"/>
      <c r="F16" s="370" t="s">
        <v>41</v>
      </c>
      <c r="G16" s="383">
        <f>+G11+G14</f>
        <v>95276810480.999969</v>
      </c>
      <c r="H16" s="280">
        <f>+H11+H14</f>
        <v>5376752398</v>
      </c>
      <c r="I16" s="281">
        <f t="shared" ref="I16:AY16" si="28">+I11+I14</f>
        <v>0</v>
      </c>
      <c r="J16" s="281">
        <f t="shared" si="28"/>
        <v>0</v>
      </c>
      <c r="K16" s="281">
        <f t="shared" si="28"/>
        <v>5376752398</v>
      </c>
      <c r="L16" s="279">
        <f t="shared" si="28"/>
        <v>61521050</v>
      </c>
      <c r="M16" s="281">
        <f t="shared" si="28"/>
        <v>5376752398</v>
      </c>
      <c r="N16" s="279">
        <f t="shared" si="28"/>
        <v>3352462069</v>
      </c>
      <c r="O16" s="281">
        <f t="shared" si="28"/>
        <v>5376752398</v>
      </c>
      <c r="P16" s="279">
        <f t="shared" si="28"/>
        <v>3361108069</v>
      </c>
      <c r="Q16" s="281">
        <f t="shared" si="28"/>
        <v>5416188398</v>
      </c>
      <c r="R16" s="279">
        <f t="shared" si="28"/>
        <v>3435821029</v>
      </c>
      <c r="S16" s="280">
        <f t="shared" si="28"/>
        <v>5418491398</v>
      </c>
      <c r="T16" s="282">
        <f t="shared" si="28"/>
        <v>3478988385</v>
      </c>
      <c r="U16" s="279">
        <f t="shared" si="28"/>
        <v>6198940334</v>
      </c>
      <c r="V16" s="279">
        <f t="shared" si="28"/>
        <v>5434616433</v>
      </c>
      <c r="W16" s="279">
        <f t="shared" si="28"/>
        <v>6198940334</v>
      </c>
      <c r="X16" s="279">
        <f t="shared" si="28"/>
        <v>6198940334</v>
      </c>
      <c r="Y16" s="279">
        <f t="shared" si="28"/>
        <v>5434616433</v>
      </c>
      <c r="Z16" s="279">
        <f t="shared" si="28"/>
        <v>6198940334</v>
      </c>
      <c r="AA16" s="279">
        <f t="shared" si="28"/>
        <v>5434616433</v>
      </c>
      <c r="AB16" s="279">
        <f t="shared" si="28"/>
        <v>23000197617</v>
      </c>
      <c r="AC16" s="279">
        <f t="shared" si="28"/>
        <v>552262857</v>
      </c>
      <c r="AD16" s="279">
        <f t="shared" si="28"/>
        <v>552262857</v>
      </c>
      <c r="AE16" s="279">
        <f t="shared" si="28"/>
        <v>2156934692</v>
      </c>
      <c r="AF16" s="279">
        <f t="shared" si="28"/>
        <v>2156934692</v>
      </c>
      <c r="AG16" s="279">
        <f t="shared" si="28"/>
        <v>2056305364</v>
      </c>
      <c r="AH16" s="279">
        <f t="shared" si="28"/>
        <v>2056305364</v>
      </c>
      <c r="AI16" s="279">
        <f t="shared" si="28"/>
        <v>5219591769</v>
      </c>
      <c r="AJ16" s="279">
        <f t="shared" si="28"/>
        <v>5219591769</v>
      </c>
      <c r="AK16" s="279">
        <f t="shared" si="28"/>
        <v>1284433836</v>
      </c>
      <c r="AL16" s="279">
        <f t="shared" si="28"/>
        <v>855457064</v>
      </c>
      <c r="AM16" s="279">
        <f t="shared" si="28"/>
        <v>379315350</v>
      </c>
      <c r="AN16" s="279">
        <f t="shared" si="28"/>
        <v>3345781706</v>
      </c>
      <c r="AO16" s="279">
        <f t="shared" si="28"/>
        <v>618143288</v>
      </c>
      <c r="AP16" s="279">
        <f t="shared" si="28"/>
        <v>30505898</v>
      </c>
      <c r="AQ16" s="279">
        <f t="shared" si="28"/>
        <v>1454041071</v>
      </c>
      <c r="AR16" s="279">
        <f t="shared" si="28"/>
        <v>292411377</v>
      </c>
      <c r="AS16" s="279">
        <f t="shared" si="28"/>
        <v>550042597</v>
      </c>
      <c r="AT16" s="279">
        <f t="shared" si="28"/>
        <v>22201361</v>
      </c>
      <c r="AU16" s="279">
        <f t="shared" si="28"/>
        <v>550042597</v>
      </c>
      <c r="AV16" s="279">
        <f t="shared" si="28"/>
        <v>6107303</v>
      </c>
      <c r="AW16" s="279">
        <f t="shared" si="28"/>
        <v>550042598</v>
      </c>
      <c r="AX16" s="279">
        <f t="shared" ref="AX16" si="29">+AX11+AX14</f>
        <v>-6155413</v>
      </c>
      <c r="AY16" s="279">
        <f t="shared" si="28"/>
        <v>2240416974</v>
      </c>
      <c r="AZ16" s="279"/>
      <c r="BA16" s="279">
        <f t="shared" ref="BA16:BA30" si="30">+AY16+AW16+AU16+AS16+AQ16+AO16+AM16+AK16+AI16+AG16+AE16+AC16</f>
        <v>17611572993</v>
      </c>
      <c r="BB16" s="279">
        <f t="shared" ref="BB16:BC30" si="31">+AC16+AE16+AG16+AI16+AK16+AM16+AO16+AQ16+AS16+AU16+AW16+AY16</f>
        <v>17611572993</v>
      </c>
      <c r="BC16" s="279">
        <f t="shared" si="31"/>
        <v>14531403978</v>
      </c>
      <c r="BD16" s="279">
        <f t="shared" ref="BD16:BD30" si="32">+AC16+AE16+AG16+AI16+AK16+AM16+AO16+AQ16+AS16+AU16+AW16+AY16</f>
        <v>17611572993</v>
      </c>
      <c r="BE16" s="279">
        <f>+AD16+AF16+AH16+AJ16+AL16+AN16+AP16+AR16+AT16+AV16+AX16+AZ16</f>
        <v>14531403978</v>
      </c>
      <c r="BF16" s="279">
        <f>+BF11+BF14</f>
        <v>16854878149</v>
      </c>
      <c r="BG16" s="279">
        <f>+BG11+BG14</f>
        <v>8570618589</v>
      </c>
      <c r="BH16" s="279">
        <f t="shared" ref="BH16:DN16" si="33">+BH11+BH14</f>
        <v>8568047522</v>
      </c>
      <c r="BI16" s="279">
        <f>+BI11+BI14</f>
        <v>1139157281</v>
      </c>
      <c r="BJ16" s="279">
        <f>+BJ11+BJ14</f>
        <v>932027001</v>
      </c>
      <c r="BK16" s="279">
        <f t="shared" si="33"/>
        <v>1141518848</v>
      </c>
      <c r="BL16" s="279">
        <f t="shared" si="33"/>
        <v>759682352</v>
      </c>
      <c r="BM16" s="279">
        <f t="shared" si="33"/>
        <v>1369007348</v>
      </c>
      <c r="BN16" s="279">
        <f t="shared" si="33"/>
        <v>509387291</v>
      </c>
      <c r="BO16" s="279">
        <f t="shared" si="33"/>
        <v>1141728348</v>
      </c>
      <c r="BP16" s="279">
        <f t="shared" si="23"/>
        <v>194368182</v>
      </c>
      <c r="BQ16" s="279">
        <f t="shared" si="33"/>
        <v>2378104499</v>
      </c>
      <c r="BR16" s="279">
        <f t="shared" si="33"/>
        <v>656910836</v>
      </c>
      <c r="BS16" s="279">
        <f t="shared" si="33"/>
        <v>429327836</v>
      </c>
      <c r="BT16" s="279">
        <f t="shared" si="33"/>
        <v>48094382</v>
      </c>
      <c r="BU16" s="279">
        <f t="shared" si="33"/>
        <v>2629269636</v>
      </c>
      <c r="BV16" s="279">
        <f t="shared" si="33"/>
        <v>4604221067</v>
      </c>
      <c r="BW16" s="279">
        <f t="shared" si="33"/>
        <v>429269636</v>
      </c>
      <c r="BX16" s="279">
        <f t="shared" si="33"/>
        <v>40583700</v>
      </c>
      <c r="BY16" s="279">
        <f t="shared" si="33"/>
        <v>-1290355120</v>
      </c>
      <c r="BZ16" s="279">
        <f t="shared" si="33"/>
        <v>316998233</v>
      </c>
      <c r="CA16" s="279">
        <f t="shared" si="33"/>
        <v>438179036</v>
      </c>
      <c r="CB16" s="279">
        <f t="shared" si="33"/>
        <v>351493933</v>
      </c>
      <c r="CC16" s="279">
        <f t="shared" si="33"/>
        <v>258307725</v>
      </c>
      <c r="CD16" s="279">
        <f t="shared" si="33"/>
        <v>305861704</v>
      </c>
      <c r="CE16" s="279">
        <f t="shared" si="6"/>
        <v>18634133662</v>
      </c>
      <c r="CF16" s="279">
        <f t="shared" si="7"/>
        <v>18634133662</v>
      </c>
      <c r="CG16" s="279">
        <f t="shared" si="8"/>
        <v>17287676203</v>
      </c>
      <c r="CH16" s="279">
        <f t="shared" si="33"/>
        <v>18634133662</v>
      </c>
      <c r="CI16" s="279">
        <f t="shared" si="33"/>
        <v>17287676203</v>
      </c>
      <c r="CJ16" s="279">
        <f>+CJ11+CJ14</f>
        <v>19687764101</v>
      </c>
      <c r="CK16" s="279">
        <f>+CK11+CK14</f>
        <v>6537562924</v>
      </c>
      <c r="CL16" s="279">
        <f t="shared" ref="CL16" si="34">+CL11+CL14</f>
        <v>6537562924</v>
      </c>
      <c r="CM16" s="279">
        <f>+CM11+CM14</f>
        <v>4048514953.75</v>
      </c>
      <c r="CN16" s="279">
        <f>+CN11+CN14</f>
        <v>3324860841</v>
      </c>
      <c r="CO16" s="279">
        <f t="shared" ref="CO16:DH16" si="35">+CO11+CO14</f>
        <v>866235335.75</v>
      </c>
      <c r="CP16" s="279">
        <f t="shared" si="35"/>
        <v>917009634</v>
      </c>
      <c r="CQ16" s="279">
        <f t="shared" si="35"/>
        <v>8143648444.75</v>
      </c>
      <c r="CR16" s="279">
        <f t="shared" si="35"/>
        <v>6842026810</v>
      </c>
      <c r="CS16" s="279">
        <f t="shared" si="35"/>
        <v>127933442.75</v>
      </c>
      <c r="CT16" s="279">
        <f t="shared" si="35"/>
        <v>118652116</v>
      </c>
      <c r="CU16" s="279">
        <f t="shared" si="35"/>
        <v>2965188514</v>
      </c>
      <c r="CV16" s="279">
        <f>+CV11+CV14</f>
        <v>9934767</v>
      </c>
      <c r="CW16" s="279">
        <f t="shared" si="35"/>
        <v>0</v>
      </c>
      <c r="CX16" s="279">
        <f t="shared" si="35"/>
        <v>0</v>
      </c>
      <c r="CY16" s="279">
        <f t="shared" si="35"/>
        <v>0</v>
      </c>
      <c r="CZ16" s="279">
        <f t="shared" si="35"/>
        <v>274253940</v>
      </c>
      <c r="DA16" s="279">
        <f t="shared" si="35"/>
        <v>752368112.99999237</v>
      </c>
      <c r="DB16" s="279">
        <f t="shared" si="35"/>
        <v>22879000</v>
      </c>
      <c r="DC16" s="279">
        <f t="shared" si="35"/>
        <v>46595848.000007629</v>
      </c>
      <c r="DD16" s="279">
        <f t="shared" si="35"/>
        <v>1548479286</v>
      </c>
      <c r="DE16" s="537">
        <f t="shared" si="35"/>
        <v>3029966725.9999771</v>
      </c>
      <c r="DF16" s="537">
        <f t="shared" si="35"/>
        <v>819635767</v>
      </c>
      <c r="DG16" s="279">
        <f t="shared" si="35"/>
        <v>510175074</v>
      </c>
      <c r="DH16" s="279">
        <f t="shared" si="35"/>
        <v>6563786514</v>
      </c>
      <c r="DI16" s="279">
        <f t="shared" ref="DI16:DI22" si="36">+CK16+CM16+CO16+CQ16+CS16+CU16+CW16+CY16+DA16+DC16+DE16+DG16</f>
        <v>27028189375.999977</v>
      </c>
      <c r="DJ16" s="279">
        <f>DJ11+DJ14</f>
        <v>27028189375.999977</v>
      </c>
      <c r="DK16" s="279">
        <f>DK11+DK14</f>
        <v>26979081599</v>
      </c>
      <c r="DL16" s="279">
        <f t="shared" ref="DL16:DM16" si="37">+DL11+DL14</f>
        <v>27028189375.999977</v>
      </c>
      <c r="DM16" s="279">
        <f t="shared" si="37"/>
        <v>26979081599</v>
      </c>
      <c r="DN16" s="279">
        <f t="shared" si="33"/>
        <v>28428035000</v>
      </c>
      <c r="DO16" s="283"/>
      <c r="DP16" s="283"/>
      <c r="DQ16" s="283"/>
      <c r="DR16" s="283"/>
      <c r="DS16" s="283"/>
      <c r="DT16" s="283"/>
      <c r="DU16" s="283"/>
      <c r="DV16" s="283"/>
      <c r="DW16" s="283"/>
      <c r="DX16" s="283"/>
      <c r="DY16" s="283"/>
      <c r="DZ16" s="283"/>
      <c r="EA16" s="283"/>
      <c r="EB16" s="283"/>
      <c r="EC16" s="283"/>
      <c r="ED16" s="283"/>
      <c r="EE16" s="283"/>
      <c r="EF16" s="283"/>
      <c r="EG16" s="283"/>
      <c r="EH16" s="283"/>
      <c r="EI16" s="283"/>
      <c r="EJ16" s="283"/>
      <c r="EK16" s="283"/>
      <c r="EL16" s="283"/>
      <c r="EM16" s="279">
        <f t="shared" ref="EM16" si="38">+EH16+EF16+ED16+EB16+DZ16+DX16+DV16+DT16+DR16+DP16+DN16+DL16+DI16</f>
        <v>82484413751.999954</v>
      </c>
      <c r="EN16" s="279">
        <f>+EN11+EN14</f>
        <v>0</v>
      </c>
      <c r="EO16" s="279">
        <f t="shared" ref="EO16:EQ16" si="39">+EO11+EO14</f>
        <v>0</v>
      </c>
      <c r="EP16" s="279">
        <f t="shared" si="39"/>
        <v>0</v>
      </c>
      <c r="EQ16" s="279">
        <f t="shared" si="39"/>
        <v>0</v>
      </c>
      <c r="ER16" s="384">
        <f t="shared" si="15"/>
        <v>12.865753049314989</v>
      </c>
      <c r="ES16" s="284">
        <f>IFERROR(+DK16/DJ16,0%)</f>
        <v>0.99818309039067254</v>
      </c>
      <c r="ET16" s="284">
        <f>IFERROR(+DM16/DL16,0%)</f>
        <v>0.99818309039067254</v>
      </c>
      <c r="EU16" s="384">
        <f>(AA16+BE16+CI16+DK16)/(Z16+BD16+CH16+DJ16)</f>
        <v>0.92457400005277623</v>
      </c>
      <c r="EV16" s="499">
        <f>(AA16+BE16+CI16+DM16)/G16</f>
        <v>0.67417011430928675</v>
      </c>
      <c r="EW16" s="665"/>
      <c r="EX16" s="666"/>
      <c r="EY16" s="666"/>
      <c r="EZ16" s="664"/>
      <c r="FA16" s="670"/>
    </row>
    <row r="17" spans="1:157" s="267" customFormat="1" ht="30.75" customHeight="1" x14ac:dyDescent="0.25">
      <c r="A17" s="674"/>
      <c r="B17" s="684">
        <v>2</v>
      </c>
      <c r="C17" s="692" t="s">
        <v>240</v>
      </c>
      <c r="D17" s="691" t="s">
        <v>236</v>
      </c>
      <c r="E17" s="676">
        <v>204</v>
      </c>
      <c r="F17" s="365" t="s">
        <v>37</v>
      </c>
      <c r="G17" s="582">
        <f>AA17+BE17+CI17+DL17+DN17</f>
        <v>48</v>
      </c>
      <c r="H17" s="582">
        <v>6</v>
      </c>
      <c r="I17" s="582"/>
      <c r="J17" s="582"/>
      <c r="K17" s="582">
        <v>6</v>
      </c>
      <c r="L17" s="582">
        <v>1</v>
      </c>
      <c r="M17" s="582">
        <v>6</v>
      </c>
      <c r="N17" s="582">
        <v>2</v>
      </c>
      <c r="O17" s="582">
        <v>6</v>
      </c>
      <c r="P17" s="582">
        <v>3</v>
      </c>
      <c r="Q17" s="582">
        <v>6</v>
      </c>
      <c r="R17" s="582">
        <v>4</v>
      </c>
      <c r="S17" s="582">
        <v>6</v>
      </c>
      <c r="T17" s="582">
        <v>5</v>
      </c>
      <c r="U17" s="582">
        <v>6</v>
      </c>
      <c r="V17" s="582">
        <v>6</v>
      </c>
      <c r="W17" s="582">
        <f>+V17</f>
        <v>6</v>
      </c>
      <c r="X17" s="582">
        <f>+W17</f>
        <v>6</v>
      </c>
      <c r="Y17" s="582">
        <f>+V17</f>
        <v>6</v>
      </c>
      <c r="Z17" s="582">
        <f>+X17</f>
        <v>6</v>
      </c>
      <c r="AA17" s="582">
        <f>+Y17</f>
        <v>6</v>
      </c>
      <c r="AB17" s="582">
        <v>12</v>
      </c>
      <c r="AC17" s="582">
        <v>1</v>
      </c>
      <c r="AD17" s="582">
        <v>1</v>
      </c>
      <c r="AE17" s="582">
        <v>1</v>
      </c>
      <c r="AF17" s="582">
        <v>1</v>
      </c>
      <c r="AG17" s="582">
        <v>1</v>
      </c>
      <c r="AH17" s="582">
        <v>1</v>
      </c>
      <c r="AI17" s="582">
        <v>1</v>
      </c>
      <c r="AJ17" s="582">
        <v>1</v>
      </c>
      <c r="AK17" s="582">
        <v>1</v>
      </c>
      <c r="AL17" s="582">
        <v>1</v>
      </c>
      <c r="AM17" s="582">
        <v>1</v>
      </c>
      <c r="AN17" s="582">
        <v>1</v>
      </c>
      <c r="AO17" s="582">
        <v>1</v>
      </c>
      <c r="AP17" s="582">
        <v>1</v>
      </c>
      <c r="AQ17" s="582">
        <v>1</v>
      </c>
      <c r="AR17" s="582">
        <v>1</v>
      </c>
      <c r="AS17" s="582">
        <v>1</v>
      </c>
      <c r="AT17" s="582">
        <v>1</v>
      </c>
      <c r="AU17" s="582">
        <v>1</v>
      </c>
      <c r="AV17" s="582">
        <v>1</v>
      </c>
      <c r="AW17" s="582">
        <v>1</v>
      </c>
      <c r="AX17" s="582">
        <v>1</v>
      </c>
      <c r="AY17" s="582">
        <v>1</v>
      </c>
      <c r="AZ17" s="582">
        <v>1</v>
      </c>
      <c r="BA17" s="582">
        <f t="shared" si="30"/>
        <v>12</v>
      </c>
      <c r="BB17" s="582">
        <f t="shared" si="31"/>
        <v>12</v>
      </c>
      <c r="BC17" s="582">
        <f t="shared" ref="BC17:BC30" si="40">+AD17+AF17+AH17+AJ17+AL17+AN17+AP17+AR17+AT17+AV17+AX17+AZ17</f>
        <v>12</v>
      </c>
      <c r="BD17" s="582">
        <f t="shared" si="32"/>
        <v>12</v>
      </c>
      <c r="BE17" s="582">
        <f t="shared" ref="BE17:BE30" si="41">+AD17+AF17+AH17+AJ17+AL17+AN17+AP17+AR17+AT17+AV17+AX17+AZ17</f>
        <v>12</v>
      </c>
      <c r="BF17" s="582">
        <v>12</v>
      </c>
      <c r="BG17" s="582">
        <v>1</v>
      </c>
      <c r="BH17" s="582">
        <v>1</v>
      </c>
      <c r="BI17" s="582">
        <v>1</v>
      </c>
      <c r="BJ17" s="582">
        <v>1</v>
      </c>
      <c r="BK17" s="582">
        <v>1</v>
      </c>
      <c r="BL17" s="582">
        <v>1</v>
      </c>
      <c r="BM17" s="582">
        <v>1</v>
      </c>
      <c r="BN17" s="582">
        <v>1</v>
      </c>
      <c r="BO17" s="582">
        <v>1</v>
      </c>
      <c r="BP17" s="582">
        <v>1</v>
      </c>
      <c r="BQ17" s="582">
        <v>1</v>
      </c>
      <c r="BR17" s="582">
        <v>1</v>
      </c>
      <c r="BS17" s="582">
        <v>1</v>
      </c>
      <c r="BT17" s="582">
        <v>1</v>
      </c>
      <c r="BU17" s="582">
        <v>1</v>
      </c>
      <c r="BV17" s="582">
        <v>1</v>
      </c>
      <c r="BW17" s="582">
        <v>1</v>
      </c>
      <c r="BX17" s="582">
        <v>1</v>
      </c>
      <c r="BY17" s="582">
        <v>1</v>
      </c>
      <c r="BZ17" s="582">
        <v>1</v>
      </c>
      <c r="CA17" s="582">
        <v>1</v>
      </c>
      <c r="CB17" s="582">
        <v>1</v>
      </c>
      <c r="CC17" s="582">
        <v>1</v>
      </c>
      <c r="CD17" s="582">
        <v>1</v>
      </c>
      <c r="CE17" s="582">
        <f t="shared" si="6"/>
        <v>12</v>
      </c>
      <c r="CF17" s="582">
        <f t="shared" si="7"/>
        <v>12</v>
      </c>
      <c r="CG17" s="582">
        <f t="shared" si="8"/>
        <v>12</v>
      </c>
      <c r="CH17" s="582">
        <f t="shared" ref="CH17" si="42">+BG17+BI17+BK17+BM17+BO17+BQ17+BS17+BU17+BW17+BY17+CA17+CC17</f>
        <v>12</v>
      </c>
      <c r="CI17" s="582">
        <f>+BH17+BJ17+BL17+BN17+BP17+BR17+BT17+BV17+BX17+BZ17+CB17+CD17</f>
        <v>12</v>
      </c>
      <c r="CJ17" s="582">
        <v>12</v>
      </c>
      <c r="CK17" s="582">
        <v>1</v>
      </c>
      <c r="CL17" s="582">
        <v>1</v>
      </c>
      <c r="CM17" s="582">
        <v>1</v>
      </c>
      <c r="CN17" s="582">
        <v>1</v>
      </c>
      <c r="CO17" s="582">
        <v>1</v>
      </c>
      <c r="CP17" s="582">
        <v>1</v>
      </c>
      <c r="CQ17" s="582">
        <v>1</v>
      </c>
      <c r="CR17" s="582">
        <v>1</v>
      </c>
      <c r="CS17" s="582">
        <v>1</v>
      </c>
      <c r="CT17" s="582">
        <v>1</v>
      </c>
      <c r="CU17" s="582">
        <v>1</v>
      </c>
      <c r="CV17" s="582">
        <v>1</v>
      </c>
      <c r="CW17" s="582">
        <v>1</v>
      </c>
      <c r="CX17" s="582">
        <v>1</v>
      </c>
      <c r="CY17" s="582">
        <v>1</v>
      </c>
      <c r="CZ17" s="582">
        <v>1</v>
      </c>
      <c r="DA17" s="582">
        <v>1</v>
      </c>
      <c r="DB17" s="582">
        <v>1</v>
      </c>
      <c r="DC17" s="582">
        <v>1</v>
      </c>
      <c r="DD17" s="582">
        <v>1</v>
      </c>
      <c r="DE17" s="583">
        <v>1</v>
      </c>
      <c r="DF17" s="582">
        <v>1</v>
      </c>
      <c r="DG17" s="583">
        <v>1</v>
      </c>
      <c r="DH17" s="583">
        <v>1</v>
      </c>
      <c r="DI17" s="582">
        <f t="shared" si="36"/>
        <v>12</v>
      </c>
      <c r="DJ17" s="582">
        <f>+CK17+CM17+CO17+CQ17+CS17+CU17+CW17+CY17+DA17+DC17+DE17+DG17</f>
        <v>12</v>
      </c>
      <c r="DK17" s="582">
        <f>+CL17+CN17+CP17+CR17+CT17+CV17+CX17+CZ17+DB17+DD17+DF17+DH17</f>
        <v>12</v>
      </c>
      <c r="DL17" s="582">
        <f>+CK17+CM17+CO17+CQ17+CS17+CU17+CW17+CY17+DA17+DC17+DE17+DG17</f>
        <v>12</v>
      </c>
      <c r="DM17" s="582">
        <f>+CL17+CN17+CP17+CR17+CT17+CV17+CX17+CZ17+DB17+DD17+DF17+DH17</f>
        <v>12</v>
      </c>
      <c r="DN17" s="582">
        <v>6</v>
      </c>
      <c r="DO17" s="584"/>
      <c r="DP17" s="584"/>
      <c r="DQ17" s="584"/>
      <c r="DR17" s="584"/>
      <c r="DS17" s="584"/>
      <c r="DT17" s="584"/>
      <c r="DU17" s="584"/>
      <c r="DV17" s="584"/>
      <c r="DW17" s="584"/>
      <c r="DX17" s="584"/>
      <c r="DY17" s="584"/>
      <c r="DZ17" s="584"/>
      <c r="EA17" s="584"/>
      <c r="EB17" s="584"/>
      <c r="EC17" s="584"/>
      <c r="ED17" s="584"/>
      <c r="EE17" s="584"/>
      <c r="EF17" s="584"/>
      <c r="EG17" s="582"/>
      <c r="EH17" s="582"/>
      <c r="EI17" s="582"/>
      <c r="EJ17" s="582"/>
      <c r="EK17" s="582"/>
      <c r="EL17" s="582"/>
      <c r="EM17" s="582">
        <f>EK17+EI17+EG17+EE17+EC17+EA17+DY17+DW17+DU17+DS17+DQ17+DO17</f>
        <v>0</v>
      </c>
      <c r="EN17" s="582">
        <f t="shared" ref="EN17:EN22" si="43">DO17+DQ17+DS17+DU17</f>
        <v>0</v>
      </c>
      <c r="EO17" s="582">
        <f t="shared" ref="EO17:EO22" si="44">DP17+DR17+DT17+DV17</f>
        <v>0</v>
      </c>
      <c r="EP17" s="382">
        <f>DQ17+DS17+DU17+DW17+DY17+EA17+EC17+EE17+EG17+EI17+EK17+DO17</f>
        <v>0</v>
      </c>
      <c r="EQ17" s="582">
        <f>DP17+DR17+DT17+DV17</f>
        <v>0</v>
      </c>
      <c r="ER17" s="266">
        <f t="shared" si="15"/>
        <v>1</v>
      </c>
      <c r="ES17" s="266">
        <f>IFERROR(+DK17/DJ17,0%)</f>
        <v>1</v>
      </c>
      <c r="ET17" s="266">
        <f>IFERROR(+DM17/DL17,0%)</f>
        <v>1</v>
      </c>
      <c r="EU17" s="266">
        <f t="shared" si="17"/>
        <v>1</v>
      </c>
      <c r="EV17" s="500">
        <f>(AA17+BE17+CI17+DM17)/G17</f>
        <v>0.875</v>
      </c>
      <c r="EW17" s="664" t="s">
        <v>611</v>
      </c>
      <c r="EX17" s="666" t="s">
        <v>499</v>
      </c>
      <c r="EY17" s="666" t="s">
        <v>499</v>
      </c>
      <c r="EZ17" s="667" t="s">
        <v>501</v>
      </c>
      <c r="FA17" s="668" t="s">
        <v>612</v>
      </c>
    </row>
    <row r="18" spans="1:157" s="290" customFormat="1" ht="30.75" customHeight="1" x14ac:dyDescent="0.25">
      <c r="A18" s="674"/>
      <c r="B18" s="685"/>
      <c r="C18" s="693"/>
      <c r="D18" s="680"/>
      <c r="E18" s="677"/>
      <c r="F18" s="366" t="s">
        <v>3</v>
      </c>
      <c r="G18" s="268">
        <f>AA18+BE18+CI18+DL18+DN18</f>
        <v>5199764093</v>
      </c>
      <c r="H18" s="286">
        <v>625000000</v>
      </c>
      <c r="I18" s="269"/>
      <c r="J18" s="269"/>
      <c r="K18" s="568">
        <v>625000000</v>
      </c>
      <c r="L18" s="568">
        <v>0</v>
      </c>
      <c r="M18" s="568">
        <v>625000000</v>
      </c>
      <c r="N18" s="568">
        <v>450180000</v>
      </c>
      <c r="O18" s="568">
        <v>625000000</v>
      </c>
      <c r="P18" s="568">
        <v>473409000</v>
      </c>
      <c r="Q18" s="568">
        <v>599529000</v>
      </c>
      <c r="R18" s="568">
        <v>473409000</v>
      </c>
      <c r="S18" s="568">
        <v>597226000</v>
      </c>
      <c r="T18" s="568">
        <v>473409000</v>
      </c>
      <c r="U18" s="568">
        <v>597226000</v>
      </c>
      <c r="V18" s="568">
        <v>587239000</v>
      </c>
      <c r="W18" s="287">
        <f>+U18</f>
        <v>597226000</v>
      </c>
      <c r="X18" s="287">
        <f>+W18</f>
        <v>597226000</v>
      </c>
      <c r="Y18" s="287">
        <f>+V18</f>
        <v>587239000</v>
      </c>
      <c r="Z18" s="268">
        <f>+X18</f>
        <v>597226000</v>
      </c>
      <c r="AA18" s="268">
        <f>+Y18</f>
        <v>587239000</v>
      </c>
      <c r="AB18" s="568"/>
      <c r="AC18" s="568">
        <v>0</v>
      </c>
      <c r="AD18" s="568">
        <v>0</v>
      </c>
      <c r="AE18" s="568">
        <v>240551250</v>
      </c>
      <c r="AF18" s="568">
        <f>+AE18</f>
        <v>240551250</v>
      </c>
      <c r="AG18" s="568">
        <v>240551250</v>
      </c>
      <c r="AH18" s="568">
        <f>+AG18</f>
        <v>240551250</v>
      </c>
      <c r="AI18" s="568">
        <v>240551250</v>
      </c>
      <c r="AJ18" s="568">
        <f>+AI18</f>
        <v>240551250</v>
      </c>
      <c r="AK18" s="568">
        <v>240551250</v>
      </c>
      <c r="AL18" s="568">
        <f>+AK18</f>
        <v>240551250</v>
      </c>
      <c r="AM18" s="568">
        <v>0</v>
      </c>
      <c r="AN18" s="568">
        <v>0</v>
      </c>
      <c r="AO18" s="568">
        <v>12898000</v>
      </c>
      <c r="AP18" s="568">
        <v>-43366500</v>
      </c>
      <c r="AQ18" s="568">
        <v>0</v>
      </c>
      <c r="AR18" s="568">
        <v>0</v>
      </c>
      <c r="AS18" s="568">
        <v>0</v>
      </c>
      <c r="AT18" s="568">
        <v>0</v>
      </c>
      <c r="AU18" s="568">
        <v>0</v>
      </c>
      <c r="AV18" s="568">
        <v>0</v>
      </c>
      <c r="AW18" s="568">
        <v>0</v>
      </c>
      <c r="AX18" s="568">
        <v>0</v>
      </c>
      <c r="AY18" s="568">
        <v>-19823000</v>
      </c>
      <c r="AZ18" s="568">
        <v>30092200</v>
      </c>
      <c r="BA18" s="568">
        <f t="shared" si="30"/>
        <v>955280000</v>
      </c>
      <c r="BB18" s="568">
        <f t="shared" si="31"/>
        <v>955280000</v>
      </c>
      <c r="BC18" s="568">
        <f t="shared" si="40"/>
        <v>948930700</v>
      </c>
      <c r="BD18" s="268">
        <f t="shared" si="32"/>
        <v>955280000</v>
      </c>
      <c r="BE18" s="268">
        <f t="shared" si="41"/>
        <v>948930700</v>
      </c>
      <c r="BF18" s="269">
        <v>1222109000</v>
      </c>
      <c r="BG18" s="269">
        <v>959830000</v>
      </c>
      <c r="BH18" s="269">
        <v>959830000</v>
      </c>
      <c r="BI18" s="269">
        <v>23843545</v>
      </c>
      <c r="BJ18" s="269">
        <v>0</v>
      </c>
      <c r="BK18" s="269">
        <v>23843545</v>
      </c>
      <c r="BL18" s="269">
        <v>0</v>
      </c>
      <c r="BM18" s="269">
        <v>-203435455</v>
      </c>
      <c r="BN18" s="269">
        <v>0</v>
      </c>
      <c r="BO18" s="269">
        <v>23843545</v>
      </c>
      <c r="BP18" s="269">
        <v>0</v>
      </c>
      <c r="BQ18" s="269">
        <v>23843545</v>
      </c>
      <c r="BR18" s="269">
        <v>0</v>
      </c>
      <c r="BS18" s="269">
        <v>23843545</v>
      </c>
      <c r="BT18" s="269">
        <v>0</v>
      </c>
      <c r="BU18" s="269">
        <v>23843545</v>
      </c>
      <c r="BV18" s="269">
        <v>0</v>
      </c>
      <c r="BW18" s="269">
        <v>23843545</v>
      </c>
      <c r="BX18" s="269">
        <v>0</v>
      </c>
      <c r="BY18" s="269">
        <v>137791678</v>
      </c>
      <c r="BZ18" s="269">
        <v>0</v>
      </c>
      <c r="CA18" s="269">
        <v>16590445</v>
      </c>
      <c r="CB18" s="269">
        <v>62988600</v>
      </c>
      <c r="CC18" s="269">
        <v>23843550</v>
      </c>
      <c r="CD18" s="269">
        <v>61206433</v>
      </c>
      <c r="CE18" s="269">
        <f t="shared" si="6"/>
        <v>1101525033</v>
      </c>
      <c r="CF18" s="269">
        <f t="shared" si="7"/>
        <v>1101525033</v>
      </c>
      <c r="CG18" s="269">
        <f t="shared" si="8"/>
        <v>1084025033</v>
      </c>
      <c r="CH18" s="268">
        <f t="shared" ref="CH18:CH22" si="45">+BG18+BI18+BK18+BM18+BO18+BQ18+BS18+BU18+BW18+BY18+CA18+CC18</f>
        <v>1101525033</v>
      </c>
      <c r="CI18" s="268">
        <f t="shared" ref="CI18:CI22" si="46">+BH18+BJ18+BL18+BN18+BP18+BR18+BT18+BV18+BX18+BZ18+CB18+CD18</f>
        <v>1084025033</v>
      </c>
      <c r="CJ18" s="268">
        <v>1164581000</v>
      </c>
      <c r="CK18" s="268">
        <v>83490000</v>
      </c>
      <c r="CL18" s="268">
        <v>83490000</v>
      </c>
      <c r="CM18" s="268">
        <v>1081091000</v>
      </c>
      <c r="CN18" s="268">
        <v>775900000</v>
      </c>
      <c r="CO18" s="268">
        <v>-36131000</v>
      </c>
      <c r="CP18" s="268">
        <v>117150000</v>
      </c>
      <c r="CQ18" s="268">
        <v>0</v>
      </c>
      <c r="CR18" s="268">
        <v>68310000</v>
      </c>
      <c r="CS18" s="268">
        <v>0</v>
      </c>
      <c r="CT18" s="268">
        <v>0</v>
      </c>
      <c r="CU18" s="268">
        <v>0</v>
      </c>
      <c r="CV18" s="268">
        <v>0</v>
      </c>
      <c r="CW18" s="268">
        <v>0</v>
      </c>
      <c r="CX18" s="268">
        <v>0</v>
      </c>
      <c r="CY18" s="268">
        <v>0</v>
      </c>
      <c r="CZ18" s="268">
        <v>-30100000</v>
      </c>
      <c r="DA18" s="268">
        <v>-91303486</v>
      </c>
      <c r="DB18" s="268">
        <v>0</v>
      </c>
      <c r="DC18" s="268">
        <v>-11378848</v>
      </c>
      <c r="DD18" s="268">
        <v>0</v>
      </c>
      <c r="DE18" s="501">
        <v>13041693.999999881</v>
      </c>
      <c r="DF18" s="268">
        <v>0</v>
      </c>
      <c r="DG18" s="501">
        <v>0</v>
      </c>
      <c r="DH18" s="501">
        <f>1037520000-1014750000</f>
        <v>22770000</v>
      </c>
      <c r="DI18" s="268">
        <f t="shared" si="36"/>
        <v>1038809359.9999999</v>
      </c>
      <c r="DJ18" s="268">
        <f>+CK18+CM18+CO18+CQ18+CS18+CU18+CW18+CY18+DA18+DC18+DE18+DG18</f>
        <v>1038809359.9999999</v>
      </c>
      <c r="DK18" s="268">
        <f>+CL18+CN18+CP18+CR18+CT18+CV18+CX18+CZ18+DB18+DD18+DF18+DH18</f>
        <v>1037520000</v>
      </c>
      <c r="DL18" s="268">
        <f t="shared" ref="DL18:DL22" si="47">+CK18+CM18+CO18+CQ18+CS18+CU18+CW18+CY18+DA18+DC18+DE18+DG18</f>
        <v>1038809359.9999999</v>
      </c>
      <c r="DM18" s="268">
        <f t="shared" ref="DM18:DM21" si="48">+CL18+CN18+CP18+CR18+CT18+CV18+CX18+CZ18+DB18+DD18+DF18+DH18</f>
        <v>1037520000</v>
      </c>
      <c r="DN18" s="268">
        <v>1540760000</v>
      </c>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568">
        <f>EK18+EI18+EG18+EE18+EC18+EA18+DY18+DW18+DU18+DS18+DQ18+DO18</f>
        <v>0</v>
      </c>
      <c r="EN18" s="288">
        <f t="shared" si="43"/>
        <v>0</v>
      </c>
      <c r="EO18" s="288">
        <f t="shared" si="44"/>
        <v>0</v>
      </c>
      <c r="EP18" s="289">
        <f>DQ18+DS18+DU18+DW18+DY18+EA18+EC18+EE18+EG18+EI18+EK18+DO18</f>
        <v>0</v>
      </c>
      <c r="EQ18" s="288">
        <f>DP18+DR18+DT18+DV18</f>
        <v>0</v>
      </c>
      <c r="ER18" s="271">
        <f>IFERROR(DH18/DG18,0)</f>
        <v>0</v>
      </c>
      <c r="ES18" s="271">
        <f t="shared" ref="ES18:ES22" si="49">IFERROR(+DK18/DJ18,0%)</f>
        <v>0.99875880979740128</v>
      </c>
      <c r="ET18" s="271">
        <f t="shared" ref="ET18:ET22" si="50">IFERROR(+DM18/DL18,0%)</f>
        <v>0.99875880979740128</v>
      </c>
      <c r="EU18" s="271">
        <f t="shared" si="17"/>
        <v>0.99048817271751499</v>
      </c>
      <c r="EV18" s="497">
        <f t="shared" si="19"/>
        <v>0.70343859213229887</v>
      </c>
      <c r="EW18" s="664"/>
      <c r="EX18" s="666"/>
      <c r="EY18" s="666"/>
      <c r="EZ18" s="667"/>
      <c r="FA18" s="669"/>
    </row>
    <row r="19" spans="1:157" s="290" customFormat="1" ht="30.75" customHeight="1" x14ac:dyDescent="0.25">
      <c r="A19" s="674"/>
      <c r="B19" s="685"/>
      <c r="C19" s="693"/>
      <c r="D19" s="680"/>
      <c r="E19" s="677"/>
      <c r="F19" s="367" t="s">
        <v>182</v>
      </c>
      <c r="G19" s="268"/>
      <c r="H19" s="286">
        <v>0</v>
      </c>
      <c r="I19" s="269"/>
      <c r="J19" s="269"/>
      <c r="K19" s="269">
        <v>0</v>
      </c>
      <c r="L19" s="269">
        <v>0</v>
      </c>
      <c r="M19" s="269">
        <v>0</v>
      </c>
      <c r="N19" s="269">
        <v>0</v>
      </c>
      <c r="O19" s="269">
        <v>0</v>
      </c>
      <c r="P19" s="269">
        <v>0</v>
      </c>
      <c r="Q19" s="269">
        <v>0</v>
      </c>
      <c r="R19" s="269">
        <v>0</v>
      </c>
      <c r="S19" s="269">
        <v>0</v>
      </c>
      <c r="T19" s="269">
        <v>0</v>
      </c>
      <c r="U19" s="269">
        <v>0</v>
      </c>
      <c r="V19" s="269">
        <v>0</v>
      </c>
      <c r="W19" s="287">
        <v>0</v>
      </c>
      <c r="X19" s="287">
        <v>0</v>
      </c>
      <c r="Y19" s="287">
        <v>0</v>
      </c>
      <c r="Z19" s="268">
        <v>0</v>
      </c>
      <c r="AA19" s="268">
        <v>0</v>
      </c>
      <c r="AB19" s="287"/>
      <c r="AC19" s="287"/>
      <c r="AD19" s="287"/>
      <c r="AE19" s="287"/>
      <c r="AF19" s="287"/>
      <c r="AG19" s="287"/>
      <c r="AH19" s="287"/>
      <c r="AI19" s="287"/>
      <c r="AJ19" s="287"/>
      <c r="AK19" s="287">
        <v>176472635</v>
      </c>
      <c r="AL19" s="287">
        <v>176472635</v>
      </c>
      <c r="AM19" s="287">
        <v>114090052</v>
      </c>
      <c r="AN19" s="287">
        <v>92011767</v>
      </c>
      <c r="AO19" s="287">
        <v>114090052</v>
      </c>
      <c r="AP19" s="287">
        <v>104346000</v>
      </c>
      <c r="AQ19" s="287">
        <v>0</v>
      </c>
      <c r="AR19" s="287">
        <v>91149000</v>
      </c>
      <c r="AS19" s="287">
        <v>114090053</v>
      </c>
      <c r="AT19" s="287">
        <v>91566500</v>
      </c>
      <c r="AU19" s="287">
        <v>114090052</v>
      </c>
      <c r="AV19" s="287">
        <v>99737000</v>
      </c>
      <c r="AW19" s="287">
        <v>114090052</v>
      </c>
      <c r="AX19" s="287">
        <v>84536000</v>
      </c>
      <c r="AY19" s="287">
        <v>208357104</v>
      </c>
      <c r="AZ19" s="287">
        <v>127850600</v>
      </c>
      <c r="BA19" s="287">
        <f t="shared" si="30"/>
        <v>955280000</v>
      </c>
      <c r="BB19" s="287">
        <f t="shared" si="31"/>
        <v>955280000</v>
      </c>
      <c r="BC19" s="287">
        <f t="shared" si="40"/>
        <v>867669502</v>
      </c>
      <c r="BD19" s="268">
        <f t="shared" si="32"/>
        <v>955280000</v>
      </c>
      <c r="BE19" s="268">
        <f t="shared" si="41"/>
        <v>867669502</v>
      </c>
      <c r="BF19" s="570">
        <v>1222109000</v>
      </c>
      <c r="BG19" s="570">
        <v>0</v>
      </c>
      <c r="BH19" s="570">
        <v>0</v>
      </c>
      <c r="BI19" s="570">
        <v>128767875</v>
      </c>
      <c r="BJ19" s="570">
        <v>5785733</v>
      </c>
      <c r="BK19" s="570">
        <v>128767875</v>
      </c>
      <c r="BL19" s="570">
        <v>65003667</v>
      </c>
      <c r="BM19" s="570">
        <v>128767875</v>
      </c>
      <c r="BN19" s="570">
        <v>114182067</v>
      </c>
      <c r="BO19" s="570">
        <v>128767875</v>
      </c>
      <c r="BP19" s="570">
        <v>101966600</v>
      </c>
      <c r="BQ19" s="570">
        <v>-98511125</v>
      </c>
      <c r="BR19" s="570">
        <v>95983000</v>
      </c>
      <c r="BS19" s="570">
        <v>128767875</v>
      </c>
      <c r="BT19" s="570">
        <v>82827000</v>
      </c>
      <c r="BU19" s="570">
        <v>128767875</v>
      </c>
      <c r="BV19" s="570">
        <v>0</v>
      </c>
      <c r="BW19" s="570">
        <v>128767875</v>
      </c>
      <c r="BX19" s="570">
        <v>205122000</v>
      </c>
      <c r="BY19" s="570">
        <v>209931133</v>
      </c>
      <c r="BZ19" s="570">
        <v>82827000</v>
      </c>
      <c r="CA19" s="570">
        <v>95983000</v>
      </c>
      <c r="CB19" s="570">
        <v>77749000</v>
      </c>
      <c r="CC19" s="570">
        <v>0</v>
      </c>
      <c r="CD19" s="570">
        <v>121277400</v>
      </c>
      <c r="CE19" s="568">
        <f t="shared" si="6"/>
        <v>1108778133</v>
      </c>
      <c r="CF19" s="570">
        <f t="shared" si="7"/>
        <v>1108778133</v>
      </c>
      <c r="CG19" s="568">
        <f t="shared" si="8"/>
        <v>952723467</v>
      </c>
      <c r="CH19" s="268">
        <f t="shared" si="45"/>
        <v>1108778133</v>
      </c>
      <c r="CI19" s="268">
        <f t="shared" si="46"/>
        <v>952723467</v>
      </c>
      <c r="CJ19" s="268">
        <f>+CJ18</f>
        <v>1164581000</v>
      </c>
      <c r="CK19" s="268">
        <v>0</v>
      </c>
      <c r="CL19" s="268">
        <v>0</v>
      </c>
      <c r="CM19" s="268">
        <v>58591500</v>
      </c>
      <c r="CN19" s="268">
        <v>0</v>
      </c>
      <c r="CO19" s="268">
        <v>108420000</v>
      </c>
      <c r="CP19" s="268">
        <v>27431633</v>
      </c>
      <c r="CQ19" s="268">
        <v>102003000</v>
      </c>
      <c r="CR19" s="268">
        <v>73137367</v>
      </c>
      <c r="CS19" s="268">
        <v>102003000</v>
      </c>
      <c r="CT19" s="268">
        <v>91715900</v>
      </c>
      <c r="CU19" s="268">
        <v>102003000</v>
      </c>
      <c r="CV19" s="268">
        <v>99386067</v>
      </c>
      <c r="CW19" s="268">
        <v>102003000</v>
      </c>
      <c r="CX19" s="268">
        <v>117282000</v>
      </c>
      <c r="CY19" s="268">
        <v>102003000</v>
      </c>
      <c r="CZ19" s="268">
        <v>102861000</v>
      </c>
      <c r="DA19" s="268">
        <v>102003000</v>
      </c>
      <c r="DB19" s="268">
        <v>102861000</v>
      </c>
      <c r="DC19" s="268">
        <v>102003000</v>
      </c>
      <c r="DD19" s="268">
        <v>102861000</v>
      </c>
      <c r="DE19" s="501">
        <v>102003000</v>
      </c>
      <c r="DF19" s="268">
        <v>102861000</v>
      </c>
      <c r="DG19" s="501">
        <v>145414500</v>
      </c>
      <c r="DH19" s="501">
        <f>948697367-820396967</f>
        <v>128300400</v>
      </c>
      <c r="DI19" s="268">
        <f t="shared" si="36"/>
        <v>1128450000</v>
      </c>
      <c r="DJ19" s="268">
        <f t="shared" ref="DJ19:DJ22" si="51">+CK19+CM19+CO19+CQ19+CS19+CU19+CW19+CY19+DA19+DC19+DE19+DG19</f>
        <v>1128450000</v>
      </c>
      <c r="DK19" s="268">
        <f t="shared" ref="DK19:DK22" si="52">+CL19+CN19+CP19+CR19+CT19+CV19+CX19+CZ19+DB19+DD19+DF19+DH19</f>
        <v>948697367</v>
      </c>
      <c r="DL19" s="268">
        <f t="shared" si="47"/>
        <v>1128450000</v>
      </c>
      <c r="DM19" s="268">
        <f t="shared" si="48"/>
        <v>948697367</v>
      </c>
      <c r="DN19" s="268"/>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568">
        <f>EI19+EG19+EE19+EC19+EA19+DY19+DW19+DU19+DS19+DQ19+DO19+EK19</f>
        <v>0</v>
      </c>
      <c r="EN19" s="288">
        <f t="shared" si="43"/>
        <v>0</v>
      </c>
      <c r="EO19" s="288">
        <f t="shared" si="44"/>
        <v>0</v>
      </c>
      <c r="EP19" s="268">
        <f>DQ19+DS19+DU19+DW19+DY19+EA19+EC19+EE19+EG19+EI19+EK19</f>
        <v>0</v>
      </c>
      <c r="EQ19" s="288">
        <f>DP19+DR19+DT19+DV19</f>
        <v>0</v>
      </c>
      <c r="ER19" s="271">
        <f t="shared" si="15"/>
        <v>0.88230816046542815</v>
      </c>
      <c r="ES19" s="271">
        <f t="shared" si="49"/>
        <v>0.84070837609109839</v>
      </c>
      <c r="ET19" s="271">
        <f t="shared" si="50"/>
        <v>0.84070837609109839</v>
      </c>
      <c r="EU19" s="271">
        <f t="shared" si="17"/>
        <v>0.8673714273040507</v>
      </c>
      <c r="EV19" s="497">
        <f>IFERROR((AA19+BE19+CI19+DM19)/G19,0)</f>
        <v>0</v>
      </c>
      <c r="EW19" s="664"/>
      <c r="EX19" s="666"/>
      <c r="EY19" s="666"/>
      <c r="EZ19" s="667"/>
      <c r="FA19" s="669"/>
    </row>
    <row r="20" spans="1:157" s="267" customFormat="1" ht="30.75" customHeight="1" x14ac:dyDescent="0.25">
      <c r="A20" s="674"/>
      <c r="B20" s="685"/>
      <c r="C20" s="693"/>
      <c r="D20" s="680"/>
      <c r="E20" s="677"/>
      <c r="F20" s="368" t="s">
        <v>38</v>
      </c>
      <c r="G20" s="568">
        <f t="shared" ref="G20:G21" si="53">AA20+BE20+CI20+DL20+DN20</f>
        <v>0</v>
      </c>
      <c r="H20" s="571"/>
      <c r="I20" s="571"/>
      <c r="J20" s="571"/>
      <c r="K20" s="571"/>
      <c r="L20" s="571"/>
      <c r="M20" s="571"/>
      <c r="N20" s="571"/>
      <c r="O20" s="571"/>
      <c r="P20" s="571"/>
      <c r="Q20" s="571"/>
      <c r="R20" s="571"/>
      <c r="S20" s="571"/>
      <c r="T20" s="571"/>
      <c r="U20" s="571"/>
      <c r="V20" s="571"/>
      <c r="W20" s="585"/>
      <c r="X20" s="585"/>
      <c r="Y20" s="585"/>
      <c r="Z20" s="571">
        <v>0</v>
      </c>
      <c r="AA20" s="571">
        <v>0</v>
      </c>
      <c r="AB20" s="580"/>
      <c r="AC20" s="580"/>
      <c r="AD20" s="580"/>
      <c r="AE20" s="580"/>
      <c r="AF20" s="580"/>
      <c r="AG20" s="580"/>
      <c r="AH20" s="580"/>
      <c r="AI20" s="580"/>
      <c r="AJ20" s="580"/>
      <c r="AK20" s="580"/>
      <c r="AL20" s="580"/>
      <c r="AM20" s="580"/>
      <c r="AN20" s="580"/>
      <c r="AO20" s="580">
        <v>0</v>
      </c>
      <c r="AP20" s="580">
        <v>0</v>
      </c>
      <c r="AQ20" s="580"/>
      <c r="AR20" s="580"/>
      <c r="AS20" s="580"/>
      <c r="AT20" s="580"/>
      <c r="AU20" s="580"/>
      <c r="AV20" s="580"/>
      <c r="AW20" s="580">
        <v>0</v>
      </c>
      <c r="AX20" s="580">
        <v>0</v>
      </c>
      <c r="AY20" s="580"/>
      <c r="AZ20" s="580"/>
      <c r="BA20" s="580">
        <f t="shared" si="30"/>
        <v>0</v>
      </c>
      <c r="BB20" s="580">
        <f t="shared" si="31"/>
        <v>0</v>
      </c>
      <c r="BC20" s="580">
        <f t="shared" si="40"/>
        <v>0</v>
      </c>
      <c r="BD20" s="571">
        <f t="shared" si="32"/>
        <v>0</v>
      </c>
      <c r="BE20" s="571">
        <f t="shared" si="41"/>
        <v>0</v>
      </c>
      <c r="BF20" s="570">
        <v>0</v>
      </c>
      <c r="BG20" s="570">
        <v>0</v>
      </c>
      <c r="BH20" s="570">
        <v>0</v>
      </c>
      <c r="BI20" s="570">
        <v>0</v>
      </c>
      <c r="BJ20" s="570">
        <v>0</v>
      </c>
      <c r="BK20" s="570">
        <v>0</v>
      </c>
      <c r="BL20" s="570">
        <v>0</v>
      </c>
      <c r="BM20" s="570">
        <v>0</v>
      </c>
      <c r="BN20" s="570">
        <v>0</v>
      </c>
      <c r="BO20" s="570">
        <v>0</v>
      </c>
      <c r="BP20" s="570">
        <v>0</v>
      </c>
      <c r="BQ20" s="570">
        <v>0</v>
      </c>
      <c r="BR20" s="570">
        <v>0</v>
      </c>
      <c r="BS20" s="570">
        <v>0</v>
      </c>
      <c r="BT20" s="570">
        <v>0</v>
      </c>
      <c r="BU20" s="570">
        <v>0</v>
      </c>
      <c r="BV20" s="570">
        <v>0</v>
      </c>
      <c r="BW20" s="570">
        <v>0</v>
      </c>
      <c r="BX20" s="570">
        <v>0</v>
      </c>
      <c r="BY20" s="570">
        <v>0</v>
      </c>
      <c r="BZ20" s="570">
        <v>0</v>
      </c>
      <c r="CA20" s="570">
        <v>0</v>
      </c>
      <c r="CB20" s="570">
        <v>0</v>
      </c>
      <c r="CC20" s="570">
        <v>0</v>
      </c>
      <c r="CD20" s="570">
        <v>0</v>
      </c>
      <c r="CE20" s="570">
        <f t="shared" si="6"/>
        <v>0</v>
      </c>
      <c r="CF20" s="570">
        <f t="shared" si="7"/>
        <v>0</v>
      </c>
      <c r="CG20" s="570">
        <f t="shared" si="8"/>
        <v>0</v>
      </c>
      <c r="CH20" s="571">
        <f t="shared" si="45"/>
        <v>0</v>
      </c>
      <c r="CI20" s="571">
        <f t="shared" si="46"/>
        <v>0</v>
      </c>
      <c r="CJ20" s="571">
        <v>0</v>
      </c>
      <c r="CK20" s="571">
        <v>0</v>
      </c>
      <c r="CL20" s="571">
        <v>0</v>
      </c>
      <c r="CM20" s="571">
        <v>0</v>
      </c>
      <c r="CN20" s="571">
        <v>0</v>
      </c>
      <c r="CO20" s="571">
        <v>0</v>
      </c>
      <c r="CP20" s="571">
        <v>0</v>
      </c>
      <c r="CQ20" s="571">
        <v>0</v>
      </c>
      <c r="CR20" s="571">
        <v>0</v>
      </c>
      <c r="CS20" s="571">
        <v>0</v>
      </c>
      <c r="CT20" s="571">
        <v>0</v>
      </c>
      <c r="CU20" s="571">
        <v>0</v>
      </c>
      <c r="CV20" s="571">
        <v>0</v>
      </c>
      <c r="CW20" s="571">
        <v>0</v>
      </c>
      <c r="CX20" s="571">
        <v>0</v>
      </c>
      <c r="CY20" s="571">
        <v>0</v>
      </c>
      <c r="CZ20" s="571">
        <v>0</v>
      </c>
      <c r="DA20" s="571">
        <v>0</v>
      </c>
      <c r="DB20" s="571">
        <v>0</v>
      </c>
      <c r="DC20" s="571">
        <v>0</v>
      </c>
      <c r="DD20" s="571">
        <v>0</v>
      </c>
      <c r="DE20" s="574">
        <v>0</v>
      </c>
      <c r="DF20" s="571">
        <v>0</v>
      </c>
      <c r="DG20" s="574">
        <v>0</v>
      </c>
      <c r="DH20" s="574">
        <v>0</v>
      </c>
      <c r="DI20" s="571">
        <f t="shared" si="36"/>
        <v>0</v>
      </c>
      <c r="DJ20" s="582">
        <f t="shared" si="51"/>
        <v>0</v>
      </c>
      <c r="DK20" s="582">
        <f t="shared" si="52"/>
        <v>0</v>
      </c>
      <c r="DL20" s="571">
        <f t="shared" si="47"/>
        <v>0</v>
      </c>
      <c r="DM20" s="571">
        <f t="shared" si="48"/>
        <v>0</v>
      </c>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86">
        <f>EI20+EG20+EE20+EC20+EA20+DY20+DW20+DU20+DS20+DQ20+DO20+EK20</f>
        <v>0</v>
      </c>
      <c r="EN20" s="291">
        <f t="shared" si="43"/>
        <v>0</v>
      </c>
      <c r="EO20" s="291">
        <f t="shared" si="44"/>
        <v>0</v>
      </c>
      <c r="EP20" s="292">
        <f>DQ20+DS20+DU20+DW20+DY20+EA20+EC20+EE20+EG20+EI20+EK20</f>
        <v>0</v>
      </c>
      <c r="EQ20" s="586">
        <f>DP20+DR20+DT20+DV20</f>
        <v>0</v>
      </c>
      <c r="ER20" s="271">
        <f>IFERROR(DH20/DG20,0)</f>
        <v>0</v>
      </c>
      <c r="ES20" s="271">
        <f t="shared" si="49"/>
        <v>0</v>
      </c>
      <c r="ET20" s="271">
        <f t="shared" si="50"/>
        <v>0</v>
      </c>
      <c r="EU20" s="271">
        <f>IFERROR((AA20+BE20+CI20+DK20)/(Z20+BD20+CH20+DJ20),0)</f>
        <v>0</v>
      </c>
      <c r="EV20" s="497">
        <f>IFERROR((AA20+BE20+CI20+DM20)/G20,0)</f>
        <v>0</v>
      </c>
      <c r="EW20" s="664"/>
      <c r="EX20" s="666"/>
      <c r="EY20" s="666"/>
      <c r="EZ20" s="667"/>
      <c r="FA20" s="669"/>
    </row>
    <row r="21" spans="1:157" s="267" customFormat="1" ht="30.75" customHeight="1" x14ac:dyDescent="0.25">
      <c r="A21" s="674"/>
      <c r="B21" s="685"/>
      <c r="C21" s="693"/>
      <c r="D21" s="680"/>
      <c r="E21" s="677"/>
      <c r="F21" s="369" t="s">
        <v>4</v>
      </c>
      <c r="G21" s="268">
        <f t="shared" si="53"/>
        <v>392197231</v>
      </c>
      <c r="H21" s="573">
        <v>0</v>
      </c>
      <c r="I21" s="573"/>
      <c r="J21" s="573"/>
      <c r="K21" s="573">
        <v>0</v>
      </c>
      <c r="L21" s="573">
        <v>0</v>
      </c>
      <c r="M21" s="573">
        <v>0</v>
      </c>
      <c r="N21" s="573">
        <v>0</v>
      </c>
      <c r="O21" s="573">
        <v>0</v>
      </c>
      <c r="P21" s="573">
        <v>0</v>
      </c>
      <c r="Q21" s="573">
        <v>0</v>
      </c>
      <c r="R21" s="573">
        <v>0</v>
      </c>
      <c r="S21" s="573">
        <v>0</v>
      </c>
      <c r="T21" s="573">
        <v>0</v>
      </c>
      <c r="U21" s="573">
        <v>0</v>
      </c>
      <c r="V21" s="573">
        <v>0</v>
      </c>
      <c r="W21" s="573">
        <v>0</v>
      </c>
      <c r="X21" s="573">
        <v>0</v>
      </c>
      <c r="Y21" s="573">
        <v>0</v>
      </c>
      <c r="Z21" s="268">
        <v>0</v>
      </c>
      <c r="AA21" s="268">
        <v>0</v>
      </c>
      <c r="AB21" s="573">
        <v>181028267</v>
      </c>
      <c r="AC21" s="573">
        <v>6457115</v>
      </c>
      <c r="AD21" s="573">
        <v>6457115</v>
      </c>
      <c r="AE21" s="573">
        <v>10000000</v>
      </c>
      <c r="AF21" s="573">
        <v>10000000</v>
      </c>
      <c r="AG21" s="573">
        <v>16457115</v>
      </c>
      <c r="AH21" s="573">
        <v>16457115</v>
      </c>
      <c r="AI21" s="573">
        <v>16457115</v>
      </c>
      <c r="AJ21" s="573">
        <v>16457115</v>
      </c>
      <c r="AK21" s="573">
        <v>131656921</v>
      </c>
      <c r="AL21" s="573">
        <v>131656921</v>
      </c>
      <c r="AM21" s="573">
        <v>0</v>
      </c>
      <c r="AN21" s="573">
        <v>0</v>
      </c>
      <c r="AO21" s="573">
        <v>0</v>
      </c>
      <c r="AP21" s="573">
        <v>0</v>
      </c>
      <c r="AQ21" s="573">
        <v>0</v>
      </c>
      <c r="AR21" s="573">
        <v>0</v>
      </c>
      <c r="AS21" s="573">
        <v>0</v>
      </c>
      <c r="AT21" s="573">
        <v>0</v>
      </c>
      <c r="AU21" s="573">
        <v>0</v>
      </c>
      <c r="AV21" s="573">
        <v>0</v>
      </c>
      <c r="AW21" s="573">
        <v>0</v>
      </c>
      <c r="AX21" s="573">
        <v>0</v>
      </c>
      <c r="AY21" s="573">
        <v>0</v>
      </c>
      <c r="AZ21" s="573">
        <v>0</v>
      </c>
      <c r="BA21" s="573">
        <f t="shared" si="30"/>
        <v>181028266</v>
      </c>
      <c r="BB21" s="573">
        <f t="shared" si="31"/>
        <v>181028266</v>
      </c>
      <c r="BC21" s="573">
        <f t="shared" si="40"/>
        <v>181028266</v>
      </c>
      <c r="BD21" s="268">
        <f t="shared" si="32"/>
        <v>181028266</v>
      </c>
      <c r="BE21" s="268">
        <f t="shared" si="41"/>
        <v>181028266</v>
      </c>
      <c r="BF21" s="269">
        <v>81261198</v>
      </c>
      <c r="BG21" s="269">
        <v>42353332</v>
      </c>
      <c r="BH21" s="269">
        <v>41207566</v>
      </c>
      <c r="BI21" s="269">
        <v>8581199</v>
      </c>
      <c r="BJ21" s="269">
        <v>28844933</v>
      </c>
      <c r="BK21" s="269">
        <v>9478934</v>
      </c>
      <c r="BL21" s="269">
        <v>4418400</v>
      </c>
      <c r="BM21" s="269">
        <v>9726967</v>
      </c>
      <c r="BN21" s="269">
        <v>3720500</v>
      </c>
      <c r="BO21" s="269">
        <v>9726967</v>
      </c>
      <c r="BP21" s="269">
        <v>1676000</v>
      </c>
      <c r="BQ21" s="269">
        <v>0</v>
      </c>
      <c r="BR21" s="269">
        <v>0</v>
      </c>
      <c r="BS21" s="269">
        <v>0</v>
      </c>
      <c r="BT21" s="269"/>
      <c r="BU21" s="269">
        <v>0</v>
      </c>
      <c r="BV21" s="269">
        <v>0</v>
      </c>
      <c r="BW21" s="269">
        <v>0</v>
      </c>
      <c r="BX21" s="269">
        <v>0</v>
      </c>
      <c r="BY21" s="269">
        <v>0</v>
      </c>
      <c r="BZ21" s="269">
        <v>0</v>
      </c>
      <c r="CA21" s="269">
        <v>0</v>
      </c>
      <c r="CB21" s="269">
        <v>0</v>
      </c>
      <c r="CC21" s="269">
        <v>0</v>
      </c>
      <c r="CD21" s="269">
        <v>0</v>
      </c>
      <c r="CE21" s="269">
        <f t="shared" si="6"/>
        <v>79867399</v>
      </c>
      <c r="CF21" s="269">
        <f t="shared" si="7"/>
        <v>79867399</v>
      </c>
      <c r="CG21" s="269">
        <f t="shared" si="8"/>
        <v>79867399</v>
      </c>
      <c r="CH21" s="268">
        <f t="shared" si="45"/>
        <v>79867399</v>
      </c>
      <c r="CI21" s="268">
        <f t="shared" si="46"/>
        <v>79867399</v>
      </c>
      <c r="CJ21" s="268">
        <v>131301566</v>
      </c>
      <c r="CK21" s="268">
        <v>34728000</v>
      </c>
      <c r="CL21" s="268">
        <v>34728000</v>
      </c>
      <c r="CM21" s="268">
        <v>59206666</v>
      </c>
      <c r="CN21" s="268">
        <v>42544000</v>
      </c>
      <c r="CO21" s="268">
        <v>20028500</v>
      </c>
      <c r="CP21" s="268">
        <v>28084233</v>
      </c>
      <c r="CQ21" s="268">
        <v>10338400</v>
      </c>
      <c r="CR21" s="268">
        <v>5060000</v>
      </c>
      <c r="CS21" s="268">
        <v>3500000</v>
      </c>
      <c r="CT21" s="268">
        <v>3385333</v>
      </c>
      <c r="CU21" s="268">
        <v>3500000</v>
      </c>
      <c r="CV21" s="268">
        <v>0</v>
      </c>
      <c r="CW21" s="268">
        <v>0</v>
      </c>
      <c r="CX21" s="268">
        <v>0</v>
      </c>
      <c r="CY21" s="268">
        <v>0</v>
      </c>
      <c r="CZ21" s="268">
        <v>17500000</v>
      </c>
      <c r="DA21" s="268">
        <v>0</v>
      </c>
      <c r="DB21" s="268">
        <v>0</v>
      </c>
      <c r="DC21" s="268">
        <v>0</v>
      </c>
      <c r="DD21" s="268">
        <v>0</v>
      </c>
      <c r="DE21" s="501">
        <v>0</v>
      </c>
      <c r="DF21" s="268">
        <v>0</v>
      </c>
      <c r="DG21" s="501">
        <v>0</v>
      </c>
      <c r="DH21" s="501">
        <v>0</v>
      </c>
      <c r="DI21" s="268">
        <v>131301566</v>
      </c>
      <c r="DJ21" s="268">
        <f t="shared" si="51"/>
        <v>131301566</v>
      </c>
      <c r="DK21" s="268">
        <f t="shared" si="52"/>
        <v>131301566</v>
      </c>
      <c r="DL21" s="268">
        <f t="shared" si="47"/>
        <v>131301566</v>
      </c>
      <c r="DM21" s="268">
        <f t="shared" si="48"/>
        <v>131301566</v>
      </c>
      <c r="DN21" s="268"/>
      <c r="DO21" s="270"/>
      <c r="DP21" s="270"/>
      <c r="DQ21" s="270"/>
      <c r="DR21" s="270"/>
      <c r="DS21" s="270"/>
      <c r="DT21" s="270"/>
      <c r="DU21" s="270"/>
      <c r="DV21" s="270"/>
      <c r="DW21" s="270"/>
      <c r="DX21" s="270"/>
      <c r="DY21" s="270"/>
      <c r="DZ21" s="270"/>
      <c r="EA21" s="270"/>
      <c r="EB21" s="270"/>
      <c r="EC21" s="270"/>
      <c r="ED21" s="270"/>
      <c r="EE21" s="270"/>
      <c r="EF21" s="270"/>
      <c r="EG21" s="270"/>
      <c r="EH21" s="270"/>
      <c r="EI21" s="270"/>
      <c r="EJ21" s="270"/>
      <c r="EK21" s="270"/>
      <c r="EL21" s="270"/>
      <c r="EM21" s="586">
        <f>EI21+EG21+EE21+EC21+EA21+DY21+DW21+DU21+DS21+DQ21+DO21+EK21</f>
        <v>0</v>
      </c>
      <c r="EN21" s="288">
        <f t="shared" si="43"/>
        <v>0</v>
      </c>
      <c r="EO21" s="288">
        <f t="shared" si="44"/>
        <v>0</v>
      </c>
      <c r="EP21" s="268">
        <f>DQ21+DS21+DU21+DW21+DY21+EA21+EC21+EE21+EG21+EI21+EK21+DO21</f>
        <v>0</v>
      </c>
      <c r="EQ21" s="288">
        <f>DP21+DR21+DT21+DV21</f>
        <v>0</v>
      </c>
      <c r="ER21" s="271">
        <f>IFERROR(DH21/DG21,0)</f>
        <v>0</v>
      </c>
      <c r="ES21" s="271">
        <f t="shared" si="49"/>
        <v>1</v>
      </c>
      <c r="ET21" s="271">
        <f t="shared" si="50"/>
        <v>1</v>
      </c>
      <c r="EU21" s="271">
        <f t="shared" si="17"/>
        <v>1</v>
      </c>
      <c r="EV21" s="497">
        <f t="shared" si="19"/>
        <v>1</v>
      </c>
      <c r="EW21" s="664"/>
      <c r="EX21" s="666"/>
      <c r="EY21" s="666"/>
      <c r="EZ21" s="667"/>
      <c r="FA21" s="669"/>
    </row>
    <row r="22" spans="1:157" s="267" customFormat="1" ht="30.75" customHeight="1" thickBot="1" x14ac:dyDescent="0.3">
      <c r="A22" s="674"/>
      <c r="B22" s="685"/>
      <c r="C22" s="693"/>
      <c r="D22" s="680"/>
      <c r="E22" s="677"/>
      <c r="F22" s="368" t="s">
        <v>39</v>
      </c>
      <c r="G22" s="275">
        <f>+G17+G20</f>
        <v>48</v>
      </c>
      <c r="H22" s="275">
        <f>+H17+H20</f>
        <v>6</v>
      </c>
      <c r="I22" s="587"/>
      <c r="J22" s="587"/>
      <c r="K22" s="275">
        <f>+K17+K20</f>
        <v>6</v>
      </c>
      <c r="L22" s="275">
        <f t="shared" ref="L22:V22" si="54">+L17+L20</f>
        <v>1</v>
      </c>
      <c r="M22" s="275">
        <f t="shared" si="54"/>
        <v>6</v>
      </c>
      <c r="N22" s="275">
        <f t="shared" si="54"/>
        <v>2</v>
      </c>
      <c r="O22" s="275">
        <f t="shared" si="54"/>
        <v>6</v>
      </c>
      <c r="P22" s="275">
        <f t="shared" si="54"/>
        <v>3</v>
      </c>
      <c r="Q22" s="275">
        <f t="shared" si="54"/>
        <v>6</v>
      </c>
      <c r="R22" s="275">
        <f t="shared" si="54"/>
        <v>4</v>
      </c>
      <c r="S22" s="275">
        <f t="shared" si="54"/>
        <v>6</v>
      </c>
      <c r="T22" s="275">
        <f t="shared" si="54"/>
        <v>5</v>
      </c>
      <c r="U22" s="275">
        <f t="shared" si="54"/>
        <v>6</v>
      </c>
      <c r="V22" s="275">
        <f t="shared" si="54"/>
        <v>6</v>
      </c>
      <c r="W22" s="275">
        <f t="shared" ref="W22:AA22" si="55">+W17+W20</f>
        <v>6</v>
      </c>
      <c r="X22" s="275">
        <f t="shared" si="55"/>
        <v>6</v>
      </c>
      <c r="Y22" s="275">
        <f t="shared" si="55"/>
        <v>6</v>
      </c>
      <c r="Z22" s="275">
        <f t="shared" si="55"/>
        <v>6</v>
      </c>
      <c r="AA22" s="275">
        <f t="shared" si="55"/>
        <v>6</v>
      </c>
      <c r="AB22" s="275">
        <f t="shared" ref="AB22:AZ22" si="56">+AB17+AB20</f>
        <v>12</v>
      </c>
      <c r="AC22" s="275">
        <f t="shared" si="56"/>
        <v>1</v>
      </c>
      <c r="AD22" s="275">
        <f t="shared" si="56"/>
        <v>1</v>
      </c>
      <c r="AE22" s="275">
        <f t="shared" si="56"/>
        <v>1</v>
      </c>
      <c r="AF22" s="275">
        <f t="shared" si="56"/>
        <v>1</v>
      </c>
      <c r="AG22" s="275">
        <f t="shared" si="56"/>
        <v>1</v>
      </c>
      <c r="AH22" s="275">
        <f t="shared" si="56"/>
        <v>1</v>
      </c>
      <c r="AI22" s="275">
        <f t="shared" si="56"/>
        <v>1</v>
      </c>
      <c r="AJ22" s="275">
        <f t="shared" si="56"/>
        <v>1</v>
      </c>
      <c r="AK22" s="275">
        <f t="shared" si="56"/>
        <v>1</v>
      </c>
      <c r="AL22" s="275">
        <f t="shared" si="56"/>
        <v>1</v>
      </c>
      <c r="AM22" s="275">
        <f t="shared" si="56"/>
        <v>1</v>
      </c>
      <c r="AN22" s="275">
        <f t="shared" si="56"/>
        <v>1</v>
      </c>
      <c r="AO22" s="275">
        <f t="shared" si="56"/>
        <v>1</v>
      </c>
      <c r="AP22" s="275">
        <f t="shared" si="56"/>
        <v>1</v>
      </c>
      <c r="AQ22" s="275">
        <f t="shared" si="56"/>
        <v>1</v>
      </c>
      <c r="AR22" s="275">
        <f t="shared" si="56"/>
        <v>1</v>
      </c>
      <c r="AS22" s="275">
        <f t="shared" si="56"/>
        <v>1</v>
      </c>
      <c r="AT22" s="275">
        <f t="shared" si="56"/>
        <v>1</v>
      </c>
      <c r="AU22" s="275">
        <f t="shared" si="56"/>
        <v>1</v>
      </c>
      <c r="AV22" s="275">
        <f t="shared" si="56"/>
        <v>1</v>
      </c>
      <c r="AW22" s="275">
        <f t="shared" si="56"/>
        <v>1</v>
      </c>
      <c r="AX22" s="275">
        <f t="shared" si="56"/>
        <v>1</v>
      </c>
      <c r="AY22" s="275">
        <f t="shared" si="56"/>
        <v>1</v>
      </c>
      <c r="AZ22" s="275">
        <f t="shared" si="56"/>
        <v>1</v>
      </c>
      <c r="BA22" s="275">
        <f t="shared" si="30"/>
        <v>12</v>
      </c>
      <c r="BB22" s="275">
        <f t="shared" si="31"/>
        <v>12</v>
      </c>
      <c r="BC22" s="275">
        <f t="shared" si="40"/>
        <v>12</v>
      </c>
      <c r="BD22" s="275">
        <f t="shared" si="32"/>
        <v>12</v>
      </c>
      <c r="BE22" s="275">
        <f t="shared" si="41"/>
        <v>12</v>
      </c>
      <c r="BF22" s="579">
        <f>+BF17+BF20</f>
        <v>12</v>
      </c>
      <c r="BG22" s="579">
        <f>+BG17+BG20</f>
        <v>1</v>
      </c>
      <c r="BH22" s="579">
        <f t="shared" ref="BH22:CC23" si="57">+BH17+BH20</f>
        <v>1</v>
      </c>
      <c r="BI22" s="579">
        <f t="shared" si="57"/>
        <v>1</v>
      </c>
      <c r="BJ22" s="579">
        <f t="shared" si="57"/>
        <v>1</v>
      </c>
      <c r="BK22" s="579">
        <f t="shared" si="57"/>
        <v>1</v>
      </c>
      <c r="BL22" s="579">
        <f t="shared" si="57"/>
        <v>1</v>
      </c>
      <c r="BM22" s="579">
        <f t="shared" si="57"/>
        <v>1</v>
      </c>
      <c r="BN22" s="579">
        <f t="shared" si="57"/>
        <v>1</v>
      </c>
      <c r="BO22" s="579">
        <f t="shared" si="57"/>
        <v>1</v>
      </c>
      <c r="BP22" s="579">
        <f t="shared" si="57"/>
        <v>1</v>
      </c>
      <c r="BQ22" s="579">
        <f t="shared" si="57"/>
        <v>1</v>
      </c>
      <c r="BR22" s="579">
        <f t="shared" si="57"/>
        <v>1</v>
      </c>
      <c r="BS22" s="579">
        <f t="shared" si="57"/>
        <v>1</v>
      </c>
      <c r="BT22" s="579">
        <f t="shared" si="57"/>
        <v>1</v>
      </c>
      <c r="BU22" s="579">
        <f t="shared" si="57"/>
        <v>1</v>
      </c>
      <c r="BV22" s="579">
        <f t="shared" si="57"/>
        <v>1</v>
      </c>
      <c r="BW22" s="579">
        <f t="shared" si="57"/>
        <v>1</v>
      </c>
      <c r="BX22" s="579">
        <f t="shared" si="57"/>
        <v>1</v>
      </c>
      <c r="BY22" s="579">
        <f t="shared" si="57"/>
        <v>1</v>
      </c>
      <c r="BZ22" s="579">
        <f t="shared" si="57"/>
        <v>1</v>
      </c>
      <c r="CA22" s="579">
        <f t="shared" si="57"/>
        <v>1</v>
      </c>
      <c r="CB22" s="579">
        <f t="shared" si="57"/>
        <v>1</v>
      </c>
      <c r="CC22" s="579">
        <f t="shared" si="57"/>
        <v>1</v>
      </c>
      <c r="CD22" s="579">
        <v>1</v>
      </c>
      <c r="CE22" s="579">
        <f t="shared" si="6"/>
        <v>12</v>
      </c>
      <c r="CF22" s="579">
        <f t="shared" si="7"/>
        <v>12</v>
      </c>
      <c r="CG22" s="579">
        <f t="shared" si="8"/>
        <v>12</v>
      </c>
      <c r="CH22" s="275">
        <f t="shared" si="45"/>
        <v>12</v>
      </c>
      <c r="CI22" s="275">
        <f t="shared" si="46"/>
        <v>12</v>
      </c>
      <c r="CJ22" s="275">
        <f>+CJ17+CJ20</f>
        <v>12</v>
      </c>
      <c r="CK22" s="275">
        <f>+CK17+CK20</f>
        <v>1</v>
      </c>
      <c r="CL22" s="275">
        <f t="shared" ref="CL22:DH22" si="58">+CL17+CL20</f>
        <v>1</v>
      </c>
      <c r="CM22" s="275">
        <f t="shared" si="58"/>
        <v>1</v>
      </c>
      <c r="CN22" s="275">
        <f t="shared" si="58"/>
        <v>1</v>
      </c>
      <c r="CO22" s="275">
        <f t="shared" si="58"/>
        <v>1</v>
      </c>
      <c r="CP22" s="275">
        <f t="shared" si="58"/>
        <v>1</v>
      </c>
      <c r="CQ22" s="275">
        <f t="shared" si="58"/>
        <v>1</v>
      </c>
      <c r="CR22" s="275">
        <f t="shared" si="58"/>
        <v>1</v>
      </c>
      <c r="CS22" s="275">
        <f t="shared" si="58"/>
        <v>1</v>
      </c>
      <c r="CT22" s="275">
        <f>CT17+CT20</f>
        <v>1</v>
      </c>
      <c r="CU22" s="275">
        <f t="shared" si="58"/>
        <v>1</v>
      </c>
      <c r="CV22" s="275">
        <f>CV17+CV20</f>
        <v>1</v>
      </c>
      <c r="CW22" s="275">
        <f t="shared" si="58"/>
        <v>1</v>
      </c>
      <c r="CX22" s="275">
        <v>0</v>
      </c>
      <c r="CY22" s="275">
        <f t="shared" si="58"/>
        <v>1</v>
      </c>
      <c r="CZ22" s="275">
        <f>+CZ20+CZ17</f>
        <v>1</v>
      </c>
      <c r="DA22" s="275">
        <f t="shared" si="58"/>
        <v>1</v>
      </c>
      <c r="DB22" s="275">
        <f t="shared" si="58"/>
        <v>1</v>
      </c>
      <c r="DC22" s="275">
        <f t="shared" si="58"/>
        <v>1</v>
      </c>
      <c r="DD22" s="275">
        <f t="shared" si="58"/>
        <v>1</v>
      </c>
      <c r="DE22" s="505">
        <f t="shared" si="58"/>
        <v>1</v>
      </c>
      <c r="DF22" s="275">
        <f t="shared" si="58"/>
        <v>1</v>
      </c>
      <c r="DG22" s="505">
        <f t="shared" si="58"/>
        <v>1</v>
      </c>
      <c r="DH22" s="505">
        <f t="shared" si="58"/>
        <v>1</v>
      </c>
      <c r="DI22" s="275">
        <f t="shared" si="36"/>
        <v>12</v>
      </c>
      <c r="DJ22" s="597">
        <f t="shared" si="51"/>
        <v>12</v>
      </c>
      <c r="DK22" s="597">
        <f t="shared" si="52"/>
        <v>11</v>
      </c>
      <c r="DL22" s="275">
        <f t="shared" si="47"/>
        <v>12</v>
      </c>
      <c r="DM22" s="275">
        <f>DM17+DM20</f>
        <v>12</v>
      </c>
      <c r="DN22" s="275">
        <f>DN17+DN20</f>
        <v>6</v>
      </c>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588">
        <f>EI22+EG22+EE22+EC22+EA22+DY22+DW22+DU22+DS22+DQ22+DO22+EK22</f>
        <v>0</v>
      </c>
      <c r="EN22" s="293">
        <f t="shared" si="43"/>
        <v>0</v>
      </c>
      <c r="EO22" s="293">
        <f t="shared" si="44"/>
        <v>0</v>
      </c>
      <c r="EP22" s="294">
        <f>DQ22+DS22+DU22+DW22+DY22+EA22+EC22+EE22+EG22+EI22+EK22+DO22</f>
        <v>0</v>
      </c>
      <c r="EQ22" s="293">
        <f>DR22+DT22+DV22+DP22</f>
        <v>0</v>
      </c>
      <c r="ER22" s="278">
        <f t="shared" si="15"/>
        <v>1</v>
      </c>
      <c r="ES22" s="278">
        <f t="shared" si="49"/>
        <v>0.91666666666666663</v>
      </c>
      <c r="ET22" s="278">
        <f t="shared" si="50"/>
        <v>1</v>
      </c>
      <c r="EU22" s="278">
        <f t="shared" si="17"/>
        <v>0.97619047619047616</v>
      </c>
      <c r="EV22" s="498">
        <f>(AA22+BE22+CI22+DM22)/G22</f>
        <v>0.875</v>
      </c>
      <c r="EW22" s="664"/>
      <c r="EX22" s="666"/>
      <c r="EY22" s="666"/>
      <c r="EZ22" s="667"/>
      <c r="FA22" s="669"/>
    </row>
    <row r="23" spans="1:157" s="296" customFormat="1" ht="30.75" customHeight="1" thickBot="1" x14ac:dyDescent="0.3">
      <c r="A23" s="674"/>
      <c r="B23" s="686"/>
      <c r="C23" s="694"/>
      <c r="D23" s="681"/>
      <c r="E23" s="678"/>
      <c r="F23" s="370" t="s">
        <v>41</v>
      </c>
      <c r="G23" s="383">
        <f>+G18+G21</f>
        <v>5591961324</v>
      </c>
      <c r="H23" s="280">
        <f t="shared" ref="H23:AZ23" si="59">+H18+H21</f>
        <v>625000000</v>
      </c>
      <c r="I23" s="280">
        <f t="shared" si="59"/>
        <v>0</v>
      </c>
      <c r="J23" s="280">
        <f t="shared" si="59"/>
        <v>0</v>
      </c>
      <c r="K23" s="280">
        <f t="shared" si="59"/>
        <v>625000000</v>
      </c>
      <c r="L23" s="280">
        <f t="shared" si="59"/>
        <v>0</v>
      </c>
      <c r="M23" s="280">
        <f t="shared" si="59"/>
        <v>625000000</v>
      </c>
      <c r="N23" s="280">
        <f t="shared" si="59"/>
        <v>450180000</v>
      </c>
      <c r="O23" s="280">
        <f t="shared" si="59"/>
        <v>625000000</v>
      </c>
      <c r="P23" s="280">
        <f t="shared" si="59"/>
        <v>473409000</v>
      </c>
      <c r="Q23" s="280">
        <f t="shared" si="59"/>
        <v>599529000</v>
      </c>
      <c r="R23" s="280">
        <f t="shared" si="59"/>
        <v>473409000</v>
      </c>
      <c r="S23" s="280">
        <f t="shared" si="59"/>
        <v>597226000</v>
      </c>
      <c r="T23" s="280">
        <f t="shared" si="59"/>
        <v>473409000</v>
      </c>
      <c r="U23" s="280">
        <f t="shared" si="59"/>
        <v>597226000</v>
      </c>
      <c r="V23" s="280">
        <f t="shared" si="59"/>
        <v>587239000</v>
      </c>
      <c r="W23" s="280">
        <f t="shared" si="59"/>
        <v>597226000</v>
      </c>
      <c r="X23" s="280">
        <f t="shared" si="59"/>
        <v>597226000</v>
      </c>
      <c r="Y23" s="280">
        <f t="shared" si="59"/>
        <v>587239000</v>
      </c>
      <c r="Z23" s="279">
        <f t="shared" si="59"/>
        <v>597226000</v>
      </c>
      <c r="AA23" s="279">
        <f t="shared" si="59"/>
        <v>587239000</v>
      </c>
      <c r="AB23" s="280">
        <f t="shared" si="59"/>
        <v>181028267</v>
      </c>
      <c r="AC23" s="280">
        <f t="shared" si="59"/>
        <v>6457115</v>
      </c>
      <c r="AD23" s="280">
        <f t="shared" si="59"/>
        <v>6457115</v>
      </c>
      <c r="AE23" s="280">
        <f t="shared" si="59"/>
        <v>250551250</v>
      </c>
      <c r="AF23" s="280">
        <f t="shared" si="59"/>
        <v>250551250</v>
      </c>
      <c r="AG23" s="280">
        <f t="shared" si="59"/>
        <v>257008365</v>
      </c>
      <c r="AH23" s="280">
        <f t="shared" si="59"/>
        <v>257008365</v>
      </c>
      <c r="AI23" s="280">
        <f t="shared" si="59"/>
        <v>257008365</v>
      </c>
      <c r="AJ23" s="280">
        <f t="shared" si="59"/>
        <v>257008365</v>
      </c>
      <c r="AK23" s="280">
        <f t="shared" si="59"/>
        <v>372208171</v>
      </c>
      <c r="AL23" s="280">
        <f t="shared" si="59"/>
        <v>372208171</v>
      </c>
      <c r="AM23" s="280">
        <f t="shared" si="59"/>
        <v>0</v>
      </c>
      <c r="AN23" s="280">
        <f t="shared" si="59"/>
        <v>0</v>
      </c>
      <c r="AO23" s="280">
        <f t="shared" si="59"/>
        <v>12898000</v>
      </c>
      <c r="AP23" s="280">
        <f t="shared" si="59"/>
        <v>-43366500</v>
      </c>
      <c r="AQ23" s="280">
        <f t="shared" si="59"/>
        <v>0</v>
      </c>
      <c r="AR23" s="280">
        <f t="shared" si="59"/>
        <v>0</v>
      </c>
      <c r="AS23" s="280">
        <f t="shared" si="59"/>
        <v>0</v>
      </c>
      <c r="AT23" s="280">
        <f t="shared" si="59"/>
        <v>0</v>
      </c>
      <c r="AU23" s="280">
        <f t="shared" si="59"/>
        <v>0</v>
      </c>
      <c r="AV23" s="280">
        <f t="shared" si="59"/>
        <v>0</v>
      </c>
      <c r="AW23" s="280">
        <f t="shared" si="59"/>
        <v>0</v>
      </c>
      <c r="AX23" s="280">
        <f t="shared" si="59"/>
        <v>0</v>
      </c>
      <c r="AY23" s="280">
        <f t="shared" si="59"/>
        <v>-19823000</v>
      </c>
      <c r="AZ23" s="280">
        <f t="shared" si="59"/>
        <v>30092200</v>
      </c>
      <c r="BA23" s="280">
        <f t="shared" si="30"/>
        <v>1136308266</v>
      </c>
      <c r="BB23" s="280">
        <f t="shared" si="31"/>
        <v>1136308266</v>
      </c>
      <c r="BC23" s="280">
        <f t="shared" si="40"/>
        <v>1129958966</v>
      </c>
      <c r="BD23" s="279">
        <f t="shared" si="32"/>
        <v>1136308266</v>
      </c>
      <c r="BE23" s="279">
        <f t="shared" si="41"/>
        <v>1129958966</v>
      </c>
      <c r="BF23" s="279">
        <f>+BF19+BF21</f>
        <v>1303370198</v>
      </c>
      <c r="BG23" s="279">
        <f t="shared" ref="BG23:CE23" si="60">+BG18+BG21</f>
        <v>1002183332</v>
      </c>
      <c r="BH23" s="279">
        <f t="shared" si="60"/>
        <v>1001037566</v>
      </c>
      <c r="BI23" s="279">
        <f t="shared" si="60"/>
        <v>32424744</v>
      </c>
      <c r="BJ23" s="279">
        <f t="shared" si="60"/>
        <v>28844933</v>
      </c>
      <c r="BK23" s="279">
        <f t="shared" si="60"/>
        <v>33322479</v>
      </c>
      <c r="BL23" s="279">
        <f t="shared" si="60"/>
        <v>4418400</v>
      </c>
      <c r="BM23" s="279">
        <f t="shared" si="60"/>
        <v>-193708488</v>
      </c>
      <c r="BN23" s="279">
        <f t="shared" si="57"/>
        <v>3720500</v>
      </c>
      <c r="BO23" s="279">
        <f t="shared" si="60"/>
        <v>33570512</v>
      </c>
      <c r="BP23" s="279">
        <f t="shared" si="57"/>
        <v>1676000</v>
      </c>
      <c r="BQ23" s="279">
        <f t="shared" si="60"/>
        <v>23843545</v>
      </c>
      <c r="BR23" s="279">
        <f t="shared" si="60"/>
        <v>0</v>
      </c>
      <c r="BS23" s="279">
        <f t="shared" si="60"/>
        <v>23843545</v>
      </c>
      <c r="BT23" s="279">
        <f t="shared" si="60"/>
        <v>0</v>
      </c>
      <c r="BU23" s="279">
        <f t="shared" si="60"/>
        <v>23843545</v>
      </c>
      <c r="BV23" s="279">
        <f t="shared" si="60"/>
        <v>0</v>
      </c>
      <c r="BW23" s="279">
        <f t="shared" si="60"/>
        <v>23843545</v>
      </c>
      <c r="BX23" s="279">
        <f t="shared" si="60"/>
        <v>0</v>
      </c>
      <c r="BY23" s="279">
        <f t="shared" si="60"/>
        <v>137791678</v>
      </c>
      <c r="BZ23" s="279">
        <f t="shared" si="60"/>
        <v>0</v>
      </c>
      <c r="CA23" s="279">
        <f t="shared" si="60"/>
        <v>16590445</v>
      </c>
      <c r="CB23" s="279">
        <f t="shared" si="60"/>
        <v>62988600</v>
      </c>
      <c r="CC23" s="279">
        <f t="shared" si="60"/>
        <v>23843550</v>
      </c>
      <c r="CD23" s="279">
        <f t="shared" si="60"/>
        <v>61206433</v>
      </c>
      <c r="CE23" s="279">
        <f t="shared" si="60"/>
        <v>1181392432</v>
      </c>
      <c r="CF23" s="279">
        <f t="shared" si="7"/>
        <v>1181392432</v>
      </c>
      <c r="CG23" s="279">
        <f t="shared" si="8"/>
        <v>1163892432</v>
      </c>
      <c r="CH23" s="279">
        <f t="shared" ref="CH23" si="61">+CH18+CH21</f>
        <v>1181392432</v>
      </c>
      <c r="CI23" s="279">
        <f>+CI18+CI21</f>
        <v>1163892432</v>
      </c>
      <c r="CJ23" s="279">
        <f>+CJ19+CJ21</f>
        <v>1295882566</v>
      </c>
      <c r="CK23" s="279">
        <f t="shared" ref="CK23:DI23" si="62">+CK18+CK21</f>
        <v>118218000</v>
      </c>
      <c r="CL23" s="279">
        <f t="shared" si="62"/>
        <v>118218000</v>
      </c>
      <c r="CM23" s="279">
        <f t="shared" si="62"/>
        <v>1140297666</v>
      </c>
      <c r="CN23" s="279">
        <f t="shared" si="62"/>
        <v>818444000</v>
      </c>
      <c r="CO23" s="279">
        <f t="shared" si="62"/>
        <v>-16102500</v>
      </c>
      <c r="CP23" s="279">
        <f t="shared" si="62"/>
        <v>145234233</v>
      </c>
      <c r="CQ23" s="279">
        <f t="shared" si="62"/>
        <v>10338400</v>
      </c>
      <c r="CR23" s="279">
        <f t="shared" si="62"/>
        <v>73370000</v>
      </c>
      <c r="CS23" s="279">
        <f t="shared" si="62"/>
        <v>3500000</v>
      </c>
      <c r="CT23" s="279">
        <f t="shared" si="62"/>
        <v>3385333</v>
      </c>
      <c r="CU23" s="279">
        <f t="shared" si="62"/>
        <v>3500000</v>
      </c>
      <c r="CV23" s="279">
        <f>+CV18+CV21</f>
        <v>0</v>
      </c>
      <c r="CW23" s="279">
        <f t="shared" si="62"/>
        <v>0</v>
      </c>
      <c r="CX23" s="279">
        <f t="shared" si="62"/>
        <v>0</v>
      </c>
      <c r="CY23" s="279">
        <f t="shared" si="62"/>
        <v>0</v>
      </c>
      <c r="CZ23" s="279">
        <f t="shared" si="62"/>
        <v>-12600000</v>
      </c>
      <c r="DA23" s="279">
        <f t="shared" si="62"/>
        <v>-91303486</v>
      </c>
      <c r="DB23" s="279">
        <f t="shared" si="62"/>
        <v>0</v>
      </c>
      <c r="DC23" s="279">
        <f t="shared" si="62"/>
        <v>-11378848</v>
      </c>
      <c r="DD23" s="279">
        <f t="shared" si="62"/>
        <v>0</v>
      </c>
      <c r="DE23" s="537">
        <f t="shared" si="62"/>
        <v>13041693.999999881</v>
      </c>
      <c r="DF23" s="537">
        <f t="shared" si="62"/>
        <v>0</v>
      </c>
      <c r="DG23" s="279">
        <f t="shared" si="62"/>
        <v>0</v>
      </c>
      <c r="DH23" s="279">
        <f t="shared" si="62"/>
        <v>22770000</v>
      </c>
      <c r="DI23" s="279">
        <f t="shared" si="62"/>
        <v>1170110926</v>
      </c>
      <c r="DJ23" s="279">
        <f>DJ18+DJ21</f>
        <v>1170110926</v>
      </c>
      <c r="DK23" s="279">
        <f>DK18+DK21</f>
        <v>1168821566</v>
      </c>
      <c r="DL23" s="279">
        <f t="shared" ref="DL23" si="63">+DL18+DL21</f>
        <v>1170110926</v>
      </c>
      <c r="DM23" s="279">
        <f>+DM18+DM21</f>
        <v>1168821566</v>
      </c>
      <c r="DN23" s="279">
        <f t="shared" ref="DN23" si="64">+DN18+DN21</f>
        <v>1540760000</v>
      </c>
      <c r="DO23" s="283"/>
      <c r="DP23" s="283"/>
      <c r="DQ23" s="283"/>
      <c r="DR23" s="283"/>
      <c r="DS23" s="283"/>
      <c r="DT23" s="283"/>
      <c r="DU23" s="283"/>
      <c r="DV23" s="283"/>
      <c r="DW23" s="283"/>
      <c r="DX23" s="283"/>
      <c r="DY23" s="283"/>
      <c r="DZ23" s="283"/>
      <c r="EA23" s="283"/>
      <c r="EB23" s="283"/>
      <c r="EC23" s="283"/>
      <c r="ED23" s="283"/>
      <c r="EE23" s="283"/>
      <c r="EF23" s="283"/>
      <c r="EG23" s="283"/>
      <c r="EH23" s="283"/>
      <c r="EI23" s="283"/>
      <c r="EJ23" s="283"/>
      <c r="EK23" s="283"/>
      <c r="EL23" s="283"/>
      <c r="EM23" s="279">
        <f t="shared" ref="EM23" si="65">+EH23+EF23+ED23+EB23+DZ23+DX23+DV23+DT23+DR23+DP23+DN23+DL23+DI23</f>
        <v>3880981852</v>
      </c>
      <c r="EN23" s="279">
        <f t="shared" ref="EN23" si="66">+EN18+EN21</f>
        <v>0</v>
      </c>
      <c r="EO23" s="295">
        <f t="shared" ref="EO23" si="67">EO18+EO21</f>
        <v>0</v>
      </c>
      <c r="EP23" s="279">
        <f t="shared" ref="EP23:EQ23" si="68">+EP18+EP21</f>
        <v>0</v>
      </c>
      <c r="EQ23" s="279">
        <f t="shared" si="68"/>
        <v>0</v>
      </c>
      <c r="ER23" s="384">
        <f>IFERROR(DH23/DG23,0)</f>
        <v>0</v>
      </c>
      <c r="ES23" s="284">
        <f>IFERROR(+DK23/DJ23,0%)</f>
        <v>0.9988980873767177</v>
      </c>
      <c r="ET23" s="284">
        <f>IFERROR(+DM23/DL23,0%)</f>
        <v>0.9988980873767177</v>
      </c>
      <c r="EU23" s="384">
        <f>(AA23+BE23+CI23+DK23)/(Z23+BD23+CH23+DJ23)</f>
        <v>0.991401386417194</v>
      </c>
      <c r="EV23" s="499">
        <f t="shared" si="19"/>
        <v>0.72423819288918956</v>
      </c>
      <c r="EW23" s="665"/>
      <c r="EX23" s="666"/>
      <c r="EY23" s="666"/>
      <c r="EZ23" s="667"/>
      <c r="FA23" s="670"/>
    </row>
    <row r="24" spans="1:157" s="267" customFormat="1" ht="30.75" customHeight="1" x14ac:dyDescent="0.25">
      <c r="A24" s="674" t="s">
        <v>239</v>
      </c>
      <c r="B24" s="684">
        <v>3</v>
      </c>
      <c r="C24" s="676" t="s">
        <v>241</v>
      </c>
      <c r="D24" s="691" t="s">
        <v>236</v>
      </c>
      <c r="E24" s="676">
        <v>210</v>
      </c>
      <c r="F24" s="365" t="s">
        <v>37</v>
      </c>
      <c r="G24" s="582">
        <f>AA24+BE24+CI24+DL24+DN24</f>
        <v>0.99999999999999989</v>
      </c>
      <c r="H24" s="385">
        <v>0.05</v>
      </c>
      <c r="I24" s="386"/>
      <c r="J24" s="386"/>
      <c r="K24" s="387">
        <v>0.05</v>
      </c>
      <c r="L24" s="387">
        <v>0</v>
      </c>
      <c r="M24" s="387">
        <v>0.05</v>
      </c>
      <c r="N24" s="387">
        <v>0.01</v>
      </c>
      <c r="O24" s="387">
        <v>0.05</v>
      </c>
      <c r="P24" s="387">
        <v>0.02</v>
      </c>
      <c r="Q24" s="387">
        <v>0.05</v>
      </c>
      <c r="R24" s="387">
        <v>0.03</v>
      </c>
      <c r="S24" s="387">
        <v>0.05</v>
      </c>
      <c r="T24" s="387">
        <v>0.04</v>
      </c>
      <c r="U24" s="387">
        <v>0.05</v>
      </c>
      <c r="V24" s="387">
        <v>0.05</v>
      </c>
      <c r="W24" s="387">
        <f>+H24</f>
        <v>0.05</v>
      </c>
      <c r="X24" s="388">
        <f>+W24</f>
        <v>0.05</v>
      </c>
      <c r="Y24" s="388">
        <f>+V24</f>
        <v>0.05</v>
      </c>
      <c r="Z24" s="584">
        <f>+X24</f>
        <v>0.05</v>
      </c>
      <c r="AA24" s="584">
        <f>+Y24</f>
        <v>0.05</v>
      </c>
      <c r="AB24" s="388">
        <v>0.25</v>
      </c>
      <c r="AC24" s="388">
        <v>0.01</v>
      </c>
      <c r="AD24" s="388">
        <v>0.01</v>
      </c>
      <c r="AE24" s="388">
        <v>0.01</v>
      </c>
      <c r="AF24" s="388">
        <v>0.01</v>
      </c>
      <c r="AG24" s="388">
        <v>0.01</v>
      </c>
      <c r="AH24" s="388">
        <v>0.01</v>
      </c>
      <c r="AI24" s="388">
        <v>0</v>
      </c>
      <c r="AJ24" s="388">
        <v>0</v>
      </c>
      <c r="AK24" s="388">
        <v>0.01</v>
      </c>
      <c r="AL24" s="388">
        <v>0.01</v>
      </c>
      <c r="AM24" s="388">
        <v>0.01</v>
      </c>
      <c r="AN24" s="388">
        <v>0.01</v>
      </c>
      <c r="AO24" s="388">
        <v>0.03</v>
      </c>
      <c r="AP24" s="388">
        <v>0.03</v>
      </c>
      <c r="AQ24" s="388">
        <v>0.03</v>
      </c>
      <c r="AR24" s="388">
        <v>0.03</v>
      </c>
      <c r="AS24" s="388">
        <v>0.04</v>
      </c>
      <c r="AT24" s="388">
        <v>0.03</v>
      </c>
      <c r="AU24" s="388">
        <v>0.03</v>
      </c>
      <c r="AV24" s="388">
        <v>0.03</v>
      </c>
      <c r="AW24" s="388">
        <v>0.03</v>
      </c>
      <c r="AX24" s="388">
        <v>0.04</v>
      </c>
      <c r="AY24" s="388">
        <v>0.04</v>
      </c>
      <c r="AZ24" s="388">
        <v>0.04</v>
      </c>
      <c r="BA24" s="388">
        <f t="shared" si="30"/>
        <v>0.25000000000000006</v>
      </c>
      <c r="BB24" s="388">
        <f t="shared" si="31"/>
        <v>0.25</v>
      </c>
      <c r="BC24" s="388">
        <f t="shared" si="40"/>
        <v>0.25</v>
      </c>
      <c r="BD24" s="584">
        <f t="shared" si="32"/>
        <v>0.25</v>
      </c>
      <c r="BE24" s="584">
        <f t="shared" si="41"/>
        <v>0.25</v>
      </c>
      <c r="BF24" s="584">
        <v>0.25</v>
      </c>
      <c r="BG24" s="584">
        <v>0.01</v>
      </c>
      <c r="BH24" s="584">
        <v>0.01</v>
      </c>
      <c r="BI24" s="584">
        <v>0.01</v>
      </c>
      <c r="BJ24" s="584">
        <v>0.01</v>
      </c>
      <c r="BK24" s="584">
        <v>0.02</v>
      </c>
      <c r="BL24" s="584">
        <v>0.01</v>
      </c>
      <c r="BM24" s="584">
        <v>0.03</v>
      </c>
      <c r="BN24" s="584">
        <v>0.03</v>
      </c>
      <c r="BO24" s="584">
        <v>0.02</v>
      </c>
      <c r="BP24" s="584">
        <v>0.03</v>
      </c>
      <c r="BQ24" s="584">
        <v>0.02</v>
      </c>
      <c r="BR24" s="584">
        <v>0.02</v>
      </c>
      <c r="BS24" s="584">
        <v>0.02</v>
      </c>
      <c r="BT24" s="584">
        <v>0.02</v>
      </c>
      <c r="BU24" s="584">
        <v>0.03</v>
      </c>
      <c r="BV24" s="584">
        <v>0.03</v>
      </c>
      <c r="BW24" s="584">
        <v>0.02</v>
      </c>
      <c r="BX24" s="584">
        <v>0.02</v>
      </c>
      <c r="BY24" s="584">
        <v>0.02</v>
      </c>
      <c r="BZ24" s="584">
        <v>0.02</v>
      </c>
      <c r="CA24" s="584">
        <v>0.02</v>
      </c>
      <c r="CB24" s="584">
        <v>0.03</v>
      </c>
      <c r="CC24" s="584">
        <v>0.03</v>
      </c>
      <c r="CD24" s="584">
        <v>0.02</v>
      </c>
      <c r="CE24" s="584">
        <f>+BG24+BI24+BK24+BM24+BO24+BQ24+BS24+BU24+BW24+BY24+CA24+CC24</f>
        <v>0.24999999999999997</v>
      </c>
      <c r="CF24" s="584">
        <f t="shared" si="7"/>
        <v>0.24999999999999997</v>
      </c>
      <c r="CG24" s="584">
        <f>+BH24+BJ24+BL24+BN24+BP24+BR24+BT24+BV24+BX24+BZ24+CB24+CD24</f>
        <v>0.24999999999999997</v>
      </c>
      <c r="CH24" s="584">
        <f t="shared" ref="CH24" si="69">+BG24+BI24+BK24+BM24+BO24+BQ24+BS24+BU24+BW24+BY24+CA24+CC24</f>
        <v>0.24999999999999997</v>
      </c>
      <c r="CI24" s="584">
        <f t="shared" ref="CI24" si="70">+BH24+BJ24+BL24+BN24+BP24+BR24+BT24+BV24+BX24+BZ24+CB24+CD24</f>
        <v>0.24999999999999997</v>
      </c>
      <c r="CJ24" s="584">
        <v>0.3</v>
      </c>
      <c r="CK24" s="584">
        <f>GESTIÓN!CM14</f>
        <v>0.01</v>
      </c>
      <c r="CL24" s="584">
        <f>GESTIÓN!CN14</f>
        <v>0.01</v>
      </c>
      <c r="CM24" s="584">
        <f>GESTIÓN!CO14</f>
        <v>0.01</v>
      </c>
      <c r="CN24" s="584">
        <f>GESTIÓN!CP14</f>
        <v>0.01</v>
      </c>
      <c r="CO24" s="584">
        <f>GESTIÓN!CQ14</f>
        <v>0.02</v>
      </c>
      <c r="CP24" s="584">
        <f>GESTIÓN!CR14</f>
        <v>0.02</v>
      </c>
      <c r="CQ24" s="584">
        <f>GESTIÓN!CS14</f>
        <v>0.02</v>
      </c>
      <c r="CR24" s="584">
        <f>GESTIÓN!CT14</f>
        <v>0.02</v>
      </c>
      <c r="CS24" s="584">
        <f>GESTIÓN!CU14</f>
        <v>0.02</v>
      </c>
      <c r="CT24" s="584">
        <f>GESTIÓN!CV14</f>
        <v>0.02</v>
      </c>
      <c r="CU24" s="584">
        <f>GESTIÓN!CW14</f>
        <v>0.02</v>
      </c>
      <c r="CV24" s="584">
        <f>GESTIÓN!CX14</f>
        <v>0.02</v>
      </c>
      <c r="CW24" s="584">
        <f>GESTIÓN!CY14</f>
        <v>0.02</v>
      </c>
      <c r="CX24" s="584">
        <f>GESTIÓN!CZ14</f>
        <v>0.02</v>
      </c>
      <c r="CY24" s="584">
        <f>GESTIÓN!DA14</f>
        <v>0.02</v>
      </c>
      <c r="CZ24" s="584">
        <f>GESTIÓN!DB14</f>
        <v>0.02</v>
      </c>
      <c r="DA24" s="584">
        <f>GESTIÓN!DC14</f>
        <v>0.02</v>
      </c>
      <c r="DB24" s="584">
        <f>GESTIÓN!DD14</f>
        <v>0.02</v>
      </c>
      <c r="DC24" s="584">
        <f>GESTIÓN!DE14</f>
        <v>0.02</v>
      </c>
      <c r="DD24" s="584">
        <f>GESTIÓN!DF14</f>
        <v>0.02</v>
      </c>
      <c r="DE24" s="589">
        <f>GESTIÓN!DG14</f>
        <v>0.02</v>
      </c>
      <c r="DF24" s="584">
        <f>GESTIÓN!DH14</f>
        <v>0.02</v>
      </c>
      <c r="DG24" s="589">
        <f>GESTIÓN!DI14</f>
        <v>0.1</v>
      </c>
      <c r="DH24" s="589">
        <f>GESTIÓN!DJ14</f>
        <v>0.1</v>
      </c>
      <c r="DI24" s="584">
        <f>GESTIÓN!DK14</f>
        <v>0.3</v>
      </c>
      <c r="DJ24" s="584">
        <f>GESTIÓN!DL14</f>
        <v>0.3</v>
      </c>
      <c r="DK24" s="584">
        <f>GESTIÓN!DM14</f>
        <v>0.3</v>
      </c>
      <c r="DL24" s="584">
        <f>GESTIÓN!DN14</f>
        <v>0.3</v>
      </c>
      <c r="DM24" s="584">
        <f>GESTIÓN!DO14</f>
        <v>0.3</v>
      </c>
      <c r="DN24" s="584">
        <v>0.15</v>
      </c>
      <c r="DO24" s="386"/>
      <c r="DP24" s="386"/>
      <c r="DQ24" s="386"/>
      <c r="DR24" s="386"/>
      <c r="DS24" s="386"/>
      <c r="DT24" s="386"/>
      <c r="DU24" s="386"/>
      <c r="DV24" s="386"/>
      <c r="DW24" s="386"/>
      <c r="DX24" s="386"/>
      <c r="DY24" s="386"/>
      <c r="DZ24" s="386"/>
      <c r="EA24" s="386"/>
      <c r="EB24" s="386"/>
      <c r="EC24" s="386"/>
      <c r="ED24" s="386"/>
      <c r="EE24" s="386"/>
      <c r="EF24" s="386"/>
      <c r="EG24" s="386"/>
      <c r="EH24" s="386"/>
      <c r="EI24" s="386"/>
      <c r="EJ24" s="386"/>
      <c r="EK24" s="386"/>
      <c r="EL24" s="386"/>
      <c r="EM24" s="582">
        <f>EK24+EI24+EG24+EE24+EC24+EA24+DY24+DW24+DU24+DS24+DQ24+DO24</f>
        <v>0</v>
      </c>
      <c r="EN24" s="582">
        <f t="shared" ref="EN24:EN28" si="71">DO24+DQ24+DS24+DU24</f>
        <v>0</v>
      </c>
      <c r="EO24" s="584">
        <f t="shared" ref="EO24:EO29" si="72">DP24+DR24+DT24+DV24</f>
        <v>0</v>
      </c>
      <c r="EP24" s="382">
        <f>DQ24+DS24+DU24+DW24+DY24+EA24+EC24+EE24+EG24+EI24+EK24+DO24</f>
        <v>0</v>
      </c>
      <c r="EQ24" s="584">
        <f>DP24+DR24+DT24+DV24</f>
        <v>0</v>
      </c>
      <c r="ER24" s="266">
        <f t="shared" si="15"/>
        <v>1</v>
      </c>
      <c r="ES24" s="266">
        <f>IFERROR(+DK24/DJ24,0%)</f>
        <v>1</v>
      </c>
      <c r="ET24" s="266">
        <f>IFERROR(+DM24/DL24,0%)</f>
        <v>1</v>
      </c>
      <c r="EU24" s="266">
        <f>(AA24+BE24+CI24+DK24)/(Z24+BD24+CH24+DJ24)</f>
        <v>1</v>
      </c>
      <c r="EV24" s="500">
        <f>(AA24+BE24+CI24+DM24)/G24</f>
        <v>0.85</v>
      </c>
      <c r="EW24" s="695" t="s">
        <v>625</v>
      </c>
      <c r="EX24" s="666" t="s">
        <v>183</v>
      </c>
      <c r="EY24" s="666" t="s">
        <v>499</v>
      </c>
      <c r="EZ24" s="695" t="s">
        <v>500</v>
      </c>
      <c r="FA24" s="662" t="s">
        <v>623</v>
      </c>
    </row>
    <row r="25" spans="1:157" s="272" customFormat="1" ht="30.75" customHeight="1" x14ac:dyDescent="0.25">
      <c r="A25" s="674"/>
      <c r="B25" s="685"/>
      <c r="C25" s="677"/>
      <c r="D25" s="680"/>
      <c r="E25" s="677"/>
      <c r="F25" s="366" t="s">
        <v>3</v>
      </c>
      <c r="G25" s="268">
        <f>AA25+BE25+CI25+DL25+DN25</f>
        <v>2608825224</v>
      </c>
      <c r="H25" s="297">
        <v>173200000</v>
      </c>
      <c r="I25" s="298"/>
      <c r="J25" s="270"/>
      <c r="K25" s="299">
        <v>173200000</v>
      </c>
      <c r="L25" s="299">
        <v>0</v>
      </c>
      <c r="M25" s="299">
        <v>173200000</v>
      </c>
      <c r="N25" s="299">
        <v>127388000</v>
      </c>
      <c r="O25" s="299">
        <v>173200000</v>
      </c>
      <c r="P25" s="299">
        <v>127388000</v>
      </c>
      <c r="Q25" s="299">
        <v>159235000</v>
      </c>
      <c r="R25" s="299">
        <v>127388000</v>
      </c>
      <c r="S25" s="299">
        <v>159235000</v>
      </c>
      <c r="T25" s="299">
        <v>127388000</v>
      </c>
      <c r="U25" s="299">
        <v>159235000</v>
      </c>
      <c r="V25" s="299">
        <v>156353000</v>
      </c>
      <c r="W25" s="300">
        <f>+H25</f>
        <v>173200000</v>
      </c>
      <c r="X25" s="301">
        <f>+U25</f>
        <v>159235000</v>
      </c>
      <c r="Y25" s="301">
        <f>+V25</f>
        <v>156353000</v>
      </c>
      <c r="Z25" s="268">
        <f>+X25</f>
        <v>159235000</v>
      </c>
      <c r="AA25" s="268">
        <f>+Y25</f>
        <v>156353000</v>
      </c>
      <c r="AB25" s="269">
        <v>443096000</v>
      </c>
      <c r="AC25" s="269">
        <v>0</v>
      </c>
      <c r="AD25" s="269">
        <v>0</v>
      </c>
      <c r="AE25" s="269">
        <v>96836750</v>
      </c>
      <c r="AF25" s="269">
        <v>96836750</v>
      </c>
      <c r="AG25" s="269">
        <v>96836750</v>
      </c>
      <c r="AH25" s="269">
        <v>96836750</v>
      </c>
      <c r="AI25" s="269">
        <v>96836750</v>
      </c>
      <c r="AJ25" s="269">
        <v>96836750</v>
      </c>
      <c r="AK25" s="269">
        <v>96836750</v>
      </c>
      <c r="AL25" s="269">
        <v>96836750</v>
      </c>
      <c r="AM25" s="269">
        <v>0</v>
      </c>
      <c r="AN25" s="269">
        <v>0</v>
      </c>
      <c r="AO25" s="269">
        <v>0</v>
      </c>
      <c r="AP25" s="269">
        <v>0</v>
      </c>
      <c r="AQ25" s="269">
        <v>0</v>
      </c>
      <c r="AR25" s="269">
        <v>0</v>
      </c>
      <c r="AS25" s="269">
        <v>0</v>
      </c>
      <c r="AT25" s="269">
        <v>0</v>
      </c>
      <c r="AU25" s="269">
        <v>0</v>
      </c>
      <c r="AV25" s="269">
        <v>0</v>
      </c>
      <c r="AW25" s="269">
        <v>0</v>
      </c>
      <c r="AX25" s="269">
        <v>0</v>
      </c>
      <c r="AY25" s="269">
        <v>106315991</v>
      </c>
      <c r="AZ25" s="269">
        <v>99315991</v>
      </c>
      <c r="BA25" s="269">
        <f t="shared" si="30"/>
        <v>493662991</v>
      </c>
      <c r="BB25" s="269">
        <f t="shared" si="31"/>
        <v>493662991</v>
      </c>
      <c r="BC25" s="269">
        <f t="shared" si="40"/>
        <v>486662991</v>
      </c>
      <c r="BD25" s="268">
        <f t="shared" si="32"/>
        <v>493662991</v>
      </c>
      <c r="BE25" s="268">
        <f t="shared" si="41"/>
        <v>486662991</v>
      </c>
      <c r="BF25" s="269">
        <v>556027000</v>
      </c>
      <c r="BG25" s="269">
        <v>544342000</v>
      </c>
      <c r="BH25" s="269">
        <v>544342000</v>
      </c>
      <c r="BI25" s="269">
        <v>1062273</v>
      </c>
      <c r="BJ25" s="269">
        <v>0</v>
      </c>
      <c r="BK25" s="269">
        <v>1062273</v>
      </c>
      <c r="BL25" s="269">
        <v>0</v>
      </c>
      <c r="BM25" s="269">
        <v>1062273</v>
      </c>
      <c r="BN25" s="269">
        <v>0</v>
      </c>
      <c r="BO25" s="269">
        <v>1062273</v>
      </c>
      <c r="BP25" s="269">
        <v>0</v>
      </c>
      <c r="BQ25" s="269">
        <v>1062273</v>
      </c>
      <c r="BR25" s="269">
        <v>0</v>
      </c>
      <c r="BS25" s="269">
        <v>1004073</v>
      </c>
      <c r="BT25" s="269">
        <v>0</v>
      </c>
      <c r="BU25" s="269">
        <v>1062273</v>
      </c>
      <c r="BV25" s="269">
        <v>2442800</v>
      </c>
      <c r="BW25" s="269">
        <v>1062273</v>
      </c>
      <c r="BX25" s="269">
        <v>0</v>
      </c>
      <c r="BY25" s="269">
        <v>33768006</v>
      </c>
      <c r="BZ25" s="269">
        <v>0</v>
      </c>
      <c r="CA25" s="269">
        <v>-594027</v>
      </c>
      <c r="CB25" s="269">
        <v>25989433</v>
      </c>
      <c r="CC25" s="269">
        <v>1062270</v>
      </c>
      <c r="CD25" s="269">
        <v>5060000</v>
      </c>
      <c r="CE25" s="269">
        <f t="shared" si="6"/>
        <v>587018233</v>
      </c>
      <c r="CF25" s="269">
        <f t="shared" si="7"/>
        <v>587018233</v>
      </c>
      <c r="CG25" s="269">
        <f t="shared" si="8"/>
        <v>577834233</v>
      </c>
      <c r="CH25" s="268">
        <f t="shared" ref="CH25:CH29" si="73">+BG25+BI25+BK25+BM25+BO25+BQ25+BS25+BU25+BW25+BY25+CA25+CC25</f>
        <v>587018233</v>
      </c>
      <c r="CI25" s="268">
        <f t="shared" ref="CI25:CI29" si="74">+BH25+BJ25+BL25+BN25+BP25+BR25+BT25+BV25+BX25+BZ25+CB25+CD25</f>
        <v>577834233</v>
      </c>
      <c r="CJ25" s="268">
        <v>384791000</v>
      </c>
      <c r="CK25" s="268">
        <v>0</v>
      </c>
      <c r="CL25" s="268">
        <v>0</v>
      </c>
      <c r="CM25" s="268">
        <v>384791000</v>
      </c>
      <c r="CN25" s="268">
        <v>240010000</v>
      </c>
      <c r="CO25" s="268">
        <v>0</v>
      </c>
      <c r="CP25" s="268">
        <v>109564000</v>
      </c>
      <c r="CQ25" s="268">
        <v>0</v>
      </c>
      <c r="CR25" s="268">
        <v>0</v>
      </c>
      <c r="CS25" s="268">
        <v>0</v>
      </c>
      <c r="CT25" s="268">
        <v>0</v>
      </c>
      <c r="CU25" s="268">
        <v>0</v>
      </c>
      <c r="CV25" s="268">
        <v>0</v>
      </c>
      <c r="CW25" s="268">
        <v>0</v>
      </c>
      <c r="CX25" s="268">
        <v>0</v>
      </c>
      <c r="CY25" s="268">
        <v>0</v>
      </c>
      <c r="CZ25" s="268">
        <v>0</v>
      </c>
      <c r="DA25" s="268">
        <v>0</v>
      </c>
      <c r="DB25" s="268">
        <v>0</v>
      </c>
      <c r="DC25" s="268">
        <v>-35217000</v>
      </c>
      <c r="DD25" s="268">
        <v>0</v>
      </c>
      <c r="DE25" s="501">
        <v>7590000</v>
      </c>
      <c r="DF25" s="268">
        <v>0</v>
      </c>
      <c r="DG25" s="501">
        <v>0</v>
      </c>
      <c r="DH25" s="501">
        <f>357164000-349574000</f>
        <v>7590000</v>
      </c>
      <c r="DI25" s="268">
        <f t="shared" ref="DI25:DI29" si="75">+CK25+CM25+CO25+CQ25+CS25+CU25+CW25+CY25+DA25+DC25+DE25+DG25</f>
        <v>357164000</v>
      </c>
      <c r="DJ25" s="268">
        <f>+CK25+CM25+CO25+CQ25+CS25+CU25+CW25+CY25+DA25+DC25+DE25+DG25</f>
        <v>357164000</v>
      </c>
      <c r="DK25" s="268">
        <f>+CL25+CN25+CP25+CR25+CT25+CV25+CX25+CZ25+DB25+DD25+DF25+DH25</f>
        <v>357164000</v>
      </c>
      <c r="DL25" s="268">
        <f t="shared" ref="DL25:DL28" si="76">+CK25+CM25+CO25+CQ25+CS25+CU25+CW25+CY25+DA25+DC25+DE25+DG25</f>
        <v>357164000</v>
      </c>
      <c r="DM25" s="268">
        <f t="shared" ref="DM25:DM28" si="77">+CL25+CN25+CP25+CR25+CT25+CV25+CX25+CZ25+DB25+DD25+DF25+DH25</f>
        <v>357164000</v>
      </c>
      <c r="DN25" s="268">
        <v>1030811000</v>
      </c>
      <c r="DO25" s="270"/>
      <c r="DP25" s="270"/>
      <c r="DQ25" s="270"/>
      <c r="DR25" s="270"/>
      <c r="DS25" s="270"/>
      <c r="DT25" s="270"/>
      <c r="DU25" s="270"/>
      <c r="DV25" s="270"/>
      <c r="DW25" s="270"/>
      <c r="DX25" s="270"/>
      <c r="DY25" s="270"/>
      <c r="DZ25" s="270"/>
      <c r="EA25" s="270"/>
      <c r="EB25" s="270"/>
      <c r="EC25" s="270"/>
      <c r="ED25" s="270"/>
      <c r="EE25" s="270"/>
      <c r="EF25" s="270"/>
      <c r="EG25" s="270"/>
      <c r="EH25" s="270"/>
      <c r="EI25" s="270"/>
      <c r="EJ25" s="270"/>
      <c r="EK25" s="270"/>
      <c r="EL25" s="270"/>
      <c r="EM25" s="568">
        <f>EK25+EI25+EG25+EE25+EC25+EA25+DY25+DW25+DU25+DS25+DQ25+DO25</f>
        <v>0</v>
      </c>
      <c r="EN25" s="288">
        <f t="shared" si="71"/>
        <v>0</v>
      </c>
      <c r="EO25" s="288">
        <f t="shared" si="72"/>
        <v>0</v>
      </c>
      <c r="EP25" s="289">
        <f>DQ25+DS25+DU25+DW25+DY25+EA25+EC25+EE25+EG25+EI25+EK25+DO25</f>
        <v>0</v>
      </c>
      <c r="EQ25" s="288">
        <f>DP25+DR25+DT25+DV25</f>
        <v>0</v>
      </c>
      <c r="ER25" s="271">
        <f>IFERROR(DH25/DG25,0)</f>
        <v>0</v>
      </c>
      <c r="ES25" s="271">
        <f t="shared" ref="ES25:ES29" si="78">IFERROR(+DK25/DJ25,0%)</f>
        <v>1</v>
      </c>
      <c r="ET25" s="271">
        <f t="shared" ref="ET25:ET29" si="79">IFERROR(+DM25/DL25,0%)</f>
        <v>1</v>
      </c>
      <c r="EU25" s="271">
        <f t="shared" si="17"/>
        <v>0.98806196475700647</v>
      </c>
      <c r="EV25" s="497">
        <f t="shared" si="19"/>
        <v>0.60487540885567581</v>
      </c>
      <c r="EW25" s="695"/>
      <c r="EX25" s="666"/>
      <c r="EY25" s="666"/>
      <c r="EZ25" s="695"/>
      <c r="FA25" s="662"/>
    </row>
    <row r="26" spans="1:157" s="290" customFormat="1" ht="30.75" customHeight="1" x14ac:dyDescent="0.25">
      <c r="A26" s="674"/>
      <c r="B26" s="685"/>
      <c r="C26" s="677"/>
      <c r="D26" s="680"/>
      <c r="E26" s="677"/>
      <c r="F26" s="367" t="s">
        <v>182</v>
      </c>
      <c r="G26" s="268"/>
      <c r="H26" s="286">
        <v>0</v>
      </c>
      <c r="I26" s="299"/>
      <c r="J26" s="269"/>
      <c r="K26" s="299">
        <v>0</v>
      </c>
      <c r="L26" s="299">
        <v>0</v>
      </c>
      <c r="M26" s="299">
        <v>0</v>
      </c>
      <c r="N26" s="299">
        <v>0</v>
      </c>
      <c r="O26" s="299">
        <v>0</v>
      </c>
      <c r="P26" s="299">
        <v>0</v>
      </c>
      <c r="Q26" s="299">
        <v>0</v>
      </c>
      <c r="R26" s="299">
        <v>0</v>
      </c>
      <c r="S26" s="299">
        <v>0</v>
      </c>
      <c r="T26" s="299">
        <v>0</v>
      </c>
      <c r="U26" s="299">
        <v>0</v>
      </c>
      <c r="V26" s="299">
        <v>0</v>
      </c>
      <c r="W26" s="302">
        <v>0</v>
      </c>
      <c r="X26" s="302">
        <v>0</v>
      </c>
      <c r="Y26" s="302">
        <v>0</v>
      </c>
      <c r="Z26" s="268">
        <v>0</v>
      </c>
      <c r="AA26" s="268">
        <v>0</v>
      </c>
      <c r="AB26" s="287"/>
      <c r="AC26" s="287"/>
      <c r="AD26" s="287"/>
      <c r="AE26" s="287"/>
      <c r="AF26" s="287"/>
      <c r="AG26" s="287"/>
      <c r="AH26" s="287"/>
      <c r="AI26" s="287"/>
      <c r="AJ26" s="287"/>
      <c r="AK26" s="287">
        <v>57841834</v>
      </c>
      <c r="AL26" s="287">
        <v>57841834</v>
      </c>
      <c r="AM26" s="287">
        <v>40281474</v>
      </c>
      <c r="AN26" s="287">
        <v>32761967</v>
      </c>
      <c r="AO26" s="287">
        <v>63105900</v>
      </c>
      <c r="AP26" s="287">
        <v>0</v>
      </c>
      <c r="AQ26" s="287">
        <v>28817712</v>
      </c>
      <c r="AR26" s="287">
        <v>102902900</v>
      </c>
      <c r="AS26" s="287">
        <v>51642138</v>
      </c>
      <c r="AT26" s="287">
        <v>39797000</v>
      </c>
      <c r="AU26" s="287">
        <v>40281474</v>
      </c>
      <c r="AV26" s="287">
        <v>39797000</v>
      </c>
      <c r="AW26" s="287">
        <v>80562734</v>
      </c>
      <c r="AX26" s="287">
        <v>39797000</v>
      </c>
      <c r="AY26" s="287">
        <v>131129725</v>
      </c>
      <c r="AZ26" s="287">
        <v>135276991</v>
      </c>
      <c r="BA26" s="287">
        <f t="shared" si="30"/>
        <v>493662991</v>
      </c>
      <c r="BB26" s="287">
        <f t="shared" si="31"/>
        <v>493662991</v>
      </c>
      <c r="BC26" s="287">
        <f t="shared" si="40"/>
        <v>448174692</v>
      </c>
      <c r="BD26" s="268">
        <f t="shared" si="32"/>
        <v>493662991</v>
      </c>
      <c r="BE26" s="268">
        <f t="shared" si="41"/>
        <v>448174692</v>
      </c>
      <c r="BF26" s="269">
        <v>556027000</v>
      </c>
      <c r="BG26" s="269">
        <v>0</v>
      </c>
      <c r="BH26" s="269">
        <v>0</v>
      </c>
      <c r="BI26" s="269">
        <v>56649000</v>
      </c>
      <c r="BJ26" s="269">
        <v>3949033</v>
      </c>
      <c r="BK26" s="269">
        <v>54148000</v>
      </c>
      <c r="BL26" s="269">
        <v>48610866</v>
      </c>
      <c r="BM26" s="269">
        <v>54148000</v>
      </c>
      <c r="BN26" s="269">
        <v>49087000</v>
      </c>
      <c r="BO26" s="269">
        <v>54148000</v>
      </c>
      <c r="BP26" s="269">
        <v>49087000</v>
      </c>
      <c r="BQ26" s="269">
        <v>54148000</v>
      </c>
      <c r="BR26" s="269">
        <v>53521733</v>
      </c>
      <c r="BS26" s="269">
        <v>54089800</v>
      </c>
      <c r="BT26" s="269">
        <v>53000000</v>
      </c>
      <c r="BU26" s="269">
        <v>54148000</v>
      </c>
      <c r="BV26" s="269">
        <v>1248800</v>
      </c>
      <c r="BW26" s="269">
        <v>54148000</v>
      </c>
      <c r="BX26" s="269">
        <v>107194000</v>
      </c>
      <c r="BY26" s="269">
        <v>33768006</v>
      </c>
      <c r="BZ26" s="269">
        <v>53000000</v>
      </c>
      <c r="CA26" s="269">
        <v>53000000</v>
      </c>
      <c r="CB26" s="269">
        <v>53000000</v>
      </c>
      <c r="CC26" s="269">
        <v>47047733</v>
      </c>
      <c r="CD26" s="269">
        <v>60328334</v>
      </c>
      <c r="CE26" s="269">
        <f t="shared" ref="CE26" si="80">+BG26+BI26+BK26+BM26+BO26+BQ26+BS26+BU26+BW26+BY26+CA26+CC26</f>
        <v>569442539</v>
      </c>
      <c r="CF26" s="269">
        <f t="shared" si="7"/>
        <v>569442539</v>
      </c>
      <c r="CG26" s="269">
        <f t="shared" si="8"/>
        <v>532026766</v>
      </c>
      <c r="CH26" s="268">
        <f t="shared" si="73"/>
        <v>569442539</v>
      </c>
      <c r="CI26" s="268">
        <f t="shared" si="74"/>
        <v>532026766</v>
      </c>
      <c r="CJ26" s="268">
        <f>+CJ25</f>
        <v>384791000</v>
      </c>
      <c r="CK26" s="268">
        <v>0</v>
      </c>
      <c r="CL26" s="268">
        <v>0</v>
      </c>
      <c r="CM26" s="268">
        <v>21285500</v>
      </c>
      <c r="CN26" s="268">
        <v>0</v>
      </c>
      <c r="CO26" s="268">
        <v>34981000</v>
      </c>
      <c r="CP26" s="268">
        <v>10068234</v>
      </c>
      <c r="CQ26" s="268">
        <v>34981000</v>
      </c>
      <c r="CR26" s="268">
        <v>22989000</v>
      </c>
      <c r="CS26" s="268">
        <v>34981000</v>
      </c>
      <c r="CT26" s="268">
        <v>34981000</v>
      </c>
      <c r="CU26" s="268">
        <v>34981000</v>
      </c>
      <c r="CV26" s="268">
        <v>38894000</v>
      </c>
      <c r="CW26" s="268">
        <v>34981000</v>
      </c>
      <c r="CX26" s="268">
        <v>34981000</v>
      </c>
      <c r="CY26" s="268">
        <v>34981000</v>
      </c>
      <c r="CZ26" s="268">
        <v>34981000</v>
      </c>
      <c r="DA26" s="268">
        <v>34981000</v>
      </c>
      <c r="DB26" s="268">
        <v>34981000</v>
      </c>
      <c r="DC26" s="268">
        <v>34981000</v>
      </c>
      <c r="DD26" s="268">
        <v>34981000</v>
      </c>
      <c r="DE26" s="501">
        <v>34981000</v>
      </c>
      <c r="DF26" s="268">
        <v>34981000</v>
      </c>
      <c r="DG26" s="501">
        <v>48676500</v>
      </c>
      <c r="DH26" s="501">
        <f>324408234-281837234</f>
        <v>42571000</v>
      </c>
      <c r="DI26" s="268">
        <f t="shared" si="75"/>
        <v>384791000</v>
      </c>
      <c r="DJ26" s="268">
        <f t="shared" ref="DJ26:DJ28" si="81">+CK26+CM26+CO26+CQ26+CS26+CU26+CW26+CY26+DA26+DC26+DE26+DG26</f>
        <v>384791000</v>
      </c>
      <c r="DK26" s="268">
        <f t="shared" ref="DK26:DK28" si="82">+CL26+CN26+CP26+CR26+CT26+CV26+CX26+CZ26+DB26+DD26+DF26+DH26</f>
        <v>324408234</v>
      </c>
      <c r="DL26" s="268">
        <f t="shared" ref="DL26" si="83">+CK26+CM26+CO26+CQ26+CS26+CU26+CW26+CY26+DA26+DC26+DE26+DG26</f>
        <v>384791000</v>
      </c>
      <c r="DM26" s="268">
        <f t="shared" ref="DM26" si="84">+CL26+CN26+CP26+CR26+CT26+CV26+CX26+CZ26+DB26+DD26+DF26+DH26</f>
        <v>324408234</v>
      </c>
      <c r="DN26" s="268"/>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590">
        <f>EI26+EG26+EE26+EC26+EA26+DY26+DW26+DU26+DS26+DQ26+DO26+EK26</f>
        <v>0</v>
      </c>
      <c r="EN26" s="288">
        <f t="shared" si="71"/>
        <v>0</v>
      </c>
      <c r="EO26" s="288">
        <f t="shared" si="72"/>
        <v>0</v>
      </c>
      <c r="EP26" s="289">
        <f>DQ26+DS26+DU26+DW26+DY26+EA26+EC26+EE26+EG26+EI26+EK26</f>
        <v>0</v>
      </c>
      <c r="EQ26" s="288">
        <f>DP26+DR26+DT26+DV26</f>
        <v>0</v>
      </c>
      <c r="ER26" s="271">
        <f t="shared" si="15"/>
        <v>0.87456986430823913</v>
      </c>
      <c r="ES26" s="271">
        <f t="shared" si="78"/>
        <v>0.8430764596885062</v>
      </c>
      <c r="ET26" s="271">
        <f t="shared" si="79"/>
        <v>0.8430764596885062</v>
      </c>
      <c r="EU26" s="271">
        <f t="shared" si="17"/>
        <v>0.90103792983052455</v>
      </c>
      <c r="EV26" s="497">
        <f>IFERROR((AA26+BE26+CI26+DM26)/G26,0)</f>
        <v>0</v>
      </c>
      <c r="EW26" s="695"/>
      <c r="EX26" s="666"/>
      <c r="EY26" s="666"/>
      <c r="EZ26" s="695"/>
      <c r="FA26" s="662"/>
    </row>
    <row r="27" spans="1:157" s="267" customFormat="1" ht="30.75" customHeight="1" x14ac:dyDescent="0.25">
      <c r="A27" s="674"/>
      <c r="B27" s="685"/>
      <c r="C27" s="677"/>
      <c r="D27" s="680"/>
      <c r="E27" s="677"/>
      <c r="F27" s="368" t="s">
        <v>38</v>
      </c>
      <c r="G27" s="568">
        <f t="shared" ref="G27:G28" si="85">AA27+BE27+CI27+DL27+DN27</f>
        <v>0</v>
      </c>
      <c r="H27" s="571">
        <v>0</v>
      </c>
      <c r="I27" s="303"/>
      <c r="J27" s="303"/>
      <c r="K27" s="303">
        <v>0</v>
      </c>
      <c r="L27" s="303">
        <v>0</v>
      </c>
      <c r="M27" s="303">
        <v>0</v>
      </c>
      <c r="N27" s="303">
        <v>0</v>
      </c>
      <c r="O27" s="303">
        <v>0</v>
      </c>
      <c r="P27" s="303">
        <v>0</v>
      </c>
      <c r="Q27" s="303">
        <v>0</v>
      </c>
      <c r="R27" s="303">
        <v>0</v>
      </c>
      <c r="S27" s="303">
        <v>0</v>
      </c>
      <c r="T27" s="303">
        <v>0</v>
      </c>
      <c r="U27" s="303">
        <v>0</v>
      </c>
      <c r="V27" s="303">
        <v>0</v>
      </c>
      <c r="W27" s="304">
        <v>0</v>
      </c>
      <c r="X27" s="304">
        <v>0</v>
      </c>
      <c r="Y27" s="304">
        <v>0</v>
      </c>
      <c r="Z27" s="571">
        <v>0</v>
      </c>
      <c r="AA27" s="571">
        <v>0</v>
      </c>
      <c r="AB27" s="580">
        <v>0</v>
      </c>
      <c r="AC27" s="580">
        <v>0</v>
      </c>
      <c r="AD27" s="580">
        <v>0</v>
      </c>
      <c r="AE27" s="580">
        <v>0</v>
      </c>
      <c r="AF27" s="580">
        <v>0</v>
      </c>
      <c r="AG27" s="580">
        <v>0</v>
      </c>
      <c r="AH27" s="580">
        <v>0</v>
      </c>
      <c r="AI27" s="580">
        <v>0</v>
      </c>
      <c r="AJ27" s="580">
        <v>0</v>
      </c>
      <c r="AK27" s="580">
        <v>0</v>
      </c>
      <c r="AL27" s="580">
        <v>0</v>
      </c>
      <c r="AM27" s="580">
        <v>0</v>
      </c>
      <c r="AN27" s="580">
        <v>0</v>
      </c>
      <c r="AO27" s="580">
        <v>0</v>
      </c>
      <c r="AP27" s="580">
        <v>0</v>
      </c>
      <c r="AQ27" s="580">
        <v>0</v>
      </c>
      <c r="AR27" s="580">
        <v>0</v>
      </c>
      <c r="AS27" s="580">
        <v>0</v>
      </c>
      <c r="AT27" s="580">
        <v>0</v>
      </c>
      <c r="AU27" s="580">
        <v>0</v>
      </c>
      <c r="AV27" s="580">
        <v>0</v>
      </c>
      <c r="AW27" s="580">
        <v>0</v>
      </c>
      <c r="AX27" s="580">
        <v>0</v>
      </c>
      <c r="AY27" s="580">
        <v>0</v>
      </c>
      <c r="AZ27" s="580">
        <v>0</v>
      </c>
      <c r="BA27" s="580">
        <f t="shared" si="30"/>
        <v>0</v>
      </c>
      <c r="BB27" s="580">
        <f t="shared" si="31"/>
        <v>0</v>
      </c>
      <c r="BC27" s="580">
        <f t="shared" si="40"/>
        <v>0</v>
      </c>
      <c r="BD27" s="571">
        <f t="shared" si="32"/>
        <v>0</v>
      </c>
      <c r="BE27" s="571">
        <f t="shared" si="41"/>
        <v>0</v>
      </c>
      <c r="BF27" s="586">
        <v>0</v>
      </c>
      <c r="BG27" s="586">
        <v>0</v>
      </c>
      <c r="BH27" s="586">
        <v>0</v>
      </c>
      <c r="BI27" s="586">
        <v>0</v>
      </c>
      <c r="BJ27" s="586">
        <v>0</v>
      </c>
      <c r="BK27" s="586">
        <v>0</v>
      </c>
      <c r="BL27" s="586">
        <v>0</v>
      </c>
      <c r="BM27" s="586">
        <v>0</v>
      </c>
      <c r="BN27" s="586">
        <v>0</v>
      </c>
      <c r="BO27" s="586">
        <v>0</v>
      </c>
      <c r="BP27" s="586">
        <v>0</v>
      </c>
      <c r="BQ27" s="586">
        <v>0</v>
      </c>
      <c r="BR27" s="586">
        <v>0</v>
      </c>
      <c r="BS27" s="586">
        <v>0</v>
      </c>
      <c r="BT27" s="586">
        <v>0</v>
      </c>
      <c r="BU27" s="586">
        <v>0</v>
      </c>
      <c r="BV27" s="586">
        <v>0</v>
      </c>
      <c r="BW27" s="586"/>
      <c r="BX27" s="586"/>
      <c r="BY27" s="586">
        <v>0</v>
      </c>
      <c r="BZ27" s="586">
        <v>0</v>
      </c>
      <c r="CA27" s="586">
        <v>0</v>
      </c>
      <c r="CB27" s="586">
        <v>0</v>
      </c>
      <c r="CC27" s="586">
        <v>0</v>
      </c>
      <c r="CD27" s="586">
        <v>0</v>
      </c>
      <c r="CE27" s="586">
        <f t="shared" si="6"/>
        <v>0</v>
      </c>
      <c r="CF27" s="586">
        <f t="shared" si="7"/>
        <v>0</v>
      </c>
      <c r="CG27" s="586">
        <f t="shared" si="8"/>
        <v>0</v>
      </c>
      <c r="CH27" s="571">
        <f t="shared" si="73"/>
        <v>0</v>
      </c>
      <c r="CI27" s="571">
        <f t="shared" si="74"/>
        <v>0</v>
      </c>
      <c r="CJ27" s="571">
        <v>0</v>
      </c>
      <c r="CK27" s="571">
        <v>0</v>
      </c>
      <c r="CL27" s="571">
        <v>0</v>
      </c>
      <c r="CM27" s="571">
        <v>0</v>
      </c>
      <c r="CN27" s="571">
        <v>0</v>
      </c>
      <c r="CO27" s="571">
        <v>0</v>
      </c>
      <c r="CP27" s="571">
        <v>0</v>
      </c>
      <c r="CQ27" s="571">
        <v>0</v>
      </c>
      <c r="CR27" s="571">
        <v>0</v>
      </c>
      <c r="CS27" s="571">
        <v>0</v>
      </c>
      <c r="CT27" s="571">
        <v>0</v>
      </c>
      <c r="CU27" s="571">
        <v>0</v>
      </c>
      <c r="CV27" s="571">
        <v>0</v>
      </c>
      <c r="CW27" s="571">
        <v>0</v>
      </c>
      <c r="CX27" s="571">
        <v>0</v>
      </c>
      <c r="CY27" s="571">
        <v>0</v>
      </c>
      <c r="CZ27" s="571">
        <v>0</v>
      </c>
      <c r="DA27" s="571"/>
      <c r="DB27" s="571"/>
      <c r="DC27" s="571">
        <v>0</v>
      </c>
      <c r="DD27" s="571">
        <v>0</v>
      </c>
      <c r="DE27" s="574">
        <v>0</v>
      </c>
      <c r="DF27" s="571">
        <v>0</v>
      </c>
      <c r="DG27" s="574"/>
      <c r="DH27" s="574"/>
      <c r="DI27" s="571">
        <f t="shared" si="75"/>
        <v>0</v>
      </c>
      <c r="DJ27" s="571">
        <f t="shared" si="81"/>
        <v>0</v>
      </c>
      <c r="DK27" s="571">
        <f t="shared" si="82"/>
        <v>0</v>
      </c>
      <c r="DL27" s="571">
        <f t="shared" si="76"/>
        <v>0</v>
      </c>
      <c r="DM27" s="571">
        <f t="shared" si="77"/>
        <v>0</v>
      </c>
      <c r="DN27" s="571"/>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3"/>
      <c r="EK27" s="303"/>
      <c r="EL27" s="303"/>
      <c r="EM27" s="586">
        <f>EI27+EG27+EE27+EC27+EA27+DY27+DW27+DU27+DS27+DQ27+DO27+EK27</f>
        <v>0</v>
      </c>
      <c r="EN27" s="291">
        <f t="shared" si="71"/>
        <v>0</v>
      </c>
      <c r="EO27" s="291">
        <f t="shared" si="72"/>
        <v>0</v>
      </c>
      <c r="EP27" s="292">
        <f>DQ27+DS27+DU27+DW27+DY27+EA27+EC27+EE27+EG27+EI27+EK27</f>
        <v>0</v>
      </c>
      <c r="EQ27" s="591">
        <v>0</v>
      </c>
      <c r="ER27" s="271">
        <f>IFERROR(DH27/DG27,0)</f>
        <v>0</v>
      </c>
      <c r="ES27" s="271">
        <f t="shared" si="78"/>
        <v>0</v>
      </c>
      <c r="ET27" s="271">
        <f t="shared" si="79"/>
        <v>0</v>
      </c>
      <c r="EU27" s="271">
        <f>IFERROR((AA27+BE27+CI27+DK27)/(Z27+BD27+CH27+DJ27),0)</f>
        <v>0</v>
      </c>
      <c r="EV27" s="497">
        <f>IFERROR((AA27+BE27+CI27+DM27)/G27,0)</f>
        <v>0</v>
      </c>
      <c r="EW27" s="695"/>
      <c r="EX27" s="666"/>
      <c r="EY27" s="666"/>
      <c r="EZ27" s="695"/>
      <c r="FA27" s="662"/>
    </row>
    <row r="28" spans="1:157" s="272" customFormat="1" ht="30.75" customHeight="1" x14ac:dyDescent="0.25">
      <c r="A28" s="674"/>
      <c r="B28" s="685"/>
      <c r="C28" s="677"/>
      <c r="D28" s="680"/>
      <c r="E28" s="677"/>
      <c r="F28" s="369" t="s">
        <v>4</v>
      </c>
      <c r="G28" s="268">
        <f t="shared" si="85"/>
        <v>111810898</v>
      </c>
      <c r="H28" s="573">
        <v>0</v>
      </c>
      <c r="I28" s="270"/>
      <c r="J28" s="270"/>
      <c r="K28" s="270">
        <v>0</v>
      </c>
      <c r="L28" s="270">
        <v>0</v>
      </c>
      <c r="M28" s="270">
        <v>0</v>
      </c>
      <c r="N28" s="270">
        <v>0</v>
      </c>
      <c r="O28" s="270">
        <v>0</v>
      </c>
      <c r="P28" s="270">
        <v>0</v>
      </c>
      <c r="Q28" s="270">
        <v>0</v>
      </c>
      <c r="R28" s="270">
        <v>0</v>
      </c>
      <c r="S28" s="270">
        <v>0</v>
      </c>
      <c r="T28" s="270">
        <v>0</v>
      </c>
      <c r="U28" s="270">
        <v>0</v>
      </c>
      <c r="V28" s="270">
        <v>0</v>
      </c>
      <c r="W28" s="304">
        <v>0</v>
      </c>
      <c r="X28" s="304">
        <v>0</v>
      </c>
      <c r="Y28" s="304">
        <v>0</v>
      </c>
      <c r="Z28" s="268">
        <v>0</v>
      </c>
      <c r="AA28" s="268">
        <v>0</v>
      </c>
      <c r="AB28" s="269">
        <v>32078532</v>
      </c>
      <c r="AC28" s="269">
        <v>2673211</v>
      </c>
      <c r="AD28" s="269">
        <v>2673211</v>
      </c>
      <c r="AE28" s="269">
        <v>2673211</v>
      </c>
      <c r="AF28" s="269">
        <v>2673211</v>
      </c>
      <c r="AG28" s="269">
        <v>2673211</v>
      </c>
      <c r="AH28" s="269">
        <v>2673211</v>
      </c>
      <c r="AI28" s="269">
        <v>2673211</v>
      </c>
      <c r="AJ28" s="269">
        <v>2673211</v>
      </c>
      <c r="AK28" s="269">
        <f>+AL28</f>
        <v>18513755</v>
      </c>
      <c r="AL28" s="269">
        <v>18513755</v>
      </c>
      <c r="AM28" s="269">
        <v>0</v>
      </c>
      <c r="AN28" s="269">
        <v>2871933</v>
      </c>
      <c r="AO28" s="269">
        <v>0</v>
      </c>
      <c r="AP28" s="269">
        <v>0</v>
      </c>
      <c r="AQ28" s="269">
        <v>2871933</v>
      </c>
      <c r="AR28" s="269">
        <v>0</v>
      </c>
      <c r="AS28" s="269">
        <v>0</v>
      </c>
      <c r="AT28" s="269">
        <v>0</v>
      </c>
      <c r="AU28" s="269">
        <v>0</v>
      </c>
      <c r="AV28" s="269">
        <v>0</v>
      </c>
      <c r="AW28" s="269">
        <v>0</v>
      </c>
      <c r="AX28" s="269">
        <v>0</v>
      </c>
      <c r="AY28" s="269">
        <v>0</v>
      </c>
      <c r="AZ28" s="269"/>
      <c r="BA28" s="269">
        <f t="shared" si="30"/>
        <v>32078532</v>
      </c>
      <c r="BB28" s="269">
        <f t="shared" si="31"/>
        <v>32078532</v>
      </c>
      <c r="BC28" s="269">
        <f t="shared" si="40"/>
        <v>32078532</v>
      </c>
      <c r="BD28" s="268">
        <f t="shared" si="32"/>
        <v>32078532</v>
      </c>
      <c r="BE28" s="268">
        <f t="shared" si="41"/>
        <v>32078532</v>
      </c>
      <c r="BF28" s="269">
        <v>38488299</v>
      </c>
      <c r="BG28" s="269">
        <v>11852433</v>
      </c>
      <c r="BH28" s="269">
        <v>11468833</v>
      </c>
      <c r="BI28" s="269">
        <v>8495022</v>
      </c>
      <c r="BJ28" s="269">
        <v>19515133</v>
      </c>
      <c r="BK28" s="269">
        <v>8878622</v>
      </c>
      <c r="BL28" s="269">
        <v>2940933</v>
      </c>
      <c r="BM28" s="269">
        <v>8878622</v>
      </c>
      <c r="BN28" s="269">
        <v>0</v>
      </c>
      <c r="BO28" s="269">
        <v>0</v>
      </c>
      <c r="BP28" s="269">
        <v>0</v>
      </c>
      <c r="BQ28" s="269">
        <v>0</v>
      </c>
      <c r="BR28" s="269">
        <v>0</v>
      </c>
      <c r="BS28" s="269">
        <v>0</v>
      </c>
      <c r="BT28" s="269"/>
      <c r="BU28" s="269">
        <v>0</v>
      </c>
      <c r="BV28" s="269">
        <v>0</v>
      </c>
      <c r="BW28" s="269">
        <v>0</v>
      </c>
      <c r="BX28" s="269">
        <v>0</v>
      </c>
      <c r="BY28" s="269">
        <v>0</v>
      </c>
      <c r="BZ28" s="269">
        <v>0</v>
      </c>
      <c r="CA28" s="269">
        <v>0</v>
      </c>
      <c r="CB28" s="269">
        <v>0</v>
      </c>
      <c r="CC28" s="269">
        <v>0</v>
      </c>
      <c r="CD28" s="269">
        <v>0</v>
      </c>
      <c r="CE28" s="269">
        <f t="shared" si="6"/>
        <v>38104699</v>
      </c>
      <c r="CF28" s="381">
        <f t="shared" si="7"/>
        <v>38104699</v>
      </c>
      <c r="CG28" s="269">
        <f t="shared" si="8"/>
        <v>33924899</v>
      </c>
      <c r="CH28" s="268">
        <f t="shared" si="73"/>
        <v>38104699</v>
      </c>
      <c r="CI28" s="268">
        <f t="shared" si="74"/>
        <v>33924899</v>
      </c>
      <c r="CJ28" s="268">
        <v>45807467</v>
      </c>
      <c r="CK28" s="268">
        <v>17914300</v>
      </c>
      <c r="CL28" s="268">
        <v>17914300</v>
      </c>
      <c r="CM28" s="268">
        <v>24241033.5</v>
      </c>
      <c r="CN28" s="268">
        <v>16415033</v>
      </c>
      <c r="CO28" s="268">
        <v>3652133.5</v>
      </c>
      <c r="CP28" s="268">
        <v>0</v>
      </c>
      <c r="CQ28" s="268">
        <v>0</v>
      </c>
      <c r="CR28" s="268">
        <v>4173867</v>
      </c>
      <c r="CS28" s="268">
        <v>0</v>
      </c>
      <c r="CT28" s="586">
        <f>CT24+CT27</f>
        <v>0.02</v>
      </c>
      <c r="CU28" s="268">
        <v>0</v>
      </c>
      <c r="CV28" s="268">
        <v>0</v>
      </c>
      <c r="CW28" s="268">
        <v>0</v>
      </c>
      <c r="CX28" s="268">
        <v>0</v>
      </c>
      <c r="CY28" s="268">
        <v>0</v>
      </c>
      <c r="CZ28" s="268">
        <v>0</v>
      </c>
      <c r="DA28" s="268">
        <v>0</v>
      </c>
      <c r="DB28" s="268">
        <v>0</v>
      </c>
      <c r="DC28" s="268">
        <v>0</v>
      </c>
      <c r="DD28" s="268">
        <v>0</v>
      </c>
      <c r="DE28" s="501">
        <v>0</v>
      </c>
      <c r="DF28" s="268">
        <v>0</v>
      </c>
      <c r="DG28" s="501">
        <v>0</v>
      </c>
      <c r="DH28" s="501">
        <v>0</v>
      </c>
      <c r="DI28" s="268">
        <f t="shared" si="75"/>
        <v>45807467</v>
      </c>
      <c r="DJ28" s="268">
        <f t="shared" si="81"/>
        <v>45807467</v>
      </c>
      <c r="DK28" s="268">
        <f t="shared" si="82"/>
        <v>38503200.020000003</v>
      </c>
      <c r="DL28" s="268">
        <f t="shared" si="76"/>
        <v>45807467</v>
      </c>
      <c r="DM28" s="268">
        <f t="shared" si="77"/>
        <v>38503200.020000003</v>
      </c>
      <c r="DN28" s="268"/>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586">
        <f>EI28+EG28+EE28+EC28+EA28+DY28+DW28+DU28+DS28+DQ28+DO28+EK28</f>
        <v>0</v>
      </c>
      <c r="EN28" s="288">
        <f t="shared" si="71"/>
        <v>0</v>
      </c>
      <c r="EO28" s="288">
        <f t="shared" si="72"/>
        <v>0</v>
      </c>
      <c r="EP28" s="268">
        <f>DQ28+DS28+DU28+DW28+DY28+EA28+EC28+EE28+EG28+EI28+EK28+DO28</f>
        <v>0</v>
      </c>
      <c r="EQ28" s="288">
        <f>DP28+DR28+DT28+DV28</f>
        <v>0</v>
      </c>
      <c r="ER28" s="271">
        <f>IFERROR(DH28/DG28,0)</f>
        <v>0</v>
      </c>
      <c r="ES28" s="271">
        <f t="shared" si="78"/>
        <v>0.84054418507794815</v>
      </c>
      <c r="ET28" s="271">
        <f t="shared" si="79"/>
        <v>0.84054418507794815</v>
      </c>
      <c r="EU28" s="271">
        <f t="shared" si="17"/>
        <v>0.90099148312737987</v>
      </c>
      <c r="EV28" s="497">
        <f t="shared" si="19"/>
        <v>0.93467303178264438</v>
      </c>
      <c r="EW28" s="695"/>
      <c r="EX28" s="666"/>
      <c r="EY28" s="666"/>
      <c r="EZ28" s="695"/>
      <c r="FA28" s="662"/>
    </row>
    <row r="29" spans="1:157" s="267" customFormat="1" ht="30.75" customHeight="1" thickBot="1" x14ac:dyDescent="0.3">
      <c r="A29" s="674"/>
      <c r="B29" s="685"/>
      <c r="C29" s="677"/>
      <c r="D29" s="680"/>
      <c r="E29" s="677"/>
      <c r="F29" s="368" t="s">
        <v>39</v>
      </c>
      <c r="G29" s="275">
        <f>+G24+G27</f>
        <v>0.99999999999999989</v>
      </c>
      <c r="H29" s="305">
        <f t="shared" ref="H29:V29" si="86">+H24+H27</f>
        <v>0.05</v>
      </c>
      <c r="I29" s="305">
        <f t="shared" si="86"/>
        <v>0</v>
      </c>
      <c r="J29" s="305">
        <f t="shared" si="86"/>
        <v>0</v>
      </c>
      <c r="K29" s="305">
        <f t="shared" si="86"/>
        <v>0.05</v>
      </c>
      <c r="L29" s="305">
        <f t="shared" si="86"/>
        <v>0</v>
      </c>
      <c r="M29" s="305">
        <f t="shared" si="86"/>
        <v>0.05</v>
      </c>
      <c r="N29" s="305">
        <f t="shared" si="86"/>
        <v>0.01</v>
      </c>
      <c r="O29" s="305">
        <f t="shared" si="86"/>
        <v>0.05</v>
      </c>
      <c r="P29" s="305">
        <f t="shared" si="86"/>
        <v>0.02</v>
      </c>
      <c r="Q29" s="305">
        <f t="shared" si="86"/>
        <v>0.05</v>
      </c>
      <c r="R29" s="305">
        <f t="shared" si="86"/>
        <v>0.03</v>
      </c>
      <c r="S29" s="305">
        <f t="shared" si="86"/>
        <v>0.05</v>
      </c>
      <c r="T29" s="305">
        <f t="shared" si="86"/>
        <v>0.04</v>
      </c>
      <c r="U29" s="305">
        <f t="shared" si="86"/>
        <v>0.05</v>
      </c>
      <c r="V29" s="305">
        <f t="shared" si="86"/>
        <v>0.05</v>
      </c>
      <c r="W29" s="305">
        <f t="shared" ref="W29:AA29" si="87">+W24+W27</f>
        <v>0.05</v>
      </c>
      <c r="X29" s="305">
        <f t="shared" si="87"/>
        <v>0.05</v>
      </c>
      <c r="Y29" s="305">
        <f t="shared" si="87"/>
        <v>0.05</v>
      </c>
      <c r="Z29" s="275">
        <f t="shared" si="87"/>
        <v>0.05</v>
      </c>
      <c r="AA29" s="275">
        <f t="shared" si="87"/>
        <v>0.05</v>
      </c>
      <c r="AB29" s="305">
        <f t="shared" ref="AB29:AZ29" si="88">+AB24+AB27</f>
        <v>0.25</v>
      </c>
      <c r="AC29" s="305">
        <f t="shared" si="88"/>
        <v>0.01</v>
      </c>
      <c r="AD29" s="305">
        <f t="shared" si="88"/>
        <v>0.01</v>
      </c>
      <c r="AE29" s="305">
        <f t="shared" si="88"/>
        <v>0.01</v>
      </c>
      <c r="AF29" s="305">
        <f t="shared" si="88"/>
        <v>0.01</v>
      </c>
      <c r="AG29" s="305">
        <f t="shared" si="88"/>
        <v>0.01</v>
      </c>
      <c r="AH29" s="305">
        <f t="shared" si="88"/>
        <v>0.01</v>
      </c>
      <c r="AI29" s="305">
        <f t="shared" si="88"/>
        <v>0</v>
      </c>
      <c r="AJ29" s="305">
        <f t="shared" si="88"/>
        <v>0</v>
      </c>
      <c r="AK29" s="305">
        <f t="shared" si="88"/>
        <v>0.01</v>
      </c>
      <c r="AL29" s="305">
        <f t="shared" si="88"/>
        <v>0.01</v>
      </c>
      <c r="AM29" s="305">
        <f t="shared" si="88"/>
        <v>0.01</v>
      </c>
      <c r="AN29" s="305">
        <f t="shared" si="88"/>
        <v>0.01</v>
      </c>
      <c r="AO29" s="305">
        <f t="shared" si="88"/>
        <v>0.03</v>
      </c>
      <c r="AP29" s="305">
        <f t="shared" si="88"/>
        <v>0.03</v>
      </c>
      <c r="AQ29" s="305">
        <f t="shared" si="88"/>
        <v>0.03</v>
      </c>
      <c r="AR29" s="305">
        <f t="shared" si="88"/>
        <v>0.03</v>
      </c>
      <c r="AS29" s="305">
        <f t="shared" si="88"/>
        <v>0.04</v>
      </c>
      <c r="AT29" s="305">
        <f t="shared" si="88"/>
        <v>0.03</v>
      </c>
      <c r="AU29" s="305">
        <f t="shared" si="88"/>
        <v>0.03</v>
      </c>
      <c r="AV29" s="305">
        <f t="shared" si="88"/>
        <v>0.03</v>
      </c>
      <c r="AW29" s="305">
        <f t="shared" si="88"/>
        <v>0.03</v>
      </c>
      <c r="AX29" s="305">
        <f t="shared" si="88"/>
        <v>0.04</v>
      </c>
      <c r="AY29" s="305">
        <f t="shared" si="88"/>
        <v>0.04</v>
      </c>
      <c r="AZ29" s="305">
        <f t="shared" si="88"/>
        <v>0.04</v>
      </c>
      <c r="BA29" s="305">
        <f t="shared" si="30"/>
        <v>0.25000000000000006</v>
      </c>
      <c r="BB29" s="305">
        <f t="shared" si="31"/>
        <v>0.25</v>
      </c>
      <c r="BC29" s="305">
        <f t="shared" si="40"/>
        <v>0.25</v>
      </c>
      <c r="BD29" s="275">
        <f t="shared" si="32"/>
        <v>0.25</v>
      </c>
      <c r="BE29" s="275">
        <f t="shared" si="41"/>
        <v>0.25</v>
      </c>
      <c r="BF29" s="588">
        <f>+BF24+BF27</f>
        <v>0.25</v>
      </c>
      <c r="BG29" s="588">
        <f>+BG24+BG27</f>
        <v>0.01</v>
      </c>
      <c r="BH29" s="588">
        <f>+BH24+BH27</f>
        <v>0.01</v>
      </c>
      <c r="BI29" s="588">
        <f t="shared" ref="BI29:BN30" si="89">+BI24+BI27</f>
        <v>0.01</v>
      </c>
      <c r="BJ29" s="588">
        <f t="shared" si="89"/>
        <v>0.01</v>
      </c>
      <c r="BK29" s="588">
        <f t="shared" si="89"/>
        <v>0.02</v>
      </c>
      <c r="BL29" s="588">
        <f t="shared" si="89"/>
        <v>0.01</v>
      </c>
      <c r="BM29" s="588">
        <f>+BM24+BM27</f>
        <v>0.03</v>
      </c>
      <c r="BN29" s="588">
        <f t="shared" si="89"/>
        <v>0.03</v>
      </c>
      <c r="BO29" s="588">
        <f>+BO24+BO27</f>
        <v>0.02</v>
      </c>
      <c r="BP29" s="588">
        <f>+BP24+BP27</f>
        <v>0.03</v>
      </c>
      <c r="BQ29" s="588">
        <f t="shared" ref="BQ29:CD29" si="90">+BQ24+BQ27</f>
        <v>0.02</v>
      </c>
      <c r="BR29" s="588">
        <f t="shared" si="90"/>
        <v>0.02</v>
      </c>
      <c r="BS29" s="588">
        <f t="shared" si="90"/>
        <v>0.02</v>
      </c>
      <c r="BT29" s="588">
        <f t="shared" si="90"/>
        <v>0.02</v>
      </c>
      <c r="BU29" s="588">
        <f t="shared" si="90"/>
        <v>0.03</v>
      </c>
      <c r="BV29" s="588">
        <f t="shared" si="90"/>
        <v>0.03</v>
      </c>
      <c r="BW29" s="588">
        <f t="shared" si="90"/>
        <v>0.02</v>
      </c>
      <c r="BX29" s="588">
        <f t="shared" si="90"/>
        <v>0.02</v>
      </c>
      <c r="BY29" s="588">
        <f t="shared" si="90"/>
        <v>0.02</v>
      </c>
      <c r="BZ29" s="588">
        <f t="shared" si="90"/>
        <v>0.02</v>
      </c>
      <c r="CA29" s="588">
        <f t="shared" si="90"/>
        <v>0.02</v>
      </c>
      <c r="CB29" s="588">
        <f t="shared" si="90"/>
        <v>0.03</v>
      </c>
      <c r="CC29" s="588">
        <f t="shared" si="90"/>
        <v>0.03</v>
      </c>
      <c r="CD29" s="588">
        <f t="shared" si="90"/>
        <v>0.02</v>
      </c>
      <c r="CE29" s="588">
        <f t="shared" si="6"/>
        <v>0.24999999999999997</v>
      </c>
      <c r="CF29" s="588">
        <f t="shared" si="7"/>
        <v>0.24999999999999997</v>
      </c>
      <c r="CG29" s="588">
        <f t="shared" si="8"/>
        <v>0.24999999999999997</v>
      </c>
      <c r="CH29" s="275">
        <f t="shared" si="73"/>
        <v>0.24999999999999997</v>
      </c>
      <c r="CI29" s="275">
        <f t="shared" si="74"/>
        <v>0.24999999999999997</v>
      </c>
      <c r="CJ29" s="275">
        <f>+CJ24+CJ27</f>
        <v>0.3</v>
      </c>
      <c r="CK29" s="275">
        <f>+CK24+CK27</f>
        <v>0.01</v>
      </c>
      <c r="CL29" s="275">
        <f>+CL24+CL27</f>
        <v>0.01</v>
      </c>
      <c r="CM29" s="275">
        <f t="shared" ref="CM29:CP29" si="91">+CM24+CM27</f>
        <v>0.01</v>
      </c>
      <c r="CN29" s="275">
        <f t="shared" si="91"/>
        <v>0.01</v>
      </c>
      <c r="CO29" s="275">
        <f t="shared" si="91"/>
        <v>0.02</v>
      </c>
      <c r="CP29" s="275">
        <f t="shared" si="91"/>
        <v>0.02</v>
      </c>
      <c r="CQ29" s="276">
        <f>+CQ24+CQ27</f>
        <v>0.02</v>
      </c>
      <c r="CR29" s="276">
        <f t="shared" ref="CR29" si="92">+CR24+CR27</f>
        <v>0.02</v>
      </c>
      <c r="CS29" s="276">
        <f>+CS24+CS27</f>
        <v>0.02</v>
      </c>
      <c r="CT29" s="276">
        <f>+CT24+CT27</f>
        <v>0.02</v>
      </c>
      <c r="CU29" s="275">
        <f t="shared" ref="CU29:DH29" si="93">+CU24+CU27</f>
        <v>0.02</v>
      </c>
      <c r="CV29" s="275">
        <f>+CV24+CV27</f>
        <v>0.02</v>
      </c>
      <c r="CW29" s="275">
        <f t="shared" si="93"/>
        <v>0.02</v>
      </c>
      <c r="CX29" s="275">
        <f t="shared" si="93"/>
        <v>0.02</v>
      </c>
      <c r="CY29" s="275">
        <f t="shared" si="93"/>
        <v>0.02</v>
      </c>
      <c r="CZ29" s="275">
        <f t="shared" si="93"/>
        <v>0.02</v>
      </c>
      <c r="DA29" s="275">
        <f t="shared" si="93"/>
        <v>0.02</v>
      </c>
      <c r="DB29" s="275">
        <f t="shared" si="93"/>
        <v>0.02</v>
      </c>
      <c r="DC29" s="275">
        <f t="shared" si="93"/>
        <v>0.02</v>
      </c>
      <c r="DD29" s="275">
        <f t="shared" si="93"/>
        <v>0.02</v>
      </c>
      <c r="DE29" s="505">
        <f t="shared" si="93"/>
        <v>0.02</v>
      </c>
      <c r="DF29" s="275">
        <f t="shared" si="93"/>
        <v>0.02</v>
      </c>
      <c r="DG29" s="505">
        <f t="shared" si="93"/>
        <v>0.1</v>
      </c>
      <c r="DH29" s="505">
        <f t="shared" si="93"/>
        <v>0.1</v>
      </c>
      <c r="DI29" s="275">
        <f t="shared" si="75"/>
        <v>0.3</v>
      </c>
      <c r="DJ29" s="588">
        <f>DJ24</f>
        <v>0.3</v>
      </c>
      <c r="DK29" s="588">
        <f t="shared" ref="DK29:DM29" si="94">DK24</f>
        <v>0.3</v>
      </c>
      <c r="DL29" s="588">
        <f t="shared" si="94"/>
        <v>0.3</v>
      </c>
      <c r="DM29" s="588">
        <f t="shared" si="94"/>
        <v>0.3</v>
      </c>
      <c r="DN29" s="276">
        <f>DN24+DN27</f>
        <v>0.15</v>
      </c>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588">
        <f>EI29+EG29+EE29+EC29+EA29+DY29+DW29+DU29+DS29+DQ29+DO29+EK29</f>
        <v>0</v>
      </c>
      <c r="EN29" s="307"/>
      <c r="EO29" s="293">
        <f t="shared" si="72"/>
        <v>0</v>
      </c>
      <c r="EP29" s="294">
        <f>DQ29+DS29+DU29+DW29+DY29+EA29+EC29+EE29+EG29+EI29+EK29+DO29</f>
        <v>0</v>
      </c>
      <c r="EQ29" s="293">
        <f>DR29+DT29+DV29+DP29</f>
        <v>0</v>
      </c>
      <c r="ER29" s="278">
        <f t="shared" si="15"/>
        <v>1</v>
      </c>
      <c r="ES29" s="278">
        <f t="shared" si="78"/>
        <v>1</v>
      </c>
      <c r="ET29" s="278">
        <f t="shared" si="79"/>
        <v>1</v>
      </c>
      <c r="EU29" s="278">
        <f t="shared" si="17"/>
        <v>1</v>
      </c>
      <c r="EV29" s="498">
        <f>(AA29+BE29+CI29+DM29)/G29</f>
        <v>0.85</v>
      </c>
      <c r="EW29" s="695"/>
      <c r="EX29" s="666"/>
      <c r="EY29" s="666"/>
      <c r="EZ29" s="695"/>
      <c r="FA29" s="662"/>
    </row>
    <row r="30" spans="1:157" s="285" customFormat="1" ht="30.75" customHeight="1" thickBot="1" x14ac:dyDescent="0.3">
      <c r="A30" s="675"/>
      <c r="B30" s="686"/>
      <c r="C30" s="683"/>
      <c r="D30" s="681"/>
      <c r="E30" s="678"/>
      <c r="F30" s="370" t="s">
        <v>41</v>
      </c>
      <c r="G30" s="383">
        <f>+G25+G28</f>
        <v>2720636122</v>
      </c>
      <c r="H30" s="308">
        <f t="shared" ref="H30:V30" si="95">+H25+H28</f>
        <v>173200000</v>
      </c>
      <c r="I30" s="308">
        <f t="shared" si="95"/>
        <v>0</v>
      </c>
      <c r="J30" s="308">
        <f t="shared" si="95"/>
        <v>0</v>
      </c>
      <c r="K30" s="308">
        <f t="shared" si="95"/>
        <v>173200000</v>
      </c>
      <c r="L30" s="308">
        <f t="shared" si="95"/>
        <v>0</v>
      </c>
      <c r="M30" s="308">
        <f t="shared" si="95"/>
        <v>173200000</v>
      </c>
      <c r="N30" s="308">
        <f t="shared" si="95"/>
        <v>127388000</v>
      </c>
      <c r="O30" s="308">
        <f t="shared" si="95"/>
        <v>173200000</v>
      </c>
      <c r="P30" s="308">
        <f t="shared" si="95"/>
        <v>127388000</v>
      </c>
      <c r="Q30" s="308">
        <f t="shared" si="95"/>
        <v>159235000</v>
      </c>
      <c r="R30" s="308">
        <f t="shared" si="95"/>
        <v>127388000</v>
      </c>
      <c r="S30" s="308">
        <f t="shared" si="95"/>
        <v>159235000</v>
      </c>
      <c r="T30" s="308">
        <f t="shared" si="95"/>
        <v>127388000</v>
      </c>
      <c r="U30" s="308">
        <f t="shared" si="95"/>
        <v>159235000</v>
      </c>
      <c r="V30" s="308">
        <f t="shared" si="95"/>
        <v>156353000</v>
      </c>
      <c r="W30" s="308">
        <f t="shared" ref="W30:AA30" si="96">+W25+W28</f>
        <v>173200000</v>
      </c>
      <c r="X30" s="308">
        <f t="shared" si="96"/>
        <v>159235000</v>
      </c>
      <c r="Y30" s="308">
        <f t="shared" si="96"/>
        <v>156353000</v>
      </c>
      <c r="Z30" s="309">
        <f t="shared" si="96"/>
        <v>159235000</v>
      </c>
      <c r="AA30" s="309">
        <f t="shared" si="96"/>
        <v>156353000</v>
      </c>
      <c r="AB30" s="308">
        <f t="shared" ref="AB30:AJ30" si="97">+AB25+AB28</f>
        <v>475174532</v>
      </c>
      <c r="AC30" s="308">
        <f t="shared" si="97"/>
        <v>2673211</v>
      </c>
      <c r="AD30" s="308">
        <f t="shared" si="97"/>
        <v>2673211</v>
      </c>
      <c r="AE30" s="308">
        <f t="shared" si="97"/>
        <v>99509961</v>
      </c>
      <c r="AF30" s="308">
        <f t="shared" si="97"/>
        <v>99509961</v>
      </c>
      <c r="AG30" s="308">
        <f t="shared" si="97"/>
        <v>99509961</v>
      </c>
      <c r="AH30" s="308">
        <f t="shared" si="97"/>
        <v>99509961</v>
      </c>
      <c r="AI30" s="308">
        <f t="shared" si="97"/>
        <v>99509961</v>
      </c>
      <c r="AJ30" s="308">
        <f t="shared" si="97"/>
        <v>99509961</v>
      </c>
      <c r="AK30" s="308">
        <f t="shared" ref="AK30:AL30" si="98">+AK25+AK28</f>
        <v>115350505</v>
      </c>
      <c r="AL30" s="308">
        <f t="shared" si="98"/>
        <v>115350505</v>
      </c>
      <c r="AM30" s="308">
        <f t="shared" ref="AM30:AZ30" si="99">+AM25+AM28</f>
        <v>0</v>
      </c>
      <c r="AN30" s="308">
        <f t="shared" si="99"/>
        <v>2871933</v>
      </c>
      <c r="AO30" s="308">
        <f t="shared" si="99"/>
        <v>0</v>
      </c>
      <c r="AP30" s="308">
        <f t="shared" si="99"/>
        <v>0</v>
      </c>
      <c r="AQ30" s="308">
        <f t="shared" si="99"/>
        <v>2871933</v>
      </c>
      <c r="AR30" s="308">
        <f t="shared" si="99"/>
        <v>0</v>
      </c>
      <c r="AS30" s="308">
        <f t="shared" si="99"/>
        <v>0</v>
      </c>
      <c r="AT30" s="308">
        <f t="shared" si="99"/>
        <v>0</v>
      </c>
      <c r="AU30" s="308">
        <f t="shared" si="99"/>
        <v>0</v>
      </c>
      <c r="AV30" s="308">
        <f t="shared" si="99"/>
        <v>0</v>
      </c>
      <c r="AW30" s="308">
        <f t="shared" si="99"/>
        <v>0</v>
      </c>
      <c r="AX30" s="308">
        <f t="shared" si="99"/>
        <v>0</v>
      </c>
      <c r="AY30" s="308">
        <f t="shared" si="99"/>
        <v>106315991</v>
      </c>
      <c r="AZ30" s="308">
        <f t="shared" si="99"/>
        <v>99315991</v>
      </c>
      <c r="BA30" s="308">
        <f t="shared" si="30"/>
        <v>525741523</v>
      </c>
      <c r="BB30" s="308">
        <f t="shared" si="31"/>
        <v>525741523</v>
      </c>
      <c r="BC30" s="308">
        <f t="shared" si="40"/>
        <v>518741523</v>
      </c>
      <c r="BD30" s="309">
        <f t="shared" si="32"/>
        <v>525741523</v>
      </c>
      <c r="BE30" s="309">
        <f t="shared" si="41"/>
        <v>518741523</v>
      </c>
      <c r="BF30" s="309">
        <f>+BF25+BF28</f>
        <v>594515299</v>
      </c>
      <c r="BG30" s="309">
        <f t="shared" ref="BG30:CI30" si="100">+BG25+BG28</f>
        <v>556194433</v>
      </c>
      <c r="BH30" s="309">
        <f t="shared" si="100"/>
        <v>555810833</v>
      </c>
      <c r="BI30" s="309">
        <f t="shared" si="100"/>
        <v>9557295</v>
      </c>
      <c r="BJ30" s="309">
        <f t="shared" si="100"/>
        <v>19515133</v>
      </c>
      <c r="BK30" s="309">
        <f t="shared" si="100"/>
        <v>9940895</v>
      </c>
      <c r="BL30" s="309">
        <f t="shared" si="100"/>
        <v>2940933</v>
      </c>
      <c r="BM30" s="309">
        <f t="shared" si="100"/>
        <v>9940895</v>
      </c>
      <c r="BN30" s="309">
        <f t="shared" si="89"/>
        <v>0</v>
      </c>
      <c r="BO30" s="309">
        <f t="shared" si="100"/>
        <v>1062273</v>
      </c>
      <c r="BP30" s="309">
        <f t="shared" si="100"/>
        <v>0</v>
      </c>
      <c r="BQ30" s="309">
        <f t="shared" si="100"/>
        <v>1062273</v>
      </c>
      <c r="BR30" s="309">
        <f t="shared" si="100"/>
        <v>0</v>
      </c>
      <c r="BS30" s="309">
        <f t="shared" si="100"/>
        <v>1004073</v>
      </c>
      <c r="BT30" s="309">
        <f t="shared" si="100"/>
        <v>0</v>
      </c>
      <c r="BU30" s="309">
        <f t="shared" si="100"/>
        <v>1062273</v>
      </c>
      <c r="BV30" s="309">
        <f t="shared" si="100"/>
        <v>2442800</v>
      </c>
      <c r="BW30" s="309">
        <f t="shared" si="100"/>
        <v>1062273</v>
      </c>
      <c r="BX30" s="309">
        <f t="shared" si="100"/>
        <v>0</v>
      </c>
      <c r="BY30" s="309">
        <f t="shared" si="100"/>
        <v>33768006</v>
      </c>
      <c r="BZ30" s="309">
        <f t="shared" si="100"/>
        <v>0</v>
      </c>
      <c r="CA30" s="309">
        <f t="shared" si="100"/>
        <v>-594027</v>
      </c>
      <c r="CB30" s="309">
        <f t="shared" si="100"/>
        <v>25989433</v>
      </c>
      <c r="CC30" s="309">
        <f t="shared" si="100"/>
        <v>1062270</v>
      </c>
      <c r="CD30" s="309">
        <f t="shared" si="100"/>
        <v>5060000</v>
      </c>
      <c r="CE30" s="309">
        <f t="shared" si="100"/>
        <v>625122932</v>
      </c>
      <c r="CF30" s="309">
        <f t="shared" si="7"/>
        <v>625122932</v>
      </c>
      <c r="CG30" s="309">
        <f t="shared" si="8"/>
        <v>611759132</v>
      </c>
      <c r="CH30" s="309">
        <f t="shared" si="100"/>
        <v>625122932</v>
      </c>
      <c r="CI30" s="309">
        <f t="shared" si="100"/>
        <v>611759132</v>
      </c>
      <c r="CJ30" s="309">
        <f>+CJ25+CJ28</f>
        <v>430598467</v>
      </c>
      <c r="CK30" s="309">
        <f t="shared" ref="CK30:DI30" si="101">+CK25+CK28</f>
        <v>17914300</v>
      </c>
      <c r="CL30" s="309">
        <f t="shared" si="101"/>
        <v>17914300</v>
      </c>
      <c r="CM30" s="309">
        <f t="shared" si="101"/>
        <v>409032033.5</v>
      </c>
      <c r="CN30" s="309">
        <f t="shared" si="101"/>
        <v>256425033</v>
      </c>
      <c r="CO30" s="309">
        <f t="shared" si="101"/>
        <v>3652133.5</v>
      </c>
      <c r="CP30" s="309">
        <f t="shared" si="101"/>
        <v>109564000</v>
      </c>
      <c r="CQ30" s="309">
        <f t="shared" si="101"/>
        <v>0</v>
      </c>
      <c r="CR30" s="309">
        <f t="shared" si="101"/>
        <v>4173867</v>
      </c>
      <c r="CS30" s="309">
        <f t="shared" si="101"/>
        <v>0</v>
      </c>
      <c r="CT30" s="309">
        <f t="shared" si="101"/>
        <v>0.02</v>
      </c>
      <c r="CU30" s="309">
        <f t="shared" si="101"/>
        <v>0</v>
      </c>
      <c r="CV30" s="309">
        <f>+CV25+CV28</f>
        <v>0</v>
      </c>
      <c r="CW30" s="309">
        <f t="shared" si="101"/>
        <v>0</v>
      </c>
      <c r="CX30" s="309">
        <f t="shared" si="101"/>
        <v>0</v>
      </c>
      <c r="CY30" s="309">
        <f t="shared" si="101"/>
        <v>0</v>
      </c>
      <c r="CZ30" s="309">
        <f t="shared" si="101"/>
        <v>0</v>
      </c>
      <c r="DA30" s="309">
        <f t="shared" si="101"/>
        <v>0</v>
      </c>
      <c r="DB30" s="309">
        <f t="shared" si="101"/>
        <v>0</v>
      </c>
      <c r="DC30" s="309">
        <f t="shared" si="101"/>
        <v>-35217000</v>
      </c>
      <c r="DD30" s="309">
        <f t="shared" si="101"/>
        <v>0</v>
      </c>
      <c r="DE30" s="538">
        <f t="shared" si="101"/>
        <v>7590000</v>
      </c>
      <c r="DF30" s="538">
        <f t="shared" si="101"/>
        <v>0</v>
      </c>
      <c r="DG30" s="309">
        <f t="shared" si="101"/>
        <v>0</v>
      </c>
      <c r="DH30" s="309">
        <f t="shared" si="101"/>
        <v>7590000</v>
      </c>
      <c r="DI30" s="309">
        <f t="shared" si="101"/>
        <v>402971467</v>
      </c>
      <c r="DJ30" s="309">
        <f>DJ25+DJ28</f>
        <v>402971467</v>
      </c>
      <c r="DK30" s="309">
        <f>DK25+DK28</f>
        <v>395667200.01999998</v>
      </c>
      <c r="DL30" s="309">
        <f t="shared" ref="DL30:DM30" si="102">+DL25+DL28</f>
        <v>402971467</v>
      </c>
      <c r="DM30" s="309">
        <f t="shared" si="102"/>
        <v>395667200.01999998</v>
      </c>
      <c r="DN30" s="309">
        <f t="shared" ref="DN30" si="103">+DN25+DN28</f>
        <v>1030811000</v>
      </c>
      <c r="DO30" s="283"/>
      <c r="DP30" s="283"/>
      <c r="DQ30" s="283"/>
      <c r="DR30" s="283"/>
      <c r="DS30" s="283"/>
      <c r="DT30" s="283"/>
      <c r="DU30" s="283"/>
      <c r="DV30" s="283"/>
      <c r="DW30" s="283"/>
      <c r="DX30" s="283"/>
      <c r="DY30" s="283"/>
      <c r="DZ30" s="283"/>
      <c r="EA30" s="283"/>
      <c r="EB30" s="283"/>
      <c r="EC30" s="283"/>
      <c r="ED30" s="283"/>
      <c r="EE30" s="283"/>
      <c r="EF30" s="283"/>
      <c r="EG30" s="283"/>
      <c r="EH30" s="283"/>
      <c r="EI30" s="283"/>
      <c r="EJ30" s="283"/>
      <c r="EK30" s="283"/>
      <c r="EL30" s="283"/>
      <c r="EM30" s="310">
        <f>EK30+EI30+EG30+EE30+EC30+EA30+DY30+DW30+DU30+DS30+DQ30+DO30</f>
        <v>0</v>
      </c>
      <c r="EN30" s="279">
        <f t="shared" ref="EN30" si="104">+EN25+EN28</f>
        <v>0</v>
      </c>
      <c r="EO30" s="295">
        <f t="shared" ref="EO30" si="105">EO25+EO28</f>
        <v>0</v>
      </c>
      <c r="EP30" s="279">
        <f t="shared" ref="EP30:EQ30" si="106">+EP25+EP28</f>
        <v>0</v>
      </c>
      <c r="EQ30" s="279">
        <f t="shared" si="106"/>
        <v>0</v>
      </c>
      <c r="ER30" s="384">
        <f>IFERROR(DH30/DG30,0)</f>
        <v>0</v>
      </c>
      <c r="ES30" s="284">
        <f>IFERROR(+DK30/DJ30,0%)</f>
        <v>0.98187398469083165</v>
      </c>
      <c r="ET30" s="284">
        <f>IFERROR(+DM30/DL30,0%)</f>
        <v>0.98187398469083165</v>
      </c>
      <c r="EU30" s="284">
        <f>(AA30+BE30+CI30+DK30)/(Z30+BD30+CH30+DJ30)</f>
        <v>0.98216649025579572</v>
      </c>
      <c r="EV30" s="508">
        <f>(AA30+BE30+CI30+DM30)/G30</f>
        <v>0.61842921271777485</v>
      </c>
      <c r="EW30" s="698"/>
      <c r="EX30" s="697"/>
      <c r="EY30" s="697"/>
      <c r="EZ30" s="696"/>
      <c r="FA30" s="663"/>
    </row>
    <row r="31" spans="1:157" s="285" customFormat="1" ht="23.25" customHeight="1" thickBot="1" x14ac:dyDescent="0.3">
      <c r="A31" s="743" t="s">
        <v>433</v>
      </c>
      <c r="B31" s="744"/>
      <c r="C31" s="744"/>
      <c r="D31" s="744"/>
      <c r="E31" s="745"/>
      <c r="F31" s="371" t="s">
        <v>40</v>
      </c>
      <c r="G31" s="528">
        <f>+G11+G18+G25</f>
        <v>92445186931.999969</v>
      </c>
      <c r="H31" s="529">
        <f t="shared" ref="H31:BS31" si="107">+H11+H18+H25</f>
        <v>6174952398</v>
      </c>
      <c r="I31" s="529">
        <f t="shared" si="107"/>
        <v>0</v>
      </c>
      <c r="J31" s="529">
        <f t="shared" si="107"/>
        <v>0</v>
      </c>
      <c r="K31" s="529">
        <f t="shared" si="107"/>
        <v>6174952398</v>
      </c>
      <c r="L31" s="529">
        <f t="shared" si="107"/>
        <v>61521050</v>
      </c>
      <c r="M31" s="529">
        <f t="shared" si="107"/>
        <v>6174952398</v>
      </c>
      <c r="N31" s="529">
        <f t="shared" si="107"/>
        <v>3930030069</v>
      </c>
      <c r="O31" s="529">
        <f t="shared" si="107"/>
        <v>6174952398</v>
      </c>
      <c r="P31" s="529">
        <f t="shared" si="107"/>
        <v>3961905069</v>
      </c>
      <c r="Q31" s="529">
        <f t="shared" si="107"/>
        <v>6174952398</v>
      </c>
      <c r="R31" s="529">
        <f t="shared" si="107"/>
        <v>4036618029</v>
      </c>
      <c r="S31" s="529">
        <f t="shared" si="107"/>
        <v>6174952398</v>
      </c>
      <c r="T31" s="529">
        <f t="shared" si="107"/>
        <v>4079785385</v>
      </c>
      <c r="U31" s="529">
        <f t="shared" si="107"/>
        <v>6955401334</v>
      </c>
      <c r="V31" s="529">
        <f t="shared" si="107"/>
        <v>6178208433</v>
      </c>
      <c r="W31" s="529">
        <f t="shared" si="107"/>
        <v>6969366334</v>
      </c>
      <c r="X31" s="529">
        <f t="shared" si="107"/>
        <v>6955401334</v>
      </c>
      <c r="Y31" s="529">
        <f t="shared" si="107"/>
        <v>6178208433</v>
      </c>
      <c r="Z31" s="529">
        <f t="shared" si="107"/>
        <v>6955401334</v>
      </c>
      <c r="AA31" s="529">
        <f t="shared" si="107"/>
        <v>6178208433</v>
      </c>
      <c r="AB31" s="529">
        <f t="shared" si="107"/>
        <v>19730380000</v>
      </c>
      <c r="AC31" s="529">
        <f t="shared" si="107"/>
        <v>0</v>
      </c>
      <c r="AD31" s="529">
        <f t="shared" si="107"/>
        <v>0</v>
      </c>
      <c r="AE31" s="529">
        <f t="shared" si="107"/>
        <v>1910253937</v>
      </c>
      <c r="AF31" s="529">
        <f t="shared" si="107"/>
        <v>1910253937</v>
      </c>
      <c r="AG31" s="529">
        <f t="shared" si="107"/>
        <v>1433384000</v>
      </c>
      <c r="AH31" s="529">
        <f t="shared" si="107"/>
        <v>1433384000</v>
      </c>
      <c r="AI31" s="529">
        <f t="shared" si="107"/>
        <v>5014413168</v>
      </c>
      <c r="AJ31" s="529">
        <f t="shared" si="107"/>
        <v>5014413168</v>
      </c>
      <c r="AK31" s="529">
        <f t="shared" si="107"/>
        <v>695629907</v>
      </c>
      <c r="AL31" s="529">
        <f t="shared" si="107"/>
        <v>476888000</v>
      </c>
      <c r="AM31" s="529">
        <f t="shared" si="107"/>
        <v>358241906</v>
      </c>
      <c r="AN31" s="529">
        <f t="shared" si="107"/>
        <v>3299746407</v>
      </c>
      <c r="AO31" s="529">
        <f t="shared" si="107"/>
        <v>609967844</v>
      </c>
      <c r="AP31" s="529">
        <f t="shared" si="107"/>
        <v>-18476500</v>
      </c>
      <c r="AQ31" s="529">
        <f t="shared" si="107"/>
        <v>1432967627</v>
      </c>
      <c r="AR31" s="529">
        <f t="shared" si="107"/>
        <v>84335235</v>
      </c>
      <c r="AS31" s="529">
        <f t="shared" si="107"/>
        <v>528969153</v>
      </c>
      <c r="AT31" s="529">
        <f t="shared" si="107"/>
        <v>13828219</v>
      </c>
      <c r="AU31" s="529">
        <f t="shared" si="107"/>
        <v>528969152</v>
      </c>
      <c r="AV31" s="529">
        <f t="shared" si="107"/>
        <v>2219303</v>
      </c>
      <c r="AW31" s="529">
        <f t="shared" si="107"/>
        <v>528969153</v>
      </c>
      <c r="AX31" s="529">
        <f t="shared" si="107"/>
        <v>-10626254</v>
      </c>
      <c r="AY31" s="529">
        <f t="shared" si="107"/>
        <v>2305837377</v>
      </c>
      <c r="AZ31" s="529">
        <f t="shared" si="107"/>
        <v>2690806200</v>
      </c>
      <c r="BA31" s="529">
        <f t="shared" si="107"/>
        <v>15347603224</v>
      </c>
      <c r="BB31" s="529">
        <f t="shared" si="107"/>
        <v>15347603224</v>
      </c>
      <c r="BC31" s="529">
        <f t="shared" si="107"/>
        <v>14896771715</v>
      </c>
      <c r="BD31" s="529">
        <f t="shared" si="107"/>
        <v>15347603224</v>
      </c>
      <c r="BE31" s="529">
        <f t="shared" si="107"/>
        <v>14896771715</v>
      </c>
      <c r="BF31" s="529">
        <f t="shared" si="107"/>
        <v>14365230000</v>
      </c>
      <c r="BG31" s="529">
        <f t="shared" si="107"/>
        <v>9369300000</v>
      </c>
      <c r="BH31" s="529">
        <f t="shared" si="107"/>
        <v>9369300000</v>
      </c>
      <c r="BI31" s="529">
        <f t="shared" si="107"/>
        <v>454175454</v>
      </c>
      <c r="BJ31" s="529">
        <f t="shared" si="107"/>
        <v>0</v>
      </c>
      <c r="BK31" s="529">
        <f t="shared" si="107"/>
        <v>454175454</v>
      </c>
      <c r="BL31" s="529">
        <f t="shared" si="107"/>
        <v>0</v>
      </c>
      <c r="BM31" s="529">
        <f t="shared" si="107"/>
        <v>454175454</v>
      </c>
      <c r="BN31" s="529">
        <f t="shared" si="107"/>
        <v>0</v>
      </c>
      <c r="BO31" s="529">
        <f t="shared" si="107"/>
        <v>454175454</v>
      </c>
      <c r="BP31" s="529">
        <f t="shared" si="107"/>
        <v>30511220</v>
      </c>
      <c r="BQ31" s="529">
        <f t="shared" si="107"/>
        <v>1690591584</v>
      </c>
      <c r="BR31" s="529">
        <f t="shared" si="107"/>
        <v>25000000</v>
      </c>
      <c r="BS31" s="529">
        <f t="shared" si="107"/>
        <v>454175454</v>
      </c>
      <c r="BT31" s="529">
        <f t="shared" ref="BT31:DM31" si="108">+BT11+BT18+BT25</f>
        <v>705500</v>
      </c>
      <c r="BU31" s="529">
        <f t="shared" si="108"/>
        <v>2654175454</v>
      </c>
      <c r="BV31" s="529">
        <f t="shared" si="108"/>
        <v>4602847400</v>
      </c>
      <c r="BW31" s="529">
        <f t="shared" si="108"/>
        <v>454175454</v>
      </c>
      <c r="BX31" s="529">
        <f t="shared" si="108"/>
        <v>40583700</v>
      </c>
      <c r="BY31" s="529">
        <f t="shared" si="108"/>
        <v>-1118795436</v>
      </c>
      <c r="BZ31" s="529">
        <f t="shared" si="108"/>
        <v>1511300</v>
      </c>
      <c r="CA31" s="529">
        <f t="shared" si="108"/>
        <v>454175454</v>
      </c>
      <c r="CB31" s="529">
        <f t="shared" si="108"/>
        <v>440471966</v>
      </c>
      <c r="CC31" s="529">
        <f t="shared" si="108"/>
        <v>283213545</v>
      </c>
      <c r="CD31" s="529">
        <f t="shared" si="108"/>
        <v>372128137</v>
      </c>
      <c r="CE31" s="529">
        <f t="shared" si="108"/>
        <v>16057713325</v>
      </c>
      <c r="CF31" s="529">
        <f t="shared" si="108"/>
        <v>16057713325</v>
      </c>
      <c r="CG31" s="529">
        <f t="shared" si="108"/>
        <v>14883059223</v>
      </c>
      <c r="CH31" s="529">
        <f t="shared" si="108"/>
        <v>16057713325</v>
      </c>
      <c r="CI31" s="529">
        <f t="shared" si="108"/>
        <v>14883059223</v>
      </c>
      <c r="CJ31" s="529">
        <f t="shared" si="108"/>
        <v>18300390000</v>
      </c>
      <c r="CK31" s="529">
        <f t="shared" si="108"/>
        <v>5935267010</v>
      </c>
      <c r="CL31" s="529">
        <f t="shared" si="108"/>
        <v>5935267010</v>
      </c>
      <c r="CM31" s="529">
        <f t="shared" si="108"/>
        <v>4557407990</v>
      </c>
      <c r="CN31" s="529">
        <f t="shared" si="108"/>
        <v>3409516000</v>
      </c>
      <c r="CO31" s="529">
        <f t="shared" si="108"/>
        <v>22000000</v>
      </c>
      <c r="CP31" s="529">
        <f t="shared" si="108"/>
        <v>334156000</v>
      </c>
      <c r="CQ31" s="529">
        <f t="shared" si="108"/>
        <v>7785715000</v>
      </c>
      <c r="CR31" s="529">
        <f t="shared" si="108"/>
        <v>6800559207</v>
      </c>
      <c r="CS31" s="529">
        <f t="shared" si="108"/>
        <v>0</v>
      </c>
      <c r="CT31" s="529">
        <f t="shared" si="108"/>
        <v>0</v>
      </c>
      <c r="CU31" s="529">
        <f t="shared" si="108"/>
        <v>2965188514</v>
      </c>
      <c r="CV31" s="529">
        <f>+CV11+CV18+CV25</f>
        <v>0</v>
      </c>
      <c r="CW31" s="529">
        <f t="shared" si="108"/>
        <v>0</v>
      </c>
      <c r="CX31" s="529">
        <f t="shared" si="108"/>
        <v>0</v>
      </c>
      <c r="CY31" s="529">
        <f t="shared" si="108"/>
        <v>0</v>
      </c>
      <c r="CZ31" s="529">
        <f t="shared" si="108"/>
        <v>-18676360</v>
      </c>
      <c r="DA31" s="529">
        <f t="shared" si="108"/>
        <v>661064626.99999237</v>
      </c>
      <c r="DB31" s="529">
        <f t="shared" si="108"/>
        <v>22879000</v>
      </c>
      <c r="DC31" s="529">
        <f t="shared" si="108"/>
        <v>7.62939453125E-6</v>
      </c>
      <c r="DD31" s="529">
        <f t="shared" si="108"/>
        <v>1544070286</v>
      </c>
      <c r="DE31" s="539">
        <f t="shared" si="108"/>
        <v>3050598419.9999771</v>
      </c>
      <c r="DF31" s="539">
        <f t="shared" si="108"/>
        <v>819635767</v>
      </c>
      <c r="DG31" s="529">
        <f t="shared" si="108"/>
        <v>510300000</v>
      </c>
      <c r="DH31" s="529">
        <f t="shared" si="108"/>
        <v>6594146514</v>
      </c>
      <c r="DI31" s="529">
        <f t="shared" si="108"/>
        <v>25487541560.999977</v>
      </c>
      <c r="DJ31" s="529">
        <f t="shared" si="108"/>
        <v>25487541560.999977</v>
      </c>
      <c r="DK31" s="529">
        <f>+DK11+DK18+DK25</f>
        <v>25441553424</v>
      </c>
      <c r="DL31" s="529">
        <f t="shared" si="108"/>
        <v>25487541560.999977</v>
      </c>
      <c r="DM31" s="529">
        <f t="shared" si="108"/>
        <v>25441553424</v>
      </c>
      <c r="DN31" s="530">
        <f>+DN11+DN18+DN25</f>
        <v>30999606000</v>
      </c>
      <c r="DO31" s="357"/>
      <c r="DP31" s="358"/>
      <c r="DQ31" s="358"/>
      <c r="DR31" s="358"/>
      <c r="DS31" s="358"/>
      <c r="DT31" s="358"/>
      <c r="DU31" s="358"/>
      <c r="DV31" s="358"/>
      <c r="DW31" s="358"/>
      <c r="DX31" s="358"/>
      <c r="DY31" s="358"/>
      <c r="DZ31" s="358"/>
      <c r="EA31" s="358"/>
      <c r="EB31" s="358"/>
      <c r="EC31" s="358"/>
      <c r="ED31" s="358"/>
      <c r="EE31" s="358"/>
      <c r="EF31" s="358"/>
      <c r="EG31" s="358"/>
      <c r="EH31" s="358"/>
      <c r="EI31" s="358"/>
      <c r="EJ31" s="358"/>
      <c r="EK31" s="358"/>
      <c r="EL31" s="358"/>
      <c r="EM31" s="358">
        <f t="shared" ref="EM31" si="109">+EM11+EM18+EM25</f>
        <v>0</v>
      </c>
      <c r="EN31" s="359"/>
      <c r="EO31" s="359"/>
      <c r="EP31" s="359"/>
      <c r="EQ31" s="507"/>
      <c r="ER31" s="733"/>
      <c r="ES31" s="734"/>
      <c r="ET31" s="734"/>
      <c r="EU31" s="734"/>
      <c r="EV31" s="734"/>
      <c r="EW31" s="735"/>
      <c r="EX31" s="735"/>
      <c r="EY31" s="735"/>
      <c r="EZ31" s="735"/>
      <c r="FA31" s="736"/>
    </row>
    <row r="32" spans="1:157" s="285" customFormat="1" ht="23.25" customHeight="1" thickBot="1" x14ac:dyDescent="0.3">
      <c r="A32" s="746"/>
      <c r="B32" s="747"/>
      <c r="C32" s="747"/>
      <c r="D32" s="747"/>
      <c r="E32" s="748"/>
      <c r="F32" s="372" t="s">
        <v>42</v>
      </c>
      <c r="G32" s="389">
        <f>+G14+G21+G28</f>
        <v>11144220995</v>
      </c>
      <c r="H32" s="390">
        <f t="shared" ref="H32:BS32" si="110">+H14+H21+H28</f>
        <v>0</v>
      </c>
      <c r="I32" s="390">
        <f t="shared" si="110"/>
        <v>0</v>
      </c>
      <c r="J32" s="390">
        <f t="shared" si="110"/>
        <v>0</v>
      </c>
      <c r="K32" s="390">
        <f t="shared" si="110"/>
        <v>0</v>
      </c>
      <c r="L32" s="390">
        <f t="shared" si="110"/>
        <v>0</v>
      </c>
      <c r="M32" s="390">
        <f t="shared" si="110"/>
        <v>0</v>
      </c>
      <c r="N32" s="390">
        <f t="shared" si="110"/>
        <v>0</v>
      </c>
      <c r="O32" s="390">
        <f t="shared" si="110"/>
        <v>0</v>
      </c>
      <c r="P32" s="390">
        <f t="shared" si="110"/>
        <v>0</v>
      </c>
      <c r="Q32" s="390">
        <f t="shared" si="110"/>
        <v>0</v>
      </c>
      <c r="R32" s="390">
        <f t="shared" si="110"/>
        <v>0</v>
      </c>
      <c r="S32" s="390">
        <f t="shared" si="110"/>
        <v>0</v>
      </c>
      <c r="T32" s="390">
        <f t="shared" si="110"/>
        <v>0</v>
      </c>
      <c r="U32" s="390">
        <f t="shared" si="110"/>
        <v>0</v>
      </c>
      <c r="V32" s="390">
        <f t="shared" si="110"/>
        <v>0</v>
      </c>
      <c r="W32" s="390">
        <f t="shared" si="110"/>
        <v>0</v>
      </c>
      <c r="X32" s="390">
        <f t="shared" si="110"/>
        <v>0</v>
      </c>
      <c r="Y32" s="390">
        <f t="shared" si="110"/>
        <v>0</v>
      </c>
      <c r="Z32" s="390">
        <f t="shared" si="110"/>
        <v>0</v>
      </c>
      <c r="AA32" s="390">
        <f t="shared" si="110"/>
        <v>0</v>
      </c>
      <c r="AB32" s="390">
        <f t="shared" si="110"/>
        <v>3926020416</v>
      </c>
      <c r="AC32" s="390">
        <f t="shared" si="110"/>
        <v>561393183</v>
      </c>
      <c r="AD32" s="390">
        <f t="shared" si="110"/>
        <v>561393183</v>
      </c>
      <c r="AE32" s="390">
        <f t="shared" si="110"/>
        <v>596741966</v>
      </c>
      <c r="AF32" s="390">
        <f t="shared" si="110"/>
        <v>596741966</v>
      </c>
      <c r="AG32" s="390">
        <f t="shared" si="110"/>
        <v>979439690</v>
      </c>
      <c r="AH32" s="390">
        <f t="shared" si="110"/>
        <v>979439690</v>
      </c>
      <c r="AI32" s="390">
        <f t="shared" si="110"/>
        <v>561696927</v>
      </c>
      <c r="AJ32" s="390">
        <f t="shared" si="110"/>
        <v>561696927</v>
      </c>
      <c r="AK32" s="390">
        <f t="shared" si="110"/>
        <v>1076362605</v>
      </c>
      <c r="AL32" s="390">
        <f t="shared" si="110"/>
        <v>866127740</v>
      </c>
      <c r="AM32" s="390">
        <f t="shared" si="110"/>
        <v>21073444</v>
      </c>
      <c r="AN32" s="390">
        <f t="shared" si="110"/>
        <v>48907232</v>
      </c>
      <c r="AO32" s="390">
        <f t="shared" si="110"/>
        <v>21073444</v>
      </c>
      <c r="AP32" s="390">
        <f t="shared" si="110"/>
        <v>5615898</v>
      </c>
      <c r="AQ32" s="390">
        <f t="shared" si="110"/>
        <v>23945377</v>
      </c>
      <c r="AR32" s="390">
        <f t="shared" si="110"/>
        <v>208076142</v>
      </c>
      <c r="AS32" s="390">
        <f t="shared" si="110"/>
        <v>21073444</v>
      </c>
      <c r="AT32" s="390">
        <f t="shared" si="110"/>
        <v>8373142</v>
      </c>
      <c r="AU32" s="390">
        <f t="shared" si="110"/>
        <v>21073445</v>
      </c>
      <c r="AV32" s="390">
        <f t="shared" si="110"/>
        <v>3888000</v>
      </c>
      <c r="AW32" s="390">
        <f t="shared" si="110"/>
        <v>21073445</v>
      </c>
      <c r="AX32" s="390">
        <f t="shared" si="110"/>
        <v>4470841</v>
      </c>
      <c r="AY32" s="390">
        <f t="shared" si="110"/>
        <v>21072588</v>
      </c>
      <c r="AZ32" s="390">
        <f t="shared" si="110"/>
        <v>5491482</v>
      </c>
      <c r="BA32" s="390">
        <f t="shared" si="110"/>
        <v>3926019558</v>
      </c>
      <c r="BB32" s="390">
        <f t="shared" si="110"/>
        <v>3926019558</v>
      </c>
      <c r="BC32" s="390">
        <f t="shared" si="110"/>
        <v>3850222243</v>
      </c>
      <c r="BD32" s="390">
        <f t="shared" si="110"/>
        <v>3926019558</v>
      </c>
      <c r="BE32" s="390">
        <f t="shared" si="110"/>
        <v>3850222243</v>
      </c>
      <c r="BF32" s="390">
        <f t="shared" si="110"/>
        <v>4387533646</v>
      </c>
      <c r="BG32" s="390">
        <f t="shared" si="110"/>
        <v>759696354</v>
      </c>
      <c r="BH32" s="390">
        <f t="shared" si="110"/>
        <v>755595921</v>
      </c>
      <c r="BI32" s="390">
        <f t="shared" si="110"/>
        <v>726963866</v>
      </c>
      <c r="BJ32" s="390">
        <f t="shared" si="110"/>
        <v>980387067</v>
      </c>
      <c r="BK32" s="390">
        <f t="shared" si="110"/>
        <v>730606768</v>
      </c>
      <c r="BL32" s="390">
        <f t="shared" si="110"/>
        <v>767041685</v>
      </c>
      <c r="BM32" s="390">
        <f t="shared" si="110"/>
        <v>731064301</v>
      </c>
      <c r="BN32" s="390">
        <f t="shared" si="110"/>
        <v>513107791</v>
      </c>
      <c r="BO32" s="390">
        <f t="shared" si="110"/>
        <v>722185679</v>
      </c>
      <c r="BP32" s="390">
        <f t="shared" si="110"/>
        <v>165532962</v>
      </c>
      <c r="BQ32" s="390">
        <f t="shared" si="110"/>
        <v>712418733</v>
      </c>
      <c r="BR32" s="390">
        <f t="shared" si="110"/>
        <v>631910836</v>
      </c>
      <c r="BS32" s="390">
        <f t="shared" si="110"/>
        <v>0</v>
      </c>
      <c r="BT32" s="390">
        <f t="shared" ref="BT32:DN32" si="111">+BT14+BT21+BT28</f>
        <v>47388882</v>
      </c>
      <c r="BU32" s="390">
        <f t="shared" si="111"/>
        <v>0</v>
      </c>
      <c r="BV32" s="390">
        <f t="shared" si="111"/>
        <v>3816467</v>
      </c>
      <c r="BW32" s="390">
        <f t="shared" si="111"/>
        <v>0</v>
      </c>
      <c r="BX32" s="390">
        <f t="shared" si="111"/>
        <v>0</v>
      </c>
      <c r="BY32" s="390">
        <f t="shared" si="111"/>
        <v>0</v>
      </c>
      <c r="BZ32" s="390">
        <f t="shared" si="111"/>
        <v>315486933</v>
      </c>
      <c r="CA32" s="390">
        <f t="shared" si="111"/>
        <v>0</v>
      </c>
      <c r="CB32" s="390">
        <f t="shared" si="111"/>
        <v>0</v>
      </c>
      <c r="CC32" s="390">
        <f t="shared" si="111"/>
        <v>0</v>
      </c>
      <c r="CD32" s="390">
        <f t="shared" si="111"/>
        <v>0</v>
      </c>
      <c r="CE32" s="390">
        <f t="shared" si="111"/>
        <v>4382935701</v>
      </c>
      <c r="CF32" s="390">
        <f t="shared" si="111"/>
        <v>4382935701</v>
      </c>
      <c r="CG32" s="390">
        <f t="shared" si="111"/>
        <v>4180268544</v>
      </c>
      <c r="CH32" s="390">
        <f t="shared" si="111"/>
        <v>4382935701</v>
      </c>
      <c r="CI32" s="390">
        <f t="shared" si="111"/>
        <v>4180268544</v>
      </c>
      <c r="CJ32" s="390">
        <f t="shared" si="111"/>
        <v>3113855134</v>
      </c>
      <c r="CK32" s="390">
        <f t="shared" si="111"/>
        <v>738428214</v>
      </c>
      <c r="CL32" s="390">
        <f t="shared" si="111"/>
        <v>738428214</v>
      </c>
      <c r="CM32" s="390">
        <f t="shared" si="111"/>
        <v>1040436663.25</v>
      </c>
      <c r="CN32" s="390">
        <f t="shared" si="111"/>
        <v>990213874</v>
      </c>
      <c r="CO32" s="390">
        <f t="shared" si="111"/>
        <v>831784969.25</v>
      </c>
      <c r="CP32" s="390">
        <f t="shared" si="111"/>
        <v>837651867</v>
      </c>
      <c r="CQ32" s="390">
        <f t="shared" si="111"/>
        <v>368271844.75</v>
      </c>
      <c r="CR32" s="390">
        <f t="shared" si="111"/>
        <v>119011470</v>
      </c>
      <c r="CS32" s="390">
        <f t="shared" si="111"/>
        <v>131433442.75</v>
      </c>
      <c r="CT32" s="390">
        <f t="shared" si="111"/>
        <v>122037449.02</v>
      </c>
      <c r="CU32" s="390">
        <f t="shared" si="111"/>
        <v>3500000</v>
      </c>
      <c r="CV32" s="390">
        <f>+CV14+CV21+CV28</f>
        <v>9934767</v>
      </c>
      <c r="CW32" s="390">
        <f t="shared" si="111"/>
        <v>0</v>
      </c>
      <c r="CX32" s="390">
        <f t="shared" si="111"/>
        <v>0</v>
      </c>
      <c r="CY32" s="390">
        <f t="shared" si="111"/>
        <v>0</v>
      </c>
      <c r="CZ32" s="390">
        <f t="shared" si="111"/>
        <v>280330300</v>
      </c>
      <c r="DA32" s="390">
        <f t="shared" si="111"/>
        <v>0</v>
      </c>
      <c r="DB32" s="390">
        <f t="shared" si="111"/>
        <v>0</v>
      </c>
      <c r="DC32" s="390">
        <f t="shared" si="111"/>
        <v>0</v>
      </c>
      <c r="DD32" s="390">
        <f t="shared" si="111"/>
        <v>4409000</v>
      </c>
      <c r="DE32" s="540">
        <f t="shared" si="111"/>
        <v>0</v>
      </c>
      <c r="DF32" s="540">
        <f t="shared" si="111"/>
        <v>0</v>
      </c>
      <c r="DG32" s="390">
        <f t="shared" si="111"/>
        <v>-124926</v>
      </c>
      <c r="DH32" s="390">
        <f t="shared" si="111"/>
        <v>0</v>
      </c>
      <c r="DI32" s="390">
        <f t="shared" si="111"/>
        <v>3113730208</v>
      </c>
      <c r="DJ32" s="390">
        <f t="shared" si="111"/>
        <v>3113730208</v>
      </c>
      <c r="DK32" s="390">
        <f t="shared" si="111"/>
        <v>3102016941.02</v>
      </c>
      <c r="DL32" s="390">
        <f t="shared" si="111"/>
        <v>3113730208</v>
      </c>
      <c r="DM32" s="390">
        <f t="shared" si="111"/>
        <v>3102016941.02</v>
      </c>
      <c r="DN32" s="391">
        <f t="shared" si="111"/>
        <v>0</v>
      </c>
      <c r="DO32" s="360"/>
      <c r="DP32" s="361"/>
      <c r="DQ32" s="361"/>
      <c r="DR32" s="361"/>
      <c r="DS32" s="361"/>
      <c r="DT32" s="361"/>
      <c r="DU32" s="361"/>
      <c r="DV32" s="361"/>
      <c r="DW32" s="361"/>
      <c r="DX32" s="361"/>
      <c r="DY32" s="361"/>
      <c r="DZ32" s="361"/>
      <c r="EA32" s="361"/>
      <c r="EB32" s="361"/>
      <c r="EC32" s="361"/>
      <c r="ED32" s="361"/>
      <c r="EE32" s="361"/>
      <c r="EF32" s="361"/>
      <c r="EG32" s="361"/>
      <c r="EH32" s="361"/>
      <c r="EI32" s="361"/>
      <c r="EJ32" s="361"/>
      <c r="EK32" s="361"/>
      <c r="EL32" s="361"/>
      <c r="EM32" s="361">
        <f>+EM14+EM21+EM28</f>
        <v>0</v>
      </c>
      <c r="EN32" s="362"/>
      <c r="EO32" s="362"/>
      <c r="EP32" s="362"/>
      <c r="EQ32" s="506"/>
      <c r="ER32" s="737"/>
      <c r="ES32" s="738"/>
      <c r="ET32" s="738"/>
      <c r="EU32" s="738"/>
      <c r="EV32" s="738"/>
      <c r="EW32" s="738"/>
      <c r="EX32" s="738"/>
      <c r="EY32" s="738"/>
      <c r="EZ32" s="738"/>
      <c r="FA32" s="739"/>
    </row>
    <row r="33" spans="1:157" s="285" customFormat="1" ht="23.25" customHeight="1" thickBot="1" x14ac:dyDescent="0.3">
      <c r="A33" s="749"/>
      <c r="B33" s="750"/>
      <c r="C33" s="750"/>
      <c r="D33" s="750"/>
      <c r="E33" s="751"/>
      <c r="F33" s="373" t="s">
        <v>43</v>
      </c>
      <c r="G33" s="392">
        <f>G31+G32</f>
        <v>103589407926.99997</v>
      </c>
      <c r="H33" s="393">
        <f t="shared" ref="H33:BS33" si="112">H31+H32</f>
        <v>6174952398</v>
      </c>
      <c r="I33" s="393">
        <f t="shared" si="112"/>
        <v>0</v>
      </c>
      <c r="J33" s="393">
        <f t="shared" si="112"/>
        <v>0</v>
      </c>
      <c r="K33" s="393">
        <f t="shared" si="112"/>
        <v>6174952398</v>
      </c>
      <c r="L33" s="393">
        <f t="shared" si="112"/>
        <v>61521050</v>
      </c>
      <c r="M33" s="393">
        <f t="shared" si="112"/>
        <v>6174952398</v>
      </c>
      <c r="N33" s="393">
        <f t="shared" si="112"/>
        <v>3930030069</v>
      </c>
      <c r="O33" s="393">
        <f t="shared" si="112"/>
        <v>6174952398</v>
      </c>
      <c r="P33" s="393">
        <f t="shared" si="112"/>
        <v>3961905069</v>
      </c>
      <c r="Q33" s="393">
        <f t="shared" si="112"/>
        <v>6174952398</v>
      </c>
      <c r="R33" s="393">
        <f t="shared" si="112"/>
        <v>4036618029</v>
      </c>
      <c r="S33" s="393">
        <f t="shared" si="112"/>
        <v>6174952398</v>
      </c>
      <c r="T33" s="393">
        <f t="shared" si="112"/>
        <v>4079785385</v>
      </c>
      <c r="U33" s="393">
        <f t="shared" si="112"/>
        <v>6955401334</v>
      </c>
      <c r="V33" s="393">
        <f t="shared" si="112"/>
        <v>6178208433</v>
      </c>
      <c r="W33" s="393">
        <f t="shared" si="112"/>
        <v>6969366334</v>
      </c>
      <c r="X33" s="393">
        <f t="shared" si="112"/>
        <v>6955401334</v>
      </c>
      <c r="Y33" s="393">
        <f t="shared" si="112"/>
        <v>6178208433</v>
      </c>
      <c r="Z33" s="393">
        <f t="shared" si="112"/>
        <v>6955401334</v>
      </c>
      <c r="AA33" s="393">
        <f t="shared" si="112"/>
        <v>6178208433</v>
      </c>
      <c r="AB33" s="393">
        <f t="shared" si="112"/>
        <v>23656400416</v>
      </c>
      <c r="AC33" s="393">
        <f t="shared" si="112"/>
        <v>561393183</v>
      </c>
      <c r="AD33" s="393">
        <f t="shared" si="112"/>
        <v>561393183</v>
      </c>
      <c r="AE33" s="393">
        <f t="shared" si="112"/>
        <v>2506995903</v>
      </c>
      <c r="AF33" s="393">
        <f t="shared" si="112"/>
        <v>2506995903</v>
      </c>
      <c r="AG33" s="393">
        <f t="shared" si="112"/>
        <v>2412823690</v>
      </c>
      <c r="AH33" s="393">
        <f t="shared" si="112"/>
        <v>2412823690</v>
      </c>
      <c r="AI33" s="393">
        <f t="shared" si="112"/>
        <v>5576110095</v>
      </c>
      <c r="AJ33" s="393">
        <f t="shared" si="112"/>
        <v>5576110095</v>
      </c>
      <c r="AK33" s="393">
        <f t="shared" si="112"/>
        <v>1771992512</v>
      </c>
      <c r="AL33" s="393">
        <f t="shared" si="112"/>
        <v>1343015740</v>
      </c>
      <c r="AM33" s="393">
        <f t="shared" si="112"/>
        <v>379315350</v>
      </c>
      <c r="AN33" s="393">
        <f t="shared" si="112"/>
        <v>3348653639</v>
      </c>
      <c r="AO33" s="393">
        <f t="shared" si="112"/>
        <v>631041288</v>
      </c>
      <c r="AP33" s="393">
        <f t="shared" si="112"/>
        <v>-12860602</v>
      </c>
      <c r="AQ33" s="393">
        <f t="shared" si="112"/>
        <v>1456913004</v>
      </c>
      <c r="AR33" s="393">
        <f t="shared" si="112"/>
        <v>292411377</v>
      </c>
      <c r="AS33" s="393">
        <f t="shared" si="112"/>
        <v>550042597</v>
      </c>
      <c r="AT33" s="393">
        <f t="shared" si="112"/>
        <v>22201361</v>
      </c>
      <c r="AU33" s="393">
        <f t="shared" si="112"/>
        <v>550042597</v>
      </c>
      <c r="AV33" s="393">
        <f t="shared" si="112"/>
        <v>6107303</v>
      </c>
      <c r="AW33" s="393">
        <f t="shared" si="112"/>
        <v>550042598</v>
      </c>
      <c r="AX33" s="393">
        <f t="shared" si="112"/>
        <v>-6155413</v>
      </c>
      <c r="AY33" s="393">
        <f t="shared" si="112"/>
        <v>2326909965</v>
      </c>
      <c r="AZ33" s="393">
        <f t="shared" si="112"/>
        <v>2696297682</v>
      </c>
      <c r="BA33" s="393">
        <f t="shared" si="112"/>
        <v>19273622782</v>
      </c>
      <c r="BB33" s="393">
        <f t="shared" si="112"/>
        <v>19273622782</v>
      </c>
      <c r="BC33" s="393">
        <f t="shared" si="112"/>
        <v>18746993958</v>
      </c>
      <c r="BD33" s="393">
        <f t="shared" si="112"/>
        <v>19273622782</v>
      </c>
      <c r="BE33" s="393">
        <f t="shared" si="112"/>
        <v>18746993958</v>
      </c>
      <c r="BF33" s="393">
        <f t="shared" si="112"/>
        <v>18752763646</v>
      </c>
      <c r="BG33" s="393">
        <f t="shared" si="112"/>
        <v>10128996354</v>
      </c>
      <c r="BH33" s="393">
        <f t="shared" si="112"/>
        <v>10124895921</v>
      </c>
      <c r="BI33" s="393">
        <f t="shared" si="112"/>
        <v>1181139320</v>
      </c>
      <c r="BJ33" s="393">
        <f t="shared" si="112"/>
        <v>980387067</v>
      </c>
      <c r="BK33" s="393">
        <f t="shared" si="112"/>
        <v>1184782222</v>
      </c>
      <c r="BL33" s="393">
        <f t="shared" si="112"/>
        <v>767041685</v>
      </c>
      <c r="BM33" s="393">
        <f t="shared" si="112"/>
        <v>1185239755</v>
      </c>
      <c r="BN33" s="393">
        <f t="shared" si="112"/>
        <v>513107791</v>
      </c>
      <c r="BO33" s="393">
        <f t="shared" si="112"/>
        <v>1176361133</v>
      </c>
      <c r="BP33" s="393">
        <f t="shared" si="112"/>
        <v>196044182</v>
      </c>
      <c r="BQ33" s="393">
        <f t="shared" si="112"/>
        <v>2403010317</v>
      </c>
      <c r="BR33" s="393">
        <f t="shared" si="112"/>
        <v>656910836</v>
      </c>
      <c r="BS33" s="393">
        <f t="shared" si="112"/>
        <v>454175454</v>
      </c>
      <c r="BT33" s="393">
        <f t="shared" ref="BT33:DN33" si="113">BT31+BT32</f>
        <v>48094382</v>
      </c>
      <c r="BU33" s="393">
        <f t="shared" si="113"/>
        <v>2654175454</v>
      </c>
      <c r="BV33" s="393">
        <f t="shared" si="113"/>
        <v>4606663867</v>
      </c>
      <c r="BW33" s="393">
        <f t="shared" si="113"/>
        <v>454175454</v>
      </c>
      <c r="BX33" s="393">
        <f t="shared" si="113"/>
        <v>40583700</v>
      </c>
      <c r="BY33" s="393">
        <f t="shared" si="113"/>
        <v>-1118795436</v>
      </c>
      <c r="BZ33" s="393">
        <f t="shared" si="113"/>
        <v>316998233</v>
      </c>
      <c r="CA33" s="393">
        <f t="shared" si="113"/>
        <v>454175454</v>
      </c>
      <c r="CB33" s="393">
        <f t="shared" si="113"/>
        <v>440471966</v>
      </c>
      <c r="CC33" s="393">
        <f t="shared" si="113"/>
        <v>283213545</v>
      </c>
      <c r="CD33" s="393">
        <f t="shared" si="113"/>
        <v>372128137</v>
      </c>
      <c r="CE33" s="393">
        <f t="shared" si="113"/>
        <v>20440649026</v>
      </c>
      <c r="CF33" s="393">
        <f t="shared" si="113"/>
        <v>20440649026</v>
      </c>
      <c r="CG33" s="393">
        <f t="shared" si="113"/>
        <v>19063327767</v>
      </c>
      <c r="CH33" s="393">
        <f t="shared" si="113"/>
        <v>20440649026</v>
      </c>
      <c r="CI33" s="393">
        <f t="shared" si="113"/>
        <v>19063327767</v>
      </c>
      <c r="CJ33" s="393">
        <f t="shared" si="113"/>
        <v>21414245134</v>
      </c>
      <c r="CK33" s="393">
        <f t="shared" si="113"/>
        <v>6673695224</v>
      </c>
      <c r="CL33" s="393">
        <f t="shared" si="113"/>
        <v>6673695224</v>
      </c>
      <c r="CM33" s="393">
        <f t="shared" si="113"/>
        <v>5597844653.25</v>
      </c>
      <c r="CN33" s="393">
        <f t="shared" si="113"/>
        <v>4399729874</v>
      </c>
      <c r="CO33" s="393">
        <f t="shared" si="113"/>
        <v>853784969.25</v>
      </c>
      <c r="CP33" s="393">
        <f t="shared" si="113"/>
        <v>1171807867</v>
      </c>
      <c r="CQ33" s="393">
        <f t="shared" si="113"/>
        <v>8153986844.75</v>
      </c>
      <c r="CR33" s="393">
        <f t="shared" si="113"/>
        <v>6919570677</v>
      </c>
      <c r="CS33" s="393">
        <f t="shared" si="113"/>
        <v>131433442.75</v>
      </c>
      <c r="CT33" s="393">
        <f t="shared" si="113"/>
        <v>122037449.02</v>
      </c>
      <c r="CU33" s="393">
        <f t="shared" si="113"/>
        <v>2968688514</v>
      </c>
      <c r="CV33" s="393">
        <f>CV31+CV32</f>
        <v>9934767</v>
      </c>
      <c r="CW33" s="393">
        <f t="shared" si="113"/>
        <v>0</v>
      </c>
      <c r="CX33" s="393">
        <f t="shared" si="113"/>
        <v>0</v>
      </c>
      <c r="CY33" s="393">
        <f t="shared" si="113"/>
        <v>0</v>
      </c>
      <c r="CZ33" s="393">
        <f t="shared" si="113"/>
        <v>261653940</v>
      </c>
      <c r="DA33" s="393">
        <f t="shared" si="113"/>
        <v>661064626.99999237</v>
      </c>
      <c r="DB33" s="393">
        <f t="shared" si="113"/>
        <v>22879000</v>
      </c>
      <c r="DC33" s="393">
        <f t="shared" si="113"/>
        <v>7.62939453125E-6</v>
      </c>
      <c r="DD33" s="393">
        <f t="shared" si="113"/>
        <v>1548479286</v>
      </c>
      <c r="DE33" s="541">
        <f t="shared" si="113"/>
        <v>3050598419.9999771</v>
      </c>
      <c r="DF33" s="541">
        <f t="shared" si="113"/>
        <v>819635767</v>
      </c>
      <c r="DG33" s="393">
        <f t="shared" si="113"/>
        <v>510175074</v>
      </c>
      <c r="DH33" s="393">
        <f t="shared" si="113"/>
        <v>6594146514</v>
      </c>
      <c r="DI33" s="393">
        <f t="shared" si="113"/>
        <v>28601271768.999977</v>
      </c>
      <c r="DJ33" s="393">
        <f t="shared" si="113"/>
        <v>28601271768.999977</v>
      </c>
      <c r="DK33" s="393">
        <f t="shared" si="113"/>
        <v>28543570365.02</v>
      </c>
      <c r="DL33" s="547">
        <f t="shared" si="113"/>
        <v>28601271768.999977</v>
      </c>
      <c r="DM33" s="547">
        <f t="shared" si="113"/>
        <v>28543570365.02</v>
      </c>
      <c r="DN33" s="394">
        <f t="shared" si="113"/>
        <v>30999606000</v>
      </c>
      <c r="DO33" s="592"/>
      <c r="DP33" s="593"/>
      <c r="DQ33" s="593"/>
      <c r="DR33" s="593"/>
      <c r="DS33" s="593"/>
      <c r="DT33" s="593"/>
      <c r="DU33" s="593"/>
      <c r="DV33" s="593"/>
      <c r="DW33" s="593"/>
      <c r="DX33" s="593"/>
      <c r="DY33" s="593"/>
      <c r="DZ33" s="593"/>
      <c r="EA33" s="593"/>
      <c r="EB33" s="593"/>
      <c r="EC33" s="593"/>
      <c r="ED33" s="593"/>
      <c r="EE33" s="593"/>
      <c r="EF33" s="593"/>
      <c r="EG33" s="593"/>
      <c r="EH33" s="593"/>
      <c r="EI33" s="593"/>
      <c r="EJ33" s="593"/>
      <c r="EK33" s="593"/>
      <c r="EL33" s="593"/>
      <c r="EM33" s="593"/>
      <c r="EN33" s="594"/>
      <c r="EO33" s="594"/>
      <c r="EP33" s="594"/>
      <c r="EQ33" s="595"/>
      <c r="ER33" s="740"/>
      <c r="ES33" s="741"/>
      <c r="ET33" s="741"/>
      <c r="EU33" s="741"/>
      <c r="EV33" s="741"/>
      <c r="EW33" s="741"/>
      <c r="EX33" s="741"/>
      <c r="EY33" s="741"/>
      <c r="EZ33" s="741"/>
      <c r="FA33" s="742"/>
    </row>
    <row r="34" spans="1:157" ht="18.75" customHeight="1" x14ac:dyDescent="0.25">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251"/>
      <c r="AL34" s="315"/>
      <c r="AM34" s="314"/>
      <c r="AN34" s="314"/>
      <c r="AO34" s="314"/>
      <c r="AP34" s="314"/>
      <c r="AQ34" s="314"/>
      <c r="AR34" s="314"/>
      <c r="AS34" s="314"/>
      <c r="AT34" s="314"/>
      <c r="AU34" s="314"/>
      <c r="AV34" s="314"/>
      <c r="AW34" s="314"/>
      <c r="AX34" s="314"/>
      <c r="AY34" s="314"/>
      <c r="AZ34" s="314"/>
      <c r="BA34" s="316"/>
      <c r="BB34" s="314"/>
      <c r="BC34" s="314"/>
      <c r="BD34" s="317"/>
      <c r="BE34" s="314"/>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9"/>
      <c r="CI34" s="319"/>
      <c r="CJ34" s="314"/>
      <c r="CK34" s="314"/>
      <c r="CL34" s="314"/>
      <c r="CM34" s="314"/>
      <c r="CN34" s="314"/>
      <c r="CO34" s="314"/>
      <c r="CP34" s="314"/>
      <c r="CQ34" s="314"/>
      <c r="CR34" s="314"/>
      <c r="CS34" s="314"/>
      <c r="CT34" s="314"/>
      <c r="CU34" s="314"/>
      <c r="CV34" s="314"/>
      <c r="CW34" s="314"/>
      <c r="CX34" s="314"/>
      <c r="CY34" s="314"/>
      <c r="CZ34" s="314"/>
      <c r="DA34" s="314"/>
      <c r="DB34" s="314"/>
      <c r="DC34" s="314"/>
      <c r="DD34" s="314"/>
      <c r="DE34" s="314"/>
      <c r="DF34" s="314"/>
      <c r="DG34" s="314"/>
      <c r="DH34" s="314"/>
      <c r="DI34" s="314"/>
      <c r="DJ34" s="314"/>
      <c r="DK34" s="314"/>
      <c r="DL34" s="314"/>
      <c r="DM34" s="314"/>
      <c r="DN34" s="314"/>
      <c r="DO34" s="314"/>
      <c r="DP34" s="314"/>
      <c r="DQ34" s="314"/>
      <c r="DR34" s="314"/>
      <c r="DS34" s="314"/>
      <c r="DT34" s="314"/>
      <c r="DU34" s="314"/>
      <c r="DV34" s="314"/>
      <c r="DW34" s="314"/>
      <c r="DX34" s="314"/>
      <c r="DY34" s="314"/>
      <c r="DZ34" s="314"/>
      <c r="EA34" s="314"/>
      <c r="EB34" s="314"/>
      <c r="EC34" s="314"/>
      <c r="ED34" s="314"/>
      <c r="EE34" s="314"/>
      <c r="EF34" s="314"/>
    </row>
    <row r="35" spans="1:157" ht="18.75" customHeight="1" x14ac:dyDescent="0.25">
      <c r="AH35" s="320"/>
      <c r="AI35" s="320"/>
      <c r="AJ35" s="320"/>
      <c r="AK35" s="320"/>
      <c r="AL35" s="320"/>
      <c r="AM35" s="320"/>
      <c r="AN35" s="320"/>
      <c r="AO35" s="320"/>
      <c r="AP35" s="320"/>
      <c r="AQ35" s="320"/>
      <c r="AR35" s="320"/>
      <c r="AS35" s="320"/>
      <c r="AT35" s="320"/>
      <c r="AU35" s="320"/>
      <c r="AV35" s="320"/>
      <c r="AW35" s="320"/>
      <c r="AX35" s="320"/>
      <c r="BA35" s="321"/>
      <c r="BB35" s="321"/>
      <c r="BC35" s="321"/>
      <c r="BD35" s="321"/>
      <c r="BE35" s="321"/>
      <c r="BF35" s="322"/>
      <c r="CE35" s="323"/>
      <c r="CF35" s="323"/>
      <c r="CG35" s="323"/>
      <c r="CH35" s="323"/>
      <c r="CI35" s="323"/>
      <c r="CJ35" s="323"/>
      <c r="CK35" s="323"/>
      <c r="CL35" s="323"/>
      <c r="CM35" s="323"/>
      <c r="CN35" s="323"/>
      <c r="CO35" s="323"/>
      <c r="CP35" s="323"/>
      <c r="CQ35" s="323"/>
      <c r="CR35" s="323"/>
      <c r="CS35" s="323"/>
      <c r="CT35" s="323"/>
      <c r="CU35" s="323"/>
      <c r="CV35" s="323"/>
      <c r="CW35" s="323"/>
      <c r="CX35" s="323"/>
      <c r="CY35" s="323"/>
      <c r="CZ35" s="323"/>
      <c r="DA35" s="323"/>
      <c r="DB35" s="323"/>
      <c r="DC35" s="323"/>
      <c r="DD35" s="323"/>
      <c r="DE35" s="323"/>
      <c r="DF35" s="323"/>
      <c r="DG35" s="323"/>
      <c r="DH35" s="323"/>
    </row>
    <row r="36" spans="1:157" s="247" customFormat="1" ht="26.25" customHeight="1" x14ac:dyDescent="0.25">
      <c r="B36" s="1" t="s">
        <v>32</v>
      </c>
      <c r="C36" s="644" t="s">
        <v>33</v>
      </c>
      <c r="D36" s="645"/>
      <c r="E36" s="645"/>
      <c r="F36" s="645"/>
      <c r="G36" s="645"/>
      <c r="H36" s="645"/>
      <c r="I36" s="646"/>
      <c r="J36" s="647" t="s">
        <v>34</v>
      </c>
      <c r="K36" s="648"/>
      <c r="L36" s="648"/>
      <c r="M36" s="648"/>
      <c r="N36" s="648"/>
      <c r="O36" s="648"/>
      <c r="P36" s="649"/>
      <c r="Q36" s="248"/>
      <c r="R36" s="248"/>
      <c r="S36" s="248"/>
      <c r="T36" s="248"/>
      <c r="U36" s="248"/>
      <c r="V36" s="249"/>
      <c r="W36" s="250"/>
      <c r="X36" s="250"/>
      <c r="Y36" s="250"/>
      <c r="Z36" s="250"/>
      <c r="AA36" s="250"/>
      <c r="AB36" s="250"/>
      <c r="AC36" s="250"/>
      <c r="AD36" s="250"/>
      <c r="AE36" s="250"/>
      <c r="BF36" s="324"/>
      <c r="BI36" s="325"/>
    </row>
    <row r="37" spans="1:157" s="247" customFormat="1" ht="38.25" customHeight="1" x14ac:dyDescent="0.25">
      <c r="A37" s="250"/>
      <c r="B37" s="2">
        <v>13</v>
      </c>
      <c r="C37" s="650" t="s">
        <v>75</v>
      </c>
      <c r="D37" s="650"/>
      <c r="E37" s="650"/>
      <c r="F37" s="650"/>
      <c r="G37" s="650"/>
      <c r="H37" s="650"/>
      <c r="I37" s="650"/>
      <c r="J37" s="650" t="s">
        <v>66</v>
      </c>
      <c r="K37" s="650"/>
      <c r="L37" s="650"/>
      <c r="M37" s="650"/>
      <c r="N37" s="650"/>
      <c r="O37" s="650"/>
      <c r="P37" s="650"/>
      <c r="Q37" s="248"/>
      <c r="R37" s="248"/>
      <c r="S37" s="248"/>
      <c r="T37" s="248"/>
      <c r="U37" s="248"/>
      <c r="V37" s="249"/>
      <c r="W37" s="250"/>
      <c r="X37" s="250"/>
      <c r="Y37" s="250"/>
      <c r="Z37" s="250"/>
      <c r="AA37" s="250"/>
      <c r="AB37" s="250"/>
      <c r="AC37" s="250"/>
      <c r="AD37" s="250"/>
      <c r="AE37" s="250"/>
      <c r="CE37" s="326"/>
    </row>
    <row r="38" spans="1:157" s="247" customFormat="1" ht="26.25" customHeight="1" x14ac:dyDescent="0.25">
      <c r="A38" s="250"/>
      <c r="B38" s="2">
        <v>14</v>
      </c>
      <c r="C38" s="650" t="s">
        <v>224</v>
      </c>
      <c r="D38" s="650"/>
      <c r="E38" s="650"/>
      <c r="F38" s="650"/>
      <c r="G38" s="650"/>
      <c r="H38" s="650"/>
      <c r="I38" s="650"/>
      <c r="J38" s="651" t="s">
        <v>431</v>
      </c>
      <c r="K38" s="651"/>
      <c r="L38" s="651"/>
      <c r="M38" s="651"/>
      <c r="N38" s="651"/>
      <c r="O38" s="651"/>
      <c r="P38" s="651"/>
      <c r="Q38" s="248"/>
      <c r="R38" s="248"/>
      <c r="S38" s="248"/>
      <c r="T38" s="248"/>
      <c r="U38" s="248"/>
      <c r="V38" s="249"/>
      <c r="W38" s="250"/>
      <c r="X38" s="250"/>
      <c r="Y38" s="250"/>
      <c r="Z38" s="250"/>
      <c r="AA38" s="250"/>
      <c r="AB38" s="250"/>
      <c r="AC38" s="250"/>
      <c r="AD38" s="250"/>
      <c r="AE38" s="250"/>
      <c r="CE38" s="326"/>
    </row>
    <row r="39" spans="1:157" ht="18.75" customHeight="1" x14ac:dyDescent="0.25">
      <c r="G39" s="327"/>
      <c r="Q39" s="327"/>
      <c r="CE39" s="326"/>
    </row>
    <row r="40" spans="1:157" ht="18.75" customHeight="1" x14ac:dyDescent="0.25">
      <c r="BF40" s="329"/>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row>
    <row r="42" spans="1:157" ht="18.75" customHeight="1" x14ac:dyDescent="0.25">
      <c r="BF42" s="329"/>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row>
  </sheetData>
  <sheetProtection formatCells="0" formatColumns="0" formatRows="0" sort="0" autoFilter="0" pivotTables="0"/>
  <mergeCells count="63">
    <mergeCell ref="ER31:FA33"/>
    <mergeCell ref="C36:I36"/>
    <mergeCell ref="J36:P36"/>
    <mergeCell ref="C37:I37"/>
    <mergeCell ref="J37:P37"/>
    <mergeCell ref="A31:E33"/>
    <mergeCell ref="C38:I38"/>
    <mergeCell ref="J38:P38"/>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C24:C30"/>
    <mergeCell ref="B24:B30"/>
    <mergeCell ref="B10:B16"/>
    <mergeCell ref="C10:C16"/>
    <mergeCell ref="D17:D23"/>
    <mergeCell ref="B17:B23"/>
    <mergeCell ref="C17:C23"/>
    <mergeCell ref="EZ24:EZ30"/>
    <mergeCell ref="EY17:EY23"/>
    <mergeCell ref="EY24:EY30"/>
    <mergeCell ref="EW24:EW30"/>
    <mergeCell ref="EX24:EX30"/>
    <mergeCell ref="D24:D30"/>
    <mergeCell ref="E24:E30"/>
    <mergeCell ref="A10:A23"/>
    <mergeCell ref="A24:A30"/>
    <mergeCell ref="E17:E23"/>
    <mergeCell ref="D10:D16"/>
    <mergeCell ref="E10:E16"/>
    <mergeCell ref="EZ7:EZ9"/>
    <mergeCell ref="ER7:ER9"/>
    <mergeCell ref="EU7:EU9"/>
    <mergeCell ref="ET7:ET9"/>
    <mergeCell ref="ES7:ES9"/>
    <mergeCell ref="FA24:FA30"/>
    <mergeCell ref="EZ10:EZ16"/>
    <mergeCell ref="EW17:EW23"/>
    <mergeCell ref="EX10:EX16"/>
    <mergeCell ref="EW10:EW16"/>
    <mergeCell ref="EY10:EY16"/>
    <mergeCell ref="EZ17:EZ23"/>
    <mergeCell ref="FA17:FA23"/>
    <mergeCell ref="FA10:FA16"/>
    <mergeCell ref="EX17:EX23"/>
    <mergeCell ref="DN8:EQ8"/>
    <mergeCell ref="CJ8:DM8"/>
    <mergeCell ref="EX7:EX9"/>
    <mergeCell ref="EV7:EV9"/>
    <mergeCell ref="EW7:EW9"/>
  </mergeCells>
  <dataValidations count="2">
    <dataValidation type="textLength" operator="lessThanOrEqual" showInputMessage="1" showErrorMessage="1" sqref="EW10:EW30" xr:uid="{00000000-0002-0000-0100-000000000000}">
      <formula1>2000</formula1>
    </dataValidation>
    <dataValidation type="textLength" operator="lessThanOrEqual" showInputMessage="1" showErrorMessage="1" sqref="EX10:EY30" xr:uid="{00000000-0002-0000-0100-000001000000}">
      <formula1>500</formula1>
    </dataValidation>
  </dataValidations>
  <hyperlinks>
    <hyperlink ref="FA17" r:id="rId1" display="https://drive.google.com/drive/u/0/folders/12IYOWSU8_qVzRe5ANAV_JgPRCDe5-JdE_x000a_1._x0009_WORD PLAN DE ACCION PROYECTO 7814 META  2 CONCEPTOS  SEPTIEMBRE DE  2023_x000a_2._x0009_PLANTILLA PLAN DE ACCION PROYECTO 7814 META  2 CONCEPTOS SEPTIEMBRE  DE  2023_x000a_3._x0009_BD CTS SEGPLAN Y TERRITORIALIZACIÓN SEP 2023_x000a_4._x0009_REPORTE DE ASIGNADOS (107) SEP 2023_x000a_5._x0009_REPORTE GENERAL ATENDIDOS (154) SEP 2023_x000a_6._x0009_AFECTACION ATENDIDOS (138) SEP 2023_x000a_7._x0009_ATENDIDOS ACOTAMIENTO (14) SEP 2023-1_x000a_8._x0009_ATENDIDOS CONSERVACION (2) SEP 2023-1_x000a_9._x0009_BD GRUPO CTS 2023 DESCARGADA PARA SEGPLAN SEP_x000a_10._x0009_REPORTE GENERAL SEP 2023" xr:uid="{00000000-0004-0000-0100-000000000000}"/>
  </hyperlinks>
  <printOptions horizontalCentered="1" verticalCentered="1"/>
  <pageMargins left="0" right="0" top="0.74803149606299213" bottom="0" header="0.31496062992125984" footer="0"/>
  <pageSetup scale="20" fitToHeight="0" orientation="landscape" r:id="rId2"/>
  <ignoredErrors>
    <ignoredError sqref="BA15" formula="1"/>
    <ignoredError sqref="ET12:ET14 ET15"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8"/>
  <sheetViews>
    <sheetView showGridLines="0" zoomScale="80" zoomScaleNormal="80" zoomScalePageLayoutView="75" workbookViewId="0">
      <selection activeCell="M14" sqref="M14"/>
    </sheetView>
  </sheetViews>
  <sheetFormatPr baseColWidth="10" defaultColWidth="10.85546875" defaultRowHeight="15" x14ac:dyDescent="0.25"/>
  <cols>
    <col min="1" max="1" width="9.85546875" style="331" customWidth="1"/>
    <col min="2" max="2" width="22" style="331" customWidth="1"/>
    <col min="3" max="3" width="44" style="347" customWidth="1"/>
    <col min="4" max="5" width="7.85546875" style="331" customWidth="1"/>
    <col min="6" max="6" width="9.85546875" style="331" customWidth="1"/>
    <col min="7" max="13" width="8.7109375" style="331" customWidth="1"/>
    <col min="14" max="18" width="8.7109375" style="345" customWidth="1"/>
    <col min="19" max="19" width="9" style="345" customWidth="1"/>
    <col min="20" max="20" width="11.140625" style="345" customWidth="1"/>
    <col min="21" max="21" width="11.85546875" style="345" customWidth="1"/>
    <col min="22" max="22" width="57.140625" style="344" customWidth="1"/>
    <col min="23" max="16384" width="10.85546875" style="331"/>
  </cols>
  <sheetData>
    <row r="1" spans="1:22" ht="21" customHeight="1" x14ac:dyDescent="0.25">
      <c r="A1" s="767"/>
      <c r="B1" s="768"/>
      <c r="C1" s="768"/>
      <c r="D1" s="771" t="s">
        <v>35</v>
      </c>
      <c r="E1" s="771"/>
      <c r="F1" s="771"/>
      <c r="G1" s="771"/>
      <c r="H1" s="771"/>
      <c r="I1" s="771"/>
      <c r="J1" s="771"/>
      <c r="K1" s="771"/>
      <c r="L1" s="771"/>
      <c r="M1" s="771"/>
      <c r="N1" s="771"/>
      <c r="O1" s="771"/>
      <c r="P1" s="771"/>
      <c r="Q1" s="771"/>
      <c r="R1" s="771"/>
      <c r="S1" s="771"/>
      <c r="T1" s="771"/>
      <c r="U1" s="771"/>
      <c r="V1" s="772"/>
    </row>
    <row r="2" spans="1:22" ht="29.25" customHeight="1" x14ac:dyDescent="0.25">
      <c r="A2" s="769"/>
      <c r="B2" s="770"/>
      <c r="C2" s="770"/>
      <c r="D2" s="773" t="s">
        <v>223</v>
      </c>
      <c r="E2" s="773"/>
      <c r="F2" s="773"/>
      <c r="G2" s="773"/>
      <c r="H2" s="773"/>
      <c r="I2" s="773"/>
      <c r="J2" s="773"/>
      <c r="K2" s="773"/>
      <c r="L2" s="773"/>
      <c r="M2" s="773"/>
      <c r="N2" s="773"/>
      <c r="O2" s="773"/>
      <c r="P2" s="773"/>
      <c r="Q2" s="773"/>
      <c r="R2" s="773"/>
      <c r="S2" s="773"/>
      <c r="T2" s="773"/>
      <c r="U2" s="773"/>
      <c r="V2" s="774"/>
    </row>
    <row r="3" spans="1:22" ht="21" customHeight="1" x14ac:dyDescent="0.25">
      <c r="A3" s="769"/>
      <c r="B3" s="770"/>
      <c r="C3" s="770"/>
      <c r="D3" s="782" t="s">
        <v>36</v>
      </c>
      <c r="E3" s="782"/>
      <c r="F3" s="782"/>
      <c r="G3" s="782"/>
      <c r="H3" s="782"/>
      <c r="I3" s="782"/>
      <c r="J3" s="782"/>
      <c r="K3" s="782"/>
      <c r="L3" s="782"/>
      <c r="M3" s="782"/>
      <c r="N3" s="782"/>
      <c r="O3" s="782"/>
      <c r="P3" s="782"/>
      <c r="Q3" s="782"/>
      <c r="R3" s="782"/>
      <c r="S3" s="782"/>
      <c r="T3" s="782"/>
      <c r="U3" s="782"/>
      <c r="V3" s="332" t="s">
        <v>337</v>
      </c>
    </row>
    <row r="4" spans="1:22" ht="23.25" customHeight="1" x14ac:dyDescent="0.25">
      <c r="A4" s="780" t="s">
        <v>0</v>
      </c>
      <c r="B4" s="781"/>
      <c r="C4" s="781"/>
      <c r="D4" s="782" t="s">
        <v>237</v>
      </c>
      <c r="E4" s="782"/>
      <c r="F4" s="782"/>
      <c r="G4" s="782"/>
      <c r="H4" s="782"/>
      <c r="I4" s="782"/>
      <c r="J4" s="782"/>
      <c r="K4" s="782"/>
      <c r="L4" s="782"/>
      <c r="M4" s="782"/>
      <c r="N4" s="782"/>
      <c r="O4" s="782"/>
      <c r="P4" s="782"/>
      <c r="Q4" s="782"/>
      <c r="R4" s="782"/>
      <c r="S4" s="782"/>
      <c r="T4" s="782"/>
      <c r="U4" s="782"/>
      <c r="V4" s="783"/>
    </row>
    <row r="5" spans="1:22" ht="27" customHeight="1" x14ac:dyDescent="0.25">
      <c r="A5" s="780" t="s">
        <v>2</v>
      </c>
      <c r="B5" s="781"/>
      <c r="C5" s="781"/>
      <c r="D5" s="782" t="s">
        <v>226</v>
      </c>
      <c r="E5" s="782"/>
      <c r="F5" s="782"/>
      <c r="G5" s="782"/>
      <c r="H5" s="782"/>
      <c r="I5" s="782"/>
      <c r="J5" s="782"/>
      <c r="K5" s="782"/>
      <c r="L5" s="782"/>
      <c r="M5" s="782"/>
      <c r="N5" s="782"/>
      <c r="O5" s="782"/>
      <c r="P5" s="782"/>
      <c r="Q5" s="782"/>
      <c r="R5" s="782"/>
      <c r="S5" s="782"/>
      <c r="T5" s="782"/>
      <c r="U5" s="782"/>
      <c r="V5" s="783"/>
    </row>
    <row r="6" spans="1:22" ht="15.75" thickBot="1" x14ac:dyDescent="0.3">
      <c r="A6" s="788"/>
      <c r="B6" s="789"/>
      <c r="C6" s="789"/>
      <c r="D6" s="789"/>
      <c r="E6" s="789"/>
      <c r="F6" s="789"/>
      <c r="G6" s="789"/>
      <c r="H6" s="789"/>
      <c r="I6" s="789"/>
      <c r="J6" s="789"/>
      <c r="K6" s="789"/>
      <c r="L6" s="789"/>
      <c r="M6" s="789"/>
      <c r="N6" s="789"/>
      <c r="O6" s="789"/>
      <c r="P6" s="789"/>
      <c r="Q6" s="789"/>
      <c r="R6" s="789"/>
      <c r="S6" s="789"/>
      <c r="T6" s="789"/>
      <c r="U6" s="789"/>
      <c r="V6" s="790"/>
    </row>
    <row r="7" spans="1:22" s="333" customFormat="1" ht="44.25" customHeight="1" x14ac:dyDescent="0.25">
      <c r="A7" s="784" t="s">
        <v>22</v>
      </c>
      <c r="B7" s="786" t="s">
        <v>23</v>
      </c>
      <c r="C7" s="775" t="s">
        <v>54</v>
      </c>
      <c r="D7" s="777" t="s">
        <v>24</v>
      </c>
      <c r="E7" s="778"/>
      <c r="F7" s="779" t="s">
        <v>581</v>
      </c>
      <c r="G7" s="779"/>
      <c r="H7" s="779"/>
      <c r="I7" s="779"/>
      <c r="J7" s="779"/>
      <c r="K7" s="779"/>
      <c r="L7" s="779"/>
      <c r="M7" s="779"/>
      <c r="N7" s="779"/>
      <c r="O7" s="779"/>
      <c r="P7" s="779"/>
      <c r="Q7" s="779"/>
      <c r="R7" s="779"/>
      <c r="S7" s="779"/>
      <c r="T7" s="786" t="s">
        <v>28</v>
      </c>
      <c r="U7" s="786"/>
      <c r="V7" s="791" t="s">
        <v>610</v>
      </c>
    </row>
    <row r="8" spans="1:22" s="333" customFormat="1" ht="47.25" customHeight="1" thickBot="1" x14ac:dyDescent="0.3">
      <c r="A8" s="785"/>
      <c r="B8" s="787"/>
      <c r="C8" s="776"/>
      <c r="D8" s="335" t="s">
        <v>25</v>
      </c>
      <c r="E8" s="335" t="s">
        <v>26</v>
      </c>
      <c r="F8" s="335" t="s">
        <v>27</v>
      </c>
      <c r="G8" s="336" t="s">
        <v>5</v>
      </c>
      <c r="H8" s="336" t="s">
        <v>6</v>
      </c>
      <c r="I8" s="336" t="s">
        <v>7</v>
      </c>
      <c r="J8" s="336" t="s">
        <v>8</v>
      </c>
      <c r="K8" s="336" t="s">
        <v>9</v>
      </c>
      <c r="L8" s="336" t="s">
        <v>10</v>
      </c>
      <c r="M8" s="336" t="s">
        <v>11</v>
      </c>
      <c r="N8" s="336" t="s">
        <v>12</v>
      </c>
      <c r="O8" s="336" t="s">
        <v>13</v>
      </c>
      <c r="P8" s="336" t="s">
        <v>14</v>
      </c>
      <c r="Q8" s="336" t="s">
        <v>15</v>
      </c>
      <c r="R8" s="336" t="s">
        <v>16</v>
      </c>
      <c r="S8" s="334" t="s">
        <v>17</v>
      </c>
      <c r="T8" s="334" t="s">
        <v>29</v>
      </c>
      <c r="U8" s="334" t="s">
        <v>30</v>
      </c>
      <c r="V8" s="792"/>
    </row>
    <row r="9" spans="1:22" s="333" customFormat="1" ht="43.5" customHeight="1" x14ac:dyDescent="0.25">
      <c r="A9" s="760" t="s">
        <v>238</v>
      </c>
      <c r="B9" s="761" t="s">
        <v>497</v>
      </c>
      <c r="C9" s="762" t="s">
        <v>434</v>
      </c>
      <c r="D9" s="765" t="s">
        <v>444</v>
      </c>
      <c r="E9" s="764"/>
      <c r="F9" s="337" t="s">
        <v>18</v>
      </c>
      <c r="G9" s="554">
        <v>0.06</v>
      </c>
      <c r="H9" s="554">
        <v>0.06</v>
      </c>
      <c r="I9" s="554">
        <v>0.06</v>
      </c>
      <c r="J9" s="554">
        <v>0.06</v>
      </c>
      <c r="K9" s="554">
        <v>0.06</v>
      </c>
      <c r="L9" s="554">
        <v>0.1</v>
      </c>
      <c r="M9" s="554">
        <v>0.1</v>
      </c>
      <c r="N9" s="554">
        <v>0.1</v>
      </c>
      <c r="O9" s="554">
        <v>0.1</v>
      </c>
      <c r="P9" s="554">
        <v>0.1</v>
      </c>
      <c r="Q9" s="554">
        <v>0.1</v>
      </c>
      <c r="R9" s="554">
        <v>0.1</v>
      </c>
      <c r="S9" s="337">
        <f t="shared" ref="S9:S24" si="0">SUM(G9:R9)</f>
        <v>0.99999999999999989</v>
      </c>
      <c r="T9" s="754">
        <v>0.34</v>
      </c>
      <c r="U9" s="754">
        <v>0.04</v>
      </c>
      <c r="V9" s="763" t="s">
        <v>620</v>
      </c>
    </row>
    <row r="10" spans="1:22" s="333" customFormat="1" ht="43.5" customHeight="1" x14ac:dyDescent="0.25">
      <c r="A10" s="760"/>
      <c r="B10" s="761"/>
      <c r="C10" s="762"/>
      <c r="D10" s="765"/>
      <c r="E10" s="764"/>
      <c r="F10" s="338" t="s">
        <v>19</v>
      </c>
      <c r="G10" s="554">
        <v>0.05</v>
      </c>
      <c r="H10" s="554">
        <v>0.05</v>
      </c>
      <c r="I10" s="554">
        <v>0.06</v>
      </c>
      <c r="J10" s="555">
        <v>0.06</v>
      </c>
      <c r="K10" s="554">
        <v>0.08</v>
      </c>
      <c r="L10" s="554">
        <v>0.1</v>
      </c>
      <c r="M10" s="554">
        <v>0.1</v>
      </c>
      <c r="N10" s="554">
        <v>0.1</v>
      </c>
      <c r="O10" s="554">
        <v>0.1</v>
      </c>
      <c r="P10" s="554">
        <v>0.1</v>
      </c>
      <c r="Q10" s="554">
        <v>0.1</v>
      </c>
      <c r="R10" s="555">
        <v>0.1</v>
      </c>
      <c r="S10" s="363">
        <f>SUM(G10:R10)</f>
        <v>0.99999999999999989</v>
      </c>
      <c r="T10" s="754"/>
      <c r="U10" s="754"/>
      <c r="V10" s="763"/>
    </row>
    <row r="11" spans="1:22" s="333" customFormat="1" ht="43.5" customHeight="1" x14ac:dyDescent="0.25">
      <c r="A11" s="760"/>
      <c r="B11" s="761"/>
      <c r="C11" s="762" t="s">
        <v>451</v>
      </c>
      <c r="D11" s="765" t="s">
        <v>444</v>
      </c>
      <c r="E11" s="764"/>
      <c r="F11" s="337" t="s">
        <v>18</v>
      </c>
      <c r="G11" s="554">
        <v>8.3299999999999999E-2</v>
      </c>
      <c r="H11" s="554">
        <v>8.3299999999999999E-2</v>
      </c>
      <c r="I11" s="554">
        <v>8.3299999999999999E-2</v>
      </c>
      <c r="J11" s="554">
        <v>8.3299999999999999E-2</v>
      </c>
      <c r="K11" s="554">
        <v>8.3299999999999999E-2</v>
      </c>
      <c r="L11" s="554">
        <v>8.3299999999999999E-2</v>
      </c>
      <c r="M11" s="554">
        <v>8.3299999999999999E-2</v>
      </c>
      <c r="N11" s="554">
        <v>8.3400000000000002E-2</v>
      </c>
      <c r="O11" s="554">
        <v>8.3400000000000002E-2</v>
      </c>
      <c r="P11" s="554">
        <v>8.3400000000000002E-2</v>
      </c>
      <c r="Q11" s="554">
        <v>8.3400000000000002E-2</v>
      </c>
      <c r="R11" s="554">
        <v>8.3299999999999999E-2</v>
      </c>
      <c r="S11" s="337">
        <f t="shared" si="0"/>
        <v>1</v>
      </c>
      <c r="T11" s="754"/>
      <c r="U11" s="754">
        <v>0.1</v>
      </c>
      <c r="V11" s="763" t="s">
        <v>618</v>
      </c>
    </row>
    <row r="12" spans="1:22" s="333" customFormat="1" ht="43.5" customHeight="1" x14ac:dyDescent="0.25">
      <c r="A12" s="760"/>
      <c r="B12" s="761"/>
      <c r="C12" s="762"/>
      <c r="D12" s="765"/>
      <c r="E12" s="764"/>
      <c r="F12" s="338" t="s">
        <v>19</v>
      </c>
      <c r="G12" s="554">
        <v>8.3299999999999999E-2</v>
      </c>
      <c r="H12" s="554">
        <v>8.3299999999999999E-2</v>
      </c>
      <c r="I12" s="554">
        <v>8.3299999999999999E-2</v>
      </c>
      <c r="J12" s="555">
        <v>8.3299999999999999E-2</v>
      </c>
      <c r="K12" s="554">
        <v>8.3299999999999999E-2</v>
      </c>
      <c r="L12" s="554">
        <v>8.3299999999999999E-2</v>
      </c>
      <c r="M12" s="554">
        <v>8.3299999999999999E-2</v>
      </c>
      <c r="N12" s="554">
        <v>8.3400000000000002E-2</v>
      </c>
      <c r="O12" s="554">
        <v>8.3400000000000002E-2</v>
      </c>
      <c r="P12" s="554">
        <v>8.3400000000000002E-2</v>
      </c>
      <c r="Q12" s="554">
        <v>8.3400000000000002E-2</v>
      </c>
      <c r="R12" s="555">
        <v>8.3299999999999999E-2</v>
      </c>
      <c r="S12" s="363">
        <f t="shared" si="0"/>
        <v>1</v>
      </c>
      <c r="T12" s="754"/>
      <c r="U12" s="754"/>
      <c r="V12" s="763"/>
    </row>
    <row r="13" spans="1:22" s="333" customFormat="1" ht="43.5" customHeight="1" x14ac:dyDescent="0.25">
      <c r="A13" s="760"/>
      <c r="B13" s="761"/>
      <c r="C13" s="762" t="s">
        <v>452</v>
      </c>
      <c r="D13" s="765" t="s">
        <v>444</v>
      </c>
      <c r="E13" s="764"/>
      <c r="F13" s="337" t="s">
        <v>18</v>
      </c>
      <c r="G13" s="554">
        <v>8.3299999999999999E-2</v>
      </c>
      <c r="H13" s="554">
        <v>8.3299999999999999E-2</v>
      </c>
      <c r="I13" s="554">
        <v>8.3299999999999999E-2</v>
      </c>
      <c r="J13" s="554">
        <v>8.3299999999999999E-2</v>
      </c>
      <c r="K13" s="554">
        <v>8.3299999999999999E-2</v>
      </c>
      <c r="L13" s="554">
        <v>8.3299999999999999E-2</v>
      </c>
      <c r="M13" s="554">
        <v>8.3299999999999999E-2</v>
      </c>
      <c r="N13" s="554">
        <v>8.3400000000000002E-2</v>
      </c>
      <c r="O13" s="554">
        <v>8.3400000000000002E-2</v>
      </c>
      <c r="P13" s="554">
        <v>8.3400000000000002E-2</v>
      </c>
      <c r="Q13" s="554">
        <v>8.3400000000000002E-2</v>
      </c>
      <c r="R13" s="554">
        <v>8.3299999999999999E-2</v>
      </c>
      <c r="S13" s="337">
        <f t="shared" si="0"/>
        <v>1</v>
      </c>
      <c r="T13" s="754"/>
      <c r="U13" s="754">
        <v>0.1</v>
      </c>
      <c r="V13" s="763" t="s">
        <v>621</v>
      </c>
    </row>
    <row r="14" spans="1:22" s="333" customFormat="1" ht="43.5" customHeight="1" x14ac:dyDescent="0.25">
      <c r="A14" s="760"/>
      <c r="B14" s="761"/>
      <c r="C14" s="762"/>
      <c r="D14" s="765"/>
      <c r="E14" s="764"/>
      <c r="F14" s="338" t="s">
        <v>19</v>
      </c>
      <c r="G14" s="554">
        <v>8.3299999999999999E-2</v>
      </c>
      <c r="H14" s="554">
        <v>8.3299999999999999E-2</v>
      </c>
      <c r="I14" s="554">
        <v>8.3299999999999999E-2</v>
      </c>
      <c r="J14" s="555">
        <v>8.3299999999999999E-2</v>
      </c>
      <c r="K14" s="554">
        <v>8.3299999999999999E-2</v>
      </c>
      <c r="L14" s="554">
        <v>8.3299999999999999E-2</v>
      </c>
      <c r="M14" s="554">
        <v>8.3299999999999999E-2</v>
      </c>
      <c r="N14" s="554">
        <v>8.3400000000000002E-2</v>
      </c>
      <c r="O14" s="554">
        <v>8.3400000000000002E-2</v>
      </c>
      <c r="P14" s="554">
        <v>8.3400000000000002E-2</v>
      </c>
      <c r="Q14" s="554">
        <v>8.3400000000000002E-2</v>
      </c>
      <c r="R14" s="555">
        <v>8.3299999999999999E-2</v>
      </c>
      <c r="S14" s="363">
        <f t="shared" si="0"/>
        <v>1</v>
      </c>
      <c r="T14" s="754"/>
      <c r="U14" s="754"/>
      <c r="V14" s="794"/>
    </row>
    <row r="15" spans="1:22" s="333" customFormat="1" ht="43.5" customHeight="1" x14ac:dyDescent="0.25">
      <c r="A15" s="760"/>
      <c r="B15" s="761"/>
      <c r="C15" s="762" t="s">
        <v>435</v>
      </c>
      <c r="D15" s="765" t="s">
        <v>444</v>
      </c>
      <c r="E15" s="764"/>
      <c r="F15" s="337" t="s">
        <v>18</v>
      </c>
      <c r="G15" s="554">
        <v>8.3299999999999999E-2</v>
      </c>
      <c r="H15" s="554">
        <v>8.3299999999999999E-2</v>
      </c>
      <c r="I15" s="554">
        <v>8.3299999999999999E-2</v>
      </c>
      <c r="J15" s="554">
        <v>8.3299999999999999E-2</v>
      </c>
      <c r="K15" s="554">
        <v>8.3299999999999999E-2</v>
      </c>
      <c r="L15" s="554">
        <v>8.3299999999999999E-2</v>
      </c>
      <c r="M15" s="554">
        <v>8.3299999999999999E-2</v>
      </c>
      <c r="N15" s="554">
        <v>8.3400000000000002E-2</v>
      </c>
      <c r="O15" s="554">
        <v>8.3400000000000002E-2</v>
      </c>
      <c r="P15" s="554">
        <v>8.3400000000000002E-2</v>
      </c>
      <c r="Q15" s="554">
        <v>8.3400000000000002E-2</v>
      </c>
      <c r="R15" s="554">
        <v>8.3299999999999999E-2</v>
      </c>
      <c r="S15" s="337">
        <f t="shared" si="0"/>
        <v>1</v>
      </c>
      <c r="T15" s="754"/>
      <c r="U15" s="754">
        <v>0.1</v>
      </c>
      <c r="V15" s="793" t="s">
        <v>622</v>
      </c>
    </row>
    <row r="16" spans="1:22" s="333" customFormat="1" ht="43.5" customHeight="1" x14ac:dyDescent="0.25">
      <c r="A16" s="760"/>
      <c r="B16" s="761"/>
      <c r="C16" s="762"/>
      <c r="D16" s="765"/>
      <c r="E16" s="764"/>
      <c r="F16" s="338" t="s">
        <v>19</v>
      </c>
      <c r="G16" s="554">
        <v>8.3299999999999999E-2</v>
      </c>
      <c r="H16" s="554">
        <v>8.3299999999999999E-2</v>
      </c>
      <c r="I16" s="554">
        <v>8.3299999999999999E-2</v>
      </c>
      <c r="J16" s="555">
        <v>8.3299999999999999E-2</v>
      </c>
      <c r="K16" s="554">
        <v>8.3299999999999999E-2</v>
      </c>
      <c r="L16" s="554">
        <v>8.3299999999999999E-2</v>
      </c>
      <c r="M16" s="554">
        <v>8.3299999999999999E-2</v>
      </c>
      <c r="N16" s="554">
        <v>8.3400000000000002E-2</v>
      </c>
      <c r="O16" s="554">
        <v>8.3400000000000002E-2</v>
      </c>
      <c r="P16" s="554">
        <v>8.3400000000000002E-2</v>
      </c>
      <c r="Q16" s="554">
        <v>8.3400000000000002E-2</v>
      </c>
      <c r="R16" s="555">
        <v>8.3299999999999999E-2</v>
      </c>
      <c r="S16" s="363">
        <f t="shared" si="0"/>
        <v>1</v>
      </c>
      <c r="T16" s="754"/>
      <c r="U16" s="754"/>
      <c r="V16" s="793"/>
    </row>
    <row r="17" spans="1:26" s="333" customFormat="1" ht="43.5" customHeight="1" x14ac:dyDescent="0.25">
      <c r="A17" s="760"/>
      <c r="B17" s="761" t="s">
        <v>240</v>
      </c>
      <c r="C17" s="762" t="s">
        <v>436</v>
      </c>
      <c r="D17" s="765" t="s">
        <v>444</v>
      </c>
      <c r="E17" s="764"/>
      <c r="F17" s="337" t="s">
        <v>18</v>
      </c>
      <c r="G17" s="554">
        <v>2.5000000000000001E-2</v>
      </c>
      <c r="H17" s="554">
        <v>2.5000000000000001E-2</v>
      </c>
      <c r="I17" s="554">
        <v>0.1</v>
      </c>
      <c r="J17" s="554">
        <v>0.1</v>
      </c>
      <c r="K17" s="554">
        <v>0.1</v>
      </c>
      <c r="L17" s="554">
        <v>0.1</v>
      </c>
      <c r="M17" s="554">
        <v>0.1</v>
      </c>
      <c r="N17" s="554">
        <v>0.1</v>
      </c>
      <c r="O17" s="554">
        <v>0.1</v>
      </c>
      <c r="P17" s="554">
        <v>0.1</v>
      </c>
      <c r="Q17" s="554">
        <v>0.1</v>
      </c>
      <c r="R17" s="554">
        <v>0.05</v>
      </c>
      <c r="S17" s="337">
        <f t="shared" si="0"/>
        <v>0.99999999999999989</v>
      </c>
      <c r="T17" s="754">
        <v>0.33</v>
      </c>
      <c r="U17" s="754">
        <v>0.14000000000000001</v>
      </c>
      <c r="V17" s="756" t="s">
        <v>613</v>
      </c>
    </row>
    <row r="18" spans="1:26" s="333" customFormat="1" ht="43.5" customHeight="1" x14ac:dyDescent="0.25">
      <c r="A18" s="760"/>
      <c r="B18" s="761"/>
      <c r="C18" s="762"/>
      <c r="D18" s="765"/>
      <c r="E18" s="764"/>
      <c r="F18" s="338" t="s">
        <v>19</v>
      </c>
      <c r="G18" s="554">
        <v>2.5000000000000001E-2</v>
      </c>
      <c r="H18" s="554">
        <v>2.5000000000000001E-2</v>
      </c>
      <c r="I18" s="554">
        <v>0.1</v>
      </c>
      <c r="J18" s="555">
        <v>0.1</v>
      </c>
      <c r="K18" s="554">
        <v>0.1</v>
      </c>
      <c r="L18" s="554">
        <v>0.1</v>
      </c>
      <c r="M18" s="554">
        <v>0.1</v>
      </c>
      <c r="N18" s="554">
        <v>0.1</v>
      </c>
      <c r="O18" s="554">
        <v>0.1</v>
      </c>
      <c r="P18" s="554">
        <v>0.1</v>
      </c>
      <c r="Q18" s="554">
        <v>0.1</v>
      </c>
      <c r="R18" s="555">
        <v>0.05</v>
      </c>
      <c r="S18" s="363">
        <f t="shared" si="0"/>
        <v>0.99999999999999989</v>
      </c>
      <c r="T18" s="754"/>
      <c r="U18" s="754"/>
      <c r="V18" s="756"/>
    </row>
    <row r="19" spans="1:26" s="333" customFormat="1" ht="43.5" customHeight="1" x14ac:dyDescent="0.25">
      <c r="A19" s="760"/>
      <c r="B19" s="761"/>
      <c r="C19" s="762" t="s">
        <v>437</v>
      </c>
      <c r="D19" s="765" t="s">
        <v>444</v>
      </c>
      <c r="E19" s="764"/>
      <c r="F19" s="337" t="s">
        <v>18</v>
      </c>
      <c r="G19" s="554">
        <v>2.5000000000000001E-2</v>
      </c>
      <c r="H19" s="554">
        <v>2.5000000000000001E-2</v>
      </c>
      <c r="I19" s="554">
        <v>0.1</v>
      </c>
      <c r="J19" s="554">
        <v>0.1</v>
      </c>
      <c r="K19" s="554">
        <v>0.1</v>
      </c>
      <c r="L19" s="554">
        <v>0.1</v>
      </c>
      <c r="M19" s="554">
        <v>0.1</v>
      </c>
      <c r="N19" s="554">
        <v>0.1</v>
      </c>
      <c r="O19" s="554">
        <v>0.1</v>
      </c>
      <c r="P19" s="554">
        <v>0.1</v>
      </c>
      <c r="Q19" s="554">
        <v>0.1</v>
      </c>
      <c r="R19" s="554">
        <v>0.05</v>
      </c>
      <c r="S19" s="337">
        <f t="shared" si="0"/>
        <v>0.99999999999999989</v>
      </c>
      <c r="T19" s="754"/>
      <c r="U19" s="754">
        <v>0.14000000000000001</v>
      </c>
      <c r="V19" s="755" t="s">
        <v>614</v>
      </c>
    </row>
    <row r="20" spans="1:26" s="333" customFormat="1" ht="43.5" customHeight="1" x14ac:dyDescent="0.25">
      <c r="A20" s="760"/>
      <c r="B20" s="761"/>
      <c r="C20" s="762"/>
      <c r="D20" s="765"/>
      <c r="E20" s="764"/>
      <c r="F20" s="338" t="s">
        <v>19</v>
      </c>
      <c r="G20" s="554">
        <v>2.5000000000000001E-2</v>
      </c>
      <c r="H20" s="554">
        <v>2.5000000000000001E-2</v>
      </c>
      <c r="I20" s="554">
        <v>0.1</v>
      </c>
      <c r="J20" s="555">
        <v>0.1</v>
      </c>
      <c r="K20" s="554">
        <v>0.1</v>
      </c>
      <c r="L20" s="554">
        <v>0.1</v>
      </c>
      <c r="M20" s="554">
        <v>0.1</v>
      </c>
      <c r="N20" s="554">
        <v>0.1</v>
      </c>
      <c r="O20" s="554">
        <v>0.1</v>
      </c>
      <c r="P20" s="554">
        <v>0.1</v>
      </c>
      <c r="Q20" s="554">
        <v>0.1</v>
      </c>
      <c r="R20" s="555">
        <v>0.05</v>
      </c>
      <c r="S20" s="363">
        <f t="shared" si="0"/>
        <v>0.99999999999999989</v>
      </c>
      <c r="T20" s="754"/>
      <c r="U20" s="754"/>
      <c r="V20" s="755"/>
    </row>
    <row r="21" spans="1:26" s="333" customFormat="1" ht="46.5" customHeight="1" x14ac:dyDescent="0.25">
      <c r="A21" s="760"/>
      <c r="B21" s="761"/>
      <c r="C21" s="762" t="s">
        <v>438</v>
      </c>
      <c r="D21" s="765" t="s">
        <v>444</v>
      </c>
      <c r="E21" s="764"/>
      <c r="F21" s="337" t="s">
        <v>18</v>
      </c>
      <c r="G21" s="554">
        <v>2.5000000000000001E-2</v>
      </c>
      <c r="H21" s="554">
        <v>2.5000000000000001E-2</v>
      </c>
      <c r="I21" s="554">
        <v>0.1</v>
      </c>
      <c r="J21" s="554">
        <v>0.1</v>
      </c>
      <c r="K21" s="554">
        <v>0.1</v>
      </c>
      <c r="L21" s="554">
        <v>0.1</v>
      </c>
      <c r="M21" s="554">
        <v>0.1</v>
      </c>
      <c r="N21" s="554">
        <v>0.1</v>
      </c>
      <c r="O21" s="554">
        <v>0.1</v>
      </c>
      <c r="P21" s="554">
        <v>0.1</v>
      </c>
      <c r="Q21" s="554">
        <v>0.1</v>
      </c>
      <c r="R21" s="554">
        <v>0.05</v>
      </c>
      <c r="S21" s="337">
        <f t="shared" si="0"/>
        <v>0.99999999999999989</v>
      </c>
      <c r="T21" s="754"/>
      <c r="U21" s="754">
        <v>0.05</v>
      </c>
      <c r="V21" s="756" t="s">
        <v>615</v>
      </c>
    </row>
    <row r="22" spans="1:26" s="333" customFormat="1" ht="46.5" customHeight="1" x14ac:dyDescent="0.25">
      <c r="A22" s="760"/>
      <c r="B22" s="761"/>
      <c r="C22" s="762"/>
      <c r="D22" s="765"/>
      <c r="E22" s="764"/>
      <c r="F22" s="338" t="s">
        <v>19</v>
      </c>
      <c r="G22" s="554">
        <v>2.5000000000000001E-2</v>
      </c>
      <c r="H22" s="554">
        <v>2.5000000000000001E-2</v>
      </c>
      <c r="I22" s="554">
        <v>0.1</v>
      </c>
      <c r="J22" s="555">
        <v>0.1</v>
      </c>
      <c r="K22" s="554">
        <v>0.1</v>
      </c>
      <c r="L22" s="554">
        <v>0.1</v>
      </c>
      <c r="M22" s="554">
        <v>0.1</v>
      </c>
      <c r="N22" s="554">
        <v>0.1</v>
      </c>
      <c r="O22" s="554">
        <v>0.1</v>
      </c>
      <c r="P22" s="554">
        <v>0.1</v>
      </c>
      <c r="Q22" s="554">
        <v>0.1</v>
      </c>
      <c r="R22" s="555">
        <v>0.05</v>
      </c>
      <c r="S22" s="363">
        <f t="shared" si="0"/>
        <v>0.99999999999999989</v>
      </c>
      <c r="T22" s="754"/>
      <c r="U22" s="754"/>
      <c r="V22" s="756"/>
    </row>
    <row r="23" spans="1:26" s="333" customFormat="1" ht="46.5" customHeight="1" x14ac:dyDescent="0.25">
      <c r="A23" s="759" t="s">
        <v>239</v>
      </c>
      <c r="B23" s="758" t="s">
        <v>241</v>
      </c>
      <c r="C23" s="762" t="s">
        <v>443</v>
      </c>
      <c r="D23" s="757" t="s">
        <v>444</v>
      </c>
      <c r="E23" s="766"/>
      <c r="F23" s="337" t="s">
        <v>18</v>
      </c>
      <c r="G23" s="554">
        <v>4.0000000000000008E-2</v>
      </c>
      <c r="H23" s="554">
        <v>4.0000000000000008E-2</v>
      </c>
      <c r="I23" s="554">
        <v>0.09</v>
      </c>
      <c r="J23" s="554">
        <v>0.09</v>
      </c>
      <c r="K23" s="554">
        <v>0.09</v>
      </c>
      <c r="L23" s="554">
        <v>0.09</v>
      </c>
      <c r="M23" s="554">
        <v>0.09</v>
      </c>
      <c r="N23" s="554">
        <v>0.09</v>
      </c>
      <c r="O23" s="554">
        <v>0.09</v>
      </c>
      <c r="P23" s="554">
        <v>0.09</v>
      </c>
      <c r="Q23" s="554">
        <v>0.09</v>
      </c>
      <c r="R23" s="554">
        <v>0.11</v>
      </c>
      <c r="S23" s="337">
        <f t="shared" si="0"/>
        <v>0.99999999999999978</v>
      </c>
      <c r="T23" s="754">
        <v>0.33</v>
      </c>
      <c r="U23" s="754">
        <v>0.33</v>
      </c>
      <c r="V23" s="763" t="s">
        <v>625</v>
      </c>
    </row>
    <row r="24" spans="1:26" s="333" customFormat="1" ht="46.5" customHeight="1" x14ac:dyDescent="0.25">
      <c r="A24" s="759"/>
      <c r="B24" s="758"/>
      <c r="C24" s="762"/>
      <c r="D24" s="757"/>
      <c r="E24" s="766"/>
      <c r="F24" s="338" t="s">
        <v>19</v>
      </c>
      <c r="G24" s="554">
        <v>0.04</v>
      </c>
      <c r="H24" s="554">
        <v>0.04</v>
      </c>
      <c r="I24" s="554">
        <v>0.09</v>
      </c>
      <c r="J24" s="555">
        <v>0.09</v>
      </c>
      <c r="K24" s="554">
        <v>0.09</v>
      </c>
      <c r="L24" s="554">
        <v>0.09</v>
      </c>
      <c r="M24" s="554">
        <v>0.09</v>
      </c>
      <c r="N24" s="554">
        <v>0.09</v>
      </c>
      <c r="O24" s="554">
        <v>0.09</v>
      </c>
      <c r="P24" s="554">
        <v>0.09</v>
      </c>
      <c r="Q24" s="554">
        <v>0.09</v>
      </c>
      <c r="R24" s="555">
        <v>0.11</v>
      </c>
      <c r="S24" s="363">
        <f t="shared" si="0"/>
        <v>0.99999999999999978</v>
      </c>
      <c r="T24" s="754"/>
      <c r="U24" s="754"/>
      <c r="V24" s="763"/>
    </row>
    <row r="25" spans="1:26" ht="15.75" thickBot="1" x14ac:dyDescent="0.3">
      <c r="A25" s="752" t="s">
        <v>202</v>
      </c>
      <c r="B25" s="753"/>
      <c r="C25" s="753"/>
      <c r="D25" s="753"/>
      <c r="E25" s="753"/>
      <c r="F25" s="753"/>
      <c r="G25" s="753"/>
      <c r="H25" s="753"/>
      <c r="I25" s="753"/>
      <c r="J25" s="753"/>
      <c r="K25" s="753"/>
      <c r="L25" s="753"/>
      <c r="M25" s="753"/>
      <c r="N25" s="753"/>
      <c r="O25" s="753"/>
      <c r="P25" s="753"/>
      <c r="Q25" s="753"/>
      <c r="R25" s="753"/>
      <c r="S25" s="753"/>
      <c r="T25" s="339">
        <f>SUM(T9:T24)</f>
        <v>1</v>
      </c>
      <c r="U25" s="339">
        <f>SUM(U9:U24)</f>
        <v>1.0000000000000002</v>
      </c>
      <c r="V25" s="340"/>
    </row>
    <row r="26" spans="1:26" x14ac:dyDescent="0.25">
      <c r="A26" s="333"/>
      <c r="B26" s="333"/>
      <c r="C26" s="341"/>
      <c r="D26" s="333"/>
      <c r="E26" s="333"/>
      <c r="F26" s="333"/>
      <c r="G26" s="333"/>
      <c r="H26" s="333"/>
      <c r="I26" s="333"/>
      <c r="J26" s="333"/>
      <c r="K26" s="333"/>
      <c r="L26" s="333"/>
      <c r="M26" s="333"/>
      <c r="N26" s="342"/>
      <c r="O26" s="342"/>
      <c r="P26" s="342"/>
      <c r="Q26" s="343"/>
      <c r="R26" s="342"/>
      <c r="S26" s="342"/>
      <c r="T26" s="342"/>
      <c r="U26" s="342"/>
    </row>
    <row r="27" spans="1:26" x14ac:dyDescent="0.25">
      <c r="A27" s="333"/>
      <c r="B27" s="333"/>
      <c r="C27" s="341"/>
      <c r="D27" s="333"/>
      <c r="E27" s="333"/>
      <c r="F27" s="333"/>
      <c r="G27" s="333"/>
      <c r="H27" s="333"/>
      <c r="I27" s="333"/>
      <c r="J27" s="333"/>
      <c r="K27" s="333"/>
      <c r="L27" s="333"/>
      <c r="M27" s="333"/>
      <c r="N27" s="342"/>
      <c r="O27" s="342"/>
      <c r="P27" s="342"/>
      <c r="Q27" s="342"/>
      <c r="R27" s="342"/>
      <c r="T27" s="346"/>
      <c r="U27" s="342"/>
    </row>
    <row r="28" spans="1:26" x14ac:dyDescent="0.25">
      <c r="A28" s="333"/>
      <c r="B28" s="333"/>
      <c r="C28" s="341"/>
      <c r="D28" s="333"/>
      <c r="E28" s="333"/>
      <c r="F28" s="333"/>
      <c r="G28" s="333"/>
      <c r="H28" s="333"/>
      <c r="I28" s="333"/>
      <c r="J28" s="333"/>
      <c r="K28" s="333"/>
      <c r="L28" s="333"/>
      <c r="M28" s="333"/>
      <c r="N28" s="342"/>
      <c r="O28" s="342"/>
      <c r="P28" s="342"/>
      <c r="Q28" s="342"/>
      <c r="R28" s="342"/>
      <c r="S28" s="342"/>
      <c r="U28" s="342"/>
      <c r="V28" s="346"/>
    </row>
    <row r="29" spans="1:26" x14ac:dyDescent="0.25">
      <c r="A29" s="333"/>
      <c r="B29" s="1" t="s">
        <v>32</v>
      </c>
      <c r="C29" s="644" t="s">
        <v>33</v>
      </c>
      <c r="D29" s="645"/>
      <c r="E29" s="645"/>
      <c r="F29" s="645"/>
      <c r="G29" s="645"/>
      <c r="H29" s="645"/>
      <c r="I29" s="646"/>
      <c r="J29" s="647" t="s">
        <v>34</v>
      </c>
      <c r="K29" s="648"/>
      <c r="L29" s="648"/>
      <c r="M29" s="648"/>
      <c r="N29" s="648"/>
      <c r="O29" s="648"/>
      <c r="P29" s="649"/>
      <c r="Q29" s="248"/>
      <c r="R29" s="248"/>
      <c r="S29" s="248"/>
      <c r="T29" s="248"/>
      <c r="U29" s="248"/>
      <c r="V29" s="249"/>
      <c r="W29" s="250"/>
      <c r="X29" s="250"/>
      <c r="Y29" s="250"/>
      <c r="Z29" s="250"/>
    </row>
    <row r="30" spans="1:26" x14ac:dyDescent="0.25">
      <c r="A30" s="333"/>
      <c r="B30" s="2">
        <v>13</v>
      </c>
      <c r="C30" s="650" t="s">
        <v>75</v>
      </c>
      <c r="D30" s="650"/>
      <c r="E30" s="650"/>
      <c r="F30" s="650"/>
      <c r="G30" s="650"/>
      <c r="H30" s="650"/>
      <c r="I30" s="650"/>
      <c r="J30" s="650" t="s">
        <v>66</v>
      </c>
      <c r="K30" s="650"/>
      <c r="L30" s="650"/>
      <c r="M30" s="650"/>
      <c r="N30" s="650"/>
      <c r="O30" s="650"/>
      <c r="P30" s="650"/>
      <c r="Q30" s="248"/>
      <c r="R30" s="248"/>
      <c r="S30" s="248"/>
      <c r="T30" s="248"/>
      <c r="U30" s="248"/>
      <c r="V30" s="249"/>
      <c r="W30" s="250"/>
      <c r="X30" s="250"/>
      <c r="Y30" s="250"/>
      <c r="Z30" s="250"/>
    </row>
    <row r="31" spans="1:26" x14ac:dyDescent="0.25">
      <c r="A31" s="333"/>
      <c r="B31" s="2">
        <v>14</v>
      </c>
      <c r="C31" s="650" t="s">
        <v>224</v>
      </c>
      <c r="D31" s="650"/>
      <c r="E31" s="650"/>
      <c r="F31" s="650"/>
      <c r="G31" s="650"/>
      <c r="H31" s="650"/>
      <c r="I31" s="650"/>
      <c r="J31" s="651" t="s">
        <v>431</v>
      </c>
      <c r="K31" s="651"/>
      <c r="L31" s="651"/>
      <c r="M31" s="651"/>
      <c r="N31" s="651"/>
      <c r="O31" s="651"/>
      <c r="P31" s="651"/>
      <c r="Q31" s="248"/>
      <c r="R31" s="248"/>
      <c r="S31" s="248"/>
      <c r="T31" s="248"/>
      <c r="U31" s="248"/>
      <c r="V31" s="249"/>
      <c r="W31" s="250"/>
      <c r="X31" s="250"/>
      <c r="Y31" s="250"/>
      <c r="Z31" s="250"/>
    </row>
    <row r="32" spans="1:26" x14ac:dyDescent="0.25">
      <c r="A32" s="333"/>
      <c r="B32" s="333"/>
      <c r="C32" s="341"/>
      <c r="D32" s="333"/>
      <c r="E32" s="333"/>
      <c r="F32" s="333"/>
      <c r="G32" s="333"/>
      <c r="H32" s="333"/>
      <c r="I32" s="333"/>
      <c r="J32" s="333"/>
      <c r="K32" s="333"/>
      <c r="L32" s="333"/>
      <c r="M32" s="333"/>
      <c r="N32" s="342"/>
      <c r="O32" s="342"/>
      <c r="P32" s="342"/>
      <c r="Q32" s="342"/>
      <c r="R32" s="342"/>
      <c r="S32" s="342"/>
      <c r="T32" s="342"/>
      <c r="U32" s="342"/>
    </row>
    <row r="33" spans="1:21" x14ac:dyDescent="0.25">
      <c r="A33" s="333"/>
      <c r="B33" s="333"/>
      <c r="C33" s="341"/>
      <c r="D33" s="333"/>
      <c r="E33" s="333"/>
      <c r="F33" s="333"/>
      <c r="G33" s="333"/>
      <c r="H33" s="333"/>
      <c r="I33" s="333"/>
      <c r="J33" s="333"/>
      <c r="K33" s="333"/>
      <c r="L33" s="333"/>
      <c r="M33" s="333"/>
      <c r="N33" s="342"/>
      <c r="O33" s="342"/>
      <c r="P33" s="342"/>
      <c r="Q33" s="342"/>
      <c r="R33" s="342"/>
      <c r="S33" s="342"/>
      <c r="T33" s="342"/>
      <c r="U33" s="342"/>
    </row>
    <row r="34" spans="1:21" x14ac:dyDescent="0.25">
      <c r="A34" s="333"/>
      <c r="B34" s="333"/>
      <c r="C34" s="341"/>
      <c r="D34" s="333"/>
      <c r="E34" s="333"/>
      <c r="F34" s="333"/>
      <c r="G34" s="333"/>
      <c r="H34" s="333"/>
      <c r="I34" s="333"/>
      <c r="J34" s="333"/>
      <c r="K34" s="333"/>
      <c r="L34" s="333"/>
      <c r="M34" s="333"/>
      <c r="N34" s="342"/>
      <c r="O34" s="342"/>
      <c r="P34" s="342"/>
      <c r="Q34" s="342"/>
      <c r="R34" s="342"/>
      <c r="S34" s="342"/>
      <c r="T34" s="342"/>
      <c r="U34" s="342"/>
    </row>
    <row r="35" spans="1:21" x14ac:dyDescent="0.25">
      <c r="A35" s="333"/>
      <c r="B35" s="333"/>
      <c r="C35" s="341"/>
      <c r="D35" s="333"/>
      <c r="E35" s="333"/>
      <c r="F35" s="333"/>
      <c r="G35" s="333"/>
      <c r="H35" s="333"/>
      <c r="I35" s="333"/>
      <c r="J35" s="333"/>
      <c r="K35" s="333"/>
      <c r="L35" s="333"/>
      <c r="M35" s="333"/>
      <c r="N35" s="342"/>
      <c r="O35" s="342"/>
      <c r="P35" s="342"/>
      <c r="Q35" s="342"/>
      <c r="R35" s="342"/>
      <c r="S35" s="342"/>
      <c r="T35" s="342"/>
      <c r="U35" s="342"/>
    </row>
    <row r="36" spans="1:21" x14ac:dyDescent="0.25">
      <c r="A36" s="333"/>
      <c r="B36" s="333"/>
      <c r="C36" s="341"/>
      <c r="D36" s="333"/>
      <c r="E36" s="333"/>
      <c r="F36" s="333"/>
      <c r="G36" s="333"/>
      <c r="H36" s="333"/>
      <c r="I36" s="333"/>
      <c r="J36" s="333"/>
      <c r="K36" s="333"/>
      <c r="L36" s="333"/>
      <c r="M36" s="333"/>
      <c r="N36" s="342"/>
      <c r="O36" s="342"/>
      <c r="P36" s="342"/>
      <c r="Q36" s="342"/>
      <c r="R36" s="342"/>
      <c r="S36" s="342"/>
      <c r="T36" s="342"/>
      <c r="U36" s="342"/>
    </row>
    <row r="37" spans="1:21" x14ac:dyDescent="0.25">
      <c r="A37" s="333"/>
      <c r="B37" s="333"/>
      <c r="C37" s="341"/>
      <c r="D37" s="333"/>
      <c r="E37" s="333"/>
      <c r="F37" s="333"/>
      <c r="G37" s="333"/>
      <c r="H37" s="333"/>
      <c r="I37" s="333"/>
      <c r="J37" s="333"/>
      <c r="K37" s="333"/>
      <c r="L37" s="333"/>
      <c r="M37" s="333"/>
      <c r="N37" s="342"/>
      <c r="O37" s="342"/>
      <c r="P37" s="342"/>
      <c r="Q37" s="342"/>
      <c r="R37" s="342"/>
      <c r="S37" s="342"/>
      <c r="T37" s="342"/>
      <c r="U37" s="342"/>
    </row>
    <row r="38" spans="1:21" x14ac:dyDescent="0.25">
      <c r="A38" s="333"/>
      <c r="B38" s="333"/>
      <c r="C38" s="341"/>
      <c r="D38" s="333"/>
      <c r="E38" s="333"/>
      <c r="F38" s="333"/>
      <c r="G38" s="333"/>
      <c r="H38" s="333"/>
      <c r="I38" s="333"/>
      <c r="J38" s="333"/>
      <c r="K38" s="333"/>
      <c r="L38" s="333"/>
      <c r="M38" s="333"/>
      <c r="N38" s="342"/>
      <c r="O38" s="342"/>
      <c r="P38" s="342"/>
      <c r="Q38" s="342"/>
      <c r="R38" s="342"/>
      <c r="S38" s="342"/>
      <c r="T38" s="342"/>
      <c r="U38" s="342"/>
    </row>
    <row r="39" spans="1:21" x14ac:dyDescent="0.25">
      <c r="A39" s="333"/>
      <c r="B39" s="333"/>
      <c r="C39" s="341"/>
      <c r="D39" s="333"/>
      <c r="E39" s="333"/>
      <c r="F39" s="333"/>
      <c r="G39" s="333"/>
      <c r="H39" s="333"/>
      <c r="I39" s="333"/>
      <c r="J39" s="333"/>
      <c r="K39" s="333"/>
      <c r="L39" s="333"/>
      <c r="M39" s="333"/>
      <c r="N39" s="342"/>
      <c r="O39" s="342"/>
      <c r="P39" s="342"/>
      <c r="Q39" s="342"/>
      <c r="R39" s="342"/>
      <c r="S39" s="342"/>
      <c r="T39" s="342"/>
      <c r="U39" s="342"/>
    </row>
    <row r="40" spans="1:21" x14ac:dyDescent="0.25">
      <c r="A40" s="333"/>
      <c r="B40" s="333"/>
      <c r="C40" s="341"/>
      <c r="D40" s="333"/>
      <c r="E40" s="333"/>
      <c r="F40" s="333"/>
      <c r="G40" s="333"/>
      <c r="H40" s="333"/>
      <c r="I40" s="333"/>
      <c r="J40" s="333"/>
      <c r="K40" s="333"/>
      <c r="L40" s="333"/>
      <c r="M40" s="333"/>
      <c r="N40" s="342"/>
      <c r="O40" s="342"/>
      <c r="P40" s="342"/>
      <c r="Q40" s="342"/>
      <c r="R40" s="342"/>
      <c r="S40" s="342"/>
      <c r="T40" s="342"/>
      <c r="U40" s="342"/>
    </row>
    <row r="41" spans="1:21" x14ac:dyDescent="0.25">
      <c r="A41" s="333"/>
      <c r="B41" s="333"/>
      <c r="C41" s="341"/>
      <c r="D41" s="333"/>
      <c r="E41" s="333"/>
      <c r="F41" s="333"/>
      <c r="G41" s="333"/>
      <c r="H41" s="333"/>
      <c r="I41" s="333"/>
      <c r="J41" s="333"/>
      <c r="K41" s="333"/>
      <c r="L41" s="333"/>
      <c r="M41" s="333"/>
      <c r="N41" s="342"/>
      <c r="O41" s="342"/>
      <c r="P41" s="342"/>
      <c r="Q41" s="342"/>
      <c r="R41" s="342"/>
      <c r="S41" s="342"/>
      <c r="T41" s="342"/>
      <c r="U41" s="342"/>
    </row>
    <row r="42" spans="1:21" x14ac:dyDescent="0.25">
      <c r="A42" s="333"/>
      <c r="B42" s="333"/>
      <c r="C42" s="341"/>
      <c r="D42" s="333"/>
      <c r="E42" s="333"/>
      <c r="F42" s="333"/>
      <c r="G42" s="333"/>
      <c r="H42" s="333"/>
      <c r="I42" s="333"/>
      <c r="J42" s="333"/>
      <c r="K42" s="333"/>
      <c r="L42" s="333"/>
      <c r="M42" s="333"/>
      <c r="N42" s="342"/>
      <c r="O42" s="342"/>
      <c r="P42" s="342"/>
      <c r="Q42" s="342"/>
      <c r="R42" s="342"/>
      <c r="S42" s="342"/>
      <c r="T42" s="342"/>
      <c r="U42" s="342"/>
    </row>
    <row r="43" spans="1:21" x14ac:dyDescent="0.25">
      <c r="A43" s="333"/>
      <c r="B43" s="333"/>
      <c r="C43" s="341"/>
      <c r="D43" s="333"/>
      <c r="E43" s="333"/>
      <c r="F43" s="333"/>
      <c r="G43" s="333"/>
      <c r="H43" s="333"/>
      <c r="I43" s="333"/>
      <c r="J43" s="333"/>
      <c r="K43" s="333"/>
      <c r="L43" s="333"/>
      <c r="M43" s="333"/>
      <c r="N43" s="342"/>
      <c r="O43" s="342"/>
      <c r="P43" s="342"/>
      <c r="Q43" s="342"/>
      <c r="R43" s="342"/>
      <c r="S43" s="342"/>
      <c r="T43" s="342"/>
      <c r="U43" s="342"/>
    </row>
    <row r="44" spans="1:21" x14ac:dyDescent="0.25">
      <c r="A44" s="333"/>
      <c r="B44" s="333"/>
      <c r="C44" s="341"/>
      <c r="D44" s="333"/>
      <c r="E44" s="333"/>
      <c r="F44" s="333"/>
      <c r="G44" s="333"/>
      <c r="H44" s="333"/>
      <c r="I44" s="333"/>
      <c r="J44" s="333"/>
      <c r="K44" s="333"/>
      <c r="L44" s="333"/>
      <c r="M44" s="333"/>
      <c r="N44" s="342"/>
      <c r="O44" s="342"/>
      <c r="P44" s="342"/>
      <c r="Q44" s="342"/>
      <c r="R44" s="342"/>
      <c r="S44" s="342"/>
      <c r="T44" s="342"/>
      <c r="U44" s="342"/>
    </row>
    <row r="45" spans="1:21" x14ac:dyDescent="0.25">
      <c r="A45" s="333"/>
      <c r="B45" s="333"/>
      <c r="C45" s="341"/>
      <c r="D45" s="333"/>
      <c r="E45" s="333"/>
      <c r="F45" s="333"/>
      <c r="G45" s="333"/>
      <c r="H45" s="333"/>
      <c r="I45" s="333"/>
      <c r="J45" s="333"/>
      <c r="K45" s="333"/>
      <c r="L45" s="333"/>
      <c r="M45" s="333"/>
      <c r="N45" s="342"/>
      <c r="O45" s="342"/>
      <c r="P45" s="342"/>
      <c r="Q45" s="342"/>
      <c r="R45" s="342"/>
      <c r="S45" s="342"/>
      <c r="T45" s="342"/>
      <c r="U45" s="342"/>
    </row>
    <row r="46" spans="1:21" x14ac:dyDescent="0.25">
      <c r="A46" s="333"/>
      <c r="B46" s="333"/>
      <c r="C46" s="341"/>
      <c r="D46" s="333"/>
      <c r="E46" s="333"/>
      <c r="F46" s="333"/>
      <c r="G46" s="333"/>
      <c r="H46" s="333"/>
      <c r="I46" s="333"/>
      <c r="J46" s="333"/>
      <c r="K46" s="333"/>
      <c r="L46" s="333"/>
      <c r="M46" s="333"/>
      <c r="N46" s="342"/>
      <c r="O46" s="342"/>
      <c r="P46" s="342"/>
      <c r="Q46" s="342"/>
      <c r="R46" s="342"/>
      <c r="S46" s="342"/>
      <c r="T46" s="342"/>
      <c r="U46" s="342"/>
    </row>
    <row r="47" spans="1:21" x14ac:dyDescent="0.25">
      <c r="A47" s="333"/>
      <c r="B47" s="333"/>
      <c r="C47" s="341"/>
      <c r="D47" s="333"/>
      <c r="E47" s="333"/>
      <c r="F47" s="333"/>
      <c r="G47" s="333"/>
      <c r="H47" s="333"/>
      <c r="I47" s="333"/>
      <c r="J47" s="333"/>
      <c r="K47" s="333"/>
      <c r="L47" s="333"/>
      <c r="M47" s="333"/>
      <c r="N47" s="342"/>
      <c r="O47" s="342"/>
      <c r="P47" s="342"/>
      <c r="Q47" s="342"/>
      <c r="R47" s="342"/>
      <c r="S47" s="342"/>
      <c r="T47" s="342"/>
      <c r="U47" s="342"/>
    </row>
    <row r="48" spans="1:21" x14ac:dyDescent="0.25">
      <c r="A48" s="333"/>
      <c r="B48" s="333"/>
      <c r="C48" s="341"/>
      <c r="D48" s="333"/>
      <c r="E48" s="333"/>
      <c r="F48" s="333"/>
      <c r="G48" s="333"/>
      <c r="H48" s="333"/>
      <c r="I48" s="333"/>
      <c r="J48" s="333"/>
      <c r="K48" s="333"/>
      <c r="L48" s="333"/>
      <c r="M48" s="333"/>
      <c r="N48" s="342"/>
      <c r="O48" s="342"/>
      <c r="P48" s="342"/>
      <c r="Q48" s="342"/>
      <c r="R48" s="342"/>
      <c r="S48" s="342"/>
      <c r="T48" s="342"/>
      <c r="U48" s="342"/>
    </row>
    <row r="49" spans="1:21" x14ac:dyDescent="0.25">
      <c r="A49" s="333"/>
      <c r="B49" s="333"/>
      <c r="C49" s="341"/>
      <c r="D49" s="333"/>
      <c r="E49" s="333"/>
      <c r="F49" s="333"/>
      <c r="G49" s="333"/>
      <c r="H49" s="333"/>
      <c r="I49" s="333"/>
      <c r="J49" s="333"/>
      <c r="K49" s="333"/>
      <c r="L49" s="333"/>
      <c r="M49" s="333"/>
      <c r="N49" s="342"/>
      <c r="O49" s="342"/>
      <c r="P49" s="342"/>
      <c r="Q49" s="342"/>
      <c r="R49" s="342"/>
      <c r="S49" s="342"/>
      <c r="T49" s="342"/>
      <c r="U49" s="342"/>
    </row>
    <row r="50" spans="1:21" x14ac:dyDescent="0.25">
      <c r="A50" s="333"/>
      <c r="B50" s="333"/>
      <c r="C50" s="341"/>
      <c r="D50" s="333"/>
      <c r="E50" s="333"/>
      <c r="F50" s="333"/>
      <c r="G50" s="333"/>
      <c r="H50" s="333"/>
      <c r="I50" s="333"/>
      <c r="J50" s="333"/>
      <c r="K50" s="333"/>
      <c r="L50" s="333"/>
      <c r="M50" s="333"/>
      <c r="N50" s="342"/>
      <c r="O50" s="342"/>
      <c r="P50" s="342"/>
      <c r="Q50" s="342"/>
      <c r="R50" s="342"/>
      <c r="S50" s="342"/>
      <c r="T50" s="342"/>
      <c r="U50" s="342"/>
    </row>
    <row r="51" spans="1:21" x14ac:dyDescent="0.25">
      <c r="A51" s="333"/>
      <c r="B51" s="333"/>
      <c r="C51" s="341"/>
      <c r="D51" s="333"/>
      <c r="E51" s="333"/>
      <c r="F51" s="333"/>
      <c r="G51" s="333"/>
      <c r="H51" s="333"/>
      <c r="I51" s="333"/>
      <c r="J51" s="333"/>
      <c r="K51" s="333"/>
      <c r="L51" s="333"/>
      <c r="M51" s="333"/>
      <c r="N51" s="342"/>
      <c r="O51" s="342"/>
      <c r="P51" s="342"/>
      <c r="Q51" s="342"/>
      <c r="R51" s="342"/>
      <c r="S51" s="342"/>
      <c r="T51" s="342"/>
      <c r="U51" s="342"/>
    </row>
    <row r="52" spans="1:21" x14ac:dyDescent="0.25">
      <c r="A52" s="333"/>
      <c r="B52" s="333"/>
      <c r="C52" s="341"/>
      <c r="D52" s="333"/>
      <c r="E52" s="333"/>
      <c r="F52" s="333"/>
      <c r="G52" s="333"/>
      <c r="H52" s="333"/>
      <c r="I52" s="333"/>
      <c r="J52" s="333"/>
      <c r="K52" s="333"/>
      <c r="L52" s="333"/>
      <c r="M52" s="333"/>
      <c r="N52" s="342"/>
      <c r="O52" s="342"/>
      <c r="P52" s="342"/>
      <c r="Q52" s="342"/>
      <c r="R52" s="342"/>
      <c r="S52" s="342"/>
      <c r="T52" s="342"/>
      <c r="U52" s="342"/>
    </row>
    <row r="53" spans="1:21" x14ac:dyDescent="0.25">
      <c r="A53" s="333"/>
      <c r="B53" s="333"/>
      <c r="C53" s="341"/>
      <c r="D53" s="333"/>
      <c r="E53" s="333"/>
      <c r="F53" s="333"/>
      <c r="G53" s="333"/>
      <c r="H53" s="333"/>
      <c r="I53" s="333"/>
      <c r="J53" s="333"/>
      <c r="K53" s="333"/>
      <c r="L53" s="333"/>
      <c r="M53" s="333"/>
      <c r="N53" s="342"/>
      <c r="O53" s="342"/>
      <c r="P53" s="342"/>
      <c r="Q53" s="342"/>
      <c r="R53" s="342"/>
      <c r="S53" s="342"/>
      <c r="T53" s="342"/>
      <c r="U53" s="342"/>
    </row>
    <row r="54" spans="1:21" x14ac:dyDescent="0.25">
      <c r="A54" s="333"/>
      <c r="B54" s="333"/>
      <c r="C54" s="341"/>
      <c r="D54" s="333"/>
      <c r="E54" s="333"/>
      <c r="F54" s="333"/>
      <c r="G54" s="333"/>
      <c r="H54" s="333"/>
      <c r="I54" s="333"/>
      <c r="J54" s="333"/>
      <c r="K54" s="333"/>
      <c r="L54" s="333"/>
      <c r="M54" s="333"/>
      <c r="N54" s="342"/>
      <c r="O54" s="342"/>
      <c r="P54" s="342"/>
      <c r="Q54" s="342"/>
      <c r="R54" s="342"/>
      <c r="S54" s="342"/>
      <c r="T54" s="342"/>
      <c r="U54" s="342"/>
    </row>
    <row r="55" spans="1:21" x14ac:dyDescent="0.25">
      <c r="A55" s="333"/>
      <c r="B55" s="333"/>
      <c r="C55" s="341"/>
      <c r="D55" s="333"/>
      <c r="E55" s="333"/>
      <c r="F55" s="333"/>
      <c r="G55" s="333"/>
      <c r="H55" s="333"/>
      <c r="I55" s="333"/>
      <c r="J55" s="333"/>
      <c r="K55" s="333"/>
      <c r="L55" s="333"/>
      <c r="M55" s="333"/>
      <c r="N55" s="342"/>
      <c r="O55" s="342"/>
      <c r="P55" s="342"/>
      <c r="Q55" s="342"/>
      <c r="R55" s="342"/>
      <c r="S55" s="342"/>
      <c r="T55" s="342"/>
      <c r="U55" s="342"/>
    </row>
    <row r="56" spans="1:21" x14ac:dyDescent="0.25">
      <c r="A56" s="333"/>
      <c r="B56" s="333"/>
      <c r="C56" s="341"/>
      <c r="D56" s="333"/>
      <c r="E56" s="333"/>
      <c r="F56" s="333"/>
      <c r="G56" s="333"/>
      <c r="H56" s="333"/>
      <c r="I56" s="333"/>
      <c r="J56" s="333"/>
      <c r="K56" s="333"/>
      <c r="L56" s="333"/>
      <c r="M56" s="333"/>
      <c r="N56" s="342"/>
      <c r="O56" s="342"/>
      <c r="P56" s="342"/>
      <c r="Q56" s="342"/>
      <c r="R56" s="342"/>
      <c r="S56" s="342"/>
      <c r="T56" s="342"/>
      <c r="U56" s="342"/>
    </row>
    <row r="57" spans="1:21" x14ac:dyDescent="0.25">
      <c r="A57" s="333"/>
      <c r="B57" s="333"/>
      <c r="C57" s="341"/>
      <c r="D57" s="333"/>
      <c r="E57" s="333"/>
      <c r="F57" s="333"/>
      <c r="G57" s="333"/>
      <c r="H57" s="333"/>
      <c r="I57" s="333"/>
      <c r="J57" s="333"/>
      <c r="K57" s="333"/>
      <c r="L57" s="333"/>
      <c r="M57" s="333"/>
      <c r="N57" s="342"/>
      <c r="O57" s="342"/>
      <c r="P57" s="342"/>
      <c r="Q57" s="342"/>
      <c r="R57" s="342"/>
      <c r="S57" s="342"/>
      <c r="T57" s="342"/>
      <c r="U57" s="342"/>
    </row>
    <row r="58" spans="1:21" x14ac:dyDescent="0.25">
      <c r="A58" s="333"/>
      <c r="B58" s="333"/>
      <c r="C58" s="341"/>
      <c r="D58" s="333"/>
      <c r="E58" s="333"/>
      <c r="F58" s="333"/>
      <c r="G58" s="333"/>
      <c r="H58" s="333"/>
      <c r="I58" s="333"/>
      <c r="J58" s="333"/>
      <c r="K58" s="333"/>
      <c r="L58" s="333"/>
      <c r="M58" s="333"/>
      <c r="N58" s="342"/>
      <c r="O58" s="342"/>
      <c r="P58" s="342"/>
      <c r="Q58" s="342"/>
      <c r="R58" s="342"/>
      <c r="S58" s="342"/>
      <c r="T58" s="342"/>
      <c r="U58" s="342"/>
    </row>
    <row r="59" spans="1:21" x14ac:dyDescent="0.25">
      <c r="A59" s="333"/>
      <c r="B59" s="333"/>
      <c r="C59" s="341"/>
      <c r="D59" s="333"/>
      <c r="E59" s="333"/>
      <c r="F59" s="333"/>
      <c r="G59" s="333"/>
      <c r="H59" s="333"/>
      <c r="I59" s="333"/>
      <c r="J59" s="333"/>
      <c r="K59" s="333"/>
      <c r="L59" s="333"/>
      <c r="M59" s="333"/>
      <c r="N59" s="342"/>
      <c r="O59" s="342"/>
      <c r="P59" s="342"/>
      <c r="Q59" s="342"/>
      <c r="R59" s="342"/>
      <c r="S59" s="342"/>
      <c r="T59" s="342"/>
      <c r="U59" s="342"/>
    </row>
    <row r="60" spans="1:21" x14ac:dyDescent="0.25">
      <c r="A60" s="333"/>
      <c r="B60" s="333"/>
      <c r="C60" s="341"/>
      <c r="D60" s="333"/>
      <c r="E60" s="333"/>
      <c r="F60" s="333"/>
      <c r="G60" s="333"/>
      <c r="H60" s="333"/>
      <c r="I60" s="333"/>
      <c r="J60" s="333"/>
      <c r="K60" s="333"/>
      <c r="L60" s="333"/>
      <c r="M60" s="333"/>
      <c r="N60" s="342"/>
      <c r="O60" s="342"/>
      <c r="P60" s="342"/>
      <c r="Q60" s="342"/>
      <c r="R60" s="342"/>
      <c r="S60" s="342"/>
      <c r="T60" s="342"/>
      <c r="U60" s="342"/>
    </row>
    <row r="61" spans="1:21" x14ac:dyDescent="0.25">
      <c r="A61" s="333"/>
      <c r="B61" s="333"/>
      <c r="C61" s="341"/>
      <c r="D61" s="333"/>
      <c r="E61" s="333"/>
      <c r="F61" s="333"/>
      <c r="G61" s="333"/>
      <c r="H61" s="333"/>
      <c r="I61" s="333"/>
      <c r="J61" s="333"/>
      <c r="K61" s="333"/>
      <c r="L61" s="333"/>
      <c r="M61" s="333"/>
      <c r="N61" s="342"/>
      <c r="O61" s="342"/>
      <c r="P61" s="342"/>
      <c r="Q61" s="342"/>
      <c r="R61" s="342"/>
      <c r="S61" s="342"/>
      <c r="T61" s="342"/>
      <c r="U61" s="342"/>
    </row>
    <row r="62" spans="1:21" x14ac:dyDescent="0.25">
      <c r="A62" s="333"/>
      <c r="B62" s="333"/>
      <c r="C62" s="341"/>
      <c r="D62" s="333"/>
      <c r="E62" s="333"/>
      <c r="F62" s="333"/>
      <c r="G62" s="333"/>
      <c r="H62" s="333"/>
      <c r="I62" s="333"/>
      <c r="J62" s="333"/>
      <c r="K62" s="333"/>
      <c r="L62" s="333"/>
      <c r="M62" s="333"/>
      <c r="N62" s="342"/>
      <c r="O62" s="342"/>
      <c r="P62" s="342"/>
      <c r="Q62" s="342"/>
      <c r="R62" s="342"/>
      <c r="S62" s="342"/>
      <c r="T62" s="342"/>
      <c r="U62" s="342"/>
    </row>
    <row r="63" spans="1:21" x14ac:dyDescent="0.25">
      <c r="A63" s="333"/>
      <c r="B63" s="333"/>
      <c r="C63" s="341"/>
      <c r="D63" s="333"/>
      <c r="E63" s="333"/>
      <c r="F63" s="333"/>
      <c r="G63" s="333"/>
      <c r="H63" s="333"/>
      <c r="I63" s="333"/>
      <c r="J63" s="333"/>
      <c r="K63" s="333"/>
      <c r="L63" s="333"/>
      <c r="M63" s="333"/>
      <c r="N63" s="342"/>
      <c r="O63" s="342"/>
      <c r="P63" s="342"/>
      <c r="Q63" s="342"/>
      <c r="R63" s="342"/>
      <c r="S63" s="342"/>
      <c r="T63" s="342"/>
      <c r="U63" s="342"/>
    </row>
    <row r="64" spans="1:21" x14ac:dyDescent="0.25">
      <c r="A64" s="333"/>
      <c r="B64" s="333"/>
      <c r="C64" s="341"/>
      <c r="D64" s="333"/>
      <c r="E64" s="333"/>
      <c r="F64" s="333"/>
      <c r="G64" s="333"/>
      <c r="H64" s="333"/>
      <c r="I64" s="333"/>
      <c r="J64" s="333"/>
      <c r="K64" s="333"/>
      <c r="L64" s="333"/>
      <c r="M64" s="333"/>
      <c r="N64" s="342"/>
      <c r="O64" s="342"/>
      <c r="P64" s="342"/>
      <c r="Q64" s="342"/>
      <c r="R64" s="342"/>
      <c r="S64" s="342"/>
      <c r="T64" s="342"/>
      <c r="U64" s="342"/>
    </row>
    <row r="65" spans="1:21" x14ac:dyDescent="0.25">
      <c r="A65" s="333"/>
      <c r="B65" s="333"/>
      <c r="C65" s="341"/>
      <c r="D65" s="333"/>
      <c r="E65" s="333"/>
      <c r="F65" s="333"/>
      <c r="G65" s="333"/>
      <c r="H65" s="333"/>
      <c r="I65" s="333"/>
      <c r="J65" s="333"/>
      <c r="K65" s="333"/>
      <c r="L65" s="333"/>
      <c r="M65" s="333"/>
      <c r="N65" s="342"/>
      <c r="O65" s="342"/>
      <c r="P65" s="342"/>
      <c r="Q65" s="342"/>
      <c r="R65" s="342"/>
      <c r="S65" s="342"/>
      <c r="T65" s="342"/>
      <c r="U65" s="342"/>
    </row>
    <row r="66" spans="1:21" x14ac:dyDescent="0.25">
      <c r="A66" s="333"/>
      <c r="B66" s="333"/>
      <c r="C66" s="341"/>
      <c r="D66" s="333"/>
      <c r="E66" s="333"/>
      <c r="F66" s="333"/>
      <c r="G66" s="333"/>
      <c r="H66" s="333"/>
      <c r="I66" s="333"/>
      <c r="J66" s="333"/>
      <c r="K66" s="333"/>
      <c r="L66" s="333"/>
      <c r="M66" s="333"/>
      <c r="N66" s="342"/>
      <c r="O66" s="342"/>
      <c r="P66" s="342"/>
      <c r="Q66" s="342"/>
      <c r="R66" s="342"/>
      <c r="S66" s="342"/>
      <c r="T66" s="342"/>
      <c r="U66" s="342"/>
    </row>
    <row r="67" spans="1:21" x14ac:dyDescent="0.25">
      <c r="A67" s="333"/>
      <c r="B67" s="333"/>
      <c r="C67" s="341"/>
      <c r="D67" s="333"/>
      <c r="E67" s="333"/>
      <c r="F67" s="333"/>
      <c r="G67" s="333"/>
      <c r="H67" s="333"/>
      <c r="I67" s="333"/>
      <c r="J67" s="333"/>
      <c r="K67" s="333"/>
      <c r="L67" s="333"/>
      <c r="M67" s="333"/>
      <c r="N67" s="342"/>
      <c r="O67" s="342"/>
      <c r="P67" s="342"/>
      <c r="Q67" s="342"/>
      <c r="R67" s="342"/>
      <c r="S67" s="342"/>
      <c r="T67" s="342"/>
      <c r="U67" s="342"/>
    </row>
    <row r="68" spans="1:21" x14ac:dyDescent="0.25">
      <c r="A68" s="333"/>
      <c r="B68" s="333"/>
      <c r="C68" s="341"/>
      <c r="D68" s="333"/>
      <c r="E68" s="333"/>
      <c r="F68" s="333"/>
      <c r="G68" s="333"/>
      <c r="H68" s="333"/>
      <c r="I68" s="333"/>
      <c r="J68" s="333"/>
      <c r="K68" s="333"/>
      <c r="L68" s="333"/>
      <c r="M68" s="333"/>
      <c r="N68" s="342"/>
      <c r="O68" s="342"/>
      <c r="P68" s="342"/>
      <c r="Q68" s="342"/>
      <c r="R68" s="342"/>
      <c r="S68" s="342"/>
      <c r="T68" s="342"/>
      <c r="U68" s="342"/>
    </row>
    <row r="69" spans="1:21" x14ac:dyDescent="0.25">
      <c r="A69" s="333"/>
      <c r="B69" s="333"/>
      <c r="C69" s="341"/>
      <c r="D69" s="333"/>
      <c r="E69" s="333"/>
      <c r="F69" s="333"/>
      <c r="G69" s="333"/>
      <c r="H69" s="333"/>
      <c r="I69" s="333"/>
      <c r="J69" s="333"/>
      <c r="K69" s="333"/>
      <c r="L69" s="333"/>
      <c r="M69" s="333"/>
      <c r="N69" s="342"/>
      <c r="O69" s="342"/>
      <c r="P69" s="342"/>
      <c r="Q69" s="342"/>
      <c r="R69" s="342"/>
      <c r="S69" s="342"/>
      <c r="T69" s="342"/>
      <c r="U69" s="342"/>
    </row>
    <row r="70" spans="1:21" x14ac:dyDescent="0.25">
      <c r="A70" s="333"/>
      <c r="B70" s="333"/>
      <c r="C70" s="341"/>
      <c r="D70" s="333"/>
      <c r="E70" s="333"/>
      <c r="F70" s="333"/>
      <c r="G70" s="333"/>
      <c r="H70" s="333"/>
      <c r="I70" s="333"/>
      <c r="J70" s="333"/>
      <c r="K70" s="333"/>
      <c r="L70" s="333"/>
      <c r="M70" s="333"/>
      <c r="N70" s="342"/>
      <c r="O70" s="342"/>
      <c r="P70" s="342"/>
      <c r="Q70" s="342"/>
      <c r="R70" s="342"/>
      <c r="S70" s="342"/>
      <c r="T70" s="342"/>
      <c r="U70" s="342"/>
    </row>
    <row r="71" spans="1:21" x14ac:dyDescent="0.25">
      <c r="A71" s="333"/>
      <c r="B71" s="333"/>
      <c r="C71" s="341"/>
      <c r="D71" s="333"/>
      <c r="E71" s="333"/>
      <c r="F71" s="333"/>
      <c r="G71" s="333"/>
      <c r="H71" s="333"/>
      <c r="I71" s="333"/>
      <c r="J71" s="333"/>
      <c r="K71" s="333"/>
      <c r="L71" s="333"/>
      <c r="M71" s="333"/>
      <c r="N71" s="342"/>
      <c r="O71" s="342"/>
      <c r="P71" s="342"/>
      <c r="Q71" s="342"/>
      <c r="R71" s="342"/>
      <c r="S71" s="342"/>
      <c r="T71" s="342"/>
      <c r="U71" s="342"/>
    </row>
    <row r="72" spans="1:21" x14ac:dyDescent="0.25">
      <c r="A72" s="333"/>
      <c r="B72" s="333"/>
      <c r="C72" s="341"/>
      <c r="D72" s="333"/>
      <c r="E72" s="333"/>
      <c r="F72" s="333"/>
      <c r="G72" s="333"/>
      <c r="H72" s="333"/>
      <c r="I72" s="333"/>
      <c r="J72" s="333"/>
      <c r="K72" s="333"/>
      <c r="L72" s="333"/>
      <c r="M72" s="333"/>
      <c r="N72" s="342"/>
      <c r="O72" s="342"/>
      <c r="P72" s="342"/>
      <c r="Q72" s="342"/>
      <c r="R72" s="342"/>
      <c r="S72" s="342"/>
      <c r="T72" s="342"/>
      <c r="U72" s="342"/>
    </row>
    <row r="73" spans="1:21" x14ac:dyDescent="0.25">
      <c r="A73" s="333"/>
      <c r="B73" s="333"/>
      <c r="C73" s="341"/>
      <c r="D73" s="333"/>
      <c r="E73" s="333"/>
      <c r="F73" s="333"/>
      <c r="G73" s="333"/>
      <c r="H73" s="333"/>
      <c r="I73" s="333"/>
      <c r="J73" s="333"/>
      <c r="K73" s="333"/>
      <c r="L73" s="333"/>
      <c r="M73" s="333"/>
      <c r="N73" s="342"/>
      <c r="O73" s="342"/>
      <c r="P73" s="342"/>
      <c r="Q73" s="342"/>
      <c r="R73" s="342"/>
      <c r="S73" s="342"/>
      <c r="T73" s="342"/>
      <c r="U73" s="342"/>
    </row>
    <row r="74" spans="1:21" x14ac:dyDescent="0.25">
      <c r="A74" s="333"/>
      <c r="B74" s="333"/>
      <c r="C74" s="341"/>
      <c r="D74" s="333"/>
      <c r="E74" s="333"/>
      <c r="F74" s="333"/>
      <c r="G74" s="333"/>
      <c r="H74" s="333"/>
      <c r="I74" s="333"/>
      <c r="J74" s="333"/>
      <c r="K74" s="333"/>
      <c r="L74" s="333"/>
      <c r="M74" s="333"/>
      <c r="N74" s="342"/>
      <c r="O74" s="342"/>
      <c r="P74" s="342"/>
      <c r="Q74" s="342"/>
      <c r="R74" s="342"/>
      <c r="S74" s="342"/>
      <c r="T74" s="342"/>
      <c r="U74" s="342"/>
    </row>
    <row r="75" spans="1:21" x14ac:dyDescent="0.25">
      <c r="C75" s="341"/>
      <c r="D75" s="333"/>
      <c r="E75" s="333"/>
      <c r="F75" s="333"/>
      <c r="G75" s="333"/>
      <c r="H75" s="333"/>
      <c r="I75" s="333"/>
      <c r="J75" s="333"/>
      <c r="K75" s="333"/>
      <c r="L75" s="333"/>
      <c r="M75" s="333"/>
      <c r="N75" s="342"/>
    </row>
    <row r="76" spans="1:21" x14ac:dyDescent="0.25">
      <c r="C76" s="341"/>
      <c r="D76" s="333"/>
      <c r="E76" s="333"/>
      <c r="F76" s="333"/>
      <c r="G76" s="333"/>
      <c r="H76" s="333"/>
      <c r="I76" s="333"/>
      <c r="J76" s="333"/>
      <c r="K76" s="333"/>
      <c r="L76" s="333"/>
      <c r="M76" s="333"/>
      <c r="N76" s="342"/>
    </row>
    <row r="77" spans="1:21" x14ac:dyDescent="0.25">
      <c r="C77" s="341"/>
      <c r="D77" s="333"/>
      <c r="E77" s="333"/>
      <c r="F77" s="333"/>
      <c r="G77" s="333"/>
      <c r="H77" s="333"/>
      <c r="I77" s="333"/>
      <c r="J77" s="333"/>
      <c r="K77" s="333"/>
      <c r="L77" s="333"/>
      <c r="M77" s="333"/>
      <c r="N77" s="342"/>
    </row>
    <row r="78" spans="1:21" x14ac:dyDescent="0.25">
      <c r="C78" s="341"/>
      <c r="D78" s="333"/>
      <c r="E78" s="333"/>
      <c r="F78" s="333"/>
      <c r="G78" s="333"/>
      <c r="H78" s="333"/>
      <c r="I78" s="333"/>
      <c r="J78" s="333"/>
      <c r="K78" s="333"/>
      <c r="L78" s="333"/>
      <c r="M78" s="333"/>
      <c r="N78" s="342"/>
    </row>
  </sheetData>
  <sheetProtection algorithmName="SHA-512" hashValue="QTFsMFKWrYlCTF+/BUampJ21xFGNmd+0LGfL42/aIzobOmxMLABelz5t9reGLGeohbAriSjf06oZ7Iijp7i4hA==" saltValue="g0lxGxJzWycaFnsS1Sp8MA==" spinCount="100000" sheet="1" formatCells="0" formatColumns="0" formatRows="0" sort="0" autoFilter="0" pivotTables="0"/>
  <mergeCells count="71">
    <mergeCell ref="C29:I29"/>
    <mergeCell ref="J29:P29"/>
    <mergeCell ref="C30:I30"/>
    <mergeCell ref="J30:P30"/>
    <mergeCell ref="C31:I31"/>
    <mergeCell ref="J31:P31"/>
    <mergeCell ref="V15:V16"/>
    <mergeCell ref="U11:U12"/>
    <mergeCell ref="U13:U14"/>
    <mergeCell ref="V9:V10"/>
    <mergeCell ref="V13:V14"/>
    <mergeCell ref="V11:V12"/>
    <mergeCell ref="U9:U10"/>
    <mergeCell ref="U15:U16"/>
    <mergeCell ref="T9:T16"/>
    <mergeCell ref="D9:D10"/>
    <mergeCell ref="D13:D14"/>
    <mergeCell ref="D15:D16"/>
    <mergeCell ref="E15:E16"/>
    <mergeCell ref="E9:E10"/>
    <mergeCell ref="D11:D12"/>
    <mergeCell ref="E11:E12"/>
    <mergeCell ref="E13:E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21:U22"/>
    <mergeCell ref="U23:U24"/>
    <mergeCell ref="V23:V24"/>
    <mergeCell ref="C21:C22"/>
    <mergeCell ref="C23:C24"/>
    <mergeCell ref="T17:T22"/>
    <mergeCell ref="T23:T24"/>
    <mergeCell ref="E19:E20"/>
    <mergeCell ref="E21:E22"/>
    <mergeCell ref="D21:D22"/>
    <mergeCell ref="E17:E18"/>
    <mergeCell ref="D17:D18"/>
    <mergeCell ref="C19:C20"/>
    <mergeCell ref="D19:D20"/>
    <mergeCell ref="E23:E24"/>
    <mergeCell ref="C17:C18"/>
    <mergeCell ref="A25:S25"/>
    <mergeCell ref="U19:U20"/>
    <mergeCell ref="U17:U18"/>
    <mergeCell ref="V19:V20"/>
    <mergeCell ref="V21:V22"/>
    <mergeCell ref="D23:D24"/>
    <mergeCell ref="B23:B24"/>
    <mergeCell ref="A23:A24"/>
    <mergeCell ref="A9:A22"/>
    <mergeCell ref="B9:B16"/>
    <mergeCell ref="B17:B22"/>
    <mergeCell ref="C9:C10"/>
    <mergeCell ref="C11:C12"/>
    <mergeCell ref="C13:C14"/>
    <mergeCell ref="C15:C16"/>
    <mergeCell ref="V17:V18"/>
  </mergeCells>
  <phoneticPr fontId="62" type="noConversion"/>
  <dataValidations count="1">
    <dataValidation type="textLength" operator="lessThanOrEqual" showInputMessage="1" showErrorMessage="1" sqref="V9:V24"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720"/>
  <sheetViews>
    <sheetView showGridLines="0" zoomScale="73" zoomScaleNormal="73" workbookViewId="0">
      <selection activeCell="AG160" sqref="AG160"/>
    </sheetView>
  </sheetViews>
  <sheetFormatPr baseColWidth="10" defaultRowHeight="15" x14ac:dyDescent="0.25"/>
  <cols>
    <col min="2" max="3" width="16.5703125" customWidth="1"/>
    <col min="5" max="5" width="25.42578125" bestFit="1" customWidth="1"/>
    <col min="6" max="6" width="25.85546875" customWidth="1"/>
    <col min="7" max="16" width="20.28515625" customWidth="1"/>
    <col min="17" max="17" width="23.28515625" customWidth="1"/>
    <col min="18" max="18" width="24" customWidth="1"/>
    <col min="19" max="20" width="31.5703125" customWidth="1"/>
    <col min="21" max="27" width="19.7109375" customWidth="1"/>
    <col min="28" max="30" width="22.85546875" customWidth="1"/>
    <col min="31" max="31" width="26.140625" customWidth="1"/>
    <col min="32" max="32" width="15.140625" customWidth="1"/>
    <col min="33" max="51" width="11.5703125" customWidth="1"/>
  </cols>
  <sheetData>
    <row r="1" spans="1:51" ht="32.25" customHeight="1" x14ac:dyDescent="0.25">
      <c r="A1" s="898"/>
      <c r="B1" s="899"/>
      <c r="C1" s="899"/>
      <c r="D1" s="899"/>
      <c r="E1" s="902" t="s">
        <v>35</v>
      </c>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c r="AX1" s="902"/>
      <c r="AY1" s="902"/>
    </row>
    <row r="2" spans="1:51" ht="32.25" customHeight="1" thickBot="1" x14ac:dyDescent="0.3">
      <c r="A2" s="900"/>
      <c r="B2" s="901"/>
      <c r="C2" s="901"/>
      <c r="D2" s="901"/>
      <c r="E2" s="903" t="s">
        <v>588</v>
      </c>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row>
    <row r="3" spans="1:51" ht="18" customHeight="1" thickBot="1" x14ac:dyDescent="0.3">
      <c r="A3" s="900"/>
      <c r="B3" s="901"/>
      <c r="C3" s="901"/>
      <c r="D3" s="901"/>
      <c r="E3" s="904" t="s">
        <v>36</v>
      </c>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6"/>
      <c r="AG3" s="906"/>
      <c r="AH3" s="906"/>
      <c r="AI3" s="906"/>
      <c r="AJ3" s="906"/>
      <c r="AK3" s="906"/>
      <c r="AL3" s="906"/>
      <c r="AM3" s="906"/>
      <c r="AN3" s="906"/>
      <c r="AO3" s="906"/>
      <c r="AP3" s="906"/>
      <c r="AQ3" s="906"/>
      <c r="AR3" s="906"/>
      <c r="AS3" s="906"/>
      <c r="AT3" s="906"/>
      <c r="AU3" s="906"/>
      <c r="AV3" s="906"/>
      <c r="AW3" s="906"/>
      <c r="AX3" s="906"/>
      <c r="AY3" s="907"/>
    </row>
    <row r="4" spans="1:51" ht="18" customHeight="1" thickBot="1" x14ac:dyDescent="0.3">
      <c r="A4" s="908" t="s">
        <v>0</v>
      </c>
      <c r="B4" s="909"/>
      <c r="C4" s="909"/>
      <c r="D4" s="910"/>
      <c r="E4" s="911" t="s">
        <v>225</v>
      </c>
      <c r="F4" s="911"/>
      <c r="G4" s="911"/>
      <c r="H4" s="911"/>
      <c r="I4" s="911"/>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3"/>
    </row>
    <row r="5" spans="1:51" ht="18" customHeight="1" thickBot="1" x14ac:dyDescent="0.3">
      <c r="A5" s="875" t="s">
        <v>2</v>
      </c>
      <c r="B5" s="876"/>
      <c r="C5" s="876"/>
      <c r="D5" s="877"/>
      <c r="E5" s="878" t="s">
        <v>226</v>
      </c>
      <c r="F5" s="878"/>
      <c r="G5" s="878"/>
      <c r="H5" s="878"/>
      <c r="I5" s="878"/>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80"/>
    </row>
    <row r="6" spans="1:51" ht="18" customHeight="1" thickBot="1" x14ac:dyDescent="0.3">
      <c r="A6" s="881" t="s">
        <v>20</v>
      </c>
      <c r="B6" s="882"/>
      <c r="C6" s="882"/>
      <c r="D6" s="883"/>
      <c r="E6" s="884" t="s">
        <v>626</v>
      </c>
      <c r="F6" s="884"/>
      <c r="G6" s="884"/>
      <c r="H6" s="884"/>
      <c r="I6" s="884"/>
      <c r="J6" s="884"/>
      <c r="K6" s="884"/>
      <c r="L6" s="884"/>
      <c r="M6" s="884"/>
      <c r="N6" s="884"/>
      <c r="O6" s="884"/>
      <c r="P6" s="884"/>
      <c r="Q6" s="884"/>
      <c r="R6" s="884"/>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6"/>
    </row>
    <row r="7" spans="1:51" ht="15.75" thickBot="1" x14ac:dyDescent="0.3">
      <c r="A7" s="447"/>
      <c r="B7" s="448"/>
      <c r="C7" s="448"/>
      <c r="D7" s="448"/>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3"/>
    </row>
    <row r="8" spans="1:51" ht="26.25" customHeight="1" thickBot="1" x14ac:dyDescent="0.3">
      <c r="A8" s="887" t="s">
        <v>76</v>
      </c>
      <c r="B8" s="888"/>
      <c r="C8" s="888"/>
      <c r="D8" s="888"/>
      <c r="E8" s="888"/>
      <c r="F8" s="889"/>
      <c r="G8" s="890" t="s">
        <v>583</v>
      </c>
      <c r="H8" s="891"/>
      <c r="I8" s="891"/>
      <c r="J8" s="891"/>
      <c r="K8" s="891"/>
      <c r="L8" s="891"/>
      <c r="M8" s="891"/>
      <c r="N8" s="891"/>
      <c r="O8" s="891"/>
      <c r="P8" s="891"/>
      <c r="Q8" s="891"/>
      <c r="R8" s="891"/>
      <c r="S8" s="892"/>
      <c r="T8" s="890" t="s">
        <v>584</v>
      </c>
      <c r="U8" s="891"/>
      <c r="V8" s="891"/>
      <c r="W8" s="891"/>
      <c r="X8" s="891"/>
      <c r="Y8" s="891"/>
      <c r="Z8" s="891"/>
      <c r="AA8" s="891"/>
      <c r="AB8" s="891"/>
      <c r="AC8" s="891"/>
      <c r="AD8" s="891"/>
      <c r="AE8" s="891"/>
      <c r="AF8" s="892"/>
      <c r="AG8" s="893" t="s">
        <v>81</v>
      </c>
      <c r="AH8" s="894"/>
      <c r="AI8" s="894"/>
      <c r="AJ8" s="894"/>
      <c r="AK8" s="894"/>
      <c r="AL8" s="895" t="s">
        <v>87</v>
      </c>
      <c r="AM8" s="896"/>
      <c r="AN8" s="549"/>
      <c r="AO8" s="897" t="s">
        <v>585</v>
      </c>
      <c r="AP8" s="895"/>
      <c r="AQ8" s="895"/>
      <c r="AR8" s="895"/>
      <c r="AS8" s="895"/>
      <c r="AT8" s="895"/>
      <c r="AU8" s="895"/>
      <c r="AV8" s="895"/>
      <c r="AW8" s="895"/>
      <c r="AX8" s="896"/>
      <c r="AY8" s="871" t="s">
        <v>101</v>
      </c>
    </row>
    <row r="9" spans="1:51" ht="84.75" customHeight="1" thickBot="1" x14ac:dyDescent="0.3">
      <c r="A9" s="434" t="s">
        <v>77</v>
      </c>
      <c r="B9" s="435" t="s">
        <v>78</v>
      </c>
      <c r="C9" s="436" t="s">
        <v>79</v>
      </c>
      <c r="D9" s="437" t="s">
        <v>80</v>
      </c>
      <c r="E9" s="438" t="s">
        <v>587</v>
      </c>
      <c r="F9" s="438" t="s">
        <v>586</v>
      </c>
      <c r="G9" s="439" t="s">
        <v>5</v>
      </c>
      <c r="H9" s="439" t="s">
        <v>6</v>
      </c>
      <c r="I9" s="439" t="s">
        <v>7</v>
      </c>
      <c r="J9" s="439" t="s">
        <v>8</v>
      </c>
      <c r="K9" s="439" t="s">
        <v>9</v>
      </c>
      <c r="L9" s="439" t="s">
        <v>10</v>
      </c>
      <c r="M9" s="439" t="s">
        <v>11</v>
      </c>
      <c r="N9" s="439" t="s">
        <v>12</v>
      </c>
      <c r="O9" s="439" t="s">
        <v>13</v>
      </c>
      <c r="P9" s="439" t="s">
        <v>14</v>
      </c>
      <c r="Q9" s="439" t="s">
        <v>15</v>
      </c>
      <c r="R9" s="439" t="s">
        <v>16</v>
      </c>
      <c r="S9" s="440" t="s">
        <v>52</v>
      </c>
      <c r="T9" s="439" t="s">
        <v>5</v>
      </c>
      <c r="U9" s="439" t="s">
        <v>6</v>
      </c>
      <c r="V9" s="439" t="s">
        <v>7</v>
      </c>
      <c r="W9" s="439" t="s">
        <v>8</v>
      </c>
      <c r="X9" s="439" t="s">
        <v>9</v>
      </c>
      <c r="Y9" s="439" t="s">
        <v>10</v>
      </c>
      <c r="Z9" s="439" t="s">
        <v>11</v>
      </c>
      <c r="AA9" s="439" t="s">
        <v>589</v>
      </c>
      <c r="AB9" s="439" t="s">
        <v>13</v>
      </c>
      <c r="AC9" s="439" t="s">
        <v>14</v>
      </c>
      <c r="AD9" s="439" t="s">
        <v>15</v>
      </c>
      <c r="AE9" s="441" t="s">
        <v>16</v>
      </c>
      <c r="AF9" s="442" t="s">
        <v>53</v>
      </c>
      <c r="AG9" s="443" t="s">
        <v>82</v>
      </c>
      <c r="AH9" s="444" t="s">
        <v>83</v>
      </c>
      <c r="AI9" s="444" t="s">
        <v>84</v>
      </c>
      <c r="AJ9" s="444" t="s">
        <v>85</v>
      </c>
      <c r="AK9" s="444" t="s">
        <v>86</v>
      </c>
      <c r="AL9" s="444" t="s">
        <v>88</v>
      </c>
      <c r="AM9" s="444" t="s">
        <v>89</v>
      </c>
      <c r="AN9" s="445" t="s">
        <v>90</v>
      </c>
      <c r="AO9" s="445" t="s">
        <v>91</v>
      </c>
      <c r="AP9" s="445" t="s">
        <v>92</v>
      </c>
      <c r="AQ9" s="445" t="s">
        <v>93</v>
      </c>
      <c r="AR9" s="445" t="s">
        <v>94</v>
      </c>
      <c r="AS9" s="445" t="s">
        <v>95</v>
      </c>
      <c r="AT9" s="445" t="s">
        <v>96</v>
      </c>
      <c r="AU9" s="445" t="s">
        <v>97</v>
      </c>
      <c r="AV9" s="445" t="s">
        <v>98</v>
      </c>
      <c r="AW9" s="445" t="s">
        <v>99</v>
      </c>
      <c r="AX9" s="446" t="s">
        <v>100</v>
      </c>
      <c r="AY9" s="872"/>
    </row>
    <row r="10" spans="1:51" ht="30" x14ac:dyDescent="0.25">
      <c r="A10" s="960">
        <v>1</v>
      </c>
      <c r="B10" s="961" t="s">
        <v>498</v>
      </c>
      <c r="C10" s="962" t="s">
        <v>517</v>
      </c>
      <c r="D10" s="419" t="s">
        <v>37</v>
      </c>
      <c r="E10" s="550">
        <v>1</v>
      </c>
      <c r="F10" s="468">
        <v>1</v>
      </c>
      <c r="G10" s="468">
        <v>1</v>
      </c>
      <c r="H10" s="468">
        <v>1</v>
      </c>
      <c r="I10" s="468">
        <v>1</v>
      </c>
      <c r="J10" s="468">
        <v>1</v>
      </c>
      <c r="K10" s="468">
        <v>1</v>
      </c>
      <c r="L10" s="469">
        <v>1</v>
      </c>
      <c r="M10" s="469">
        <v>1</v>
      </c>
      <c r="N10" s="468">
        <v>1</v>
      </c>
      <c r="O10" s="468">
        <v>1</v>
      </c>
      <c r="P10" s="468">
        <v>1</v>
      </c>
      <c r="Q10" s="468">
        <v>1</v>
      </c>
      <c r="R10" s="468">
        <v>1</v>
      </c>
      <c r="S10" s="460"/>
      <c r="T10" s="468">
        <v>1</v>
      </c>
      <c r="U10" s="468">
        <v>1</v>
      </c>
      <c r="V10" s="468">
        <v>1</v>
      </c>
      <c r="W10" s="468">
        <v>1</v>
      </c>
      <c r="X10" s="468">
        <v>1</v>
      </c>
      <c r="Y10" s="469">
        <v>1</v>
      </c>
      <c r="Z10" s="469">
        <v>1</v>
      </c>
      <c r="AA10" s="469">
        <v>1</v>
      </c>
      <c r="AB10" s="469">
        <v>1</v>
      </c>
      <c r="AC10" s="469">
        <v>1</v>
      </c>
      <c r="AD10" s="469">
        <v>1</v>
      </c>
      <c r="AE10" s="469">
        <v>1</v>
      </c>
      <c r="AF10" s="455"/>
      <c r="AG10" s="873" t="s">
        <v>245</v>
      </c>
      <c r="AH10" s="874" t="s">
        <v>246</v>
      </c>
      <c r="AI10" s="874" t="s">
        <v>247</v>
      </c>
      <c r="AJ10" s="874" t="s">
        <v>493</v>
      </c>
      <c r="AK10" s="869" t="s">
        <v>248</v>
      </c>
      <c r="AL10" s="869" t="s">
        <v>183</v>
      </c>
      <c r="AM10" s="869" t="s">
        <v>249</v>
      </c>
      <c r="AN10" s="870">
        <v>671176</v>
      </c>
      <c r="AO10" s="870">
        <v>332431</v>
      </c>
      <c r="AP10" s="870">
        <v>338745</v>
      </c>
      <c r="AQ10" s="869" t="s">
        <v>250</v>
      </c>
      <c r="AR10" s="869" t="s">
        <v>250</v>
      </c>
      <c r="AS10" s="869" t="s">
        <v>250</v>
      </c>
      <c r="AT10" s="869" t="s">
        <v>250</v>
      </c>
      <c r="AU10" s="869" t="s">
        <v>250</v>
      </c>
      <c r="AV10" s="869" t="s">
        <v>250</v>
      </c>
      <c r="AW10" s="869" t="s">
        <v>250</v>
      </c>
      <c r="AX10" s="869">
        <v>657106</v>
      </c>
      <c r="AY10" s="868" t="s">
        <v>183</v>
      </c>
    </row>
    <row r="11" spans="1:51" ht="45" x14ac:dyDescent="0.25">
      <c r="A11" s="963"/>
      <c r="B11" s="964"/>
      <c r="C11" s="965"/>
      <c r="D11" s="420" t="s">
        <v>3</v>
      </c>
      <c r="E11" s="551">
        <v>4279611960.0000005</v>
      </c>
      <c r="F11" s="470">
        <v>6607795165</v>
      </c>
      <c r="G11" s="470">
        <v>5508289648</v>
      </c>
      <c r="H11" s="470">
        <v>5494333904</v>
      </c>
      <c r="I11" s="470">
        <v>6381145612.5190039</v>
      </c>
      <c r="J11" s="470">
        <v>6383128993.471385</v>
      </c>
      <c r="K11" s="470">
        <v>6383128993.471385</v>
      </c>
      <c r="L11" s="471">
        <v>7332985253.0073557</v>
      </c>
      <c r="M11" s="471">
        <v>7332985253.0073557</v>
      </c>
      <c r="N11" s="470">
        <v>7332985253.0073557</v>
      </c>
      <c r="O11" s="470">
        <v>7405753269.9898701</v>
      </c>
      <c r="P11" s="470">
        <v>7856284779.7269611</v>
      </c>
      <c r="Q11" s="470">
        <v>8746702327.3460121</v>
      </c>
      <c r="R11" s="470">
        <f>VLOOKUP(C10,[2]TERRI!$A$3:$C$24,2,0)</f>
        <v>8914090442</v>
      </c>
      <c r="S11" s="461">
        <v>0.39447125932426502</v>
      </c>
      <c r="T11" s="470">
        <v>1919382859</v>
      </c>
      <c r="U11" s="470">
        <v>2704485627</v>
      </c>
      <c r="V11" s="470">
        <v>3310202730.6904769</v>
      </c>
      <c r="W11" s="470">
        <v>5764125650.07868</v>
      </c>
      <c r="X11" s="470">
        <v>5764125650.07868</v>
      </c>
      <c r="Y11" s="471">
        <v>5764125650</v>
      </c>
      <c r="Z11" s="471">
        <v>5764125650</v>
      </c>
      <c r="AA11" s="471">
        <v>5764669632.9358225</v>
      </c>
      <c r="AB11" s="471">
        <v>5765759109.1262989</v>
      </c>
      <c r="AC11" s="471">
        <v>5926889991.0447264</v>
      </c>
      <c r="AD11" s="471">
        <v>6707891472.3304405</v>
      </c>
      <c r="AE11" s="470">
        <f>VLOOKUP(C10,[2]TERRI!$A$3:$C$24,3,0)</f>
        <v>8909623155</v>
      </c>
      <c r="AF11" s="456">
        <v>0.39447125932426502</v>
      </c>
      <c r="AG11" s="867"/>
      <c r="AH11" s="864"/>
      <c r="AI11" s="864"/>
      <c r="AJ11" s="864"/>
      <c r="AK11" s="858"/>
      <c r="AL11" s="858"/>
      <c r="AM11" s="858"/>
      <c r="AN11" s="862"/>
      <c r="AO11" s="862"/>
      <c r="AP11" s="862"/>
      <c r="AQ11" s="858"/>
      <c r="AR11" s="858"/>
      <c r="AS11" s="858"/>
      <c r="AT11" s="858"/>
      <c r="AU11" s="858"/>
      <c r="AV11" s="858"/>
      <c r="AW11" s="858"/>
      <c r="AX11" s="858"/>
      <c r="AY11" s="859"/>
    </row>
    <row r="12" spans="1:51" ht="45" x14ac:dyDescent="0.25">
      <c r="A12" s="963"/>
      <c r="B12" s="964"/>
      <c r="C12" s="965"/>
      <c r="D12" s="421" t="s">
        <v>38</v>
      </c>
      <c r="E12" s="495">
        <v>0</v>
      </c>
      <c r="F12" s="470">
        <v>0</v>
      </c>
      <c r="G12" s="470">
        <v>0</v>
      </c>
      <c r="H12" s="470">
        <v>0</v>
      </c>
      <c r="I12" s="470">
        <v>0</v>
      </c>
      <c r="J12" s="470">
        <v>0</v>
      </c>
      <c r="K12" s="470">
        <v>0</v>
      </c>
      <c r="L12" s="470">
        <v>0</v>
      </c>
      <c r="M12" s="470">
        <v>0</v>
      </c>
      <c r="N12" s="470">
        <v>0</v>
      </c>
      <c r="O12" s="470">
        <v>0</v>
      </c>
      <c r="P12" s="470">
        <v>0</v>
      </c>
      <c r="Q12" s="470">
        <v>0</v>
      </c>
      <c r="R12" s="470">
        <v>0</v>
      </c>
      <c r="S12" s="470"/>
      <c r="T12" s="470">
        <v>0</v>
      </c>
      <c r="U12" s="470">
        <v>0</v>
      </c>
      <c r="V12" s="470">
        <v>0</v>
      </c>
      <c r="W12" s="470">
        <v>0</v>
      </c>
      <c r="X12" s="470">
        <v>0</v>
      </c>
      <c r="Y12" s="496">
        <v>0</v>
      </c>
      <c r="Z12" s="496">
        <v>0</v>
      </c>
      <c r="AA12" s="496">
        <v>0</v>
      </c>
      <c r="AB12" s="496">
        <v>0</v>
      </c>
      <c r="AC12" s="496">
        <v>0</v>
      </c>
      <c r="AD12" s="496">
        <v>0</v>
      </c>
      <c r="AE12" s="496">
        <v>0</v>
      </c>
      <c r="AF12" s="457"/>
      <c r="AG12" s="867"/>
      <c r="AH12" s="864"/>
      <c r="AI12" s="864"/>
      <c r="AJ12" s="864"/>
      <c r="AK12" s="858"/>
      <c r="AL12" s="858"/>
      <c r="AM12" s="858"/>
      <c r="AN12" s="862"/>
      <c r="AO12" s="862"/>
      <c r="AP12" s="862"/>
      <c r="AQ12" s="858"/>
      <c r="AR12" s="858"/>
      <c r="AS12" s="858"/>
      <c r="AT12" s="858"/>
      <c r="AU12" s="858"/>
      <c r="AV12" s="858"/>
      <c r="AW12" s="858"/>
      <c r="AX12" s="858"/>
      <c r="AY12" s="859"/>
    </row>
    <row r="13" spans="1:51" ht="45" x14ac:dyDescent="0.25">
      <c r="A13" s="963"/>
      <c r="B13" s="964"/>
      <c r="C13" s="965"/>
      <c r="D13" s="420" t="s">
        <v>4</v>
      </c>
      <c r="E13" s="551">
        <v>1451046610.6600001</v>
      </c>
      <c r="F13" s="470">
        <v>1158461933</v>
      </c>
      <c r="G13" s="470">
        <v>963252721</v>
      </c>
      <c r="H13" s="470">
        <v>963252721</v>
      </c>
      <c r="I13" s="470">
        <v>1158461933</v>
      </c>
      <c r="J13" s="470">
        <v>1158461933</v>
      </c>
      <c r="K13" s="470">
        <v>1158461932.7770953</v>
      </c>
      <c r="L13" s="471">
        <v>1158461932.7770953</v>
      </c>
      <c r="M13" s="471">
        <v>1158461932.7770953</v>
      </c>
      <c r="N13" s="470">
        <v>1158461932.7770953</v>
      </c>
      <c r="O13" s="470">
        <v>1158461932.7770953</v>
      </c>
      <c r="P13" s="470">
        <v>1158461932.7770953</v>
      </c>
      <c r="Q13" s="470">
        <v>1158461932.7770953</v>
      </c>
      <c r="R13" s="470">
        <f>+[2]TERRI!$F$3</f>
        <v>1158412653</v>
      </c>
      <c r="S13" s="461">
        <v>0.39447125932426502</v>
      </c>
      <c r="T13" s="470">
        <v>224937780</v>
      </c>
      <c r="U13" s="470">
        <v>530389368</v>
      </c>
      <c r="V13" s="470">
        <v>957227267</v>
      </c>
      <c r="W13" s="470">
        <v>1000531376</v>
      </c>
      <c r="X13" s="470">
        <v>1047336226.0166739</v>
      </c>
      <c r="Y13" s="471">
        <v>1051255206.0662571</v>
      </c>
      <c r="Z13" s="471">
        <v>1051255206.0662571</v>
      </c>
      <c r="AA13" s="471">
        <v>1154934205.4958315</v>
      </c>
      <c r="AB13" s="471">
        <v>1154934205.4958315</v>
      </c>
      <c r="AC13" s="471">
        <v>1156673429.2781923</v>
      </c>
      <c r="AD13" s="471">
        <v>1156673429.2781923</v>
      </c>
      <c r="AE13" s="470">
        <f>VLOOKUP(C10,[2]TERRI!$A$3:$E$23,5,0)</f>
        <v>1156673429.2781923</v>
      </c>
      <c r="AF13" s="456">
        <v>0.39447125932426502</v>
      </c>
      <c r="AG13" s="867"/>
      <c r="AH13" s="864"/>
      <c r="AI13" s="864"/>
      <c r="AJ13" s="864"/>
      <c r="AK13" s="858"/>
      <c r="AL13" s="858"/>
      <c r="AM13" s="858"/>
      <c r="AN13" s="862"/>
      <c r="AO13" s="862"/>
      <c r="AP13" s="862"/>
      <c r="AQ13" s="858"/>
      <c r="AR13" s="858"/>
      <c r="AS13" s="858"/>
      <c r="AT13" s="858"/>
      <c r="AU13" s="858"/>
      <c r="AV13" s="858"/>
      <c r="AW13" s="858"/>
      <c r="AX13" s="858"/>
      <c r="AY13" s="859"/>
    </row>
    <row r="14" spans="1:51" ht="45" x14ac:dyDescent="0.25">
      <c r="A14" s="963"/>
      <c r="B14" s="964"/>
      <c r="C14" s="965"/>
      <c r="D14" s="421" t="s">
        <v>39</v>
      </c>
      <c r="E14" s="551">
        <v>1</v>
      </c>
      <c r="F14" s="470">
        <v>1</v>
      </c>
      <c r="G14" s="470">
        <v>1</v>
      </c>
      <c r="H14" s="470">
        <v>1</v>
      </c>
      <c r="I14" s="470">
        <v>1</v>
      </c>
      <c r="J14" s="470">
        <v>1</v>
      </c>
      <c r="K14" s="470">
        <v>1</v>
      </c>
      <c r="L14" s="471">
        <v>1</v>
      </c>
      <c r="M14" s="471">
        <v>1</v>
      </c>
      <c r="N14" s="470">
        <v>1</v>
      </c>
      <c r="O14" s="470">
        <v>1</v>
      </c>
      <c r="P14" s="470">
        <v>1</v>
      </c>
      <c r="Q14" s="470">
        <v>1</v>
      </c>
      <c r="R14" s="470">
        <f>+R10+R12</f>
        <v>1</v>
      </c>
      <c r="S14" s="473">
        <v>0</v>
      </c>
      <c r="T14" s="470">
        <v>1</v>
      </c>
      <c r="U14" s="470">
        <v>1</v>
      </c>
      <c r="V14" s="470">
        <v>1</v>
      </c>
      <c r="W14" s="470">
        <v>1</v>
      </c>
      <c r="X14" s="470">
        <v>1</v>
      </c>
      <c r="Y14" s="471">
        <v>1</v>
      </c>
      <c r="Z14" s="471">
        <v>1</v>
      </c>
      <c r="AA14" s="471">
        <v>1</v>
      </c>
      <c r="AB14" s="471">
        <v>1</v>
      </c>
      <c r="AC14" s="471">
        <v>1</v>
      </c>
      <c r="AD14" s="471">
        <v>1</v>
      </c>
      <c r="AE14" s="471">
        <v>1</v>
      </c>
      <c r="AF14" s="457"/>
      <c r="AG14" s="867"/>
      <c r="AH14" s="864"/>
      <c r="AI14" s="864"/>
      <c r="AJ14" s="864"/>
      <c r="AK14" s="858"/>
      <c r="AL14" s="858"/>
      <c r="AM14" s="858"/>
      <c r="AN14" s="862"/>
      <c r="AO14" s="862"/>
      <c r="AP14" s="862"/>
      <c r="AQ14" s="858"/>
      <c r="AR14" s="858"/>
      <c r="AS14" s="858"/>
      <c r="AT14" s="858"/>
      <c r="AU14" s="858"/>
      <c r="AV14" s="858"/>
      <c r="AW14" s="858"/>
      <c r="AX14" s="858"/>
      <c r="AY14" s="859"/>
    </row>
    <row r="15" spans="1:51" ht="60.75" thickBot="1" x14ac:dyDescent="0.3">
      <c r="A15" s="963"/>
      <c r="B15" s="964"/>
      <c r="C15" s="966"/>
      <c r="D15" s="422" t="s">
        <v>41</v>
      </c>
      <c r="E15" s="552">
        <v>5730658570.6600008</v>
      </c>
      <c r="F15" s="474">
        <v>7766257098</v>
      </c>
      <c r="G15" s="474">
        <v>6471542369</v>
      </c>
      <c r="H15" s="474">
        <v>6457586625</v>
      </c>
      <c r="I15" s="474">
        <v>7539607545.5190039</v>
      </c>
      <c r="J15" s="474">
        <v>7541590926.471385</v>
      </c>
      <c r="K15" s="474">
        <v>7541590926.2484798</v>
      </c>
      <c r="L15" s="475">
        <v>8491447185.7844505</v>
      </c>
      <c r="M15" s="475">
        <v>8491447185.7844505</v>
      </c>
      <c r="N15" s="474">
        <v>8491447185.7844505</v>
      </c>
      <c r="O15" s="474">
        <v>8564215202.7669659</v>
      </c>
      <c r="P15" s="474">
        <v>9014746712.5040569</v>
      </c>
      <c r="Q15" s="474">
        <v>9905164260.1231079</v>
      </c>
      <c r="R15" s="474">
        <f>+R11+R13</f>
        <v>10072503095</v>
      </c>
      <c r="S15" s="462"/>
      <c r="T15" s="474">
        <v>2144320639</v>
      </c>
      <c r="U15" s="474">
        <v>3234874995</v>
      </c>
      <c r="V15" s="474">
        <v>4267429997.6904769</v>
      </c>
      <c r="W15" s="474">
        <v>6764657026.07868</v>
      </c>
      <c r="X15" s="474">
        <v>6811461876.0953541</v>
      </c>
      <c r="Y15" s="475">
        <v>6815380856.0662575</v>
      </c>
      <c r="Z15" s="475">
        <v>6815380856.0662575</v>
      </c>
      <c r="AA15" s="475">
        <v>6919603838.431654</v>
      </c>
      <c r="AB15" s="475">
        <f>+AB11+AB13</f>
        <v>6920693314.6221304</v>
      </c>
      <c r="AC15" s="475">
        <v>7083563420.3229189</v>
      </c>
      <c r="AD15" s="475">
        <v>7864564901.608633</v>
      </c>
      <c r="AE15" s="475">
        <f>+AE11+AE13</f>
        <v>10066296584.278193</v>
      </c>
      <c r="AF15" s="458"/>
      <c r="AG15" s="867"/>
      <c r="AH15" s="864"/>
      <c r="AI15" s="864"/>
      <c r="AJ15" s="864"/>
      <c r="AK15" s="858"/>
      <c r="AL15" s="858"/>
      <c r="AM15" s="858"/>
      <c r="AN15" s="862"/>
      <c r="AO15" s="862"/>
      <c r="AP15" s="862"/>
      <c r="AQ15" s="858"/>
      <c r="AR15" s="858"/>
      <c r="AS15" s="858"/>
      <c r="AT15" s="858"/>
      <c r="AU15" s="858"/>
      <c r="AV15" s="858"/>
      <c r="AW15" s="858"/>
      <c r="AX15" s="858"/>
      <c r="AY15" s="859"/>
    </row>
    <row r="16" spans="1:51" ht="30" x14ac:dyDescent="0.25">
      <c r="A16" s="963"/>
      <c r="B16" s="964"/>
      <c r="C16" s="962" t="s">
        <v>518</v>
      </c>
      <c r="D16" s="419" t="s">
        <v>37</v>
      </c>
      <c r="E16" s="550">
        <v>1</v>
      </c>
      <c r="F16" s="468">
        <v>1</v>
      </c>
      <c r="G16" s="468">
        <v>1</v>
      </c>
      <c r="H16" s="468">
        <v>1</v>
      </c>
      <c r="I16" s="468">
        <v>1</v>
      </c>
      <c r="J16" s="468">
        <v>1</v>
      </c>
      <c r="K16" s="468">
        <v>1</v>
      </c>
      <c r="L16" s="469">
        <v>1</v>
      </c>
      <c r="M16" s="469">
        <v>1</v>
      </c>
      <c r="N16" s="468">
        <v>1</v>
      </c>
      <c r="O16" s="468">
        <v>1</v>
      </c>
      <c r="P16" s="468">
        <v>1</v>
      </c>
      <c r="Q16" s="468">
        <v>1</v>
      </c>
      <c r="R16" s="468">
        <v>1</v>
      </c>
      <c r="S16" s="460"/>
      <c r="T16" s="468">
        <v>1</v>
      </c>
      <c r="U16" s="468">
        <v>1</v>
      </c>
      <c r="V16" s="468">
        <v>1</v>
      </c>
      <c r="W16" s="468">
        <v>1</v>
      </c>
      <c r="X16" s="468">
        <v>1</v>
      </c>
      <c r="Y16" s="469">
        <v>1</v>
      </c>
      <c r="Z16" s="469">
        <v>1</v>
      </c>
      <c r="AA16" s="469">
        <v>1</v>
      </c>
      <c r="AB16" s="469">
        <v>1</v>
      </c>
      <c r="AC16" s="469">
        <v>1</v>
      </c>
      <c r="AD16" s="469">
        <v>1</v>
      </c>
      <c r="AE16" s="469">
        <v>1</v>
      </c>
      <c r="AF16" s="455"/>
      <c r="AG16" s="867" t="s">
        <v>251</v>
      </c>
      <c r="AH16" s="864" t="s">
        <v>251</v>
      </c>
      <c r="AI16" s="864" t="s">
        <v>252</v>
      </c>
      <c r="AJ16" s="863" t="s">
        <v>493</v>
      </c>
      <c r="AK16" s="858" t="s">
        <v>253</v>
      </c>
      <c r="AL16" s="858" t="s">
        <v>183</v>
      </c>
      <c r="AM16" s="858" t="s">
        <v>249</v>
      </c>
      <c r="AN16" s="862">
        <v>186728</v>
      </c>
      <c r="AO16" s="862">
        <v>87551</v>
      </c>
      <c r="AP16" s="862">
        <v>99177</v>
      </c>
      <c r="AQ16" s="858" t="s">
        <v>250</v>
      </c>
      <c r="AR16" s="858" t="s">
        <v>250</v>
      </c>
      <c r="AS16" s="858" t="s">
        <v>250</v>
      </c>
      <c r="AT16" s="858" t="s">
        <v>250</v>
      </c>
      <c r="AU16" s="858" t="s">
        <v>250</v>
      </c>
      <c r="AV16" s="858" t="s">
        <v>250</v>
      </c>
      <c r="AW16" s="858" t="s">
        <v>250</v>
      </c>
      <c r="AX16" s="858">
        <v>167091</v>
      </c>
      <c r="AY16" s="859" t="s">
        <v>183</v>
      </c>
    </row>
    <row r="17" spans="1:51" ht="45" x14ac:dyDescent="0.25">
      <c r="A17" s="963"/>
      <c r="B17" s="964"/>
      <c r="C17" s="965"/>
      <c r="D17" s="420" t="s">
        <v>3</v>
      </c>
      <c r="E17" s="551">
        <v>1510451280</v>
      </c>
      <c r="F17" s="470">
        <v>58424360</v>
      </c>
      <c r="G17" s="470">
        <v>1813705128</v>
      </c>
      <c r="H17" s="470">
        <v>1809109944</v>
      </c>
      <c r="I17" s="470">
        <v>908817378.05273449</v>
      </c>
      <c r="J17" s="470">
        <v>909769759.00511539</v>
      </c>
      <c r="K17" s="470">
        <v>909769759.00511539</v>
      </c>
      <c r="L17" s="471">
        <v>952878855.41270065</v>
      </c>
      <c r="M17" s="471">
        <v>952878855.41270065</v>
      </c>
      <c r="N17" s="470">
        <v>952878855.41270065</v>
      </c>
      <c r="O17" s="470">
        <v>1029148864.4512075</v>
      </c>
      <c r="P17" s="470">
        <v>1026953784.7966332</v>
      </c>
      <c r="Q17" s="470">
        <v>1348004972.4156816</v>
      </c>
      <c r="R17" s="470">
        <f>VLOOKUP(C16,[2]TERRI!$A$3:$C$24,2,0)</f>
        <v>1403427087</v>
      </c>
      <c r="S17" s="461">
        <v>3.4878095430969499E-3</v>
      </c>
      <c r="T17" s="470">
        <v>631991917</v>
      </c>
      <c r="U17" s="470">
        <v>890501365</v>
      </c>
      <c r="V17" s="470">
        <v>649154028.89047647</v>
      </c>
      <c r="W17" s="470">
        <v>881556427.9389385</v>
      </c>
      <c r="X17" s="470">
        <v>881556427.9389385</v>
      </c>
      <c r="Y17" s="471">
        <v>881556428</v>
      </c>
      <c r="Z17" s="471">
        <v>881556428</v>
      </c>
      <c r="AA17" s="471">
        <v>882100410.7960813</v>
      </c>
      <c r="AB17" s="471">
        <v>883189886.98655748</v>
      </c>
      <c r="AC17" s="471">
        <v>952112904.2648139</v>
      </c>
      <c r="AD17" s="471">
        <v>954044618.55052817</v>
      </c>
      <c r="AE17" s="470">
        <f>VLOOKUP(C16,[2]TERRI!$A$3:$C$24,3,0)</f>
        <v>1398960018</v>
      </c>
      <c r="AF17" s="456">
        <v>3.4878095430969499E-3</v>
      </c>
      <c r="AG17" s="867"/>
      <c r="AH17" s="864"/>
      <c r="AI17" s="864"/>
      <c r="AJ17" s="864"/>
      <c r="AK17" s="858"/>
      <c r="AL17" s="858"/>
      <c r="AM17" s="858"/>
      <c r="AN17" s="862"/>
      <c r="AO17" s="862"/>
      <c r="AP17" s="862"/>
      <c r="AQ17" s="858"/>
      <c r="AR17" s="858"/>
      <c r="AS17" s="858"/>
      <c r="AT17" s="858"/>
      <c r="AU17" s="858"/>
      <c r="AV17" s="858"/>
      <c r="AW17" s="858"/>
      <c r="AX17" s="858"/>
      <c r="AY17" s="859"/>
    </row>
    <row r="18" spans="1:51" ht="45" x14ac:dyDescent="0.25">
      <c r="A18" s="963"/>
      <c r="B18" s="964"/>
      <c r="C18" s="965"/>
      <c r="D18" s="421" t="s">
        <v>38</v>
      </c>
      <c r="E18" s="495">
        <v>0</v>
      </c>
      <c r="F18" s="470">
        <v>0</v>
      </c>
      <c r="G18" s="470">
        <v>0</v>
      </c>
      <c r="H18" s="470">
        <v>0</v>
      </c>
      <c r="I18" s="470">
        <v>0</v>
      </c>
      <c r="J18" s="470">
        <v>0</v>
      </c>
      <c r="K18" s="470"/>
      <c r="L18" s="470"/>
      <c r="M18" s="470"/>
      <c r="N18" s="470"/>
      <c r="O18" s="470">
        <v>0</v>
      </c>
      <c r="P18" s="470">
        <v>0</v>
      </c>
      <c r="Q18" s="470">
        <v>0</v>
      </c>
      <c r="R18" s="470">
        <v>0</v>
      </c>
      <c r="S18" s="470"/>
      <c r="T18" s="470">
        <v>0</v>
      </c>
      <c r="U18" s="470">
        <v>0</v>
      </c>
      <c r="V18" s="470">
        <v>0</v>
      </c>
      <c r="W18" s="470">
        <v>0</v>
      </c>
      <c r="X18" s="470">
        <v>0</v>
      </c>
      <c r="Y18" s="496">
        <v>0</v>
      </c>
      <c r="Z18" s="496">
        <v>0</v>
      </c>
      <c r="AA18" s="496">
        <v>0</v>
      </c>
      <c r="AB18" s="496">
        <v>0</v>
      </c>
      <c r="AC18" s="496">
        <v>0</v>
      </c>
      <c r="AD18" s="496">
        <v>0</v>
      </c>
      <c r="AE18" s="496">
        <v>0</v>
      </c>
      <c r="AF18" s="457"/>
      <c r="AG18" s="867"/>
      <c r="AH18" s="864"/>
      <c r="AI18" s="864"/>
      <c r="AJ18" s="864"/>
      <c r="AK18" s="858"/>
      <c r="AL18" s="858"/>
      <c r="AM18" s="858"/>
      <c r="AN18" s="862"/>
      <c r="AO18" s="862"/>
      <c r="AP18" s="862"/>
      <c r="AQ18" s="858"/>
      <c r="AR18" s="858"/>
      <c r="AS18" s="858"/>
      <c r="AT18" s="858"/>
      <c r="AU18" s="858"/>
      <c r="AV18" s="858"/>
      <c r="AW18" s="858"/>
      <c r="AX18" s="858"/>
      <c r="AY18" s="859"/>
    </row>
    <row r="19" spans="1:51" ht="45" x14ac:dyDescent="0.25">
      <c r="A19" s="963"/>
      <c r="B19" s="964"/>
      <c r="C19" s="965"/>
      <c r="D19" s="420" t="s">
        <v>4</v>
      </c>
      <c r="E19" s="551">
        <v>512134097.88</v>
      </c>
      <c r="F19" s="470">
        <v>10242811</v>
      </c>
      <c r="G19" s="470">
        <v>317168579</v>
      </c>
      <c r="H19" s="470">
        <v>317168579</v>
      </c>
      <c r="I19" s="470">
        <v>10242811</v>
      </c>
      <c r="J19" s="470">
        <v>10242811</v>
      </c>
      <c r="K19" s="470">
        <v>10242811.07672056</v>
      </c>
      <c r="L19" s="471">
        <v>10242811.07672056</v>
      </c>
      <c r="M19" s="471">
        <v>10242811.07672056</v>
      </c>
      <c r="N19" s="470">
        <v>10242811.07672056</v>
      </c>
      <c r="O19" s="470">
        <v>10242811.07672056</v>
      </c>
      <c r="P19" s="470">
        <v>10242811.07672056</v>
      </c>
      <c r="Q19" s="470">
        <v>10242811.07672056</v>
      </c>
      <c r="R19" s="470">
        <f>+[2]TERRI!$F$4</f>
        <v>10242375</v>
      </c>
      <c r="S19" s="461">
        <v>3.4878095430969499E-3</v>
      </c>
      <c r="T19" s="470">
        <v>74064879</v>
      </c>
      <c r="U19" s="470">
        <v>174640402</v>
      </c>
      <c r="V19" s="470">
        <v>8463548</v>
      </c>
      <c r="W19" s="470">
        <v>8846431</v>
      </c>
      <c r="X19" s="470">
        <v>9260267.2503684703</v>
      </c>
      <c r="Y19" s="471">
        <v>9294917.8255195152</v>
      </c>
      <c r="Z19" s="471">
        <v>9294917.8255195152</v>
      </c>
      <c r="AA19" s="471">
        <v>10211619.854074549</v>
      </c>
      <c r="AB19" s="471">
        <v>10211619.854074549</v>
      </c>
      <c r="AC19" s="471">
        <v>10226997.606350064</v>
      </c>
      <c r="AD19" s="471">
        <v>10226997.606350064</v>
      </c>
      <c r="AE19" s="470">
        <f>VLOOKUP(C16,[2]TERRI!$A$3:$E$23,5,0)</f>
        <v>10226997.606350064</v>
      </c>
      <c r="AF19" s="456">
        <v>3.4878095430969499E-3</v>
      </c>
      <c r="AG19" s="867"/>
      <c r="AH19" s="864"/>
      <c r="AI19" s="864"/>
      <c r="AJ19" s="864"/>
      <c r="AK19" s="858"/>
      <c r="AL19" s="858"/>
      <c r="AM19" s="858"/>
      <c r="AN19" s="862"/>
      <c r="AO19" s="862"/>
      <c r="AP19" s="862"/>
      <c r="AQ19" s="858"/>
      <c r="AR19" s="858"/>
      <c r="AS19" s="858"/>
      <c r="AT19" s="858"/>
      <c r="AU19" s="858"/>
      <c r="AV19" s="858"/>
      <c r="AW19" s="858"/>
      <c r="AX19" s="858"/>
      <c r="AY19" s="859"/>
    </row>
    <row r="20" spans="1:51" ht="45" x14ac:dyDescent="0.25">
      <c r="A20" s="963"/>
      <c r="B20" s="964"/>
      <c r="C20" s="965"/>
      <c r="D20" s="421" t="s">
        <v>39</v>
      </c>
      <c r="E20" s="551">
        <v>1</v>
      </c>
      <c r="F20" s="470">
        <v>1</v>
      </c>
      <c r="G20" s="470">
        <v>1</v>
      </c>
      <c r="H20" s="470">
        <v>1</v>
      </c>
      <c r="I20" s="470">
        <v>1</v>
      </c>
      <c r="J20" s="470">
        <v>1</v>
      </c>
      <c r="K20" s="470">
        <v>1</v>
      </c>
      <c r="L20" s="471">
        <v>1</v>
      </c>
      <c r="M20" s="471">
        <v>1</v>
      </c>
      <c r="N20" s="470">
        <v>1</v>
      </c>
      <c r="O20" s="470">
        <v>1</v>
      </c>
      <c r="P20" s="470">
        <v>1</v>
      </c>
      <c r="Q20" s="470">
        <v>1</v>
      </c>
      <c r="R20" s="470">
        <f t="shared" ref="R20:R21" si="0">+R16+R18</f>
        <v>1</v>
      </c>
      <c r="S20" s="473">
        <v>0</v>
      </c>
      <c r="T20" s="470">
        <v>1</v>
      </c>
      <c r="U20" s="470">
        <v>1</v>
      </c>
      <c r="V20" s="470">
        <v>1</v>
      </c>
      <c r="W20" s="470">
        <v>1</v>
      </c>
      <c r="X20" s="470">
        <v>1</v>
      </c>
      <c r="Y20" s="471">
        <v>1</v>
      </c>
      <c r="Z20" s="471">
        <v>1</v>
      </c>
      <c r="AA20" s="471">
        <v>1</v>
      </c>
      <c r="AB20" s="471">
        <v>1</v>
      </c>
      <c r="AC20" s="471">
        <v>1</v>
      </c>
      <c r="AD20" s="471">
        <v>1</v>
      </c>
      <c r="AE20" s="471">
        <v>1</v>
      </c>
      <c r="AF20" s="457"/>
      <c r="AG20" s="867"/>
      <c r="AH20" s="864"/>
      <c r="AI20" s="864"/>
      <c r="AJ20" s="864"/>
      <c r="AK20" s="858"/>
      <c r="AL20" s="858"/>
      <c r="AM20" s="858"/>
      <c r="AN20" s="862"/>
      <c r="AO20" s="862"/>
      <c r="AP20" s="862"/>
      <c r="AQ20" s="858"/>
      <c r="AR20" s="858"/>
      <c r="AS20" s="858"/>
      <c r="AT20" s="858"/>
      <c r="AU20" s="858"/>
      <c r="AV20" s="858"/>
      <c r="AW20" s="858"/>
      <c r="AX20" s="858"/>
      <c r="AY20" s="859"/>
    </row>
    <row r="21" spans="1:51" ht="60.75" thickBot="1" x14ac:dyDescent="0.3">
      <c r="A21" s="963"/>
      <c r="B21" s="964"/>
      <c r="C21" s="966"/>
      <c r="D21" s="422" t="s">
        <v>41</v>
      </c>
      <c r="E21" s="552">
        <v>2022585377.8800001</v>
      </c>
      <c r="F21" s="474">
        <v>68667171</v>
      </c>
      <c r="G21" s="474">
        <v>2130873707</v>
      </c>
      <c r="H21" s="474">
        <v>2126278523</v>
      </c>
      <c r="I21" s="474">
        <v>919060189.05273449</v>
      </c>
      <c r="J21" s="474">
        <v>920012570.00511539</v>
      </c>
      <c r="K21" s="474">
        <v>920012570.08183599</v>
      </c>
      <c r="L21" s="475">
        <v>963121666.48942125</v>
      </c>
      <c r="M21" s="475">
        <v>963121666.48942125</v>
      </c>
      <c r="N21" s="474">
        <v>963121666.48942125</v>
      </c>
      <c r="O21" s="474">
        <v>1039391675.5279281</v>
      </c>
      <c r="P21" s="474">
        <v>1037196595.8733538</v>
      </c>
      <c r="Q21" s="474">
        <v>1358247783.4924021</v>
      </c>
      <c r="R21" s="474">
        <f t="shared" si="0"/>
        <v>1413669462</v>
      </c>
      <c r="S21" s="462"/>
      <c r="T21" s="474">
        <v>706056796</v>
      </c>
      <c r="U21" s="474">
        <v>1065141767</v>
      </c>
      <c r="V21" s="474">
        <v>657617576.89047647</v>
      </c>
      <c r="W21" s="474">
        <v>890402858.9389385</v>
      </c>
      <c r="X21" s="474">
        <v>890816695.18930697</v>
      </c>
      <c r="Y21" s="475">
        <v>890851345.82551956</v>
      </c>
      <c r="Z21" s="475">
        <v>890851345.82551956</v>
      </c>
      <c r="AA21" s="475">
        <v>892312030.6501559</v>
      </c>
      <c r="AB21" s="475">
        <f>+AB17+AB19</f>
        <v>893401506.84063208</v>
      </c>
      <c r="AC21" s="475">
        <v>962339901.87116396</v>
      </c>
      <c r="AD21" s="475">
        <v>964271616.15687823</v>
      </c>
      <c r="AE21" s="475">
        <f>+AE17+AE19</f>
        <v>1409187015.6063499</v>
      </c>
      <c r="AF21" s="458"/>
      <c r="AG21" s="867"/>
      <c r="AH21" s="864"/>
      <c r="AI21" s="864"/>
      <c r="AJ21" s="864"/>
      <c r="AK21" s="858"/>
      <c r="AL21" s="858"/>
      <c r="AM21" s="858"/>
      <c r="AN21" s="862"/>
      <c r="AO21" s="862"/>
      <c r="AP21" s="862"/>
      <c r="AQ21" s="858"/>
      <c r="AR21" s="858"/>
      <c r="AS21" s="858"/>
      <c r="AT21" s="858"/>
      <c r="AU21" s="858"/>
      <c r="AV21" s="858"/>
      <c r="AW21" s="858"/>
      <c r="AX21" s="858"/>
      <c r="AY21" s="859"/>
    </row>
    <row r="22" spans="1:51" ht="30" x14ac:dyDescent="0.25">
      <c r="A22" s="963"/>
      <c r="B22" s="964"/>
      <c r="C22" s="962" t="s">
        <v>519</v>
      </c>
      <c r="D22" s="419" t="s">
        <v>37</v>
      </c>
      <c r="E22" s="550">
        <v>1</v>
      </c>
      <c r="F22" s="468">
        <v>1</v>
      </c>
      <c r="G22" s="468">
        <v>1</v>
      </c>
      <c r="H22" s="468">
        <v>1</v>
      </c>
      <c r="I22" s="468">
        <v>1</v>
      </c>
      <c r="J22" s="468">
        <v>1</v>
      </c>
      <c r="K22" s="468">
        <v>1</v>
      </c>
      <c r="L22" s="469">
        <v>1</v>
      </c>
      <c r="M22" s="469">
        <v>1</v>
      </c>
      <c r="N22" s="468">
        <v>1</v>
      </c>
      <c r="O22" s="468">
        <v>1</v>
      </c>
      <c r="P22" s="468">
        <v>1</v>
      </c>
      <c r="Q22" s="468">
        <v>1</v>
      </c>
      <c r="R22" s="468">
        <v>1</v>
      </c>
      <c r="S22" s="460"/>
      <c r="T22" s="468">
        <v>1</v>
      </c>
      <c r="U22" s="468">
        <v>1</v>
      </c>
      <c r="V22" s="468">
        <v>1</v>
      </c>
      <c r="W22" s="468">
        <v>1</v>
      </c>
      <c r="X22" s="468">
        <v>1</v>
      </c>
      <c r="Y22" s="469">
        <v>1</v>
      </c>
      <c r="Z22" s="469">
        <v>1</v>
      </c>
      <c r="AA22" s="469">
        <v>1</v>
      </c>
      <c r="AB22" s="469">
        <v>1</v>
      </c>
      <c r="AC22" s="469">
        <v>1</v>
      </c>
      <c r="AD22" s="469">
        <v>1</v>
      </c>
      <c r="AE22" s="469">
        <v>1</v>
      </c>
      <c r="AF22" s="455"/>
      <c r="AG22" s="867" t="s">
        <v>254</v>
      </c>
      <c r="AH22" s="864" t="s">
        <v>255</v>
      </c>
      <c r="AI22" s="864" t="s">
        <v>256</v>
      </c>
      <c r="AJ22" s="863" t="s">
        <v>493</v>
      </c>
      <c r="AK22" s="858" t="s">
        <v>253</v>
      </c>
      <c r="AL22" s="858" t="s">
        <v>183</v>
      </c>
      <c r="AM22" s="858" t="s">
        <v>249</v>
      </c>
      <c r="AN22" s="862">
        <v>72939</v>
      </c>
      <c r="AO22" s="862">
        <v>34538</v>
      </c>
      <c r="AP22" s="862">
        <v>38401</v>
      </c>
      <c r="AQ22" s="858" t="s">
        <v>250</v>
      </c>
      <c r="AR22" s="858" t="s">
        <v>250</v>
      </c>
      <c r="AS22" s="858" t="s">
        <v>250</v>
      </c>
      <c r="AT22" s="858" t="s">
        <v>250</v>
      </c>
      <c r="AU22" s="858" t="s">
        <v>250</v>
      </c>
      <c r="AV22" s="858" t="s">
        <v>250</v>
      </c>
      <c r="AW22" s="858" t="s">
        <v>250</v>
      </c>
      <c r="AX22" s="858">
        <v>67484</v>
      </c>
      <c r="AY22" s="859" t="s">
        <v>183</v>
      </c>
    </row>
    <row r="23" spans="1:51" ht="45" x14ac:dyDescent="0.25">
      <c r="A23" s="963"/>
      <c r="B23" s="964"/>
      <c r="C23" s="965"/>
      <c r="D23" s="420" t="s">
        <v>3</v>
      </c>
      <c r="E23" s="551">
        <v>1384580340</v>
      </c>
      <c r="F23" s="470">
        <v>56633936</v>
      </c>
      <c r="G23" s="470">
        <v>1847292260</v>
      </c>
      <c r="H23" s="470">
        <v>1842611980</v>
      </c>
      <c r="I23" s="470">
        <v>454740089.1741212</v>
      </c>
      <c r="J23" s="470">
        <v>454692470.12650216</v>
      </c>
      <c r="K23" s="470">
        <v>454692470.1265021</v>
      </c>
      <c r="L23" s="471">
        <v>503175711.65078253</v>
      </c>
      <c r="M23" s="471">
        <v>503175711.65078253</v>
      </c>
      <c r="N23" s="470">
        <v>503175711.65078253</v>
      </c>
      <c r="O23" s="470">
        <v>580432415.87864327</v>
      </c>
      <c r="P23" s="470">
        <v>578272702.33414245</v>
      </c>
      <c r="Q23" s="470">
        <v>893079649.95319033</v>
      </c>
      <c r="R23" s="470">
        <f>VLOOKUP(C22,[2]TERRI!$A$3:$C$24,2,0)</f>
        <v>949522364</v>
      </c>
      <c r="S23" s="461">
        <v>3.3809250570988173E-3</v>
      </c>
      <c r="T23" s="470">
        <v>643695471</v>
      </c>
      <c r="U23" s="470">
        <v>906992131</v>
      </c>
      <c r="V23" s="470">
        <v>209907477.19047618</v>
      </c>
      <c r="W23" s="470">
        <v>441645482.27397382</v>
      </c>
      <c r="X23" s="470">
        <v>441645482.27397382</v>
      </c>
      <c r="Y23" s="471">
        <v>441645482</v>
      </c>
      <c r="Z23" s="471">
        <v>441645482</v>
      </c>
      <c r="AA23" s="471">
        <v>442189465.13111669</v>
      </c>
      <c r="AB23" s="471">
        <v>443278941.31</v>
      </c>
      <c r="AC23" s="471">
        <v>512201065.04554641</v>
      </c>
      <c r="AD23" s="471">
        <v>514132779.33126074</v>
      </c>
      <c r="AE23" s="470">
        <f>VLOOKUP(C22,[2]TERRI!$A$3:$C$24,3,0)</f>
        <v>945055293</v>
      </c>
      <c r="AF23" s="456">
        <v>3.3809250570988173E-3</v>
      </c>
      <c r="AG23" s="867"/>
      <c r="AH23" s="864"/>
      <c r="AI23" s="864"/>
      <c r="AJ23" s="864"/>
      <c r="AK23" s="858"/>
      <c r="AL23" s="858"/>
      <c r="AM23" s="858"/>
      <c r="AN23" s="862"/>
      <c r="AO23" s="862"/>
      <c r="AP23" s="862"/>
      <c r="AQ23" s="858"/>
      <c r="AR23" s="858"/>
      <c r="AS23" s="858"/>
      <c r="AT23" s="858"/>
      <c r="AU23" s="858"/>
      <c r="AV23" s="858"/>
      <c r="AW23" s="858"/>
      <c r="AX23" s="858"/>
      <c r="AY23" s="859"/>
    </row>
    <row r="24" spans="1:51" ht="45" x14ac:dyDescent="0.25">
      <c r="A24" s="963"/>
      <c r="B24" s="964"/>
      <c r="C24" s="965"/>
      <c r="D24" s="421" t="s">
        <v>38</v>
      </c>
      <c r="E24" s="495">
        <v>0</v>
      </c>
      <c r="F24" s="470">
        <v>0</v>
      </c>
      <c r="G24" s="470">
        <v>0</v>
      </c>
      <c r="H24" s="470">
        <v>0</v>
      </c>
      <c r="I24" s="470">
        <v>0</v>
      </c>
      <c r="J24" s="470">
        <v>0</v>
      </c>
      <c r="K24" s="470"/>
      <c r="L24" s="470"/>
      <c r="M24" s="470"/>
      <c r="N24" s="470"/>
      <c r="O24" s="470">
        <v>0</v>
      </c>
      <c r="P24" s="470">
        <v>0</v>
      </c>
      <c r="Q24" s="470">
        <v>0</v>
      </c>
      <c r="R24" s="470">
        <v>0</v>
      </c>
      <c r="S24" s="470"/>
      <c r="T24" s="470">
        <v>0</v>
      </c>
      <c r="U24" s="470">
        <v>0</v>
      </c>
      <c r="V24" s="470">
        <v>0</v>
      </c>
      <c r="W24" s="470">
        <v>0</v>
      </c>
      <c r="X24" s="470">
        <v>0</v>
      </c>
      <c r="Y24" s="496">
        <v>0</v>
      </c>
      <c r="Z24" s="496">
        <v>0</v>
      </c>
      <c r="AA24" s="496">
        <v>0</v>
      </c>
      <c r="AB24" s="496">
        <v>0</v>
      </c>
      <c r="AC24" s="496">
        <v>0</v>
      </c>
      <c r="AD24" s="496">
        <v>0</v>
      </c>
      <c r="AE24" s="496">
        <v>0</v>
      </c>
      <c r="AF24" s="457"/>
      <c r="AG24" s="867"/>
      <c r="AH24" s="864"/>
      <c r="AI24" s="864"/>
      <c r="AJ24" s="864"/>
      <c r="AK24" s="858"/>
      <c r="AL24" s="858"/>
      <c r="AM24" s="858"/>
      <c r="AN24" s="862"/>
      <c r="AO24" s="862"/>
      <c r="AP24" s="862"/>
      <c r="AQ24" s="858"/>
      <c r="AR24" s="858"/>
      <c r="AS24" s="858"/>
      <c r="AT24" s="858"/>
      <c r="AU24" s="858"/>
      <c r="AV24" s="858"/>
      <c r="AW24" s="858"/>
      <c r="AX24" s="858"/>
      <c r="AY24" s="859"/>
    </row>
    <row r="25" spans="1:51" ht="45" x14ac:dyDescent="0.25">
      <c r="A25" s="963"/>
      <c r="B25" s="964"/>
      <c r="C25" s="965"/>
      <c r="D25" s="420" t="s">
        <v>4</v>
      </c>
      <c r="E25" s="551">
        <v>469456256.38999999</v>
      </c>
      <c r="F25" s="470">
        <v>9928918</v>
      </c>
      <c r="G25" s="470">
        <v>323042071</v>
      </c>
      <c r="H25" s="470">
        <v>323042071</v>
      </c>
      <c r="I25" s="470">
        <v>9928918</v>
      </c>
      <c r="J25" s="470">
        <v>9928918</v>
      </c>
      <c r="K25" s="470">
        <v>9928918.4792081546</v>
      </c>
      <c r="L25" s="471">
        <v>9928918.4792081546</v>
      </c>
      <c r="M25" s="471">
        <v>9928918.4792081546</v>
      </c>
      <c r="N25" s="470">
        <v>9928918.4792081546</v>
      </c>
      <c r="O25" s="470">
        <v>9928918.4792081546</v>
      </c>
      <c r="P25" s="470">
        <v>9928918.4792081546</v>
      </c>
      <c r="Q25" s="470">
        <v>9928918.4792081546</v>
      </c>
      <c r="R25" s="470">
        <f>+[2]TERRI!$F$5</f>
        <v>9928496</v>
      </c>
      <c r="S25" s="461">
        <v>3.3809250570988173E-3</v>
      </c>
      <c r="T25" s="470">
        <v>75436451</v>
      </c>
      <c r="U25" s="470">
        <v>177874483</v>
      </c>
      <c r="V25" s="470">
        <v>8204181</v>
      </c>
      <c r="W25" s="470">
        <v>8575331</v>
      </c>
      <c r="X25" s="470">
        <v>8976484.8668894358</v>
      </c>
      <c r="Y25" s="471">
        <v>9010073.569576174</v>
      </c>
      <c r="Z25" s="471">
        <v>9010073.569576174</v>
      </c>
      <c r="AA25" s="471">
        <v>9898683.1166109741</v>
      </c>
      <c r="AB25" s="471">
        <v>9898683.1099999994</v>
      </c>
      <c r="AC25" s="471">
        <v>9913589.6151877232</v>
      </c>
      <c r="AD25" s="471">
        <v>9913589.6151877232</v>
      </c>
      <c r="AE25" s="470">
        <f>VLOOKUP(C22,[2]TERRI!$A$3:$E$23,5,0)</f>
        <v>9913589.6151877232</v>
      </c>
      <c r="AF25" s="456">
        <v>3.3809250570988173E-3</v>
      </c>
      <c r="AG25" s="867"/>
      <c r="AH25" s="864"/>
      <c r="AI25" s="864"/>
      <c r="AJ25" s="864"/>
      <c r="AK25" s="858"/>
      <c r="AL25" s="858"/>
      <c r="AM25" s="858"/>
      <c r="AN25" s="862"/>
      <c r="AO25" s="862"/>
      <c r="AP25" s="862"/>
      <c r="AQ25" s="858"/>
      <c r="AR25" s="858"/>
      <c r="AS25" s="858"/>
      <c r="AT25" s="858"/>
      <c r="AU25" s="858"/>
      <c r="AV25" s="858"/>
      <c r="AW25" s="858"/>
      <c r="AX25" s="858"/>
      <c r="AY25" s="859"/>
    </row>
    <row r="26" spans="1:51" ht="45" x14ac:dyDescent="0.25">
      <c r="A26" s="963"/>
      <c r="B26" s="964"/>
      <c r="C26" s="965"/>
      <c r="D26" s="421" t="s">
        <v>39</v>
      </c>
      <c r="E26" s="551">
        <v>1</v>
      </c>
      <c r="F26" s="470">
        <v>1</v>
      </c>
      <c r="G26" s="470">
        <v>1</v>
      </c>
      <c r="H26" s="470">
        <v>1</v>
      </c>
      <c r="I26" s="470">
        <v>1</v>
      </c>
      <c r="J26" s="470">
        <v>1</v>
      </c>
      <c r="K26" s="470">
        <v>1</v>
      </c>
      <c r="L26" s="471">
        <v>1</v>
      </c>
      <c r="M26" s="471">
        <v>1</v>
      </c>
      <c r="N26" s="470">
        <v>1</v>
      </c>
      <c r="O26" s="470">
        <v>1</v>
      </c>
      <c r="P26" s="470">
        <v>1</v>
      </c>
      <c r="Q26" s="470">
        <v>1</v>
      </c>
      <c r="R26" s="470">
        <f t="shared" ref="R26:R27" si="1">+R22+R24</f>
        <v>1</v>
      </c>
      <c r="S26" s="473">
        <v>0</v>
      </c>
      <c r="T26" s="470">
        <v>1</v>
      </c>
      <c r="U26" s="470">
        <v>1</v>
      </c>
      <c r="V26" s="470">
        <v>1</v>
      </c>
      <c r="W26" s="470">
        <v>1</v>
      </c>
      <c r="X26" s="470">
        <v>1</v>
      </c>
      <c r="Y26" s="471">
        <v>1</v>
      </c>
      <c r="Z26" s="471">
        <v>1</v>
      </c>
      <c r="AA26" s="471">
        <v>1</v>
      </c>
      <c r="AB26" s="471">
        <v>1</v>
      </c>
      <c r="AC26" s="471">
        <v>1</v>
      </c>
      <c r="AD26" s="471">
        <v>1</v>
      </c>
      <c r="AE26" s="471">
        <v>1</v>
      </c>
      <c r="AF26" s="457"/>
      <c r="AG26" s="867"/>
      <c r="AH26" s="864"/>
      <c r="AI26" s="864"/>
      <c r="AJ26" s="864"/>
      <c r="AK26" s="858"/>
      <c r="AL26" s="858"/>
      <c r="AM26" s="858"/>
      <c r="AN26" s="862"/>
      <c r="AO26" s="862"/>
      <c r="AP26" s="862"/>
      <c r="AQ26" s="858"/>
      <c r="AR26" s="858"/>
      <c r="AS26" s="858"/>
      <c r="AT26" s="858"/>
      <c r="AU26" s="858"/>
      <c r="AV26" s="858"/>
      <c r="AW26" s="858"/>
      <c r="AX26" s="858"/>
      <c r="AY26" s="859"/>
    </row>
    <row r="27" spans="1:51" ht="60.75" thickBot="1" x14ac:dyDescent="0.3">
      <c r="A27" s="963"/>
      <c r="B27" s="964"/>
      <c r="C27" s="966"/>
      <c r="D27" s="422" t="s">
        <v>41</v>
      </c>
      <c r="E27" s="552">
        <v>1854036596.3899999</v>
      </c>
      <c r="F27" s="474">
        <v>66562854</v>
      </c>
      <c r="G27" s="474">
        <v>2170334331</v>
      </c>
      <c r="H27" s="474">
        <v>2165654051</v>
      </c>
      <c r="I27" s="474">
        <v>464669007.1741212</v>
      </c>
      <c r="J27" s="474">
        <v>464621388.12650216</v>
      </c>
      <c r="K27" s="474">
        <v>464621388.60571027</v>
      </c>
      <c r="L27" s="475">
        <v>513104630.1299907</v>
      </c>
      <c r="M27" s="475">
        <v>513104630.1299907</v>
      </c>
      <c r="N27" s="474">
        <v>513104630.1299907</v>
      </c>
      <c r="O27" s="474">
        <v>590361334.35785139</v>
      </c>
      <c r="P27" s="474">
        <v>588201620.81335056</v>
      </c>
      <c r="Q27" s="474">
        <v>903008568.43239844</v>
      </c>
      <c r="R27" s="474">
        <f t="shared" si="1"/>
        <v>959450860</v>
      </c>
      <c r="S27" s="462"/>
      <c r="T27" s="474">
        <v>719131922</v>
      </c>
      <c r="U27" s="474">
        <v>1084866614</v>
      </c>
      <c r="V27" s="474">
        <v>218111658.19047618</v>
      </c>
      <c r="W27" s="474">
        <v>450220813.27397382</v>
      </c>
      <c r="X27" s="474">
        <v>450621967.14086324</v>
      </c>
      <c r="Y27" s="475">
        <v>450655555.56957614</v>
      </c>
      <c r="Z27" s="475">
        <v>450655555.56957614</v>
      </c>
      <c r="AA27" s="475">
        <v>452088148.24772763</v>
      </c>
      <c r="AB27" s="475">
        <f>+AB23+AB25</f>
        <v>453177624.42000002</v>
      </c>
      <c r="AC27" s="475">
        <v>522114654.66073412</v>
      </c>
      <c r="AD27" s="475">
        <v>524046368.94644845</v>
      </c>
      <c r="AE27" s="475">
        <f>+AE23+AE25</f>
        <v>954968882.61518776</v>
      </c>
      <c r="AF27" s="458"/>
      <c r="AG27" s="867"/>
      <c r="AH27" s="864"/>
      <c r="AI27" s="864"/>
      <c r="AJ27" s="864"/>
      <c r="AK27" s="858"/>
      <c r="AL27" s="858"/>
      <c r="AM27" s="858"/>
      <c r="AN27" s="862"/>
      <c r="AO27" s="862"/>
      <c r="AP27" s="862"/>
      <c r="AQ27" s="858"/>
      <c r="AR27" s="858"/>
      <c r="AS27" s="858"/>
      <c r="AT27" s="858"/>
      <c r="AU27" s="858"/>
      <c r="AV27" s="858"/>
      <c r="AW27" s="858"/>
      <c r="AX27" s="858"/>
      <c r="AY27" s="859"/>
    </row>
    <row r="28" spans="1:51" ht="30" x14ac:dyDescent="0.25">
      <c r="A28" s="963"/>
      <c r="B28" s="964"/>
      <c r="C28" s="962" t="s">
        <v>520</v>
      </c>
      <c r="D28" s="419" t="s">
        <v>37</v>
      </c>
      <c r="E28" s="550">
        <v>1</v>
      </c>
      <c r="F28" s="468">
        <v>1</v>
      </c>
      <c r="G28" s="468">
        <v>1</v>
      </c>
      <c r="H28" s="468">
        <v>1</v>
      </c>
      <c r="I28" s="468">
        <v>1</v>
      </c>
      <c r="J28" s="468">
        <v>1</v>
      </c>
      <c r="K28" s="468">
        <v>1</v>
      </c>
      <c r="L28" s="469">
        <v>1</v>
      </c>
      <c r="M28" s="469">
        <v>1</v>
      </c>
      <c r="N28" s="468">
        <v>1</v>
      </c>
      <c r="O28" s="468">
        <v>1</v>
      </c>
      <c r="P28" s="468">
        <v>1</v>
      </c>
      <c r="Q28" s="468">
        <v>1</v>
      </c>
      <c r="R28" s="468">
        <v>1</v>
      </c>
      <c r="S28" s="460"/>
      <c r="T28" s="468">
        <v>1</v>
      </c>
      <c r="U28" s="468">
        <v>1</v>
      </c>
      <c r="V28" s="468">
        <v>1</v>
      </c>
      <c r="W28" s="468">
        <v>1</v>
      </c>
      <c r="X28" s="468">
        <v>1</v>
      </c>
      <c r="Y28" s="469">
        <v>1</v>
      </c>
      <c r="Z28" s="469">
        <v>1</v>
      </c>
      <c r="AA28" s="469">
        <v>1</v>
      </c>
      <c r="AB28" s="469">
        <v>1</v>
      </c>
      <c r="AC28" s="469">
        <v>1</v>
      </c>
      <c r="AD28" s="469">
        <v>1</v>
      </c>
      <c r="AE28" s="469">
        <v>1</v>
      </c>
      <c r="AF28" s="455"/>
      <c r="AG28" s="867" t="s">
        <v>257</v>
      </c>
      <c r="AH28" s="864" t="s">
        <v>258</v>
      </c>
      <c r="AI28" s="864" t="s">
        <v>259</v>
      </c>
      <c r="AJ28" s="863" t="s">
        <v>493</v>
      </c>
      <c r="AK28" s="858" t="s">
        <v>260</v>
      </c>
      <c r="AL28" s="858" t="s">
        <v>183</v>
      </c>
      <c r="AM28" s="858" t="s">
        <v>249</v>
      </c>
      <c r="AN28" s="862">
        <v>201954</v>
      </c>
      <c r="AO28" s="862">
        <v>97070</v>
      </c>
      <c r="AP28" s="862">
        <v>104884</v>
      </c>
      <c r="AQ28" s="858" t="s">
        <v>250</v>
      </c>
      <c r="AR28" s="858" t="s">
        <v>250</v>
      </c>
      <c r="AS28" s="858" t="s">
        <v>250</v>
      </c>
      <c r="AT28" s="858" t="s">
        <v>250</v>
      </c>
      <c r="AU28" s="858" t="s">
        <v>250</v>
      </c>
      <c r="AV28" s="858" t="s">
        <v>250</v>
      </c>
      <c r="AW28" s="858" t="s">
        <v>250</v>
      </c>
      <c r="AX28" s="858">
        <v>95747</v>
      </c>
      <c r="AY28" s="859" t="s">
        <v>183</v>
      </c>
    </row>
    <row r="29" spans="1:51" ht="45" x14ac:dyDescent="0.25">
      <c r="A29" s="963"/>
      <c r="B29" s="964"/>
      <c r="C29" s="965"/>
      <c r="D29" s="420" t="s">
        <v>3</v>
      </c>
      <c r="E29" s="551">
        <v>1258709400</v>
      </c>
      <c r="F29" s="470">
        <v>1534110626</v>
      </c>
      <c r="G29" s="470">
        <v>1679356600</v>
      </c>
      <c r="H29" s="470">
        <v>1675101800</v>
      </c>
      <c r="I29" s="470">
        <v>1345772067.1358507</v>
      </c>
      <c r="J29" s="470">
        <v>1345724448.0882318</v>
      </c>
      <c r="K29" s="470">
        <v>1345724448.088232</v>
      </c>
      <c r="L29" s="471">
        <v>1585663516.7353282</v>
      </c>
      <c r="M29" s="471">
        <v>1585663516.7353282</v>
      </c>
      <c r="N29" s="470">
        <v>1585663516.7353282</v>
      </c>
      <c r="O29" s="470">
        <v>1614169261.9591181</v>
      </c>
      <c r="P29" s="470">
        <v>1550269213.8714516</v>
      </c>
      <c r="Q29" s="470">
        <v>1844257161.4904983</v>
      </c>
      <c r="R29" s="470">
        <f>VLOOKUP(C28,[2]TERRI!$A$3:$C$24,2,0)</f>
        <v>1895596876</v>
      </c>
      <c r="S29" s="461">
        <v>9.1583128002610231E-2</v>
      </c>
      <c r="T29" s="470">
        <v>585177701</v>
      </c>
      <c r="U29" s="470">
        <v>824538301</v>
      </c>
      <c r="V29" s="470">
        <v>629455976.19047618</v>
      </c>
      <c r="W29" s="470">
        <v>1200626271.2832725</v>
      </c>
      <c r="X29" s="470">
        <v>1200626271.2832725</v>
      </c>
      <c r="Y29" s="471">
        <v>1200626271</v>
      </c>
      <c r="Z29" s="471">
        <v>1200626271</v>
      </c>
      <c r="AA29" s="471">
        <v>1201170254.1404154</v>
      </c>
      <c r="AB29" s="471">
        <v>1202259730.3308916</v>
      </c>
      <c r="AC29" s="471">
        <v>1271919224.4714696</v>
      </c>
      <c r="AD29" s="471">
        <v>1273850938.7571838</v>
      </c>
      <c r="AE29" s="470">
        <f>VLOOKUP(C28,[2]TERRI!$A$3:$C$24,3,0)</f>
        <v>1891129815</v>
      </c>
      <c r="AF29" s="456">
        <v>9.1583128002610231E-2</v>
      </c>
      <c r="AG29" s="867"/>
      <c r="AH29" s="864"/>
      <c r="AI29" s="864"/>
      <c r="AJ29" s="864"/>
      <c r="AK29" s="858"/>
      <c r="AL29" s="858"/>
      <c r="AM29" s="858"/>
      <c r="AN29" s="862"/>
      <c r="AO29" s="862"/>
      <c r="AP29" s="862"/>
      <c r="AQ29" s="858"/>
      <c r="AR29" s="858"/>
      <c r="AS29" s="858"/>
      <c r="AT29" s="858"/>
      <c r="AU29" s="858"/>
      <c r="AV29" s="858"/>
      <c r="AW29" s="858"/>
      <c r="AX29" s="858"/>
      <c r="AY29" s="859"/>
    </row>
    <row r="30" spans="1:51" ht="45" x14ac:dyDescent="0.25">
      <c r="A30" s="963"/>
      <c r="B30" s="964"/>
      <c r="C30" s="965"/>
      <c r="D30" s="421" t="s">
        <v>38</v>
      </c>
      <c r="E30" s="495">
        <v>0</v>
      </c>
      <c r="F30" s="470">
        <v>0</v>
      </c>
      <c r="G30" s="470">
        <v>0</v>
      </c>
      <c r="H30" s="470">
        <v>0</v>
      </c>
      <c r="I30" s="470">
        <v>0</v>
      </c>
      <c r="J30" s="470">
        <v>0</v>
      </c>
      <c r="K30" s="470"/>
      <c r="L30" s="470"/>
      <c r="M30" s="470"/>
      <c r="N30" s="470"/>
      <c r="O30" s="470">
        <v>0</v>
      </c>
      <c r="P30" s="470">
        <v>0</v>
      </c>
      <c r="Q30" s="470">
        <v>0</v>
      </c>
      <c r="R30" s="470">
        <v>0</v>
      </c>
      <c r="S30" s="470"/>
      <c r="T30" s="470">
        <v>0</v>
      </c>
      <c r="U30" s="470">
        <v>0</v>
      </c>
      <c r="V30" s="470">
        <v>0</v>
      </c>
      <c r="W30" s="470">
        <v>0</v>
      </c>
      <c r="X30" s="470">
        <v>0</v>
      </c>
      <c r="Y30" s="496">
        <v>0</v>
      </c>
      <c r="Z30" s="496">
        <v>0</v>
      </c>
      <c r="AA30" s="496">
        <v>0</v>
      </c>
      <c r="AB30" s="496">
        <v>0</v>
      </c>
      <c r="AC30" s="496">
        <v>0</v>
      </c>
      <c r="AD30" s="496">
        <v>0</v>
      </c>
      <c r="AE30" s="496">
        <v>0</v>
      </c>
      <c r="AF30" s="457"/>
      <c r="AG30" s="867"/>
      <c r="AH30" s="864"/>
      <c r="AI30" s="864"/>
      <c r="AJ30" s="864"/>
      <c r="AK30" s="858"/>
      <c r="AL30" s="858"/>
      <c r="AM30" s="858"/>
      <c r="AN30" s="862"/>
      <c r="AO30" s="862"/>
      <c r="AP30" s="862"/>
      <c r="AQ30" s="858"/>
      <c r="AR30" s="858"/>
      <c r="AS30" s="858"/>
      <c r="AT30" s="858"/>
      <c r="AU30" s="858"/>
      <c r="AV30" s="858"/>
      <c r="AW30" s="858"/>
      <c r="AX30" s="858"/>
      <c r="AY30" s="859"/>
    </row>
    <row r="31" spans="1:51" ht="45" x14ac:dyDescent="0.25">
      <c r="A31" s="963"/>
      <c r="B31" s="964"/>
      <c r="C31" s="965"/>
      <c r="D31" s="420" t="s">
        <v>4</v>
      </c>
      <c r="E31" s="551">
        <v>426778414.90000004</v>
      </c>
      <c r="F31" s="470">
        <v>268956394</v>
      </c>
      <c r="G31" s="470">
        <v>293674610</v>
      </c>
      <c r="H31" s="470">
        <v>293674610</v>
      </c>
      <c r="I31" s="470">
        <v>268956394</v>
      </c>
      <c r="J31" s="470">
        <v>268956394</v>
      </c>
      <c r="K31" s="470">
        <v>268956394.07904953</v>
      </c>
      <c r="L31" s="471">
        <v>268956394.07904953</v>
      </c>
      <c r="M31" s="471">
        <v>268956394.07904953</v>
      </c>
      <c r="N31" s="470">
        <v>268956394.07904953</v>
      </c>
      <c r="O31" s="470">
        <v>268956394.07904953</v>
      </c>
      <c r="P31" s="470">
        <v>268956394.07904953</v>
      </c>
      <c r="Q31" s="470">
        <v>268956394.07904953</v>
      </c>
      <c r="R31" s="470">
        <f>+[2]TERRI!$F$6</f>
        <v>268944953</v>
      </c>
      <c r="S31" s="461">
        <v>9.1583128002610231E-2</v>
      </c>
      <c r="T31" s="470">
        <v>68578591</v>
      </c>
      <c r="U31" s="470">
        <v>161704076</v>
      </c>
      <c r="V31" s="470">
        <v>222236387</v>
      </c>
      <c r="W31" s="470">
        <v>232290163</v>
      </c>
      <c r="X31" s="470">
        <v>243156694.89677209</v>
      </c>
      <c r="Y31" s="471">
        <v>244066551.9346092</v>
      </c>
      <c r="Z31" s="471">
        <v>244066551.9346092</v>
      </c>
      <c r="AA31" s="471">
        <v>268137372.94247365</v>
      </c>
      <c r="AB31" s="471">
        <v>268137372.94247365</v>
      </c>
      <c r="AC31" s="471">
        <v>268541162.95383716</v>
      </c>
      <c r="AD31" s="471">
        <v>268541162.95383716</v>
      </c>
      <c r="AE31" s="470">
        <f>VLOOKUP(C28,[2]TERRI!$A$3:$E$23,5,0)</f>
        <v>268541162.95383716</v>
      </c>
      <c r="AF31" s="456">
        <v>9.1583128002610231E-2</v>
      </c>
      <c r="AG31" s="867"/>
      <c r="AH31" s="864"/>
      <c r="AI31" s="864"/>
      <c r="AJ31" s="864"/>
      <c r="AK31" s="858"/>
      <c r="AL31" s="858"/>
      <c r="AM31" s="858"/>
      <c r="AN31" s="862"/>
      <c r="AO31" s="862"/>
      <c r="AP31" s="862"/>
      <c r="AQ31" s="858"/>
      <c r="AR31" s="858"/>
      <c r="AS31" s="858"/>
      <c r="AT31" s="858"/>
      <c r="AU31" s="858"/>
      <c r="AV31" s="858"/>
      <c r="AW31" s="858"/>
      <c r="AX31" s="858"/>
      <c r="AY31" s="859"/>
    </row>
    <row r="32" spans="1:51" ht="45" x14ac:dyDescent="0.25">
      <c r="A32" s="963"/>
      <c r="B32" s="964"/>
      <c r="C32" s="965"/>
      <c r="D32" s="421" t="s">
        <v>39</v>
      </c>
      <c r="E32" s="551">
        <v>1</v>
      </c>
      <c r="F32" s="470">
        <v>1</v>
      </c>
      <c r="G32" s="470">
        <v>1</v>
      </c>
      <c r="H32" s="470">
        <v>1</v>
      </c>
      <c r="I32" s="470">
        <v>1</v>
      </c>
      <c r="J32" s="470">
        <v>1</v>
      </c>
      <c r="K32" s="470">
        <v>1</v>
      </c>
      <c r="L32" s="471">
        <v>1</v>
      </c>
      <c r="M32" s="471">
        <v>1</v>
      </c>
      <c r="N32" s="470">
        <v>1</v>
      </c>
      <c r="O32" s="470">
        <v>1</v>
      </c>
      <c r="P32" s="470">
        <v>1</v>
      </c>
      <c r="Q32" s="470">
        <v>1</v>
      </c>
      <c r="R32" s="470">
        <f t="shared" ref="R32:R33" si="2">+R28+R30</f>
        <v>1</v>
      </c>
      <c r="S32" s="473">
        <v>0</v>
      </c>
      <c r="T32" s="470">
        <v>1</v>
      </c>
      <c r="U32" s="470">
        <v>1</v>
      </c>
      <c r="V32" s="470">
        <v>1</v>
      </c>
      <c r="W32" s="470">
        <v>1</v>
      </c>
      <c r="X32" s="470">
        <v>1</v>
      </c>
      <c r="Y32" s="471">
        <v>1</v>
      </c>
      <c r="Z32" s="471">
        <v>1</v>
      </c>
      <c r="AA32" s="471">
        <v>1</v>
      </c>
      <c r="AB32" s="471">
        <v>1</v>
      </c>
      <c r="AC32" s="471">
        <v>1</v>
      </c>
      <c r="AD32" s="471">
        <v>1</v>
      </c>
      <c r="AE32" s="471">
        <v>1</v>
      </c>
      <c r="AF32" s="457"/>
      <c r="AG32" s="867"/>
      <c r="AH32" s="864"/>
      <c r="AI32" s="864"/>
      <c r="AJ32" s="864"/>
      <c r="AK32" s="858"/>
      <c r="AL32" s="858"/>
      <c r="AM32" s="858"/>
      <c r="AN32" s="862"/>
      <c r="AO32" s="862"/>
      <c r="AP32" s="862"/>
      <c r="AQ32" s="858"/>
      <c r="AR32" s="858"/>
      <c r="AS32" s="858"/>
      <c r="AT32" s="858"/>
      <c r="AU32" s="858"/>
      <c r="AV32" s="858"/>
      <c r="AW32" s="858"/>
      <c r="AX32" s="858"/>
      <c r="AY32" s="859"/>
    </row>
    <row r="33" spans="1:51" ht="60.75" thickBot="1" x14ac:dyDescent="0.3">
      <c r="A33" s="963"/>
      <c r="B33" s="964"/>
      <c r="C33" s="966"/>
      <c r="D33" s="422" t="s">
        <v>41</v>
      </c>
      <c r="E33" s="552">
        <v>1685487814.9000001</v>
      </c>
      <c r="F33" s="474">
        <v>1803067020</v>
      </c>
      <c r="G33" s="474">
        <v>1973031210</v>
      </c>
      <c r="H33" s="474">
        <v>1968776410</v>
      </c>
      <c r="I33" s="474">
        <v>1614728461.1358507</v>
      </c>
      <c r="J33" s="474">
        <v>1614680842.0882318</v>
      </c>
      <c r="K33" s="474">
        <v>1614680842.1672816</v>
      </c>
      <c r="L33" s="475">
        <v>1854619910.8143778</v>
      </c>
      <c r="M33" s="475">
        <v>1854619910.8143778</v>
      </c>
      <c r="N33" s="474">
        <v>1854619910.8143778</v>
      </c>
      <c r="O33" s="474">
        <v>1883125656.0381677</v>
      </c>
      <c r="P33" s="474">
        <v>1819225607.9505012</v>
      </c>
      <c r="Q33" s="474">
        <v>2113213555.5695479</v>
      </c>
      <c r="R33" s="474">
        <f t="shared" si="2"/>
        <v>2164541829</v>
      </c>
      <c r="S33" s="462"/>
      <c r="T33" s="474">
        <v>653756292</v>
      </c>
      <c r="U33" s="474">
        <v>986242377</v>
      </c>
      <c r="V33" s="474">
        <v>851692363.19047618</v>
      </c>
      <c r="W33" s="474">
        <v>1432916434.2832725</v>
      </c>
      <c r="X33" s="474">
        <v>1443782966.1800447</v>
      </c>
      <c r="Y33" s="475">
        <v>1444692822.9346092</v>
      </c>
      <c r="Z33" s="475">
        <v>1444692822.9346092</v>
      </c>
      <c r="AA33" s="475">
        <v>1469307627.0828891</v>
      </c>
      <c r="AB33" s="475">
        <f>+AB29+AB31</f>
        <v>1470397103.2733653</v>
      </c>
      <c r="AC33" s="475">
        <v>1540460387.4253068</v>
      </c>
      <c r="AD33" s="475">
        <v>1542392101.7110209</v>
      </c>
      <c r="AE33" s="475">
        <f>+AE29+AE31</f>
        <v>2159670977.9538374</v>
      </c>
      <c r="AF33" s="458"/>
      <c r="AG33" s="867"/>
      <c r="AH33" s="864"/>
      <c r="AI33" s="864"/>
      <c r="AJ33" s="864"/>
      <c r="AK33" s="858"/>
      <c r="AL33" s="858"/>
      <c r="AM33" s="858"/>
      <c r="AN33" s="862"/>
      <c r="AO33" s="862"/>
      <c r="AP33" s="862"/>
      <c r="AQ33" s="858"/>
      <c r="AR33" s="858"/>
      <c r="AS33" s="858"/>
      <c r="AT33" s="858"/>
      <c r="AU33" s="858"/>
      <c r="AV33" s="858"/>
      <c r="AW33" s="858"/>
      <c r="AX33" s="858"/>
      <c r="AY33" s="859"/>
    </row>
    <row r="34" spans="1:51" ht="30" x14ac:dyDescent="0.25">
      <c r="A34" s="963"/>
      <c r="B34" s="964"/>
      <c r="C34" s="962" t="s">
        <v>242</v>
      </c>
      <c r="D34" s="419" t="s">
        <v>37</v>
      </c>
      <c r="E34" s="550">
        <v>1</v>
      </c>
      <c r="F34" s="468">
        <v>1</v>
      </c>
      <c r="G34" s="468">
        <v>1</v>
      </c>
      <c r="H34" s="468">
        <v>1</v>
      </c>
      <c r="I34" s="468">
        <v>1</v>
      </c>
      <c r="J34" s="468">
        <v>1</v>
      </c>
      <c r="K34" s="468">
        <v>1</v>
      </c>
      <c r="L34" s="469">
        <v>1</v>
      </c>
      <c r="M34" s="469">
        <v>1</v>
      </c>
      <c r="N34" s="468">
        <v>1</v>
      </c>
      <c r="O34" s="468">
        <v>1</v>
      </c>
      <c r="P34" s="468">
        <v>1</v>
      </c>
      <c r="Q34" s="468">
        <v>1</v>
      </c>
      <c r="R34" s="468">
        <v>1</v>
      </c>
      <c r="S34" s="460"/>
      <c r="T34" s="468">
        <v>1</v>
      </c>
      <c r="U34" s="468">
        <v>1</v>
      </c>
      <c r="V34" s="468">
        <v>1</v>
      </c>
      <c r="W34" s="468">
        <v>1</v>
      </c>
      <c r="X34" s="468">
        <v>1</v>
      </c>
      <c r="Y34" s="469">
        <v>1</v>
      </c>
      <c r="Z34" s="469">
        <v>1</v>
      </c>
      <c r="AA34" s="469">
        <v>1</v>
      </c>
      <c r="AB34" s="469">
        <v>1</v>
      </c>
      <c r="AC34" s="469">
        <v>1</v>
      </c>
      <c r="AD34" s="469">
        <v>1</v>
      </c>
      <c r="AE34" s="469">
        <v>1</v>
      </c>
      <c r="AF34" s="455"/>
      <c r="AG34" s="867" t="s">
        <v>261</v>
      </c>
      <c r="AH34" s="864" t="s">
        <v>262</v>
      </c>
      <c r="AI34" s="864" t="s">
        <v>263</v>
      </c>
      <c r="AJ34" s="863" t="s">
        <v>493</v>
      </c>
      <c r="AK34" s="864" t="s">
        <v>265</v>
      </c>
      <c r="AL34" s="858" t="s">
        <v>183</v>
      </c>
      <c r="AM34" s="858" t="s">
        <v>266</v>
      </c>
      <c r="AN34" s="862">
        <v>218659</v>
      </c>
      <c r="AO34" s="862">
        <v>108345</v>
      </c>
      <c r="AP34" s="862">
        <v>110314</v>
      </c>
      <c r="AQ34" s="858" t="s">
        <v>250</v>
      </c>
      <c r="AR34" s="858" t="s">
        <v>250</v>
      </c>
      <c r="AS34" s="858" t="s">
        <v>250</v>
      </c>
      <c r="AT34" s="858" t="s">
        <v>250</v>
      </c>
      <c r="AU34" s="858" t="s">
        <v>250</v>
      </c>
      <c r="AV34" s="858" t="s">
        <v>250</v>
      </c>
      <c r="AW34" s="858" t="s">
        <v>250</v>
      </c>
      <c r="AX34" s="858">
        <v>218659</v>
      </c>
      <c r="AY34" s="859" t="s">
        <v>183</v>
      </c>
    </row>
    <row r="35" spans="1:51" ht="45" x14ac:dyDescent="0.25">
      <c r="A35" s="963"/>
      <c r="B35" s="964"/>
      <c r="C35" s="965"/>
      <c r="D35" s="420" t="s">
        <v>3</v>
      </c>
      <c r="E35" s="551">
        <v>226567691.99999997</v>
      </c>
      <c r="F35" s="470">
        <v>186109858</v>
      </c>
      <c r="G35" s="470">
        <v>302284188</v>
      </c>
      <c r="H35" s="470">
        <v>301518324</v>
      </c>
      <c r="I35" s="470">
        <v>270538747.49035013</v>
      </c>
      <c r="J35" s="470">
        <v>270371657.85449582</v>
      </c>
      <c r="K35" s="470">
        <v>270371657.85449576</v>
      </c>
      <c r="L35" s="471">
        <v>318458362.15967357</v>
      </c>
      <c r="M35" s="471">
        <v>318458362.15967357</v>
      </c>
      <c r="N35" s="470">
        <v>318458362.15967357</v>
      </c>
      <c r="O35" s="470">
        <v>353673885.97909856</v>
      </c>
      <c r="P35" s="470">
        <v>346035363.31975758</v>
      </c>
      <c r="Q35" s="470">
        <v>409243604.23292309</v>
      </c>
      <c r="R35" s="470">
        <f>VLOOKUP(C34,[2]TERRI!$A$3:$C$24,2,0)</f>
        <v>418373777</v>
      </c>
      <c r="S35" s="461">
        <v>1.1110361044542702E-2</v>
      </c>
      <c r="T35" s="470">
        <v>105331986</v>
      </c>
      <c r="U35" s="470">
        <v>148416894</v>
      </c>
      <c r="V35" s="470">
        <v>120680123.24929971</v>
      </c>
      <c r="W35" s="470">
        <v>233330934.22486624</v>
      </c>
      <c r="X35" s="470">
        <v>233330934.22486624</v>
      </c>
      <c r="Y35" s="471">
        <v>233330934</v>
      </c>
      <c r="Z35" s="471">
        <v>233330934</v>
      </c>
      <c r="AA35" s="471">
        <v>233874917.08200911</v>
      </c>
      <c r="AB35" s="471">
        <v>234964393.27248529</v>
      </c>
      <c r="AC35" s="471">
        <v>303951135.08129388</v>
      </c>
      <c r="AD35" s="471">
        <v>305882849.36700815</v>
      </c>
      <c r="AE35" s="470">
        <f>VLOOKUP(C34,[2]TERRI!$A$3:$C$24,3,0)</f>
        <v>416795528</v>
      </c>
      <c r="AF35" s="456">
        <v>1.1110361044542702E-2</v>
      </c>
      <c r="AG35" s="867"/>
      <c r="AH35" s="864"/>
      <c r="AI35" s="864"/>
      <c r="AJ35" s="864"/>
      <c r="AK35" s="864"/>
      <c r="AL35" s="858"/>
      <c r="AM35" s="858"/>
      <c r="AN35" s="862"/>
      <c r="AO35" s="862"/>
      <c r="AP35" s="862"/>
      <c r="AQ35" s="858"/>
      <c r="AR35" s="858"/>
      <c r="AS35" s="858"/>
      <c r="AT35" s="858"/>
      <c r="AU35" s="858"/>
      <c r="AV35" s="858"/>
      <c r="AW35" s="858"/>
      <c r="AX35" s="858"/>
      <c r="AY35" s="859"/>
    </row>
    <row r="36" spans="1:51" ht="45" x14ac:dyDescent="0.25">
      <c r="A36" s="963"/>
      <c r="B36" s="964"/>
      <c r="C36" s="965"/>
      <c r="D36" s="421" t="s">
        <v>38</v>
      </c>
      <c r="E36" s="495">
        <v>0</v>
      </c>
      <c r="F36" s="470">
        <v>0</v>
      </c>
      <c r="G36" s="470">
        <v>0</v>
      </c>
      <c r="H36" s="470">
        <v>0</v>
      </c>
      <c r="I36" s="470">
        <v>0</v>
      </c>
      <c r="J36" s="470">
        <v>0</v>
      </c>
      <c r="K36" s="470"/>
      <c r="L36" s="470"/>
      <c r="M36" s="470"/>
      <c r="N36" s="470"/>
      <c r="O36" s="470">
        <v>0</v>
      </c>
      <c r="P36" s="470">
        <v>0</v>
      </c>
      <c r="Q36" s="470">
        <v>0</v>
      </c>
      <c r="R36" s="470">
        <v>0</v>
      </c>
      <c r="S36" s="470"/>
      <c r="T36" s="470">
        <v>0</v>
      </c>
      <c r="U36" s="470">
        <v>0</v>
      </c>
      <c r="V36" s="470">
        <v>0</v>
      </c>
      <c r="W36" s="470">
        <v>0</v>
      </c>
      <c r="X36" s="470">
        <v>0</v>
      </c>
      <c r="Y36" s="496">
        <v>0</v>
      </c>
      <c r="Z36" s="496">
        <v>0</v>
      </c>
      <c r="AA36" s="496">
        <v>0</v>
      </c>
      <c r="AB36" s="496">
        <v>0</v>
      </c>
      <c r="AC36" s="496">
        <v>0</v>
      </c>
      <c r="AD36" s="496">
        <v>0</v>
      </c>
      <c r="AE36" s="496">
        <v>0</v>
      </c>
      <c r="AF36" s="457"/>
      <c r="AG36" s="867"/>
      <c r="AH36" s="864"/>
      <c r="AI36" s="864"/>
      <c r="AJ36" s="864"/>
      <c r="AK36" s="864"/>
      <c r="AL36" s="858"/>
      <c r="AM36" s="858"/>
      <c r="AN36" s="862"/>
      <c r="AO36" s="862"/>
      <c r="AP36" s="862"/>
      <c r="AQ36" s="858"/>
      <c r="AR36" s="858"/>
      <c r="AS36" s="858"/>
      <c r="AT36" s="858"/>
      <c r="AU36" s="858"/>
      <c r="AV36" s="858"/>
      <c r="AW36" s="858"/>
      <c r="AX36" s="858"/>
      <c r="AY36" s="859"/>
    </row>
    <row r="37" spans="1:51" ht="45" x14ac:dyDescent="0.25">
      <c r="A37" s="963"/>
      <c r="B37" s="964"/>
      <c r="C37" s="965"/>
      <c r="D37" s="420" t="s">
        <v>4</v>
      </c>
      <c r="E37" s="551">
        <v>76820114.681999996</v>
      </c>
      <c r="F37" s="470">
        <v>32628309</v>
      </c>
      <c r="G37" s="470">
        <v>52861430</v>
      </c>
      <c r="H37" s="470">
        <v>52861430</v>
      </c>
      <c r="I37" s="470">
        <v>32628309</v>
      </c>
      <c r="J37" s="470">
        <v>32628309</v>
      </c>
      <c r="K37" s="470">
        <v>32628309.478263069</v>
      </c>
      <c r="L37" s="471">
        <v>32628309.478263069</v>
      </c>
      <c r="M37" s="471">
        <v>32628309.478263069</v>
      </c>
      <c r="N37" s="470">
        <v>32628309.478263069</v>
      </c>
      <c r="O37" s="470">
        <v>32628309.478263069</v>
      </c>
      <c r="P37" s="470">
        <v>32628309.478263069</v>
      </c>
      <c r="Q37" s="470">
        <v>32628309.478263069</v>
      </c>
      <c r="R37" s="470">
        <f>+[2]TERRI!$F$7</f>
        <v>32626922</v>
      </c>
      <c r="S37" s="461">
        <v>1.1110361044542702E-2</v>
      </c>
      <c r="T37" s="470">
        <v>12344146</v>
      </c>
      <c r="U37" s="470">
        <v>29106734</v>
      </c>
      <c r="V37" s="470">
        <v>26960495</v>
      </c>
      <c r="W37" s="470">
        <v>28180164</v>
      </c>
      <c r="X37" s="470">
        <v>29498431.966899559</v>
      </c>
      <c r="Y37" s="471">
        <v>29608810.815162968</v>
      </c>
      <c r="Z37" s="471">
        <v>29608810.815162968</v>
      </c>
      <c r="AA37" s="471">
        <v>32528950.341608439</v>
      </c>
      <c r="AB37" s="471">
        <v>32528950.341608439</v>
      </c>
      <c r="AC37" s="471">
        <v>32577935.923453826</v>
      </c>
      <c r="AD37" s="471">
        <v>32577935.923453826</v>
      </c>
      <c r="AE37" s="470">
        <f>VLOOKUP(C34,[2]TERRI!$A$3:$E$23,5,0)</f>
        <v>32577935.923453826</v>
      </c>
      <c r="AF37" s="456">
        <v>1.1110361044542702E-2</v>
      </c>
      <c r="AG37" s="867"/>
      <c r="AH37" s="864"/>
      <c r="AI37" s="864"/>
      <c r="AJ37" s="864"/>
      <c r="AK37" s="864"/>
      <c r="AL37" s="858"/>
      <c r="AM37" s="858"/>
      <c r="AN37" s="862"/>
      <c r="AO37" s="862"/>
      <c r="AP37" s="862"/>
      <c r="AQ37" s="858"/>
      <c r="AR37" s="858"/>
      <c r="AS37" s="858"/>
      <c r="AT37" s="858"/>
      <c r="AU37" s="858"/>
      <c r="AV37" s="858"/>
      <c r="AW37" s="858"/>
      <c r="AX37" s="858"/>
      <c r="AY37" s="859"/>
    </row>
    <row r="38" spans="1:51" ht="45" x14ac:dyDescent="0.25">
      <c r="A38" s="963"/>
      <c r="B38" s="964"/>
      <c r="C38" s="965"/>
      <c r="D38" s="421" t="s">
        <v>39</v>
      </c>
      <c r="E38" s="551">
        <v>1</v>
      </c>
      <c r="F38" s="470">
        <v>1</v>
      </c>
      <c r="G38" s="470">
        <v>1</v>
      </c>
      <c r="H38" s="470">
        <v>1</v>
      </c>
      <c r="I38" s="470">
        <v>1</v>
      </c>
      <c r="J38" s="470">
        <v>1</v>
      </c>
      <c r="K38" s="470">
        <v>1</v>
      </c>
      <c r="L38" s="471">
        <v>1</v>
      </c>
      <c r="M38" s="471">
        <v>1</v>
      </c>
      <c r="N38" s="470">
        <v>1</v>
      </c>
      <c r="O38" s="470">
        <v>1</v>
      </c>
      <c r="P38" s="470">
        <v>1</v>
      </c>
      <c r="Q38" s="470">
        <v>1</v>
      </c>
      <c r="R38" s="470">
        <f t="shared" ref="R38:R39" si="3">+R34+R36</f>
        <v>1</v>
      </c>
      <c r="S38" s="473">
        <v>0</v>
      </c>
      <c r="T38" s="470">
        <v>1</v>
      </c>
      <c r="U38" s="470">
        <v>1</v>
      </c>
      <c r="V38" s="470">
        <v>1</v>
      </c>
      <c r="W38" s="470">
        <v>1</v>
      </c>
      <c r="X38" s="470">
        <v>1</v>
      </c>
      <c r="Y38" s="471">
        <v>1</v>
      </c>
      <c r="Z38" s="471">
        <v>1</v>
      </c>
      <c r="AA38" s="471">
        <v>1</v>
      </c>
      <c r="AB38" s="471">
        <v>1</v>
      </c>
      <c r="AC38" s="471">
        <v>1</v>
      </c>
      <c r="AD38" s="471">
        <v>1</v>
      </c>
      <c r="AE38" s="471">
        <v>1</v>
      </c>
      <c r="AF38" s="457"/>
      <c r="AG38" s="867"/>
      <c r="AH38" s="864"/>
      <c r="AI38" s="864"/>
      <c r="AJ38" s="864"/>
      <c r="AK38" s="864"/>
      <c r="AL38" s="858"/>
      <c r="AM38" s="858"/>
      <c r="AN38" s="862"/>
      <c r="AO38" s="862"/>
      <c r="AP38" s="862"/>
      <c r="AQ38" s="858"/>
      <c r="AR38" s="858"/>
      <c r="AS38" s="858"/>
      <c r="AT38" s="858"/>
      <c r="AU38" s="858"/>
      <c r="AV38" s="858"/>
      <c r="AW38" s="858"/>
      <c r="AX38" s="858"/>
      <c r="AY38" s="859"/>
    </row>
    <row r="39" spans="1:51" ht="60.75" thickBot="1" x14ac:dyDescent="0.3">
      <c r="A39" s="963"/>
      <c r="B39" s="964"/>
      <c r="C39" s="966"/>
      <c r="D39" s="422" t="s">
        <v>41</v>
      </c>
      <c r="E39" s="552">
        <v>303387806.68199998</v>
      </c>
      <c r="F39" s="474">
        <v>218738167</v>
      </c>
      <c r="G39" s="474">
        <v>355145618</v>
      </c>
      <c r="H39" s="474">
        <v>354379754</v>
      </c>
      <c r="I39" s="474">
        <v>303167056.49035013</v>
      </c>
      <c r="J39" s="474">
        <v>302999966.85449582</v>
      </c>
      <c r="K39" s="474">
        <v>302999967.33275884</v>
      </c>
      <c r="L39" s="475">
        <v>351086671.63793665</v>
      </c>
      <c r="M39" s="475">
        <v>351086671.63793665</v>
      </c>
      <c r="N39" s="474">
        <v>351086671.63793665</v>
      </c>
      <c r="O39" s="474">
        <v>386302195.45736164</v>
      </c>
      <c r="P39" s="474">
        <v>378663672.79802066</v>
      </c>
      <c r="Q39" s="474">
        <v>441871913.71118617</v>
      </c>
      <c r="R39" s="474">
        <f t="shared" si="3"/>
        <v>451000699</v>
      </c>
      <c r="S39" s="462"/>
      <c r="T39" s="474">
        <v>117676132</v>
      </c>
      <c r="U39" s="474">
        <v>177523628</v>
      </c>
      <c r="V39" s="474">
        <v>147640618.24929971</v>
      </c>
      <c r="W39" s="474">
        <v>261511098.22486624</v>
      </c>
      <c r="X39" s="474">
        <v>262829366.19176579</v>
      </c>
      <c r="Y39" s="475">
        <v>262939744.81516296</v>
      </c>
      <c r="Z39" s="475">
        <v>262939744.81516296</v>
      </c>
      <c r="AA39" s="475">
        <v>266403867.42361754</v>
      </c>
      <c r="AB39" s="475">
        <f>+AB35+AB37</f>
        <v>267493343.61409372</v>
      </c>
      <c r="AC39" s="475">
        <v>336529071.00474769</v>
      </c>
      <c r="AD39" s="475">
        <v>338460785.29046196</v>
      </c>
      <c r="AE39" s="475">
        <f>+AE35+AE37</f>
        <v>449373463.92345381</v>
      </c>
      <c r="AF39" s="458"/>
      <c r="AG39" s="867"/>
      <c r="AH39" s="864"/>
      <c r="AI39" s="864"/>
      <c r="AJ39" s="864"/>
      <c r="AK39" s="864"/>
      <c r="AL39" s="858"/>
      <c r="AM39" s="858"/>
      <c r="AN39" s="862"/>
      <c r="AO39" s="862"/>
      <c r="AP39" s="862"/>
      <c r="AQ39" s="858"/>
      <c r="AR39" s="858"/>
      <c r="AS39" s="858"/>
      <c r="AT39" s="858"/>
      <c r="AU39" s="858"/>
      <c r="AV39" s="858"/>
      <c r="AW39" s="858"/>
      <c r="AX39" s="858"/>
      <c r="AY39" s="859"/>
    </row>
    <row r="40" spans="1:51" ht="30" x14ac:dyDescent="0.25">
      <c r="A40" s="963"/>
      <c r="B40" s="964"/>
      <c r="C40" s="962" t="s">
        <v>243</v>
      </c>
      <c r="D40" s="419" t="s">
        <v>37</v>
      </c>
      <c r="E40" s="550">
        <v>1</v>
      </c>
      <c r="F40" s="468">
        <v>1</v>
      </c>
      <c r="G40" s="468">
        <v>1</v>
      </c>
      <c r="H40" s="468">
        <v>1</v>
      </c>
      <c r="I40" s="468">
        <v>1</v>
      </c>
      <c r="J40" s="468">
        <v>1</v>
      </c>
      <c r="K40" s="468">
        <v>1</v>
      </c>
      <c r="L40" s="469">
        <v>1</v>
      </c>
      <c r="M40" s="469">
        <v>1</v>
      </c>
      <c r="N40" s="468">
        <v>1</v>
      </c>
      <c r="O40" s="468">
        <v>1</v>
      </c>
      <c r="P40" s="468">
        <v>1</v>
      </c>
      <c r="Q40" s="468">
        <v>1</v>
      </c>
      <c r="R40" s="468">
        <v>1</v>
      </c>
      <c r="S40" s="460"/>
      <c r="T40" s="468">
        <v>1</v>
      </c>
      <c r="U40" s="468">
        <v>1</v>
      </c>
      <c r="V40" s="468">
        <v>1</v>
      </c>
      <c r="W40" s="468">
        <v>1</v>
      </c>
      <c r="X40" s="468">
        <v>1</v>
      </c>
      <c r="Y40" s="469">
        <v>1</v>
      </c>
      <c r="Z40" s="469">
        <v>1</v>
      </c>
      <c r="AA40" s="469">
        <v>1</v>
      </c>
      <c r="AB40" s="469">
        <v>1</v>
      </c>
      <c r="AC40" s="469">
        <v>1</v>
      </c>
      <c r="AD40" s="469">
        <v>1</v>
      </c>
      <c r="AE40" s="469">
        <v>1</v>
      </c>
      <c r="AF40" s="455"/>
      <c r="AG40" s="861" t="s">
        <v>261</v>
      </c>
      <c r="AH40" s="858" t="s">
        <v>267</v>
      </c>
      <c r="AI40" s="858" t="s">
        <v>268</v>
      </c>
      <c r="AJ40" s="863" t="s">
        <v>493</v>
      </c>
      <c r="AK40" s="858" t="s">
        <v>265</v>
      </c>
      <c r="AL40" s="858" t="s">
        <v>269</v>
      </c>
      <c r="AM40" s="858" t="s">
        <v>266</v>
      </c>
      <c r="AN40" s="862">
        <v>81227</v>
      </c>
      <c r="AO40" s="862">
        <v>40246</v>
      </c>
      <c r="AP40" s="862">
        <v>40981</v>
      </c>
      <c r="AQ40" s="858" t="s">
        <v>250</v>
      </c>
      <c r="AR40" s="858" t="s">
        <v>250</v>
      </c>
      <c r="AS40" s="858" t="s">
        <v>250</v>
      </c>
      <c r="AT40" s="858" t="s">
        <v>250</v>
      </c>
      <c r="AU40" s="858" t="s">
        <v>250</v>
      </c>
      <c r="AV40" s="858" t="s">
        <v>250</v>
      </c>
      <c r="AW40" s="858" t="s">
        <v>250</v>
      </c>
      <c r="AX40" s="858">
        <v>81227</v>
      </c>
      <c r="AY40" s="859" t="s">
        <v>183</v>
      </c>
    </row>
    <row r="41" spans="1:51" ht="45" x14ac:dyDescent="0.25">
      <c r="A41" s="963"/>
      <c r="B41" s="964"/>
      <c r="C41" s="965"/>
      <c r="D41" s="420" t="s">
        <v>3</v>
      </c>
      <c r="E41" s="551">
        <v>226567691.99999997</v>
      </c>
      <c r="F41" s="470">
        <v>93667442</v>
      </c>
      <c r="G41" s="470">
        <v>302284188</v>
      </c>
      <c r="H41" s="470">
        <v>301518324</v>
      </c>
      <c r="I41" s="470">
        <v>222577164.86301693</v>
      </c>
      <c r="J41" s="470">
        <v>222410075.2271626</v>
      </c>
      <c r="K41" s="470">
        <v>222410075.2271626</v>
      </c>
      <c r="L41" s="471">
        <v>274069535.29434812</v>
      </c>
      <c r="M41" s="471">
        <v>274069535.29434812</v>
      </c>
      <c r="N41" s="470">
        <v>274069535.29434812</v>
      </c>
      <c r="O41" s="470">
        <v>312043333.68251109</v>
      </c>
      <c r="P41" s="470">
        <v>307960527.10485232</v>
      </c>
      <c r="Q41" s="470">
        <v>371168768.01801783</v>
      </c>
      <c r="R41" s="470">
        <f>VLOOKUP(C40,[2]TERRI!$A$3:$C$24,2,0)</f>
        <v>380298941</v>
      </c>
      <c r="S41" s="461">
        <v>5.5917462674812384E-3</v>
      </c>
      <c r="T41" s="470">
        <v>105331986</v>
      </c>
      <c r="U41" s="470">
        <v>148416894</v>
      </c>
      <c r="V41" s="470">
        <v>171460123.24929971</v>
      </c>
      <c r="W41" s="470">
        <v>209183224.7706522</v>
      </c>
      <c r="X41" s="470">
        <v>209183224.7706522</v>
      </c>
      <c r="Y41" s="471">
        <v>209183225</v>
      </c>
      <c r="Z41" s="471">
        <v>209183225</v>
      </c>
      <c r="AA41" s="471">
        <v>209727207.62779507</v>
      </c>
      <c r="AB41" s="471">
        <v>210816683.81827125</v>
      </c>
      <c r="AC41" s="471">
        <v>279757290.00754362</v>
      </c>
      <c r="AD41" s="471">
        <v>281689004.29325789</v>
      </c>
      <c r="AE41" s="470">
        <f>VLOOKUP(C40,[2]TERRI!$A$3:$C$24,3,0)</f>
        <v>378720692</v>
      </c>
      <c r="AF41" s="456">
        <v>5.5917462674812384E-3</v>
      </c>
      <c r="AG41" s="861"/>
      <c r="AH41" s="858"/>
      <c r="AI41" s="858"/>
      <c r="AJ41" s="864"/>
      <c r="AK41" s="858"/>
      <c r="AL41" s="858"/>
      <c r="AM41" s="858"/>
      <c r="AN41" s="862"/>
      <c r="AO41" s="862"/>
      <c r="AP41" s="862"/>
      <c r="AQ41" s="858"/>
      <c r="AR41" s="858"/>
      <c r="AS41" s="858"/>
      <c r="AT41" s="858"/>
      <c r="AU41" s="858"/>
      <c r="AV41" s="858"/>
      <c r="AW41" s="858"/>
      <c r="AX41" s="858"/>
      <c r="AY41" s="859"/>
    </row>
    <row r="42" spans="1:51" ht="45" x14ac:dyDescent="0.25">
      <c r="A42" s="963"/>
      <c r="B42" s="964"/>
      <c r="C42" s="965"/>
      <c r="D42" s="421" t="s">
        <v>38</v>
      </c>
      <c r="E42" s="495">
        <v>0</v>
      </c>
      <c r="F42" s="470">
        <v>0</v>
      </c>
      <c r="G42" s="470">
        <v>0</v>
      </c>
      <c r="H42" s="470">
        <v>0</v>
      </c>
      <c r="I42" s="470">
        <v>0</v>
      </c>
      <c r="J42" s="470">
        <v>0</v>
      </c>
      <c r="K42" s="470"/>
      <c r="L42" s="470"/>
      <c r="M42" s="470"/>
      <c r="N42" s="470"/>
      <c r="O42" s="470">
        <v>0</v>
      </c>
      <c r="P42" s="470">
        <v>0</v>
      </c>
      <c r="Q42" s="470">
        <v>0</v>
      </c>
      <c r="R42" s="470">
        <v>0</v>
      </c>
      <c r="S42" s="470"/>
      <c r="T42" s="470">
        <v>0</v>
      </c>
      <c r="U42" s="470">
        <v>0</v>
      </c>
      <c r="V42" s="470">
        <v>0</v>
      </c>
      <c r="W42" s="470">
        <v>0</v>
      </c>
      <c r="X42" s="470">
        <v>0</v>
      </c>
      <c r="Y42" s="496">
        <v>0</v>
      </c>
      <c r="Z42" s="496">
        <v>0</v>
      </c>
      <c r="AA42" s="496">
        <v>0</v>
      </c>
      <c r="AB42" s="496">
        <v>0</v>
      </c>
      <c r="AC42" s="496">
        <v>0</v>
      </c>
      <c r="AD42" s="496">
        <v>0</v>
      </c>
      <c r="AE42" s="496">
        <v>0</v>
      </c>
      <c r="AF42" s="457"/>
      <c r="AG42" s="861"/>
      <c r="AH42" s="858"/>
      <c r="AI42" s="858"/>
      <c r="AJ42" s="864"/>
      <c r="AK42" s="858"/>
      <c r="AL42" s="858"/>
      <c r="AM42" s="858"/>
      <c r="AN42" s="862"/>
      <c r="AO42" s="862"/>
      <c r="AP42" s="862"/>
      <c r="AQ42" s="858"/>
      <c r="AR42" s="858"/>
      <c r="AS42" s="858"/>
      <c r="AT42" s="858"/>
      <c r="AU42" s="858"/>
      <c r="AV42" s="858"/>
      <c r="AW42" s="858"/>
      <c r="AX42" s="858"/>
      <c r="AY42" s="859"/>
    </row>
    <row r="43" spans="1:51" ht="45" x14ac:dyDescent="0.25">
      <c r="A43" s="963"/>
      <c r="B43" s="964"/>
      <c r="C43" s="965"/>
      <c r="D43" s="420" t="s">
        <v>4</v>
      </c>
      <c r="E43" s="551">
        <v>76820114.681999996</v>
      </c>
      <c r="F43" s="470">
        <v>16421539</v>
      </c>
      <c r="G43" s="470">
        <v>52861430</v>
      </c>
      <c r="H43" s="470">
        <v>52861430</v>
      </c>
      <c r="I43" s="470">
        <v>16421539</v>
      </c>
      <c r="J43" s="470">
        <v>16421539</v>
      </c>
      <c r="K43" s="470">
        <v>16421539.048806829</v>
      </c>
      <c r="L43" s="471">
        <v>16421539.048806829</v>
      </c>
      <c r="M43" s="471">
        <v>16421539.048806829</v>
      </c>
      <c r="N43" s="470">
        <v>16421539.048806829</v>
      </c>
      <c r="O43" s="470">
        <v>16421539.048806829</v>
      </c>
      <c r="P43" s="470">
        <v>16421539.048806829</v>
      </c>
      <c r="Q43" s="470">
        <v>16421539.048806829</v>
      </c>
      <c r="R43" s="470">
        <f>+[2]TERRI!$F$8</f>
        <v>16420840</v>
      </c>
      <c r="S43" s="461">
        <v>5.5917462674812384E-3</v>
      </c>
      <c r="T43" s="470">
        <v>12344146</v>
      </c>
      <c r="U43" s="470">
        <v>29106734</v>
      </c>
      <c r="V43" s="470">
        <v>13568978</v>
      </c>
      <c r="W43" s="470">
        <v>14182827</v>
      </c>
      <c r="X43" s="470">
        <v>14846299.430429449</v>
      </c>
      <c r="Y43" s="471">
        <v>14901852.126719994</v>
      </c>
      <c r="Z43" s="471">
        <v>14901852.126719994</v>
      </c>
      <c r="AA43" s="471">
        <v>16371532.475725969</v>
      </c>
      <c r="AB43" s="471">
        <v>16371532.475725969</v>
      </c>
      <c r="AC43" s="471">
        <v>16396186.485019295</v>
      </c>
      <c r="AD43" s="471">
        <v>16396186.485019295</v>
      </c>
      <c r="AE43" s="470">
        <f>VLOOKUP(C40,[2]TERRI!$A$3:$E$23,5,0)</f>
        <v>16396186.485019295</v>
      </c>
      <c r="AF43" s="456">
        <v>5.5917462674812384E-3</v>
      </c>
      <c r="AG43" s="861"/>
      <c r="AH43" s="858"/>
      <c r="AI43" s="858"/>
      <c r="AJ43" s="864"/>
      <c r="AK43" s="858"/>
      <c r="AL43" s="858"/>
      <c r="AM43" s="858"/>
      <c r="AN43" s="862"/>
      <c r="AO43" s="862"/>
      <c r="AP43" s="862"/>
      <c r="AQ43" s="858"/>
      <c r="AR43" s="858"/>
      <c r="AS43" s="858"/>
      <c r="AT43" s="858"/>
      <c r="AU43" s="858"/>
      <c r="AV43" s="858"/>
      <c r="AW43" s="858"/>
      <c r="AX43" s="858"/>
      <c r="AY43" s="859"/>
    </row>
    <row r="44" spans="1:51" ht="45" x14ac:dyDescent="0.25">
      <c r="A44" s="963"/>
      <c r="B44" s="964"/>
      <c r="C44" s="965"/>
      <c r="D44" s="421" t="s">
        <v>39</v>
      </c>
      <c r="E44" s="551">
        <v>1</v>
      </c>
      <c r="F44" s="470">
        <v>1</v>
      </c>
      <c r="G44" s="470">
        <v>1</v>
      </c>
      <c r="H44" s="470">
        <v>1</v>
      </c>
      <c r="I44" s="470">
        <v>1</v>
      </c>
      <c r="J44" s="470">
        <v>1</v>
      </c>
      <c r="K44" s="470">
        <v>1</v>
      </c>
      <c r="L44" s="471">
        <v>1</v>
      </c>
      <c r="M44" s="471">
        <v>1</v>
      </c>
      <c r="N44" s="470">
        <v>1</v>
      </c>
      <c r="O44" s="470">
        <v>1</v>
      </c>
      <c r="P44" s="470">
        <v>1</v>
      </c>
      <c r="Q44" s="470">
        <v>1</v>
      </c>
      <c r="R44" s="470">
        <f t="shared" ref="R44:R45" si="4">+R40+R42</f>
        <v>1</v>
      </c>
      <c r="S44" s="473">
        <v>0</v>
      </c>
      <c r="T44" s="470">
        <v>1</v>
      </c>
      <c r="U44" s="470">
        <v>1</v>
      </c>
      <c r="V44" s="470">
        <v>1</v>
      </c>
      <c r="W44" s="470">
        <v>1</v>
      </c>
      <c r="X44" s="470">
        <v>1</v>
      </c>
      <c r="Y44" s="471">
        <v>1</v>
      </c>
      <c r="Z44" s="471">
        <v>1</v>
      </c>
      <c r="AA44" s="471">
        <v>1</v>
      </c>
      <c r="AB44" s="471">
        <v>1</v>
      </c>
      <c r="AC44" s="471">
        <v>1</v>
      </c>
      <c r="AD44" s="471">
        <v>1</v>
      </c>
      <c r="AE44" s="471">
        <v>1</v>
      </c>
      <c r="AF44" s="457"/>
      <c r="AG44" s="861"/>
      <c r="AH44" s="858"/>
      <c r="AI44" s="858"/>
      <c r="AJ44" s="864"/>
      <c r="AK44" s="858"/>
      <c r="AL44" s="858"/>
      <c r="AM44" s="858"/>
      <c r="AN44" s="862"/>
      <c r="AO44" s="862"/>
      <c r="AP44" s="862"/>
      <c r="AQ44" s="858"/>
      <c r="AR44" s="858"/>
      <c r="AS44" s="858"/>
      <c r="AT44" s="858"/>
      <c r="AU44" s="858"/>
      <c r="AV44" s="858"/>
      <c r="AW44" s="858"/>
      <c r="AX44" s="858"/>
      <c r="AY44" s="859"/>
    </row>
    <row r="45" spans="1:51" ht="60.75" thickBot="1" x14ac:dyDescent="0.3">
      <c r="A45" s="963"/>
      <c r="B45" s="964"/>
      <c r="C45" s="966"/>
      <c r="D45" s="422" t="s">
        <v>41</v>
      </c>
      <c r="E45" s="552">
        <v>303387806.68199998</v>
      </c>
      <c r="F45" s="474">
        <v>110088981</v>
      </c>
      <c r="G45" s="474">
        <v>355145618</v>
      </c>
      <c r="H45" s="474">
        <v>354379754</v>
      </c>
      <c r="I45" s="474">
        <v>238998703.86301693</v>
      </c>
      <c r="J45" s="474">
        <v>238831614.2271626</v>
      </c>
      <c r="K45" s="474">
        <v>238831614.27596942</v>
      </c>
      <c r="L45" s="475">
        <v>290491074.34315497</v>
      </c>
      <c r="M45" s="475">
        <v>290491074.34315497</v>
      </c>
      <c r="N45" s="474">
        <v>290491074.34315497</v>
      </c>
      <c r="O45" s="474">
        <v>328464872.73131794</v>
      </c>
      <c r="P45" s="474">
        <v>324382066.15365916</v>
      </c>
      <c r="Q45" s="474">
        <v>387590307.06682467</v>
      </c>
      <c r="R45" s="474">
        <f t="shared" si="4"/>
        <v>396719781</v>
      </c>
      <c r="S45" s="462"/>
      <c r="T45" s="474">
        <v>117676132</v>
      </c>
      <c r="U45" s="474">
        <v>177523628</v>
      </c>
      <c r="V45" s="474">
        <v>185029101.24929971</v>
      </c>
      <c r="W45" s="474">
        <v>223366051.7706522</v>
      </c>
      <c r="X45" s="474">
        <v>224029524.20108166</v>
      </c>
      <c r="Y45" s="475">
        <v>224085077.12671998</v>
      </c>
      <c r="Z45" s="475">
        <v>224085077.12671998</v>
      </c>
      <c r="AA45" s="475">
        <v>226098740.10352105</v>
      </c>
      <c r="AB45" s="475">
        <f>+AB41+AB43</f>
        <v>227188216.29399723</v>
      </c>
      <c r="AC45" s="475">
        <v>296153476.49256289</v>
      </c>
      <c r="AD45" s="475">
        <v>298085190.77827716</v>
      </c>
      <c r="AE45" s="475">
        <f>+AE41+AE43</f>
        <v>395116878.48501927</v>
      </c>
      <c r="AF45" s="458"/>
      <c r="AG45" s="861"/>
      <c r="AH45" s="858"/>
      <c r="AI45" s="858"/>
      <c r="AJ45" s="864"/>
      <c r="AK45" s="858"/>
      <c r="AL45" s="858"/>
      <c r="AM45" s="858"/>
      <c r="AN45" s="862"/>
      <c r="AO45" s="862"/>
      <c r="AP45" s="862"/>
      <c r="AQ45" s="858"/>
      <c r="AR45" s="858"/>
      <c r="AS45" s="858"/>
      <c r="AT45" s="858"/>
      <c r="AU45" s="858"/>
      <c r="AV45" s="858"/>
      <c r="AW45" s="858"/>
      <c r="AX45" s="858"/>
      <c r="AY45" s="859"/>
    </row>
    <row r="46" spans="1:51" ht="30" x14ac:dyDescent="0.25">
      <c r="A46" s="963"/>
      <c r="B46" s="964"/>
      <c r="C46" s="962" t="s">
        <v>244</v>
      </c>
      <c r="D46" s="419" t="s">
        <v>37</v>
      </c>
      <c r="E46" s="550">
        <v>1</v>
      </c>
      <c r="F46" s="468">
        <v>1</v>
      </c>
      <c r="G46" s="468">
        <v>1</v>
      </c>
      <c r="H46" s="468">
        <v>1</v>
      </c>
      <c r="I46" s="468">
        <v>1</v>
      </c>
      <c r="J46" s="468">
        <v>1</v>
      </c>
      <c r="K46" s="468">
        <v>1</v>
      </c>
      <c r="L46" s="469">
        <v>1</v>
      </c>
      <c r="M46" s="469">
        <v>1</v>
      </c>
      <c r="N46" s="468">
        <v>1</v>
      </c>
      <c r="O46" s="468">
        <v>1</v>
      </c>
      <c r="P46" s="468">
        <v>1</v>
      </c>
      <c r="Q46" s="468">
        <v>1</v>
      </c>
      <c r="R46" s="468">
        <v>1</v>
      </c>
      <c r="S46" s="460"/>
      <c r="T46" s="468">
        <v>1</v>
      </c>
      <c r="U46" s="468">
        <v>1</v>
      </c>
      <c r="V46" s="468">
        <v>1</v>
      </c>
      <c r="W46" s="468">
        <v>1</v>
      </c>
      <c r="X46" s="468">
        <v>1</v>
      </c>
      <c r="Y46" s="469">
        <v>1</v>
      </c>
      <c r="Z46" s="469">
        <v>1</v>
      </c>
      <c r="AA46" s="469">
        <v>1</v>
      </c>
      <c r="AB46" s="469">
        <v>1</v>
      </c>
      <c r="AC46" s="469">
        <v>1</v>
      </c>
      <c r="AD46" s="469">
        <v>1</v>
      </c>
      <c r="AE46" s="469">
        <v>1</v>
      </c>
      <c r="AF46" s="455"/>
      <c r="AG46" s="861" t="s">
        <v>261</v>
      </c>
      <c r="AH46" s="858" t="s">
        <v>270</v>
      </c>
      <c r="AI46" s="858" t="s">
        <v>271</v>
      </c>
      <c r="AJ46" s="863" t="s">
        <v>493</v>
      </c>
      <c r="AK46" s="858" t="s">
        <v>265</v>
      </c>
      <c r="AL46" s="858" t="s">
        <v>183</v>
      </c>
      <c r="AM46" s="858" t="s">
        <v>266</v>
      </c>
      <c r="AN46" s="862">
        <v>145065</v>
      </c>
      <c r="AO46" s="862">
        <v>71880</v>
      </c>
      <c r="AP46" s="862">
        <v>73185</v>
      </c>
      <c r="AQ46" s="858" t="s">
        <v>250</v>
      </c>
      <c r="AR46" s="858" t="s">
        <v>250</v>
      </c>
      <c r="AS46" s="858" t="s">
        <v>250</v>
      </c>
      <c r="AT46" s="858" t="s">
        <v>250</v>
      </c>
      <c r="AU46" s="858" t="s">
        <v>250</v>
      </c>
      <c r="AV46" s="858" t="s">
        <v>250</v>
      </c>
      <c r="AW46" s="858" t="s">
        <v>250</v>
      </c>
      <c r="AX46" s="858">
        <v>145065</v>
      </c>
      <c r="AY46" s="859" t="s">
        <v>183</v>
      </c>
    </row>
    <row r="47" spans="1:51" ht="45" x14ac:dyDescent="0.25">
      <c r="A47" s="963"/>
      <c r="B47" s="964"/>
      <c r="C47" s="965"/>
      <c r="D47" s="420" t="s">
        <v>3</v>
      </c>
      <c r="E47" s="551">
        <v>226567691.99999997</v>
      </c>
      <c r="F47" s="470">
        <v>115906392</v>
      </c>
      <c r="G47" s="470">
        <v>302284188</v>
      </c>
      <c r="H47" s="470">
        <v>301518324</v>
      </c>
      <c r="I47" s="470">
        <v>232893704.61842015</v>
      </c>
      <c r="J47" s="470">
        <v>232726614.98256582</v>
      </c>
      <c r="K47" s="470">
        <v>232726614.98256585</v>
      </c>
      <c r="L47" s="471">
        <v>287191430.44237745</v>
      </c>
      <c r="M47" s="471">
        <v>287191430.44237745</v>
      </c>
      <c r="N47" s="470">
        <v>287191430.44237745</v>
      </c>
      <c r="O47" s="470">
        <v>324501668.38383067</v>
      </c>
      <c r="P47" s="470">
        <v>319563460.17999762</v>
      </c>
      <c r="Q47" s="470">
        <v>387849701.09316313</v>
      </c>
      <c r="R47" s="470">
        <f>VLOOKUP(C46,[2]TERRI!$A$3:$C$24,2,0)</f>
        <v>396979874</v>
      </c>
      <c r="S47" s="461">
        <v>6.9193640935633037E-3</v>
      </c>
      <c r="T47" s="470">
        <v>105331986</v>
      </c>
      <c r="U47" s="470">
        <v>148416894</v>
      </c>
      <c r="V47" s="470">
        <v>171460123.24929976</v>
      </c>
      <c r="W47" s="470">
        <v>217435697.17757827</v>
      </c>
      <c r="X47" s="470">
        <v>217435697.17757827</v>
      </c>
      <c r="Y47" s="471">
        <v>217435697</v>
      </c>
      <c r="Z47" s="471">
        <v>217435697</v>
      </c>
      <c r="AA47" s="471">
        <v>217979680.03472114</v>
      </c>
      <c r="AB47" s="471">
        <v>219069156.22519732</v>
      </c>
      <c r="AC47" s="471">
        <v>288020861.2994957</v>
      </c>
      <c r="AD47" s="471">
        <v>289952575.58521003</v>
      </c>
      <c r="AE47" s="470">
        <f>VLOOKUP(C46,[2]TERRI!$A$3:$C$24,3,0)</f>
        <v>395401625</v>
      </c>
      <c r="AF47" s="456">
        <v>6.9193640935633037E-3</v>
      </c>
      <c r="AG47" s="861"/>
      <c r="AH47" s="858"/>
      <c r="AI47" s="858"/>
      <c r="AJ47" s="864"/>
      <c r="AK47" s="858"/>
      <c r="AL47" s="858"/>
      <c r="AM47" s="858"/>
      <c r="AN47" s="862"/>
      <c r="AO47" s="862"/>
      <c r="AP47" s="862"/>
      <c r="AQ47" s="858"/>
      <c r="AR47" s="858"/>
      <c r="AS47" s="858"/>
      <c r="AT47" s="858"/>
      <c r="AU47" s="858"/>
      <c r="AV47" s="858"/>
      <c r="AW47" s="858"/>
      <c r="AX47" s="858"/>
      <c r="AY47" s="859"/>
    </row>
    <row r="48" spans="1:51" ht="45" x14ac:dyDescent="0.25">
      <c r="A48" s="963"/>
      <c r="B48" s="964"/>
      <c r="C48" s="965"/>
      <c r="D48" s="421" t="s">
        <v>38</v>
      </c>
      <c r="E48" s="495">
        <v>0</v>
      </c>
      <c r="F48" s="470">
        <v>0</v>
      </c>
      <c r="G48" s="470">
        <v>0</v>
      </c>
      <c r="H48" s="470">
        <v>0</v>
      </c>
      <c r="I48" s="470">
        <v>0</v>
      </c>
      <c r="J48" s="470">
        <v>0</v>
      </c>
      <c r="K48" s="470"/>
      <c r="L48" s="470"/>
      <c r="M48" s="470"/>
      <c r="N48" s="470"/>
      <c r="O48" s="470">
        <v>0</v>
      </c>
      <c r="P48" s="470">
        <v>0</v>
      </c>
      <c r="Q48" s="470">
        <v>0</v>
      </c>
      <c r="R48" s="470">
        <v>0</v>
      </c>
      <c r="S48" s="470"/>
      <c r="T48" s="470">
        <v>0</v>
      </c>
      <c r="U48" s="470">
        <v>0</v>
      </c>
      <c r="V48" s="470">
        <v>0</v>
      </c>
      <c r="W48" s="470">
        <v>0</v>
      </c>
      <c r="X48" s="470">
        <v>0</v>
      </c>
      <c r="Y48" s="496">
        <v>0</v>
      </c>
      <c r="Z48" s="496">
        <v>0</v>
      </c>
      <c r="AA48" s="496">
        <v>0</v>
      </c>
      <c r="AB48" s="496">
        <v>0</v>
      </c>
      <c r="AC48" s="496">
        <v>0</v>
      </c>
      <c r="AD48" s="496">
        <v>0</v>
      </c>
      <c r="AE48" s="496">
        <v>0</v>
      </c>
      <c r="AF48" s="457"/>
      <c r="AG48" s="861"/>
      <c r="AH48" s="858"/>
      <c r="AI48" s="858"/>
      <c r="AJ48" s="864"/>
      <c r="AK48" s="858"/>
      <c r="AL48" s="858"/>
      <c r="AM48" s="858"/>
      <c r="AN48" s="862"/>
      <c r="AO48" s="862"/>
      <c r="AP48" s="862"/>
      <c r="AQ48" s="858"/>
      <c r="AR48" s="858"/>
      <c r="AS48" s="858"/>
      <c r="AT48" s="858"/>
      <c r="AU48" s="858"/>
      <c r="AV48" s="858"/>
      <c r="AW48" s="858"/>
      <c r="AX48" s="858"/>
      <c r="AY48" s="859"/>
    </row>
    <row r="49" spans="1:51" ht="45" x14ac:dyDescent="0.25">
      <c r="A49" s="963"/>
      <c r="B49" s="964"/>
      <c r="C49" s="965"/>
      <c r="D49" s="420" t="s">
        <v>4</v>
      </c>
      <c r="E49" s="551">
        <v>76820114.681999996</v>
      </c>
      <c r="F49" s="470">
        <v>20320416</v>
      </c>
      <c r="G49" s="470">
        <v>52861430</v>
      </c>
      <c r="H49" s="470">
        <v>52861430</v>
      </c>
      <c r="I49" s="470">
        <v>20320416</v>
      </c>
      <c r="J49" s="470">
        <v>20320416</v>
      </c>
      <c r="K49" s="470">
        <v>20320415.523171432</v>
      </c>
      <c r="L49" s="471">
        <v>20320415.523171432</v>
      </c>
      <c r="M49" s="471">
        <v>20320415.523171432</v>
      </c>
      <c r="N49" s="470">
        <v>20320415.523171432</v>
      </c>
      <c r="O49" s="470">
        <v>20320415.523171432</v>
      </c>
      <c r="P49" s="470">
        <v>20320415.523171432</v>
      </c>
      <c r="Q49" s="470">
        <v>20320415.523171432</v>
      </c>
      <c r="R49" s="470">
        <f>+[2]TERRI!$F$9</f>
        <v>20319551</v>
      </c>
      <c r="S49" s="461">
        <v>6.9193640935633037E-3</v>
      </c>
      <c r="T49" s="470">
        <v>12344146</v>
      </c>
      <c r="U49" s="470">
        <v>29106734</v>
      </c>
      <c r="V49" s="470">
        <v>16790587</v>
      </c>
      <c r="W49" s="470">
        <v>17550178</v>
      </c>
      <c r="X49" s="470">
        <v>18371175.351537447</v>
      </c>
      <c r="Y49" s="471">
        <v>18439917.621595167</v>
      </c>
      <c r="Z49" s="471">
        <v>18439917.621595167</v>
      </c>
      <c r="AA49" s="471">
        <v>20258536.162115637</v>
      </c>
      <c r="AB49" s="471">
        <v>20258536.162115637</v>
      </c>
      <c r="AC49" s="471">
        <v>20289043.638404157</v>
      </c>
      <c r="AD49" s="471">
        <v>20289043.638404157</v>
      </c>
      <c r="AE49" s="470">
        <f>VLOOKUP(C46,[2]TERRI!$A$3:$E$23,5,0)</f>
        <v>20289043.638404157</v>
      </c>
      <c r="AF49" s="456">
        <v>6.9193640935633037E-3</v>
      </c>
      <c r="AG49" s="861"/>
      <c r="AH49" s="858"/>
      <c r="AI49" s="858"/>
      <c r="AJ49" s="864"/>
      <c r="AK49" s="858"/>
      <c r="AL49" s="858"/>
      <c r="AM49" s="858"/>
      <c r="AN49" s="862"/>
      <c r="AO49" s="862"/>
      <c r="AP49" s="862"/>
      <c r="AQ49" s="858"/>
      <c r="AR49" s="858"/>
      <c r="AS49" s="858"/>
      <c r="AT49" s="858"/>
      <c r="AU49" s="858"/>
      <c r="AV49" s="858"/>
      <c r="AW49" s="858"/>
      <c r="AX49" s="858"/>
      <c r="AY49" s="859"/>
    </row>
    <row r="50" spans="1:51" ht="45" x14ac:dyDescent="0.25">
      <c r="A50" s="963"/>
      <c r="B50" s="964"/>
      <c r="C50" s="965"/>
      <c r="D50" s="421" t="s">
        <v>39</v>
      </c>
      <c r="E50" s="551">
        <v>1</v>
      </c>
      <c r="F50" s="470">
        <v>1</v>
      </c>
      <c r="G50" s="470">
        <v>1</v>
      </c>
      <c r="H50" s="470">
        <v>1</v>
      </c>
      <c r="I50" s="470">
        <v>1</v>
      </c>
      <c r="J50" s="470">
        <v>1</v>
      </c>
      <c r="K50" s="470">
        <v>1</v>
      </c>
      <c r="L50" s="471">
        <v>1</v>
      </c>
      <c r="M50" s="471">
        <v>1</v>
      </c>
      <c r="N50" s="470">
        <v>1</v>
      </c>
      <c r="O50" s="470">
        <v>1</v>
      </c>
      <c r="P50" s="470">
        <v>1</v>
      </c>
      <c r="Q50" s="470">
        <v>1</v>
      </c>
      <c r="R50" s="470">
        <f t="shared" ref="R50:R51" si="5">+R46+R48</f>
        <v>1</v>
      </c>
      <c r="S50" s="473">
        <v>0</v>
      </c>
      <c r="T50" s="470">
        <v>1</v>
      </c>
      <c r="U50" s="470">
        <v>1</v>
      </c>
      <c r="V50" s="470">
        <v>1</v>
      </c>
      <c r="W50" s="470">
        <v>1</v>
      </c>
      <c r="X50" s="470">
        <v>1</v>
      </c>
      <c r="Y50" s="471">
        <v>1</v>
      </c>
      <c r="Z50" s="471">
        <v>1</v>
      </c>
      <c r="AA50" s="471">
        <v>1</v>
      </c>
      <c r="AB50" s="471">
        <v>1</v>
      </c>
      <c r="AC50" s="471">
        <v>1</v>
      </c>
      <c r="AD50" s="471">
        <v>1</v>
      </c>
      <c r="AE50" s="471">
        <v>1</v>
      </c>
      <c r="AF50" s="457"/>
      <c r="AG50" s="861"/>
      <c r="AH50" s="858"/>
      <c r="AI50" s="858"/>
      <c r="AJ50" s="864"/>
      <c r="AK50" s="858"/>
      <c r="AL50" s="858"/>
      <c r="AM50" s="858"/>
      <c r="AN50" s="862"/>
      <c r="AO50" s="862"/>
      <c r="AP50" s="862"/>
      <c r="AQ50" s="858"/>
      <c r="AR50" s="858"/>
      <c r="AS50" s="858"/>
      <c r="AT50" s="858"/>
      <c r="AU50" s="858"/>
      <c r="AV50" s="858"/>
      <c r="AW50" s="858"/>
      <c r="AX50" s="858"/>
      <c r="AY50" s="859"/>
    </row>
    <row r="51" spans="1:51" ht="60.75" thickBot="1" x14ac:dyDescent="0.3">
      <c r="A51" s="963"/>
      <c r="B51" s="964"/>
      <c r="C51" s="966"/>
      <c r="D51" s="422" t="s">
        <v>41</v>
      </c>
      <c r="E51" s="552">
        <v>303387806.68199998</v>
      </c>
      <c r="F51" s="474">
        <v>136226808</v>
      </c>
      <c r="G51" s="474">
        <v>355145618</v>
      </c>
      <c r="H51" s="474">
        <v>354379754</v>
      </c>
      <c r="I51" s="474">
        <v>253214120.61842015</v>
      </c>
      <c r="J51" s="474">
        <v>253047030.98256582</v>
      </c>
      <c r="K51" s="474">
        <v>253047030.50573727</v>
      </c>
      <c r="L51" s="475">
        <v>307511845.96554887</v>
      </c>
      <c r="M51" s="475">
        <v>307511845.96554887</v>
      </c>
      <c r="N51" s="474">
        <v>307511845.96554887</v>
      </c>
      <c r="O51" s="474">
        <v>344822083.90700209</v>
      </c>
      <c r="P51" s="474">
        <v>339883875.70316905</v>
      </c>
      <c r="Q51" s="474">
        <v>408170116.61633456</v>
      </c>
      <c r="R51" s="474">
        <f t="shared" si="5"/>
        <v>417299425</v>
      </c>
      <c r="S51" s="462"/>
      <c r="T51" s="474">
        <v>117676132</v>
      </c>
      <c r="U51" s="474">
        <v>177523628</v>
      </c>
      <c r="V51" s="474">
        <v>188250710.24929976</v>
      </c>
      <c r="W51" s="474">
        <v>234985875.17757827</v>
      </c>
      <c r="X51" s="474">
        <v>235806872.52911571</v>
      </c>
      <c r="Y51" s="475">
        <v>235875614.62159517</v>
      </c>
      <c r="Z51" s="475">
        <v>235875614.62159517</v>
      </c>
      <c r="AA51" s="475">
        <v>238238216.19683677</v>
      </c>
      <c r="AB51" s="475">
        <f>+AB47+AB49</f>
        <v>239327692.38731295</v>
      </c>
      <c r="AC51" s="475">
        <v>308309904.93789983</v>
      </c>
      <c r="AD51" s="475">
        <v>310241619.22361416</v>
      </c>
      <c r="AE51" s="475">
        <f>+AE47+AE49</f>
        <v>415690668.63840413</v>
      </c>
      <c r="AF51" s="458"/>
      <c r="AG51" s="861"/>
      <c r="AH51" s="858"/>
      <c r="AI51" s="858"/>
      <c r="AJ51" s="864"/>
      <c r="AK51" s="858"/>
      <c r="AL51" s="858"/>
      <c r="AM51" s="858"/>
      <c r="AN51" s="862"/>
      <c r="AO51" s="862"/>
      <c r="AP51" s="862"/>
      <c r="AQ51" s="858"/>
      <c r="AR51" s="858"/>
      <c r="AS51" s="858"/>
      <c r="AT51" s="858"/>
      <c r="AU51" s="858"/>
      <c r="AV51" s="858"/>
      <c r="AW51" s="858"/>
      <c r="AX51" s="858"/>
      <c r="AY51" s="859"/>
    </row>
    <row r="52" spans="1:51" ht="30" x14ac:dyDescent="0.25">
      <c r="A52" s="963"/>
      <c r="B52" s="964"/>
      <c r="C52" s="962" t="s">
        <v>272</v>
      </c>
      <c r="D52" s="419" t="s">
        <v>37</v>
      </c>
      <c r="E52" s="550">
        <v>1</v>
      </c>
      <c r="F52" s="468">
        <v>1</v>
      </c>
      <c r="G52" s="468">
        <v>1</v>
      </c>
      <c r="H52" s="468">
        <v>1</v>
      </c>
      <c r="I52" s="468">
        <v>1</v>
      </c>
      <c r="J52" s="468">
        <v>1</v>
      </c>
      <c r="K52" s="468">
        <v>1</v>
      </c>
      <c r="L52" s="469">
        <v>1</v>
      </c>
      <c r="M52" s="469">
        <v>1</v>
      </c>
      <c r="N52" s="468">
        <v>1</v>
      </c>
      <c r="O52" s="468">
        <v>1</v>
      </c>
      <c r="P52" s="468">
        <v>1</v>
      </c>
      <c r="Q52" s="468">
        <v>1</v>
      </c>
      <c r="R52" s="468">
        <v>1</v>
      </c>
      <c r="S52" s="460"/>
      <c r="T52" s="468">
        <v>1</v>
      </c>
      <c r="U52" s="468">
        <v>1</v>
      </c>
      <c r="V52" s="468">
        <v>1</v>
      </c>
      <c r="W52" s="468">
        <v>1</v>
      </c>
      <c r="X52" s="468">
        <v>1</v>
      </c>
      <c r="Y52" s="469">
        <v>1</v>
      </c>
      <c r="Z52" s="469">
        <v>1</v>
      </c>
      <c r="AA52" s="469">
        <v>1</v>
      </c>
      <c r="AB52" s="469">
        <v>1</v>
      </c>
      <c r="AC52" s="469">
        <v>1</v>
      </c>
      <c r="AD52" s="469">
        <v>1</v>
      </c>
      <c r="AE52" s="469">
        <v>1</v>
      </c>
      <c r="AF52" s="455"/>
      <c r="AG52" s="861" t="s">
        <v>273</v>
      </c>
      <c r="AH52" s="858" t="s">
        <v>274</v>
      </c>
      <c r="AI52" s="858" t="s">
        <v>275</v>
      </c>
      <c r="AJ52" s="863" t="s">
        <v>493</v>
      </c>
      <c r="AK52" s="858" t="s">
        <v>265</v>
      </c>
      <c r="AL52" s="858" t="s">
        <v>276</v>
      </c>
      <c r="AM52" s="858" t="s">
        <v>266</v>
      </c>
      <c r="AN52" s="862">
        <v>304080</v>
      </c>
      <c r="AO52" s="862">
        <v>150670</v>
      </c>
      <c r="AP52" s="862">
        <v>153410</v>
      </c>
      <c r="AQ52" s="858" t="s">
        <v>250</v>
      </c>
      <c r="AR52" s="858" t="s">
        <v>250</v>
      </c>
      <c r="AS52" s="858" t="s">
        <v>250</v>
      </c>
      <c r="AT52" s="858" t="s">
        <v>250</v>
      </c>
      <c r="AU52" s="858" t="s">
        <v>250</v>
      </c>
      <c r="AV52" s="858" t="s">
        <v>250</v>
      </c>
      <c r="AW52" s="858" t="s">
        <v>250</v>
      </c>
      <c r="AX52" s="858">
        <v>304080</v>
      </c>
      <c r="AY52" s="859" t="s">
        <v>183</v>
      </c>
    </row>
    <row r="53" spans="1:51" ht="45" x14ac:dyDescent="0.25">
      <c r="A53" s="963"/>
      <c r="B53" s="964"/>
      <c r="C53" s="965"/>
      <c r="D53" s="420" t="s">
        <v>3</v>
      </c>
      <c r="E53" s="551">
        <v>226567691.99999997</v>
      </c>
      <c r="F53" s="470">
        <v>258103747</v>
      </c>
      <c r="G53" s="470">
        <v>302284188</v>
      </c>
      <c r="H53" s="470">
        <v>301518324</v>
      </c>
      <c r="I53" s="470">
        <v>316511359.24089283</v>
      </c>
      <c r="J53" s="470">
        <v>316344269.60503852</v>
      </c>
      <c r="K53" s="470">
        <v>316344269.60503852</v>
      </c>
      <c r="L53" s="471">
        <v>384833717.63888747</v>
      </c>
      <c r="M53" s="471">
        <v>384833717.63888747</v>
      </c>
      <c r="N53" s="470">
        <v>384833717.63888747</v>
      </c>
      <c r="O53" s="470">
        <v>417901105.09693015</v>
      </c>
      <c r="P53" s="470">
        <v>407493400.90200794</v>
      </c>
      <c r="Q53" s="470">
        <v>470701641.81517339</v>
      </c>
      <c r="R53" s="470">
        <f>VLOOKUP(C52,[2]TERRI!$A$3:$C$24,2,0)</f>
        <v>479831815</v>
      </c>
      <c r="S53" s="461">
        <v>1.5408242481520234E-2</v>
      </c>
      <c r="T53" s="470">
        <v>105331986</v>
      </c>
      <c r="U53" s="470">
        <v>148416894</v>
      </c>
      <c r="V53" s="470">
        <v>185200123.24929973</v>
      </c>
      <c r="W53" s="470">
        <v>283942565.23711848</v>
      </c>
      <c r="X53" s="470">
        <v>283942565.23711848</v>
      </c>
      <c r="Y53" s="471">
        <v>283942565</v>
      </c>
      <c r="Z53" s="471">
        <v>283942565</v>
      </c>
      <c r="AA53" s="471">
        <v>284486548.09426135</v>
      </c>
      <c r="AB53" s="471">
        <v>285576024.28473753</v>
      </c>
      <c r="AC53" s="471">
        <v>354598696.38235921</v>
      </c>
      <c r="AD53" s="471">
        <v>356530410.66807353</v>
      </c>
      <c r="AE53" s="470">
        <f>VLOOKUP(C52,[2]TERRI!$A$3:$C$24,3,0)</f>
        <v>478253565</v>
      </c>
      <c r="AF53" s="456">
        <v>1.5408242481520234E-2</v>
      </c>
      <c r="AG53" s="861"/>
      <c r="AH53" s="858"/>
      <c r="AI53" s="858"/>
      <c r="AJ53" s="864"/>
      <c r="AK53" s="858"/>
      <c r="AL53" s="858"/>
      <c r="AM53" s="858"/>
      <c r="AN53" s="862"/>
      <c r="AO53" s="862"/>
      <c r="AP53" s="862"/>
      <c r="AQ53" s="858"/>
      <c r="AR53" s="858"/>
      <c r="AS53" s="858"/>
      <c r="AT53" s="858"/>
      <c r="AU53" s="858"/>
      <c r="AV53" s="858"/>
      <c r="AW53" s="858"/>
      <c r="AX53" s="858"/>
      <c r="AY53" s="859"/>
    </row>
    <row r="54" spans="1:51" ht="45" x14ac:dyDescent="0.25">
      <c r="A54" s="963"/>
      <c r="B54" s="964"/>
      <c r="C54" s="965"/>
      <c r="D54" s="421" t="s">
        <v>38</v>
      </c>
      <c r="E54" s="495">
        <v>0</v>
      </c>
      <c r="F54" s="470">
        <v>0</v>
      </c>
      <c r="G54" s="470">
        <v>0</v>
      </c>
      <c r="H54" s="470">
        <v>0</v>
      </c>
      <c r="I54" s="470">
        <v>0</v>
      </c>
      <c r="J54" s="470">
        <v>0</v>
      </c>
      <c r="K54" s="470"/>
      <c r="L54" s="470"/>
      <c r="M54" s="470"/>
      <c r="N54" s="470"/>
      <c r="O54" s="470">
        <v>0</v>
      </c>
      <c r="P54" s="470">
        <v>0</v>
      </c>
      <c r="Q54" s="470">
        <v>0</v>
      </c>
      <c r="R54" s="470">
        <v>0</v>
      </c>
      <c r="S54" s="470"/>
      <c r="T54" s="470">
        <v>0</v>
      </c>
      <c r="U54" s="470">
        <v>0</v>
      </c>
      <c r="V54" s="470">
        <v>0</v>
      </c>
      <c r="W54" s="470">
        <v>0</v>
      </c>
      <c r="X54" s="470">
        <v>0</v>
      </c>
      <c r="Y54" s="496">
        <v>0</v>
      </c>
      <c r="Z54" s="496">
        <v>0</v>
      </c>
      <c r="AA54" s="496">
        <v>0</v>
      </c>
      <c r="AB54" s="496">
        <v>0</v>
      </c>
      <c r="AC54" s="496">
        <v>0</v>
      </c>
      <c r="AD54" s="496">
        <v>0</v>
      </c>
      <c r="AE54" s="496">
        <v>0</v>
      </c>
      <c r="AF54" s="457"/>
      <c r="AG54" s="861"/>
      <c r="AH54" s="858"/>
      <c r="AI54" s="858"/>
      <c r="AJ54" s="864"/>
      <c r="AK54" s="858"/>
      <c r="AL54" s="858"/>
      <c r="AM54" s="858"/>
      <c r="AN54" s="862"/>
      <c r="AO54" s="862"/>
      <c r="AP54" s="862"/>
      <c r="AQ54" s="858"/>
      <c r="AR54" s="858"/>
      <c r="AS54" s="858"/>
      <c r="AT54" s="858"/>
      <c r="AU54" s="858"/>
      <c r="AV54" s="858"/>
      <c r="AW54" s="858"/>
      <c r="AX54" s="858"/>
      <c r="AY54" s="859"/>
    </row>
    <row r="55" spans="1:51" ht="45" x14ac:dyDescent="0.25">
      <c r="A55" s="963"/>
      <c r="B55" s="964"/>
      <c r="C55" s="965"/>
      <c r="D55" s="420" t="s">
        <v>4</v>
      </c>
      <c r="E55" s="551">
        <v>76820114.681999996</v>
      </c>
      <c r="F55" s="470">
        <v>45250096</v>
      </c>
      <c r="G55" s="470">
        <v>52861430</v>
      </c>
      <c r="H55" s="470">
        <v>52861430</v>
      </c>
      <c r="I55" s="470">
        <v>45250096</v>
      </c>
      <c r="J55" s="470">
        <v>45250096</v>
      </c>
      <c r="K55" s="470">
        <v>45250096.030867115</v>
      </c>
      <c r="L55" s="471">
        <v>45250096.030867115</v>
      </c>
      <c r="M55" s="471">
        <v>45250096.030867115</v>
      </c>
      <c r="N55" s="470">
        <v>45250096.030867115</v>
      </c>
      <c r="O55" s="470">
        <v>45250096.030867115</v>
      </c>
      <c r="P55" s="470">
        <v>45250096.030867115</v>
      </c>
      <c r="Q55" s="470">
        <v>45250096.030867115</v>
      </c>
      <c r="R55" s="470">
        <f>+[2]TERRI!$F$10</f>
        <v>45248171</v>
      </c>
      <c r="S55" s="461">
        <v>1.5408242481520234E-2</v>
      </c>
      <c r="T55" s="470">
        <v>12344146</v>
      </c>
      <c r="U55" s="470">
        <v>29106734</v>
      </c>
      <c r="V55" s="470">
        <v>37389770</v>
      </c>
      <c r="W55" s="470">
        <v>39081250</v>
      </c>
      <c r="X55" s="470">
        <v>40909470.96574071</v>
      </c>
      <c r="Y55" s="471">
        <v>41062548.264674112</v>
      </c>
      <c r="Z55" s="471">
        <v>41062548.264674112</v>
      </c>
      <c r="AA55" s="471">
        <v>45112301.258564822</v>
      </c>
      <c r="AB55" s="471">
        <v>45112301.258564822</v>
      </c>
      <c r="AC55" s="471">
        <v>45180236.199665844</v>
      </c>
      <c r="AD55" s="471">
        <v>45180236.199665844</v>
      </c>
      <c r="AE55" s="470">
        <f>VLOOKUP(C52,[2]TERRI!$A$3:$E$23,5,0)</f>
        <v>45180236.199665844</v>
      </c>
      <c r="AF55" s="456">
        <v>1.5408242481520234E-2</v>
      </c>
      <c r="AG55" s="861"/>
      <c r="AH55" s="858"/>
      <c r="AI55" s="858"/>
      <c r="AJ55" s="864"/>
      <c r="AK55" s="858"/>
      <c r="AL55" s="858"/>
      <c r="AM55" s="858"/>
      <c r="AN55" s="862"/>
      <c r="AO55" s="862"/>
      <c r="AP55" s="862"/>
      <c r="AQ55" s="858"/>
      <c r="AR55" s="858"/>
      <c r="AS55" s="858"/>
      <c r="AT55" s="858"/>
      <c r="AU55" s="858"/>
      <c r="AV55" s="858"/>
      <c r="AW55" s="858"/>
      <c r="AX55" s="858"/>
      <c r="AY55" s="859"/>
    </row>
    <row r="56" spans="1:51" ht="45" x14ac:dyDescent="0.25">
      <c r="A56" s="963"/>
      <c r="B56" s="964"/>
      <c r="C56" s="965"/>
      <c r="D56" s="421" t="s">
        <v>39</v>
      </c>
      <c r="E56" s="551">
        <v>1</v>
      </c>
      <c r="F56" s="470">
        <v>1</v>
      </c>
      <c r="G56" s="470">
        <v>1</v>
      </c>
      <c r="H56" s="470">
        <v>1</v>
      </c>
      <c r="I56" s="470">
        <v>1</v>
      </c>
      <c r="J56" s="470">
        <v>1</v>
      </c>
      <c r="K56" s="470">
        <v>1</v>
      </c>
      <c r="L56" s="471">
        <v>1</v>
      </c>
      <c r="M56" s="471">
        <v>1</v>
      </c>
      <c r="N56" s="470">
        <v>1</v>
      </c>
      <c r="O56" s="470">
        <v>1</v>
      </c>
      <c r="P56" s="470">
        <v>1</v>
      </c>
      <c r="Q56" s="470">
        <v>1</v>
      </c>
      <c r="R56" s="470">
        <f t="shared" ref="R56:R57" si="6">+R52+R54</f>
        <v>1</v>
      </c>
      <c r="S56" s="473">
        <v>0</v>
      </c>
      <c r="T56" s="470">
        <v>1</v>
      </c>
      <c r="U56" s="470">
        <v>1</v>
      </c>
      <c r="V56" s="470">
        <v>1</v>
      </c>
      <c r="W56" s="470">
        <v>1</v>
      </c>
      <c r="X56" s="470">
        <v>1</v>
      </c>
      <c r="Y56" s="471">
        <v>1</v>
      </c>
      <c r="Z56" s="471">
        <v>1</v>
      </c>
      <c r="AA56" s="471">
        <v>1</v>
      </c>
      <c r="AB56" s="471">
        <v>1</v>
      </c>
      <c r="AC56" s="471">
        <v>1</v>
      </c>
      <c r="AD56" s="471">
        <v>1</v>
      </c>
      <c r="AE56" s="471">
        <v>1</v>
      </c>
      <c r="AF56" s="457"/>
      <c r="AG56" s="861"/>
      <c r="AH56" s="858"/>
      <c r="AI56" s="858"/>
      <c r="AJ56" s="864"/>
      <c r="AK56" s="858"/>
      <c r="AL56" s="858"/>
      <c r="AM56" s="858"/>
      <c r="AN56" s="862"/>
      <c r="AO56" s="862"/>
      <c r="AP56" s="862"/>
      <c r="AQ56" s="858"/>
      <c r="AR56" s="858"/>
      <c r="AS56" s="858"/>
      <c r="AT56" s="858"/>
      <c r="AU56" s="858"/>
      <c r="AV56" s="858"/>
      <c r="AW56" s="858"/>
      <c r="AX56" s="858"/>
      <c r="AY56" s="859"/>
    </row>
    <row r="57" spans="1:51" ht="60.75" thickBot="1" x14ac:dyDescent="0.3">
      <c r="A57" s="963"/>
      <c r="B57" s="964"/>
      <c r="C57" s="966"/>
      <c r="D57" s="422" t="s">
        <v>41</v>
      </c>
      <c r="E57" s="552">
        <v>303387806.68199998</v>
      </c>
      <c r="F57" s="474">
        <v>303353843</v>
      </c>
      <c r="G57" s="474">
        <v>355145618</v>
      </c>
      <c r="H57" s="474">
        <v>354379754</v>
      </c>
      <c r="I57" s="474">
        <v>361761455.24089283</v>
      </c>
      <c r="J57" s="474">
        <v>361594365.60503852</v>
      </c>
      <c r="K57" s="474">
        <v>361594365.63590562</v>
      </c>
      <c r="L57" s="475">
        <v>430083813.66975456</v>
      </c>
      <c r="M57" s="475">
        <v>430083813.66975456</v>
      </c>
      <c r="N57" s="474">
        <v>430083813.66975456</v>
      </c>
      <c r="O57" s="474">
        <v>463151201.12779725</v>
      </c>
      <c r="P57" s="474">
        <v>452743496.93287504</v>
      </c>
      <c r="Q57" s="474">
        <v>515951737.84604049</v>
      </c>
      <c r="R57" s="474">
        <f t="shared" si="6"/>
        <v>525079986</v>
      </c>
      <c r="S57" s="462"/>
      <c r="T57" s="474">
        <v>117676132</v>
      </c>
      <c r="U57" s="474">
        <v>177523628</v>
      </c>
      <c r="V57" s="474">
        <v>222589893.24929973</v>
      </c>
      <c r="W57" s="474">
        <v>323023815.23711848</v>
      </c>
      <c r="X57" s="474">
        <v>324852036.20285916</v>
      </c>
      <c r="Y57" s="475">
        <v>325005113.26467413</v>
      </c>
      <c r="Z57" s="475">
        <v>325005113.26467413</v>
      </c>
      <c r="AA57" s="475">
        <v>329598849.35282618</v>
      </c>
      <c r="AB57" s="475">
        <f>+AB53+AB55</f>
        <v>330688325.54330236</v>
      </c>
      <c r="AC57" s="475">
        <v>399778932.58202505</v>
      </c>
      <c r="AD57" s="475">
        <v>401710646.86773938</v>
      </c>
      <c r="AE57" s="475">
        <f>+AE53+AE55</f>
        <v>523433801.19966584</v>
      </c>
      <c r="AF57" s="458"/>
      <c r="AG57" s="861"/>
      <c r="AH57" s="858"/>
      <c r="AI57" s="858"/>
      <c r="AJ57" s="864"/>
      <c r="AK57" s="858"/>
      <c r="AL57" s="858"/>
      <c r="AM57" s="858"/>
      <c r="AN57" s="862"/>
      <c r="AO57" s="862"/>
      <c r="AP57" s="862"/>
      <c r="AQ57" s="858"/>
      <c r="AR57" s="858"/>
      <c r="AS57" s="858"/>
      <c r="AT57" s="858"/>
      <c r="AU57" s="858"/>
      <c r="AV57" s="858"/>
      <c r="AW57" s="858"/>
      <c r="AX57" s="858"/>
      <c r="AY57" s="859"/>
    </row>
    <row r="58" spans="1:51" ht="30" x14ac:dyDescent="0.25">
      <c r="A58" s="963"/>
      <c r="B58" s="964"/>
      <c r="C58" s="962" t="s">
        <v>277</v>
      </c>
      <c r="D58" s="419" t="s">
        <v>37</v>
      </c>
      <c r="E58" s="550">
        <v>1</v>
      </c>
      <c r="F58" s="468">
        <v>1</v>
      </c>
      <c r="G58" s="468">
        <v>1</v>
      </c>
      <c r="H58" s="468">
        <v>1</v>
      </c>
      <c r="I58" s="468">
        <v>1</v>
      </c>
      <c r="J58" s="468">
        <v>1</v>
      </c>
      <c r="K58" s="468">
        <v>1</v>
      </c>
      <c r="L58" s="469">
        <v>1</v>
      </c>
      <c r="M58" s="469">
        <v>1</v>
      </c>
      <c r="N58" s="468">
        <v>1</v>
      </c>
      <c r="O58" s="468">
        <v>1</v>
      </c>
      <c r="P58" s="468">
        <v>1</v>
      </c>
      <c r="Q58" s="468">
        <v>1</v>
      </c>
      <c r="R58" s="468">
        <v>1</v>
      </c>
      <c r="S58" s="460"/>
      <c r="T58" s="468">
        <v>1</v>
      </c>
      <c r="U58" s="468">
        <v>1</v>
      </c>
      <c r="V58" s="468">
        <v>1</v>
      </c>
      <c r="W58" s="468">
        <v>1</v>
      </c>
      <c r="X58" s="468">
        <v>1</v>
      </c>
      <c r="Y58" s="469">
        <v>1</v>
      </c>
      <c r="Z58" s="469">
        <v>1</v>
      </c>
      <c r="AA58" s="469">
        <v>1</v>
      </c>
      <c r="AB58" s="469">
        <v>1</v>
      </c>
      <c r="AC58" s="469">
        <v>1</v>
      </c>
      <c r="AD58" s="469">
        <v>1</v>
      </c>
      <c r="AE58" s="469">
        <v>1</v>
      </c>
      <c r="AF58" s="455"/>
      <c r="AG58" s="865" t="s">
        <v>278</v>
      </c>
      <c r="AH58" s="858" t="s">
        <v>279</v>
      </c>
      <c r="AI58" s="858" t="s">
        <v>280</v>
      </c>
      <c r="AJ58" s="863" t="s">
        <v>493</v>
      </c>
      <c r="AK58" s="858" t="s">
        <v>265</v>
      </c>
      <c r="AL58" s="858" t="s">
        <v>183</v>
      </c>
      <c r="AM58" s="858" t="s">
        <v>266</v>
      </c>
      <c r="AN58" s="862">
        <v>266338</v>
      </c>
      <c r="AO58" s="862">
        <v>131970</v>
      </c>
      <c r="AP58" s="862">
        <v>134368</v>
      </c>
      <c r="AQ58" s="858" t="s">
        <v>250</v>
      </c>
      <c r="AR58" s="858" t="s">
        <v>250</v>
      </c>
      <c r="AS58" s="858" t="s">
        <v>250</v>
      </c>
      <c r="AT58" s="858" t="s">
        <v>250</v>
      </c>
      <c r="AU58" s="858" t="s">
        <v>250</v>
      </c>
      <c r="AV58" s="858" t="s">
        <v>250</v>
      </c>
      <c r="AW58" s="858" t="s">
        <v>250</v>
      </c>
      <c r="AX58" s="858">
        <v>266338</v>
      </c>
      <c r="AY58" s="859" t="s">
        <v>183</v>
      </c>
    </row>
    <row r="59" spans="1:51" ht="45" x14ac:dyDescent="0.25">
      <c r="A59" s="963"/>
      <c r="B59" s="964"/>
      <c r="C59" s="965"/>
      <c r="D59" s="420" t="s">
        <v>3</v>
      </c>
      <c r="E59" s="551">
        <v>226567691.99999997</v>
      </c>
      <c r="F59" s="470">
        <v>276290685</v>
      </c>
      <c r="G59" s="470">
        <v>302284188</v>
      </c>
      <c r="H59" s="470">
        <v>301518324</v>
      </c>
      <c r="I59" s="470">
        <v>311010190.48154044</v>
      </c>
      <c r="J59" s="470">
        <v>310843100.84568614</v>
      </c>
      <c r="K59" s="470">
        <v>310843100.84568614</v>
      </c>
      <c r="L59" s="471">
        <v>385539759.00994539</v>
      </c>
      <c r="M59" s="471">
        <v>385539759.00994539</v>
      </c>
      <c r="N59" s="470">
        <v>385539759.00994539</v>
      </c>
      <c r="O59" s="470">
        <v>418064488.98402643</v>
      </c>
      <c r="P59" s="470">
        <v>406957240.23888534</v>
      </c>
      <c r="Q59" s="470">
        <v>470165481.15205079</v>
      </c>
      <c r="R59" s="470">
        <f>VLOOKUP(C58,[2]TERRI!$A$3:$C$24,2,0)</f>
        <v>479295654</v>
      </c>
      <c r="S59" s="461">
        <v>1.6493963839290735E-2</v>
      </c>
      <c r="T59" s="470">
        <v>105331986</v>
      </c>
      <c r="U59" s="470">
        <v>148416894</v>
      </c>
      <c r="V59" s="470">
        <v>175175123.24929976</v>
      </c>
      <c r="W59" s="470">
        <v>280666409.19701993</v>
      </c>
      <c r="X59" s="470">
        <v>280666409.19701993</v>
      </c>
      <c r="Y59" s="471">
        <v>280666409</v>
      </c>
      <c r="Z59" s="471">
        <v>280666409</v>
      </c>
      <c r="AA59" s="471">
        <v>281210392.0541628</v>
      </c>
      <c r="AB59" s="471">
        <v>282299868.24463904</v>
      </c>
      <c r="AC59" s="471">
        <v>351331616.9728117</v>
      </c>
      <c r="AD59" s="471">
        <v>353263331.25852603</v>
      </c>
      <c r="AE59" s="470">
        <f>VLOOKUP(C58,[2]TERRI!$A$3:$C$24,3,0)</f>
        <v>477717405</v>
      </c>
      <c r="AF59" s="456">
        <v>1.6493963839290735E-2</v>
      </c>
      <c r="AG59" s="865"/>
      <c r="AH59" s="858"/>
      <c r="AI59" s="858"/>
      <c r="AJ59" s="864"/>
      <c r="AK59" s="858"/>
      <c r="AL59" s="858"/>
      <c r="AM59" s="858"/>
      <c r="AN59" s="862"/>
      <c r="AO59" s="862"/>
      <c r="AP59" s="862"/>
      <c r="AQ59" s="858"/>
      <c r="AR59" s="858"/>
      <c r="AS59" s="858"/>
      <c r="AT59" s="858"/>
      <c r="AU59" s="858"/>
      <c r="AV59" s="858"/>
      <c r="AW59" s="858"/>
      <c r="AX59" s="858"/>
      <c r="AY59" s="859"/>
    </row>
    <row r="60" spans="1:51" ht="45" x14ac:dyDescent="0.25">
      <c r="A60" s="963"/>
      <c r="B60" s="964"/>
      <c r="C60" s="965"/>
      <c r="D60" s="421" t="s">
        <v>38</v>
      </c>
      <c r="E60" s="495">
        <v>0</v>
      </c>
      <c r="F60" s="470">
        <v>0</v>
      </c>
      <c r="G60" s="470">
        <v>0</v>
      </c>
      <c r="H60" s="470">
        <v>0</v>
      </c>
      <c r="I60" s="470">
        <v>0</v>
      </c>
      <c r="J60" s="470">
        <v>0</v>
      </c>
      <c r="K60" s="470"/>
      <c r="L60" s="470"/>
      <c r="M60" s="470"/>
      <c r="N60" s="470"/>
      <c r="O60" s="470">
        <v>0</v>
      </c>
      <c r="P60" s="470">
        <v>0</v>
      </c>
      <c r="Q60" s="470">
        <v>0</v>
      </c>
      <c r="R60" s="470">
        <v>0</v>
      </c>
      <c r="S60" s="470"/>
      <c r="T60" s="470">
        <v>0</v>
      </c>
      <c r="U60" s="470">
        <v>0</v>
      </c>
      <c r="V60" s="470">
        <v>0</v>
      </c>
      <c r="W60" s="470">
        <v>0</v>
      </c>
      <c r="X60" s="470">
        <v>0</v>
      </c>
      <c r="Y60" s="496">
        <v>0</v>
      </c>
      <c r="Z60" s="496">
        <v>0</v>
      </c>
      <c r="AA60" s="496">
        <v>0</v>
      </c>
      <c r="AB60" s="496">
        <v>0</v>
      </c>
      <c r="AC60" s="496">
        <v>0</v>
      </c>
      <c r="AD60" s="496">
        <v>0</v>
      </c>
      <c r="AE60" s="496">
        <v>0</v>
      </c>
      <c r="AF60" s="457"/>
      <c r="AG60" s="865"/>
      <c r="AH60" s="858"/>
      <c r="AI60" s="858"/>
      <c r="AJ60" s="864"/>
      <c r="AK60" s="858"/>
      <c r="AL60" s="858"/>
      <c r="AM60" s="858"/>
      <c r="AN60" s="862"/>
      <c r="AO60" s="862"/>
      <c r="AP60" s="862"/>
      <c r="AQ60" s="858"/>
      <c r="AR60" s="858"/>
      <c r="AS60" s="858"/>
      <c r="AT60" s="858"/>
      <c r="AU60" s="858"/>
      <c r="AV60" s="858"/>
      <c r="AW60" s="858"/>
      <c r="AX60" s="858"/>
      <c r="AY60" s="859"/>
    </row>
    <row r="61" spans="1:51" ht="45" x14ac:dyDescent="0.25">
      <c r="A61" s="963"/>
      <c r="B61" s="964"/>
      <c r="C61" s="965"/>
      <c r="D61" s="420" t="s">
        <v>4</v>
      </c>
      <c r="E61" s="551">
        <v>76820114.681999996</v>
      </c>
      <c r="F61" s="470">
        <v>48438584</v>
      </c>
      <c r="G61" s="470">
        <v>52861430</v>
      </c>
      <c r="H61" s="470">
        <v>52861430</v>
      </c>
      <c r="I61" s="470">
        <v>48438584</v>
      </c>
      <c r="J61" s="470">
        <v>48438584</v>
      </c>
      <c r="K61" s="470">
        <v>48438583.995072052</v>
      </c>
      <c r="L61" s="471">
        <v>48438583.995072052</v>
      </c>
      <c r="M61" s="471">
        <v>48438583.995072052</v>
      </c>
      <c r="N61" s="470">
        <v>48438583.995072052</v>
      </c>
      <c r="O61" s="470">
        <v>48438583.995072052</v>
      </c>
      <c r="P61" s="470">
        <v>48438583.995072052</v>
      </c>
      <c r="Q61" s="470">
        <v>48438583.995072052</v>
      </c>
      <c r="R61" s="470">
        <f>+[2]TERRI!$F$11</f>
        <v>48436523</v>
      </c>
      <c r="S61" s="461">
        <v>1.6493963839290735E-2</v>
      </c>
      <c r="T61" s="470">
        <v>12344146</v>
      </c>
      <c r="U61" s="470">
        <v>29106734</v>
      </c>
      <c r="V61" s="470">
        <v>40024391</v>
      </c>
      <c r="W61" s="470">
        <v>41835059</v>
      </c>
      <c r="X61" s="470">
        <v>43792102.545290887</v>
      </c>
      <c r="Y61" s="471">
        <v>43955966.232940666</v>
      </c>
      <c r="Z61" s="471">
        <v>43955966.232940666</v>
      </c>
      <c r="AA61" s="471">
        <v>48291079.697010599</v>
      </c>
      <c r="AB61" s="471">
        <v>48291079.697010599</v>
      </c>
      <c r="AC61" s="471">
        <v>48363801.583578035</v>
      </c>
      <c r="AD61" s="471">
        <v>48363801.583578035</v>
      </c>
      <c r="AE61" s="470">
        <f>VLOOKUP(C58,[2]TERRI!$A$3:$E$23,5,0)</f>
        <v>48363801.583578035</v>
      </c>
      <c r="AF61" s="456">
        <v>1.6493963839290735E-2</v>
      </c>
      <c r="AG61" s="865"/>
      <c r="AH61" s="858"/>
      <c r="AI61" s="858"/>
      <c r="AJ61" s="864"/>
      <c r="AK61" s="858"/>
      <c r="AL61" s="858"/>
      <c r="AM61" s="858"/>
      <c r="AN61" s="862"/>
      <c r="AO61" s="862"/>
      <c r="AP61" s="862"/>
      <c r="AQ61" s="858"/>
      <c r="AR61" s="858"/>
      <c r="AS61" s="858"/>
      <c r="AT61" s="858"/>
      <c r="AU61" s="858"/>
      <c r="AV61" s="858"/>
      <c r="AW61" s="858"/>
      <c r="AX61" s="858"/>
      <c r="AY61" s="859"/>
    </row>
    <row r="62" spans="1:51" ht="45" x14ac:dyDescent="0.25">
      <c r="A62" s="963"/>
      <c r="B62" s="964"/>
      <c r="C62" s="965"/>
      <c r="D62" s="421" t="s">
        <v>39</v>
      </c>
      <c r="E62" s="551">
        <v>1</v>
      </c>
      <c r="F62" s="470">
        <v>1</v>
      </c>
      <c r="G62" s="470">
        <v>1</v>
      </c>
      <c r="H62" s="470">
        <v>1</v>
      </c>
      <c r="I62" s="470">
        <v>1</v>
      </c>
      <c r="J62" s="470">
        <v>1</v>
      </c>
      <c r="K62" s="470">
        <v>1</v>
      </c>
      <c r="L62" s="471">
        <v>1</v>
      </c>
      <c r="M62" s="471">
        <v>1</v>
      </c>
      <c r="N62" s="470">
        <v>1</v>
      </c>
      <c r="O62" s="470">
        <v>1</v>
      </c>
      <c r="P62" s="470">
        <v>1</v>
      </c>
      <c r="Q62" s="470">
        <v>1</v>
      </c>
      <c r="R62" s="470">
        <f t="shared" ref="R62:R63" si="7">+R58+R60</f>
        <v>1</v>
      </c>
      <c r="S62" s="473">
        <v>0</v>
      </c>
      <c r="T62" s="470">
        <v>1</v>
      </c>
      <c r="U62" s="470">
        <v>1</v>
      </c>
      <c r="V62" s="470">
        <v>1</v>
      </c>
      <c r="W62" s="470">
        <v>1</v>
      </c>
      <c r="X62" s="470">
        <v>1</v>
      </c>
      <c r="Y62" s="471">
        <v>1</v>
      </c>
      <c r="Z62" s="471">
        <v>1</v>
      </c>
      <c r="AA62" s="471">
        <v>1</v>
      </c>
      <c r="AB62" s="471">
        <v>1</v>
      </c>
      <c r="AC62" s="471">
        <v>1</v>
      </c>
      <c r="AD62" s="471">
        <v>1</v>
      </c>
      <c r="AE62" s="471">
        <v>1</v>
      </c>
      <c r="AF62" s="457"/>
      <c r="AG62" s="865"/>
      <c r="AH62" s="858"/>
      <c r="AI62" s="858"/>
      <c r="AJ62" s="864"/>
      <c r="AK62" s="858"/>
      <c r="AL62" s="858"/>
      <c r="AM62" s="858"/>
      <c r="AN62" s="862"/>
      <c r="AO62" s="862"/>
      <c r="AP62" s="862"/>
      <c r="AQ62" s="858"/>
      <c r="AR62" s="858"/>
      <c r="AS62" s="858"/>
      <c r="AT62" s="858"/>
      <c r="AU62" s="858"/>
      <c r="AV62" s="858"/>
      <c r="AW62" s="858"/>
      <c r="AX62" s="858"/>
      <c r="AY62" s="859"/>
    </row>
    <row r="63" spans="1:51" ht="60.75" thickBot="1" x14ac:dyDescent="0.3">
      <c r="A63" s="963"/>
      <c r="B63" s="964"/>
      <c r="C63" s="966"/>
      <c r="D63" s="422" t="s">
        <v>41</v>
      </c>
      <c r="E63" s="552">
        <v>303387806.68199998</v>
      </c>
      <c r="F63" s="474">
        <v>324729269</v>
      </c>
      <c r="G63" s="474">
        <v>355145618</v>
      </c>
      <c r="H63" s="474">
        <v>354379754</v>
      </c>
      <c r="I63" s="474">
        <v>359448774.48154044</v>
      </c>
      <c r="J63" s="474">
        <v>359281684.84568614</v>
      </c>
      <c r="K63" s="474">
        <v>359281684.8407582</v>
      </c>
      <c r="L63" s="475">
        <v>433978343.00501746</v>
      </c>
      <c r="M63" s="475">
        <v>433978343.00501746</v>
      </c>
      <c r="N63" s="474">
        <v>433978343.00501746</v>
      </c>
      <c r="O63" s="474">
        <v>466503072.9790985</v>
      </c>
      <c r="P63" s="474">
        <v>455395824.23395741</v>
      </c>
      <c r="Q63" s="474">
        <v>518604065.14712286</v>
      </c>
      <c r="R63" s="474">
        <f t="shared" si="7"/>
        <v>527732177</v>
      </c>
      <c r="S63" s="462"/>
      <c r="T63" s="474">
        <v>117676132</v>
      </c>
      <c r="U63" s="474">
        <v>177523628</v>
      </c>
      <c r="V63" s="474">
        <v>215199514.24929976</v>
      </c>
      <c r="W63" s="474">
        <v>322501468.19701993</v>
      </c>
      <c r="X63" s="474">
        <v>324458511.74231082</v>
      </c>
      <c r="Y63" s="475">
        <v>324622375.23294067</v>
      </c>
      <c r="Z63" s="475">
        <v>324622375.23294067</v>
      </c>
      <c r="AA63" s="475">
        <v>329501471.75117338</v>
      </c>
      <c r="AB63" s="475">
        <f>+AB59+AB61</f>
        <v>330590947.94164962</v>
      </c>
      <c r="AC63" s="475">
        <v>399695418.55638975</v>
      </c>
      <c r="AD63" s="475">
        <v>401627132.84210408</v>
      </c>
      <c r="AE63" s="475">
        <f>+AE59+AE61</f>
        <v>526081206.58357805</v>
      </c>
      <c r="AF63" s="458"/>
      <c r="AG63" s="865"/>
      <c r="AH63" s="858"/>
      <c r="AI63" s="858"/>
      <c r="AJ63" s="864"/>
      <c r="AK63" s="858"/>
      <c r="AL63" s="858"/>
      <c r="AM63" s="858"/>
      <c r="AN63" s="862"/>
      <c r="AO63" s="862"/>
      <c r="AP63" s="862"/>
      <c r="AQ63" s="858"/>
      <c r="AR63" s="858"/>
      <c r="AS63" s="858"/>
      <c r="AT63" s="858"/>
      <c r="AU63" s="858"/>
      <c r="AV63" s="858"/>
      <c r="AW63" s="858"/>
      <c r="AX63" s="858"/>
      <c r="AY63" s="859"/>
    </row>
    <row r="64" spans="1:51" ht="30" x14ac:dyDescent="0.25">
      <c r="A64" s="963"/>
      <c r="B64" s="964"/>
      <c r="C64" s="962" t="s">
        <v>281</v>
      </c>
      <c r="D64" s="419" t="s">
        <v>37</v>
      </c>
      <c r="E64" s="550">
        <v>1</v>
      </c>
      <c r="F64" s="468">
        <v>1</v>
      </c>
      <c r="G64" s="468">
        <v>1</v>
      </c>
      <c r="H64" s="468">
        <v>1</v>
      </c>
      <c r="I64" s="468">
        <v>1</v>
      </c>
      <c r="J64" s="468">
        <v>1</v>
      </c>
      <c r="K64" s="468">
        <v>1</v>
      </c>
      <c r="L64" s="469">
        <v>1</v>
      </c>
      <c r="M64" s="469">
        <v>1</v>
      </c>
      <c r="N64" s="468">
        <v>1</v>
      </c>
      <c r="O64" s="468">
        <v>1</v>
      </c>
      <c r="P64" s="468">
        <v>1</v>
      </c>
      <c r="Q64" s="468">
        <v>1</v>
      </c>
      <c r="R64" s="468">
        <v>1</v>
      </c>
      <c r="S64" s="460"/>
      <c r="T64" s="468">
        <v>1</v>
      </c>
      <c r="U64" s="468">
        <v>1</v>
      </c>
      <c r="V64" s="468">
        <v>1</v>
      </c>
      <c r="W64" s="468">
        <v>1</v>
      </c>
      <c r="X64" s="468">
        <v>1</v>
      </c>
      <c r="Y64" s="469">
        <v>1</v>
      </c>
      <c r="Z64" s="469">
        <v>1</v>
      </c>
      <c r="AA64" s="469">
        <v>1</v>
      </c>
      <c r="AB64" s="469">
        <v>1</v>
      </c>
      <c r="AC64" s="469">
        <v>1</v>
      </c>
      <c r="AD64" s="469">
        <v>1</v>
      </c>
      <c r="AE64" s="469">
        <v>1</v>
      </c>
      <c r="AF64" s="455"/>
      <c r="AG64" s="865" t="s">
        <v>278</v>
      </c>
      <c r="AH64" s="866" t="s">
        <v>282</v>
      </c>
      <c r="AI64" s="858" t="s">
        <v>283</v>
      </c>
      <c r="AJ64" s="863" t="s">
        <v>493</v>
      </c>
      <c r="AK64" s="858" t="s">
        <v>265</v>
      </c>
      <c r="AL64" s="858" t="s">
        <v>183</v>
      </c>
      <c r="AM64" s="858" t="s">
        <v>266</v>
      </c>
      <c r="AN64" s="862">
        <v>46033</v>
      </c>
      <c r="AO64" s="862">
        <v>22810</v>
      </c>
      <c r="AP64" s="862">
        <v>23223</v>
      </c>
      <c r="AQ64" s="858" t="s">
        <v>250</v>
      </c>
      <c r="AR64" s="858" t="s">
        <v>250</v>
      </c>
      <c r="AS64" s="858" t="s">
        <v>250</v>
      </c>
      <c r="AT64" s="858" t="s">
        <v>250</v>
      </c>
      <c r="AU64" s="858" t="s">
        <v>250</v>
      </c>
      <c r="AV64" s="858" t="s">
        <v>250</v>
      </c>
      <c r="AW64" s="858" t="s">
        <v>250</v>
      </c>
      <c r="AX64" s="858">
        <v>46033</v>
      </c>
      <c r="AY64" s="859" t="s">
        <v>183</v>
      </c>
    </row>
    <row r="65" spans="1:51" ht="45" x14ac:dyDescent="0.25">
      <c r="A65" s="963"/>
      <c r="B65" s="964"/>
      <c r="C65" s="965"/>
      <c r="D65" s="420" t="s">
        <v>3</v>
      </c>
      <c r="E65" s="551">
        <v>226567691.99999997</v>
      </c>
      <c r="F65" s="470">
        <v>289389050</v>
      </c>
      <c r="G65" s="470">
        <v>302284188</v>
      </c>
      <c r="H65" s="470">
        <v>301518324</v>
      </c>
      <c r="I65" s="470">
        <v>313371457.54086697</v>
      </c>
      <c r="J65" s="470">
        <v>313204367.90501267</v>
      </c>
      <c r="K65" s="470">
        <v>313204367.90501273</v>
      </c>
      <c r="L65" s="471">
        <v>389553332.84713215</v>
      </c>
      <c r="M65" s="471">
        <v>389553332.84713215</v>
      </c>
      <c r="N65" s="470">
        <v>389553332.84713215</v>
      </c>
      <c r="O65" s="470">
        <v>421687236.96488839</v>
      </c>
      <c r="P65" s="470">
        <v>410076171.16026336</v>
      </c>
      <c r="Q65" s="470">
        <v>473284412.07342881</v>
      </c>
      <c r="R65" s="470">
        <f>VLOOKUP(C64,[2]TERRI!$A$3:$C$24,2,0)</f>
        <v>482414585</v>
      </c>
      <c r="S65" s="461">
        <v>1.727590823685602E-2</v>
      </c>
      <c r="T65" s="470">
        <v>105331986</v>
      </c>
      <c r="U65" s="470">
        <v>148416894</v>
      </c>
      <c r="V65" s="470">
        <v>171460123.24929976</v>
      </c>
      <c r="W65" s="470">
        <v>281811975.57228577</v>
      </c>
      <c r="X65" s="470">
        <v>281811975.57228577</v>
      </c>
      <c r="Y65" s="471">
        <v>281811976</v>
      </c>
      <c r="Z65" s="471">
        <v>281811976</v>
      </c>
      <c r="AA65" s="471">
        <v>282355958.42942864</v>
      </c>
      <c r="AB65" s="471">
        <v>283445434.61990482</v>
      </c>
      <c r="AC65" s="471">
        <v>352483720.4032411</v>
      </c>
      <c r="AD65" s="471">
        <v>354415434.68895543</v>
      </c>
      <c r="AE65" s="470">
        <f>VLOOKUP(C64,[2]TERRI!$A$3:$C$24,3,0)</f>
        <v>480836336</v>
      </c>
      <c r="AF65" s="456">
        <v>1.727590823685602E-2</v>
      </c>
      <c r="AG65" s="865"/>
      <c r="AH65" s="866"/>
      <c r="AI65" s="858"/>
      <c r="AJ65" s="864"/>
      <c r="AK65" s="858"/>
      <c r="AL65" s="858"/>
      <c r="AM65" s="858"/>
      <c r="AN65" s="862"/>
      <c r="AO65" s="862"/>
      <c r="AP65" s="862"/>
      <c r="AQ65" s="858"/>
      <c r="AR65" s="858"/>
      <c r="AS65" s="858"/>
      <c r="AT65" s="858"/>
      <c r="AU65" s="858"/>
      <c r="AV65" s="858"/>
      <c r="AW65" s="858"/>
      <c r="AX65" s="858"/>
      <c r="AY65" s="859"/>
    </row>
    <row r="66" spans="1:51" ht="45" x14ac:dyDescent="0.25">
      <c r="A66" s="963"/>
      <c r="B66" s="964"/>
      <c r="C66" s="965"/>
      <c r="D66" s="421" t="s">
        <v>38</v>
      </c>
      <c r="E66" s="495">
        <v>0</v>
      </c>
      <c r="F66" s="470">
        <v>0</v>
      </c>
      <c r="G66" s="470">
        <v>0</v>
      </c>
      <c r="H66" s="470">
        <v>0</v>
      </c>
      <c r="I66" s="470">
        <v>0</v>
      </c>
      <c r="J66" s="470">
        <v>0</v>
      </c>
      <c r="K66" s="470"/>
      <c r="L66" s="470"/>
      <c r="M66" s="470"/>
      <c r="N66" s="470"/>
      <c r="O66" s="470">
        <v>0</v>
      </c>
      <c r="P66" s="470">
        <v>0</v>
      </c>
      <c r="Q66" s="470">
        <v>0</v>
      </c>
      <c r="R66" s="470">
        <v>0</v>
      </c>
      <c r="S66" s="470"/>
      <c r="T66" s="470">
        <v>0</v>
      </c>
      <c r="U66" s="470">
        <v>0</v>
      </c>
      <c r="V66" s="470">
        <v>0</v>
      </c>
      <c r="W66" s="470">
        <v>0</v>
      </c>
      <c r="X66" s="470">
        <v>0</v>
      </c>
      <c r="Y66" s="496">
        <v>0</v>
      </c>
      <c r="Z66" s="496">
        <v>0</v>
      </c>
      <c r="AA66" s="496">
        <v>0</v>
      </c>
      <c r="AB66" s="496">
        <v>0</v>
      </c>
      <c r="AC66" s="496">
        <v>0</v>
      </c>
      <c r="AD66" s="496">
        <v>0</v>
      </c>
      <c r="AE66" s="496">
        <v>0</v>
      </c>
      <c r="AF66" s="457"/>
      <c r="AG66" s="865"/>
      <c r="AH66" s="866"/>
      <c r="AI66" s="858"/>
      <c r="AJ66" s="864"/>
      <c r="AK66" s="858"/>
      <c r="AL66" s="858"/>
      <c r="AM66" s="858"/>
      <c r="AN66" s="862"/>
      <c r="AO66" s="862"/>
      <c r="AP66" s="862"/>
      <c r="AQ66" s="858"/>
      <c r="AR66" s="858"/>
      <c r="AS66" s="858"/>
      <c r="AT66" s="858"/>
      <c r="AU66" s="858"/>
      <c r="AV66" s="858"/>
      <c r="AW66" s="858"/>
      <c r="AX66" s="858"/>
      <c r="AY66" s="859"/>
    </row>
    <row r="67" spans="1:51" ht="45" x14ac:dyDescent="0.25">
      <c r="A67" s="963"/>
      <c r="B67" s="964"/>
      <c r="C67" s="965"/>
      <c r="D67" s="420" t="s">
        <v>4</v>
      </c>
      <c r="E67" s="551">
        <v>76820114.681999996</v>
      </c>
      <c r="F67" s="470">
        <v>50734956</v>
      </c>
      <c r="G67" s="470">
        <v>52861430</v>
      </c>
      <c r="H67" s="470">
        <v>52861430</v>
      </c>
      <c r="I67" s="470">
        <v>50734956</v>
      </c>
      <c r="J67" s="470">
        <v>50734956</v>
      </c>
      <c r="K67" s="470">
        <v>50734956.155820705</v>
      </c>
      <c r="L67" s="471">
        <v>50734956.155820705</v>
      </c>
      <c r="M67" s="471">
        <v>50734956.155820705</v>
      </c>
      <c r="N67" s="470">
        <v>50734956.155820705</v>
      </c>
      <c r="O67" s="470">
        <v>50734956.155820705</v>
      </c>
      <c r="P67" s="470">
        <v>50734956.155820705</v>
      </c>
      <c r="Q67" s="470">
        <v>50734956.155820705</v>
      </c>
      <c r="R67" s="470">
        <f>+[2]TERRI!$F$12</f>
        <v>50732798</v>
      </c>
      <c r="S67" s="461">
        <v>1.727590823685602E-2</v>
      </c>
      <c r="T67" s="470">
        <v>12344146</v>
      </c>
      <c r="U67" s="470">
        <v>29106734</v>
      </c>
      <c r="V67" s="470">
        <v>41921864</v>
      </c>
      <c r="W67" s="470">
        <v>43818372</v>
      </c>
      <c r="X67" s="470">
        <v>45868194.719163828</v>
      </c>
      <c r="Y67" s="471">
        <v>46039826.842210367</v>
      </c>
      <c r="Z67" s="471">
        <v>46039826.842210367</v>
      </c>
      <c r="AA67" s="471">
        <v>50580458.986875705</v>
      </c>
      <c r="AB67" s="471">
        <v>50580458.986875705</v>
      </c>
      <c r="AC67" s="471">
        <v>50656628.466292009</v>
      </c>
      <c r="AD67" s="471">
        <v>50656628.466292009</v>
      </c>
      <c r="AE67" s="470">
        <f>VLOOKUP(C64,[2]TERRI!$A$3:$E$23,5,0)</f>
        <v>50656628.466292009</v>
      </c>
      <c r="AF67" s="456">
        <v>1.727590823685602E-2</v>
      </c>
      <c r="AG67" s="865"/>
      <c r="AH67" s="866"/>
      <c r="AI67" s="858"/>
      <c r="AJ67" s="864"/>
      <c r="AK67" s="858"/>
      <c r="AL67" s="858"/>
      <c r="AM67" s="858"/>
      <c r="AN67" s="862"/>
      <c r="AO67" s="862"/>
      <c r="AP67" s="862"/>
      <c r="AQ67" s="858"/>
      <c r="AR67" s="858"/>
      <c r="AS67" s="858"/>
      <c r="AT67" s="858"/>
      <c r="AU67" s="858"/>
      <c r="AV67" s="858"/>
      <c r="AW67" s="858"/>
      <c r="AX67" s="858"/>
      <c r="AY67" s="859"/>
    </row>
    <row r="68" spans="1:51" ht="45" x14ac:dyDescent="0.25">
      <c r="A68" s="963"/>
      <c r="B68" s="964"/>
      <c r="C68" s="965"/>
      <c r="D68" s="421" t="s">
        <v>39</v>
      </c>
      <c r="E68" s="551">
        <v>1</v>
      </c>
      <c r="F68" s="470">
        <v>1</v>
      </c>
      <c r="G68" s="470">
        <v>1</v>
      </c>
      <c r="H68" s="470">
        <v>1</v>
      </c>
      <c r="I68" s="470">
        <v>1</v>
      </c>
      <c r="J68" s="470">
        <v>1</v>
      </c>
      <c r="K68" s="470">
        <v>1</v>
      </c>
      <c r="L68" s="471">
        <v>1</v>
      </c>
      <c r="M68" s="471">
        <v>1</v>
      </c>
      <c r="N68" s="470">
        <v>1</v>
      </c>
      <c r="O68" s="470">
        <v>1</v>
      </c>
      <c r="P68" s="470">
        <v>1</v>
      </c>
      <c r="Q68" s="470">
        <v>1</v>
      </c>
      <c r="R68" s="470">
        <f t="shared" ref="R68:R69" si="8">+R64+R66</f>
        <v>1</v>
      </c>
      <c r="S68" s="473">
        <v>0</v>
      </c>
      <c r="T68" s="470">
        <v>1</v>
      </c>
      <c r="U68" s="470">
        <v>1</v>
      </c>
      <c r="V68" s="470">
        <v>1</v>
      </c>
      <c r="W68" s="470">
        <v>1</v>
      </c>
      <c r="X68" s="470">
        <v>1</v>
      </c>
      <c r="Y68" s="471">
        <v>1</v>
      </c>
      <c r="Z68" s="471">
        <v>1</v>
      </c>
      <c r="AA68" s="471">
        <v>1</v>
      </c>
      <c r="AB68" s="471">
        <v>1</v>
      </c>
      <c r="AC68" s="471">
        <v>1</v>
      </c>
      <c r="AD68" s="471">
        <v>1</v>
      </c>
      <c r="AE68" s="471">
        <v>1</v>
      </c>
      <c r="AF68" s="457"/>
      <c r="AG68" s="865"/>
      <c r="AH68" s="866"/>
      <c r="AI68" s="858"/>
      <c r="AJ68" s="864"/>
      <c r="AK68" s="858"/>
      <c r="AL68" s="858"/>
      <c r="AM68" s="858"/>
      <c r="AN68" s="862"/>
      <c r="AO68" s="862"/>
      <c r="AP68" s="862"/>
      <c r="AQ68" s="858"/>
      <c r="AR68" s="858"/>
      <c r="AS68" s="858"/>
      <c r="AT68" s="858"/>
      <c r="AU68" s="858"/>
      <c r="AV68" s="858"/>
      <c r="AW68" s="858"/>
      <c r="AX68" s="858"/>
      <c r="AY68" s="859"/>
    </row>
    <row r="69" spans="1:51" ht="60.75" thickBot="1" x14ac:dyDescent="0.3">
      <c r="A69" s="963"/>
      <c r="B69" s="964"/>
      <c r="C69" s="966"/>
      <c r="D69" s="422" t="s">
        <v>41</v>
      </c>
      <c r="E69" s="552">
        <v>303387806.68199998</v>
      </c>
      <c r="F69" s="474">
        <v>340124006</v>
      </c>
      <c r="G69" s="474">
        <v>355145618</v>
      </c>
      <c r="H69" s="474">
        <v>354379754</v>
      </c>
      <c r="I69" s="474">
        <v>364106413.54086697</v>
      </c>
      <c r="J69" s="474">
        <v>363939323.90501267</v>
      </c>
      <c r="K69" s="474">
        <v>363939324.06083345</v>
      </c>
      <c r="L69" s="475">
        <v>440288289.00295287</v>
      </c>
      <c r="M69" s="475">
        <v>440288289.00295287</v>
      </c>
      <c r="N69" s="474">
        <v>440288289.00295287</v>
      </c>
      <c r="O69" s="474">
        <v>472422193.12070912</v>
      </c>
      <c r="P69" s="474">
        <v>460811127.31608409</v>
      </c>
      <c r="Q69" s="474">
        <v>524019368.22924954</v>
      </c>
      <c r="R69" s="474">
        <f t="shared" si="8"/>
        <v>533147383</v>
      </c>
      <c r="S69" s="462"/>
      <c r="T69" s="474">
        <v>117676132</v>
      </c>
      <c r="U69" s="474">
        <v>177523628</v>
      </c>
      <c r="V69" s="474">
        <v>213381987.24929976</v>
      </c>
      <c r="W69" s="474">
        <v>325630347.57228577</v>
      </c>
      <c r="X69" s="474">
        <v>327680170.29144961</v>
      </c>
      <c r="Y69" s="475">
        <v>327851802.84221035</v>
      </c>
      <c r="Z69" s="475">
        <v>327851802.84221035</v>
      </c>
      <c r="AA69" s="475">
        <v>332936417.41630435</v>
      </c>
      <c r="AB69" s="475">
        <f>+AB65+AB67</f>
        <v>334025893.60678053</v>
      </c>
      <c r="AC69" s="475">
        <v>403140348.86953312</v>
      </c>
      <c r="AD69" s="475">
        <v>405072063.15524745</v>
      </c>
      <c r="AE69" s="475">
        <f>+AE65+AE67</f>
        <v>531492964.46629202</v>
      </c>
      <c r="AF69" s="458"/>
      <c r="AG69" s="865"/>
      <c r="AH69" s="866"/>
      <c r="AI69" s="858"/>
      <c r="AJ69" s="864"/>
      <c r="AK69" s="858"/>
      <c r="AL69" s="858"/>
      <c r="AM69" s="858"/>
      <c r="AN69" s="862"/>
      <c r="AO69" s="862"/>
      <c r="AP69" s="862"/>
      <c r="AQ69" s="858"/>
      <c r="AR69" s="858"/>
      <c r="AS69" s="858"/>
      <c r="AT69" s="858"/>
      <c r="AU69" s="858"/>
      <c r="AV69" s="858"/>
      <c r="AW69" s="858"/>
      <c r="AX69" s="858"/>
      <c r="AY69" s="859"/>
    </row>
    <row r="70" spans="1:51" ht="30" x14ac:dyDescent="0.25">
      <c r="A70" s="963"/>
      <c r="B70" s="964"/>
      <c r="C70" s="962" t="s">
        <v>284</v>
      </c>
      <c r="D70" s="419" t="s">
        <v>37</v>
      </c>
      <c r="E70" s="550">
        <v>1</v>
      </c>
      <c r="F70" s="468">
        <v>1</v>
      </c>
      <c r="G70" s="468">
        <v>1</v>
      </c>
      <c r="H70" s="468">
        <v>1</v>
      </c>
      <c r="I70" s="468">
        <v>1</v>
      </c>
      <c r="J70" s="468">
        <v>1</v>
      </c>
      <c r="K70" s="468">
        <v>1</v>
      </c>
      <c r="L70" s="469">
        <v>1</v>
      </c>
      <c r="M70" s="469">
        <v>1</v>
      </c>
      <c r="N70" s="468">
        <v>1</v>
      </c>
      <c r="O70" s="468">
        <v>1</v>
      </c>
      <c r="P70" s="468">
        <v>1</v>
      </c>
      <c r="Q70" s="468">
        <v>1</v>
      </c>
      <c r="R70" s="468">
        <v>1</v>
      </c>
      <c r="S70" s="460"/>
      <c r="T70" s="468">
        <v>1</v>
      </c>
      <c r="U70" s="468">
        <v>1</v>
      </c>
      <c r="V70" s="468">
        <v>1</v>
      </c>
      <c r="W70" s="468">
        <v>1</v>
      </c>
      <c r="X70" s="468">
        <v>1</v>
      </c>
      <c r="Y70" s="469">
        <v>1</v>
      </c>
      <c r="Z70" s="469">
        <v>1</v>
      </c>
      <c r="AA70" s="469">
        <v>1</v>
      </c>
      <c r="AB70" s="469">
        <v>1</v>
      </c>
      <c r="AC70" s="469">
        <v>1</v>
      </c>
      <c r="AD70" s="469">
        <v>1</v>
      </c>
      <c r="AE70" s="469">
        <v>1</v>
      </c>
      <c r="AF70" s="455"/>
      <c r="AG70" s="861" t="s">
        <v>251</v>
      </c>
      <c r="AH70" s="858" t="s">
        <v>285</v>
      </c>
      <c r="AI70" s="858" t="s">
        <v>286</v>
      </c>
      <c r="AJ70" s="863" t="s">
        <v>493</v>
      </c>
      <c r="AK70" s="858" t="s">
        <v>265</v>
      </c>
      <c r="AL70" s="858" t="s">
        <v>287</v>
      </c>
      <c r="AM70" s="858" t="s">
        <v>266</v>
      </c>
      <c r="AN70" s="862">
        <v>194127</v>
      </c>
      <c r="AO70" s="862">
        <v>96190</v>
      </c>
      <c r="AP70" s="862">
        <v>97937</v>
      </c>
      <c r="AQ70" s="858" t="s">
        <v>250</v>
      </c>
      <c r="AR70" s="858" t="s">
        <v>250</v>
      </c>
      <c r="AS70" s="858" t="s">
        <v>250</v>
      </c>
      <c r="AT70" s="858" t="s">
        <v>250</v>
      </c>
      <c r="AU70" s="858" t="s">
        <v>250</v>
      </c>
      <c r="AV70" s="858" t="s">
        <v>250</v>
      </c>
      <c r="AW70" s="858" t="s">
        <v>250</v>
      </c>
      <c r="AX70" s="858">
        <v>194127</v>
      </c>
      <c r="AY70" s="859" t="s">
        <v>183</v>
      </c>
    </row>
    <row r="71" spans="1:51" ht="45" x14ac:dyDescent="0.25">
      <c r="A71" s="963"/>
      <c r="B71" s="964"/>
      <c r="C71" s="965"/>
      <c r="D71" s="420" t="s">
        <v>3</v>
      </c>
      <c r="E71" s="551">
        <v>226567691.99999997</v>
      </c>
      <c r="F71" s="470">
        <v>414624493</v>
      </c>
      <c r="G71" s="470">
        <v>302284188</v>
      </c>
      <c r="H71" s="470">
        <v>301518324</v>
      </c>
      <c r="I71" s="470">
        <v>381440564.89226937</v>
      </c>
      <c r="J71" s="470">
        <v>381273475.25641507</v>
      </c>
      <c r="K71" s="470">
        <v>381273475.25641513</v>
      </c>
      <c r="L71" s="471">
        <v>473420394.93073839</v>
      </c>
      <c r="M71" s="471">
        <v>473420394.93073839</v>
      </c>
      <c r="N71" s="470">
        <v>473420394.93073839</v>
      </c>
      <c r="O71" s="470">
        <v>501817553.99054062</v>
      </c>
      <c r="P71" s="470">
        <v>485389417.16394246</v>
      </c>
      <c r="Q71" s="470">
        <v>548597658.07710767</v>
      </c>
      <c r="R71" s="470">
        <f>VLOOKUP(C70,[2]TERRI!$A$3:$C$24,2,0)</f>
        <v>557727831</v>
      </c>
      <c r="S71" s="461">
        <v>2.4752196757462222E-2</v>
      </c>
      <c r="T71" s="470">
        <v>105331986</v>
      </c>
      <c r="U71" s="470">
        <v>148416894</v>
      </c>
      <c r="V71" s="470">
        <v>181433123.24929976</v>
      </c>
      <c r="W71" s="470">
        <v>338257585.01637393</v>
      </c>
      <c r="X71" s="470">
        <v>338257585.01637393</v>
      </c>
      <c r="Y71" s="471">
        <v>338257585</v>
      </c>
      <c r="Z71" s="471">
        <v>338257585</v>
      </c>
      <c r="AA71" s="471">
        <v>338801567.8735168</v>
      </c>
      <c r="AB71" s="471">
        <v>339891044.06399298</v>
      </c>
      <c r="AC71" s="471">
        <v>408991831.61936152</v>
      </c>
      <c r="AD71" s="471">
        <v>410923545.90507585</v>
      </c>
      <c r="AE71" s="470">
        <f>VLOOKUP(C70,[2]TERRI!$A$3:$C$24,3,0)</f>
        <v>556149582</v>
      </c>
      <c r="AF71" s="456">
        <v>2.4752196757462222E-2</v>
      </c>
      <c r="AG71" s="861"/>
      <c r="AH71" s="858"/>
      <c r="AI71" s="858"/>
      <c r="AJ71" s="864"/>
      <c r="AK71" s="858"/>
      <c r="AL71" s="858"/>
      <c r="AM71" s="858"/>
      <c r="AN71" s="862"/>
      <c r="AO71" s="862"/>
      <c r="AP71" s="862"/>
      <c r="AQ71" s="858"/>
      <c r="AR71" s="858"/>
      <c r="AS71" s="858"/>
      <c r="AT71" s="858"/>
      <c r="AU71" s="858"/>
      <c r="AV71" s="858"/>
      <c r="AW71" s="858"/>
      <c r="AX71" s="858"/>
      <c r="AY71" s="859"/>
    </row>
    <row r="72" spans="1:51" ht="45" x14ac:dyDescent="0.25">
      <c r="A72" s="963"/>
      <c r="B72" s="964"/>
      <c r="C72" s="965"/>
      <c r="D72" s="421" t="s">
        <v>38</v>
      </c>
      <c r="E72" s="495">
        <v>0</v>
      </c>
      <c r="F72" s="470">
        <v>0</v>
      </c>
      <c r="G72" s="470">
        <v>0</v>
      </c>
      <c r="H72" s="470">
        <v>0</v>
      </c>
      <c r="I72" s="470">
        <v>0</v>
      </c>
      <c r="J72" s="470">
        <v>0</v>
      </c>
      <c r="K72" s="470"/>
      <c r="L72" s="470"/>
      <c r="M72" s="470"/>
      <c r="N72" s="470"/>
      <c r="O72" s="470">
        <v>0</v>
      </c>
      <c r="P72" s="470">
        <v>0</v>
      </c>
      <c r="Q72" s="470">
        <v>0</v>
      </c>
      <c r="R72" s="470">
        <v>0</v>
      </c>
      <c r="S72" s="470"/>
      <c r="T72" s="470">
        <v>0</v>
      </c>
      <c r="U72" s="470">
        <v>0</v>
      </c>
      <c r="V72" s="470">
        <v>0</v>
      </c>
      <c r="W72" s="470">
        <v>0</v>
      </c>
      <c r="X72" s="470">
        <v>0</v>
      </c>
      <c r="Y72" s="496">
        <v>0</v>
      </c>
      <c r="Z72" s="496">
        <v>0</v>
      </c>
      <c r="AA72" s="496">
        <v>0</v>
      </c>
      <c r="AB72" s="496">
        <v>0</v>
      </c>
      <c r="AC72" s="496">
        <v>0</v>
      </c>
      <c r="AD72" s="496">
        <v>0</v>
      </c>
      <c r="AE72" s="496">
        <v>0</v>
      </c>
      <c r="AF72" s="457"/>
      <c r="AG72" s="861"/>
      <c r="AH72" s="858"/>
      <c r="AI72" s="858"/>
      <c r="AJ72" s="864"/>
      <c r="AK72" s="858"/>
      <c r="AL72" s="858"/>
      <c r="AM72" s="858"/>
      <c r="AN72" s="862"/>
      <c r="AO72" s="862"/>
      <c r="AP72" s="862"/>
      <c r="AQ72" s="858"/>
      <c r="AR72" s="858"/>
      <c r="AS72" s="858"/>
      <c r="AT72" s="858"/>
      <c r="AU72" s="858"/>
      <c r="AV72" s="858"/>
      <c r="AW72" s="858"/>
      <c r="AX72" s="858"/>
      <c r="AY72" s="859"/>
    </row>
    <row r="73" spans="1:51" ht="45" x14ac:dyDescent="0.25">
      <c r="A73" s="963"/>
      <c r="B73" s="964"/>
      <c r="C73" s="965"/>
      <c r="D73" s="420" t="s">
        <v>4</v>
      </c>
      <c r="E73" s="551">
        <v>76820114.681999996</v>
      </c>
      <c r="F73" s="470">
        <v>72690917</v>
      </c>
      <c r="G73" s="470">
        <v>52861430</v>
      </c>
      <c r="H73" s="470">
        <v>52861430</v>
      </c>
      <c r="I73" s="470">
        <v>72690917</v>
      </c>
      <c r="J73" s="470">
        <v>72690917</v>
      </c>
      <c r="K73" s="470">
        <v>72690917.318662018</v>
      </c>
      <c r="L73" s="471">
        <v>72690917.318662018</v>
      </c>
      <c r="M73" s="471">
        <v>72690917.318662018</v>
      </c>
      <c r="N73" s="470">
        <v>72690917.318662018</v>
      </c>
      <c r="O73" s="470">
        <v>72690917.318662018</v>
      </c>
      <c r="P73" s="470">
        <v>72690917.318662018</v>
      </c>
      <c r="Q73" s="470">
        <v>72690917.318662018</v>
      </c>
      <c r="R73" s="470">
        <f>+[2]TERRI!$F$13</f>
        <v>72687825</v>
      </c>
      <c r="S73" s="461">
        <v>2.4752196757462222E-2</v>
      </c>
      <c r="T73" s="470">
        <v>12344146</v>
      </c>
      <c r="U73" s="470">
        <v>29106734</v>
      </c>
      <c r="V73" s="470">
        <v>60063888</v>
      </c>
      <c r="W73" s="470">
        <v>62781125</v>
      </c>
      <c r="X73" s="470">
        <v>65718025.647776231</v>
      </c>
      <c r="Y73" s="471">
        <v>65963932.955299772</v>
      </c>
      <c r="Z73" s="471">
        <v>65963932.955299772</v>
      </c>
      <c r="AA73" s="471">
        <v>72469560.254722595</v>
      </c>
      <c r="AB73" s="471">
        <v>72469560.254722595</v>
      </c>
      <c r="AC73" s="471">
        <v>72578692.690226257</v>
      </c>
      <c r="AD73" s="471">
        <v>72578692.690226257</v>
      </c>
      <c r="AE73" s="470">
        <f>VLOOKUP(C70,[2]TERRI!$A$3:$E$23,5,0)</f>
        <v>72578692.690226257</v>
      </c>
      <c r="AF73" s="456">
        <v>2.4752196757462222E-2</v>
      </c>
      <c r="AG73" s="861"/>
      <c r="AH73" s="858"/>
      <c r="AI73" s="858"/>
      <c r="AJ73" s="864"/>
      <c r="AK73" s="858"/>
      <c r="AL73" s="858"/>
      <c r="AM73" s="858"/>
      <c r="AN73" s="862"/>
      <c r="AO73" s="862"/>
      <c r="AP73" s="862"/>
      <c r="AQ73" s="858"/>
      <c r="AR73" s="858"/>
      <c r="AS73" s="858"/>
      <c r="AT73" s="858"/>
      <c r="AU73" s="858"/>
      <c r="AV73" s="858"/>
      <c r="AW73" s="858"/>
      <c r="AX73" s="858"/>
      <c r="AY73" s="859"/>
    </row>
    <row r="74" spans="1:51" ht="45" x14ac:dyDescent="0.25">
      <c r="A74" s="963"/>
      <c r="B74" s="964"/>
      <c r="C74" s="965"/>
      <c r="D74" s="421" t="s">
        <v>39</v>
      </c>
      <c r="E74" s="551">
        <v>1</v>
      </c>
      <c r="F74" s="470">
        <v>1</v>
      </c>
      <c r="G74" s="470">
        <v>1</v>
      </c>
      <c r="H74" s="470">
        <v>1</v>
      </c>
      <c r="I74" s="470">
        <v>1</v>
      </c>
      <c r="J74" s="470">
        <v>1</v>
      </c>
      <c r="K74" s="470">
        <v>1</v>
      </c>
      <c r="L74" s="471">
        <v>1</v>
      </c>
      <c r="M74" s="471">
        <v>1</v>
      </c>
      <c r="N74" s="470">
        <v>1</v>
      </c>
      <c r="O74" s="470">
        <v>1</v>
      </c>
      <c r="P74" s="470">
        <v>1</v>
      </c>
      <c r="Q74" s="470">
        <v>1</v>
      </c>
      <c r="R74" s="470">
        <f t="shared" ref="R74:R75" si="9">+R70+R72</f>
        <v>1</v>
      </c>
      <c r="S74" s="473">
        <v>0</v>
      </c>
      <c r="T74" s="470">
        <v>1</v>
      </c>
      <c r="U74" s="470">
        <v>1</v>
      </c>
      <c r="V74" s="470">
        <v>1</v>
      </c>
      <c r="W74" s="470">
        <v>1</v>
      </c>
      <c r="X74" s="470">
        <v>1</v>
      </c>
      <c r="Y74" s="471">
        <v>1</v>
      </c>
      <c r="Z74" s="471">
        <v>1</v>
      </c>
      <c r="AA74" s="471">
        <v>1</v>
      </c>
      <c r="AB74" s="471">
        <v>1</v>
      </c>
      <c r="AC74" s="471">
        <v>1</v>
      </c>
      <c r="AD74" s="471">
        <v>1</v>
      </c>
      <c r="AE74" s="471">
        <v>1</v>
      </c>
      <c r="AF74" s="457"/>
      <c r="AG74" s="861"/>
      <c r="AH74" s="858"/>
      <c r="AI74" s="858"/>
      <c r="AJ74" s="864"/>
      <c r="AK74" s="858"/>
      <c r="AL74" s="858"/>
      <c r="AM74" s="858"/>
      <c r="AN74" s="862"/>
      <c r="AO74" s="862"/>
      <c r="AP74" s="862"/>
      <c r="AQ74" s="858"/>
      <c r="AR74" s="858"/>
      <c r="AS74" s="858"/>
      <c r="AT74" s="858"/>
      <c r="AU74" s="858"/>
      <c r="AV74" s="858"/>
      <c r="AW74" s="858"/>
      <c r="AX74" s="858"/>
      <c r="AY74" s="859"/>
    </row>
    <row r="75" spans="1:51" ht="60.75" thickBot="1" x14ac:dyDescent="0.3">
      <c r="A75" s="963"/>
      <c r="B75" s="964"/>
      <c r="C75" s="966"/>
      <c r="D75" s="422" t="s">
        <v>41</v>
      </c>
      <c r="E75" s="552">
        <v>303387806.68199998</v>
      </c>
      <c r="F75" s="474">
        <v>487315410</v>
      </c>
      <c r="G75" s="474">
        <v>355145618</v>
      </c>
      <c r="H75" s="474">
        <v>354379754</v>
      </c>
      <c r="I75" s="474">
        <v>454131481.89226937</v>
      </c>
      <c r="J75" s="474">
        <v>453964392.25641507</v>
      </c>
      <c r="K75" s="474">
        <v>453964392.57507718</v>
      </c>
      <c r="L75" s="475">
        <v>546111312.24940038</v>
      </c>
      <c r="M75" s="475">
        <v>546111312.24940038</v>
      </c>
      <c r="N75" s="474">
        <v>546111312.24940038</v>
      </c>
      <c r="O75" s="474">
        <v>574508471.30920267</v>
      </c>
      <c r="P75" s="474">
        <v>558080334.4826045</v>
      </c>
      <c r="Q75" s="474">
        <v>621288575.39576972</v>
      </c>
      <c r="R75" s="474">
        <f t="shared" si="9"/>
        <v>630415656</v>
      </c>
      <c r="S75" s="462"/>
      <c r="T75" s="474">
        <v>117676132</v>
      </c>
      <c r="U75" s="474">
        <v>177523628</v>
      </c>
      <c r="V75" s="474">
        <v>241497011.24929976</v>
      </c>
      <c r="W75" s="474">
        <v>401038710.01637393</v>
      </c>
      <c r="X75" s="474">
        <v>403975610.66415018</v>
      </c>
      <c r="Y75" s="475">
        <v>404221517.95529979</v>
      </c>
      <c r="Z75" s="475">
        <v>404221517.95529979</v>
      </c>
      <c r="AA75" s="475">
        <v>411271128.12823939</v>
      </c>
      <c r="AB75" s="475">
        <f>+AB71+AB73</f>
        <v>412360604.31871557</v>
      </c>
      <c r="AC75" s="475">
        <v>481570524.30958778</v>
      </c>
      <c r="AD75" s="475">
        <v>483502238.5953021</v>
      </c>
      <c r="AE75" s="475">
        <f>+AE71+AE73</f>
        <v>628728274.69022632</v>
      </c>
      <c r="AF75" s="458"/>
      <c r="AG75" s="861"/>
      <c r="AH75" s="858"/>
      <c r="AI75" s="858"/>
      <c r="AJ75" s="864"/>
      <c r="AK75" s="858"/>
      <c r="AL75" s="858"/>
      <c r="AM75" s="858"/>
      <c r="AN75" s="862"/>
      <c r="AO75" s="862"/>
      <c r="AP75" s="862"/>
      <c r="AQ75" s="858"/>
      <c r="AR75" s="858"/>
      <c r="AS75" s="858"/>
      <c r="AT75" s="858"/>
      <c r="AU75" s="858"/>
      <c r="AV75" s="858"/>
      <c r="AW75" s="858"/>
      <c r="AX75" s="858"/>
      <c r="AY75" s="859"/>
    </row>
    <row r="76" spans="1:51" ht="30" x14ac:dyDescent="0.25">
      <c r="A76" s="963"/>
      <c r="B76" s="964"/>
      <c r="C76" s="962" t="s">
        <v>288</v>
      </c>
      <c r="D76" s="419" t="s">
        <v>37</v>
      </c>
      <c r="E76" s="550">
        <v>1</v>
      </c>
      <c r="F76" s="468">
        <v>1</v>
      </c>
      <c r="G76" s="468">
        <v>1</v>
      </c>
      <c r="H76" s="468">
        <v>1</v>
      </c>
      <c r="I76" s="468">
        <v>1</v>
      </c>
      <c r="J76" s="468">
        <v>1</v>
      </c>
      <c r="K76" s="468">
        <v>1</v>
      </c>
      <c r="L76" s="469">
        <v>1</v>
      </c>
      <c r="M76" s="469">
        <v>1</v>
      </c>
      <c r="N76" s="468">
        <v>1</v>
      </c>
      <c r="O76" s="468">
        <v>1</v>
      </c>
      <c r="P76" s="468">
        <v>1</v>
      </c>
      <c r="Q76" s="468">
        <v>1</v>
      </c>
      <c r="R76" s="468">
        <v>1</v>
      </c>
      <c r="S76" s="460"/>
      <c r="T76" s="468">
        <v>1</v>
      </c>
      <c r="U76" s="468">
        <v>1</v>
      </c>
      <c r="V76" s="468">
        <v>1</v>
      </c>
      <c r="W76" s="468">
        <v>1</v>
      </c>
      <c r="X76" s="468">
        <v>1</v>
      </c>
      <c r="Y76" s="469">
        <v>1</v>
      </c>
      <c r="Z76" s="469">
        <v>1</v>
      </c>
      <c r="AA76" s="469">
        <v>1</v>
      </c>
      <c r="AB76" s="469">
        <v>1</v>
      </c>
      <c r="AC76" s="469">
        <v>1</v>
      </c>
      <c r="AD76" s="469">
        <v>1</v>
      </c>
      <c r="AE76" s="469">
        <v>1</v>
      </c>
      <c r="AF76" s="455"/>
      <c r="AG76" s="861" t="s">
        <v>289</v>
      </c>
      <c r="AH76" s="858" t="s">
        <v>290</v>
      </c>
      <c r="AI76" s="858" t="s">
        <v>291</v>
      </c>
      <c r="AJ76" s="863" t="s">
        <v>493</v>
      </c>
      <c r="AK76" s="858" t="s">
        <v>265</v>
      </c>
      <c r="AL76" s="858" t="s">
        <v>287</v>
      </c>
      <c r="AM76" s="858" t="s">
        <v>266</v>
      </c>
      <c r="AN76" s="862">
        <v>8074</v>
      </c>
      <c r="AO76" s="862">
        <v>4000</v>
      </c>
      <c r="AP76" s="862">
        <v>4074</v>
      </c>
      <c r="AQ76" s="858" t="s">
        <v>250</v>
      </c>
      <c r="AR76" s="858" t="s">
        <v>250</v>
      </c>
      <c r="AS76" s="858" t="s">
        <v>250</v>
      </c>
      <c r="AT76" s="858" t="s">
        <v>250</v>
      </c>
      <c r="AU76" s="858" t="s">
        <v>250</v>
      </c>
      <c r="AV76" s="858" t="s">
        <v>250</v>
      </c>
      <c r="AW76" s="858" t="s">
        <v>250</v>
      </c>
      <c r="AX76" s="858">
        <v>8074</v>
      </c>
      <c r="AY76" s="859" t="s">
        <v>183</v>
      </c>
    </row>
    <row r="77" spans="1:51" ht="45" x14ac:dyDescent="0.25">
      <c r="A77" s="963"/>
      <c r="B77" s="964"/>
      <c r="C77" s="965"/>
      <c r="D77" s="420" t="s">
        <v>3</v>
      </c>
      <c r="E77" s="551">
        <v>226567691.99999997</v>
      </c>
      <c r="F77" s="470">
        <v>912456584</v>
      </c>
      <c r="G77" s="470">
        <v>302284188</v>
      </c>
      <c r="H77" s="470">
        <v>301518324</v>
      </c>
      <c r="I77" s="470">
        <v>603424927.29818296</v>
      </c>
      <c r="J77" s="470">
        <v>603257837.6623286</v>
      </c>
      <c r="K77" s="470">
        <v>603257837.66232848</v>
      </c>
      <c r="L77" s="471">
        <v>756173301.99446392</v>
      </c>
      <c r="M77" s="471">
        <v>756173301.99446392</v>
      </c>
      <c r="N77" s="470">
        <v>756173301.99446392</v>
      </c>
      <c r="O77" s="470">
        <v>769716266.81711733</v>
      </c>
      <c r="P77" s="470">
        <v>734139457.14696431</v>
      </c>
      <c r="Q77" s="470">
        <v>797347698.06013</v>
      </c>
      <c r="R77" s="470">
        <f>VLOOKUP(C76,[2]TERRI!$A$3:$C$24,2,0)</f>
        <v>806477871</v>
      </c>
      <c r="S77" s="461">
        <v>5.4471709364206068E-2</v>
      </c>
      <c r="T77" s="470">
        <v>105331986</v>
      </c>
      <c r="U77" s="470">
        <v>148416894</v>
      </c>
      <c r="V77" s="470">
        <v>170444623.24929976</v>
      </c>
      <c r="W77" s="470">
        <v>512005575.37989354</v>
      </c>
      <c r="X77" s="470">
        <v>512005575.37989354</v>
      </c>
      <c r="Y77" s="471">
        <v>512005575</v>
      </c>
      <c r="Z77" s="471">
        <v>512005575</v>
      </c>
      <c r="AA77" s="471">
        <v>512549558.23703641</v>
      </c>
      <c r="AB77" s="471">
        <v>513639034.42751259</v>
      </c>
      <c r="AC77" s="471">
        <v>582988277.10827363</v>
      </c>
      <c r="AD77" s="471">
        <v>584919991.39398789</v>
      </c>
      <c r="AE77" s="470">
        <f>VLOOKUP(C76,[2]TERRI!$A$3:$C$24,3,0)</f>
        <v>804899622</v>
      </c>
      <c r="AF77" s="456">
        <v>5.4471709364206068E-2</v>
      </c>
      <c r="AG77" s="861"/>
      <c r="AH77" s="858"/>
      <c r="AI77" s="858"/>
      <c r="AJ77" s="864"/>
      <c r="AK77" s="858"/>
      <c r="AL77" s="858"/>
      <c r="AM77" s="858"/>
      <c r="AN77" s="862"/>
      <c r="AO77" s="862"/>
      <c r="AP77" s="862"/>
      <c r="AQ77" s="858"/>
      <c r="AR77" s="858"/>
      <c r="AS77" s="858"/>
      <c r="AT77" s="858"/>
      <c r="AU77" s="858"/>
      <c r="AV77" s="858"/>
      <c r="AW77" s="858"/>
      <c r="AX77" s="858"/>
      <c r="AY77" s="859"/>
    </row>
    <row r="78" spans="1:51" ht="45" x14ac:dyDescent="0.25">
      <c r="A78" s="963"/>
      <c r="B78" s="964"/>
      <c r="C78" s="965"/>
      <c r="D78" s="421" t="s">
        <v>38</v>
      </c>
      <c r="E78" s="495">
        <v>0</v>
      </c>
      <c r="F78" s="470">
        <v>0</v>
      </c>
      <c r="G78" s="470">
        <v>0</v>
      </c>
      <c r="H78" s="470">
        <v>0</v>
      </c>
      <c r="I78" s="470">
        <v>0</v>
      </c>
      <c r="J78" s="470">
        <v>0</v>
      </c>
      <c r="K78" s="470"/>
      <c r="L78" s="470"/>
      <c r="M78" s="470"/>
      <c r="N78" s="470"/>
      <c r="O78" s="470">
        <v>0</v>
      </c>
      <c r="P78" s="470">
        <v>0</v>
      </c>
      <c r="Q78" s="470">
        <v>0</v>
      </c>
      <c r="R78" s="470">
        <v>0</v>
      </c>
      <c r="S78" s="470"/>
      <c r="T78" s="470">
        <v>0</v>
      </c>
      <c r="U78" s="470">
        <v>0</v>
      </c>
      <c r="V78" s="470">
        <v>0</v>
      </c>
      <c r="W78" s="470">
        <v>0</v>
      </c>
      <c r="X78" s="470">
        <v>0</v>
      </c>
      <c r="Y78" s="496">
        <v>0</v>
      </c>
      <c r="Z78" s="496">
        <v>0</v>
      </c>
      <c r="AA78" s="496">
        <v>0</v>
      </c>
      <c r="AB78" s="496">
        <v>0</v>
      </c>
      <c r="AC78" s="496">
        <v>0</v>
      </c>
      <c r="AD78" s="496">
        <v>0</v>
      </c>
      <c r="AE78" s="496">
        <v>0</v>
      </c>
      <c r="AF78" s="457"/>
      <c r="AG78" s="861"/>
      <c r="AH78" s="858"/>
      <c r="AI78" s="858"/>
      <c r="AJ78" s="864"/>
      <c r="AK78" s="858"/>
      <c r="AL78" s="858"/>
      <c r="AM78" s="858"/>
      <c r="AN78" s="862"/>
      <c r="AO78" s="862"/>
      <c r="AP78" s="862"/>
      <c r="AQ78" s="858"/>
      <c r="AR78" s="858"/>
      <c r="AS78" s="858"/>
      <c r="AT78" s="858"/>
      <c r="AU78" s="858"/>
      <c r="AV78" s="858"/>
      <c r="AW78" s="858"/>
      <c r="AX78" s="858"/>
      <c r="AY78" s="859"/>
    </row>
    <row r="79" spans="1:51" ht="45" x14ac:dyDescent="0.25">
      <c r="A79" s="963"/>
      <c r="B79" s="964"/>
      <c r="C79" s="965"/>
      <c r="D79" s="420" t="s">
        <v>4</v>
      </c>
      <c r="E79" s="551">
        <v>76820114.681999996</v>
      </c>
      <c r="F79" s="470">
        <v>159969580</v>
      </c>
      <c r="G79" s="470">
        <v>52861430</v>
      </c>
      <c r="H79" s="470">
        <v>52861430</v>
      </c>
      <c r="I79" s="470">
        <v>159969580</v>
      </c>
      <c r="J79" s="470">
        <v>159969580</v>
      </c>
      <c r="K79" s="470">
        <v>159969580.09013736</v>
      </c>
      <c r="L79" s="471">
        <v>159969580.09013736</v>
      </c>
      <c r="M79" s="471">
        <v>159969580.09013736</v>
      </c>
      <c r="N79" s="470">
        <v>159969580.09013736</v>
      </c>
      <c r="O79" s="470">
        <v>159969580.09013736</v>
      </c>
      <c r="P79" s="470">
        <v>159969580.09013736</v>
      </c>
      <c r="Q79" s="470">
        <v>159969580.09013736</v>
      </c>
      <c r="R79" s="470">
        <f>+[2]TERRI!$F$14</f>
        <v>159962775</v>
      </c>
      <c r="S79" s="461">
        <v>5.4471709364206068E-2</v>
      </c>
      <c r="T79" s="470">
        <v>12344146</v>
      </c>
      <c r="U79" s="470">
        <v>29106734</v>
      </c>
      <c r="V79" s="470">
        <v>132181507</v>
      </c>
      <c r="W79" s="470">
        <v>138161281</v>
      </c>
      <c r="X79" s="470">
        <v>144624464.16986758</v>
      </c>
      <c r="Y79" s="471">
        <v>145165627.91049266</v>
      </c>
      <c r="Z79" s="471">
        <v>145165627.91049266</v>
      </c>
      <c r="AA79" s="471">
        <v>159482443.62419975</v>
      </c>
      <c r="AB79" s="471">
        <v>159482443.62419975</v>
      </c>
      <c r="AC79" s="471">
        <v>159722609.39078653</v>
      </c>
      <c r="AD79" s="471">
        <v>159722609.39078653</v>
      </c>
      <c r="AE79" s="470">
        <f>VLOOKUP(C76,[2]TERRI!$A$3:$E$23,5,0)</f>
        <v>159722609.39078653</v>
      </c>
      <c r="AF79" s="456">
        <v>5.4471709364206068E-2</v>
      </c>
      <c r="AG79" s="861" t="s">
        <v>251</v>
      </c>
      <c r="AH79" s="858" t="s">
        <v>292</v>
      </c>
      <c r="AI79" s="858" t="s">
        <v>293</v>
      </c>
      <c r="AJ79" s="864"/>
      <c r="AK79" s="858"/>
      <c r="AL79" s="858"/>
      <c r="AM79" s="858"/>
      <c r="AN79" s="862"/>
      <c r="AO79" s="862"/>
      <c r="AP79" s="862"/>
      <c r="AQ79" s="858"/>
      <c r="AR79" s="858"/>
      <c r="AS79" s="858"/>
      <c r="AT79" s="858"/>
      <c r="AU79" s="858"/>
      <c r="AV79" s="858"/>
      <c r="AW79" s="858"/>
      <c r="AX79" s="858"/>
      <c r="AY79" s="859"/>
    </row>
    <row r="80" spans="1:51" ht="45" x14ac:dyDescent="0.25">
      <c r="A80" s="963"/>
      <c r="B80" s="964"/>
      <c r="C80" s="965"/>
      <c r="D80" s="421" t="s">
        <v>39</v>
      </c>
      <c r="E80" s="551">
        <v>1</v>
      </c>
      <c r="F80" s="470">
        <v>1</v>
      </c>
      <c r="G80" s="470">
        <v>1</v>
      </c>
      <c r="H80" s="470">
        <v>1</v>
      </c>
      <c r="I80" s="470">
        <v>1</v>
      </c>
      <c r="J80" s="470">
        <v>1</v>
      </c>
      <c r="K80" s="470">
        <v>1</v>
      </c>
      <c r="L80" s="471">
        <v>1</v>
      </c>
      <c r="M80" s="471">
        <v>1</v>
      </c>
      <c r="N80" s="470">
        <v>1</v>
      </c>
      <c r="O80" s="470">
        <v>1</v>
      </c>
      <c r="P80" s="470">
        <v>1</v>
      </c>
      <c r="Q80" s="470">
        <v>1</v>
      </c>
      <c r="R80" s="470">
        <f t="shared" ref="R80:R81" si="10">+R76+R78</f>
        <v>1</v>
      </c>
      <c r="S80" s="473">
        <v>0</v>
      </c>
      <c r="T80" s="470">
        <v>1</v>
      </c>
      <c r="U80" s="470">
        <v>1</v>
      </c>
      <c r="V80" s="470">
        <v>1</v>
      </c>
      <c r="W80" s="470">
        <v>1</v>
      </c>
      <c r="X80" s="470">
        <v>1</v>
      </c>
      <c r="Y80" s="471">
        <v>1</v>
      </c>
      <c r="Z80" s="471">
        <v>1</v>
      </c>
      <c r="AA80" s="471">
        <v>1</v>
      </c>
      <c r="AB80" s="471">
        <v>1</v>
      </c>
      <c r="AC80" s="471">
        <v>1</v>
      </c>
      <c r="AD80" s="471">
        <v>1</v>
      </c>
      <c r="AE80" s="471">
        <v>1</v>
      </c>
      <c r="AF80" s="457"/>
      <c r="AG80" s="861"/>
      <c r="AH80" s="858"/>
      <c r="AI80" s="858"/>
      <c r="AJ80" s="864"/>
      <c r="AK80" s="858"/>
      <c r="AL80" s="858"/>
      <c r="AM80" s="858"/>
      <c r="AN80" s="862"/>
      <c r="AO80" s="862"/>
      <c r="AP80" s="862"/>
      <c r="AQ80" s="858"/>
      <c r="AR80" s="858"/>
      <c r="AS80" s="858"/>
      <c r="AT80" s="858"/>
      <c r="AU80" s="858"/>
      <c r="AV80" s="858"/>
      <c r="AW80" s="858"/>
      <c r="AX80" s="858"/>
      <c r="AY80" s="859"/>
    </row>
    <row r="81" spans="1:51" ht="60.75" thickBot="1" x14ac:dyDescent="0.3">
      <c r="A81" s="963"/>
      <c r="B81" s="964"/>
      <c r="C81" s="966"/>
      <c r="D81" s="422" t="s">
        <v>41</v>
      </c>
      <c r="E81" s="552">
        <v>303387806.68199998</v>
      </c>
      <c r="F81" s="474">
        <v>1072426164</v>
      </c>
      <c r="G81" s="474">
        <v>355145618</v>
      </c>
      <c r="H81" s="474">
        <v>354379754</v>
      </c>
      <c r="I81" s="474">
        <v>763394507.29818296</v>
      </c>
      <c r="J81" s="474">
        <v>763227417.6623286</v>
      </c>
      <c r="K81" s="474">
        <v>763227417.75246584</v>
      </c>
      <c r="L81" s="475">
        <v>916142882.08460128</v>
      </c>
      <c r="M81" s="475">
        <v>916142882.08460128</v>
      </c>
      <c r="N81" s="474">
        <v>916142882.08460128</v>
      </c>
      <c r="O81" s="474">
        <v>929685846.9072547</v>
      </c>
      <c r="P81" s="474">
        <v>894109037.23710167</v>
      </c>
      <c r="Q81" s="474">
        <v>957317278.15026736</v>
      </c>
      <c r="R81" s="474">
        <f t="shared" si="10"/>
        <v>966440646</v>
      </c>
      <c r="S81" s="462"/>
      <c r="T81" s="474">
        <v>117676132</v>
      </c>
      <c r="U81" s="474">
        <v>177523628</v>
      </c>
      <c r="V81" s="474">
        <v>302626130.24929976</v>
      </c>
      <c r="W81" s="474">
        <v>650166856.37989354</v>
      </c>
      <c r="X81" s="474">
        <v>656630039.54976106</v>
      </c>
      <c r="Y81" s="475">
        <v>657171202.91049266</v>
      </c>
      <c r="Z81" s="475">
        <v>657171202.91049266</v>
      </c>
      <c r="AA81" s="475">
        <v>672032001.8612361</v>
      </c>
      <c r="AB81" s="475">
        <f>+AB77+AB79</f>
        <v>673121478.05171227</v>
      </c>
      <c r="AC81" s="475">
        <v>742710886.49906015</v>
      </c>
      <c r="AD81" s="475">
        <v>744642600.78477442</v>
      </c>
      <c r="AE81" s="475">
        <f>+AE77+AE79</f>
        <v>964622231.39078653</v>
      </c>
      <c r="AF81" s="458"/>
      <c r="AG81" s="861"/>
      <c r="AH81" s="858"/>
      <c r="AI81" s="858"/>
      <c r="AJ81" s="864"/>
      <c r="AK81" s="858"/>
      <c r="AL81" s="858"/>
      <c r="AM81" s="858"/>
      <c r="AN81" s="862"/>
      <c r="AO81" s="862"/>
      <c r="AP81" s="862"/>
      <c r="AQ81" s="858"/>
      <c r="AR81" s="858"/>
      <c r="AS81" s="858"/>
      <c r="AT81" s="858"/>
      <c r="AU81" s="858"/>
      <c r="AV81" s="858"/>
      <c r="AW81" s="858"/>
      <c r="AX81" s="858"/>
      <c r="AY81" s="859"/>
    </row>
    <row r="82" spans="1:51" ht="30" x14ac:dyDescent="0.25">
      <c r="A82" s="963"/>
      <c r="B82" s="964"/>
      <c r="C82" s="962" t="s">
        <v>294</v>
      </c>
      <c r="D82" s="419" t="s">
        <v>37</v>
      </c>
      <c r="E82" s="550">
        <v>1</v>
      </c>
      <c r="F82" s="468">
        <v>1</v>
      </c>
      <c r="G82" s="468">
        <v>1</v>
      </c>
      <c r="H82" s="468">
        <v>1</v>
      </c>
      <c r="I82" s="468">
        <v>1</v>
      </c>
      <c r="J82" s="468">
        <v>1</v>
      </c>
      <c r="K82" s="468">
        <v>1</v>
      </c>
      <c r="L82" s="469">
        <v>1</v>
      </c>
      <c r="M82" s="469">
        <v>1</v>
      </c>
      <c r="N82" s="468">
        <v>1</v>
      </c>
      <c r="O82" s="468">
        <v>1</v>
      </c>
      <c r="P82" s="468">
        <v>1</v>
      </c>
      <c r="Q82" s="468">
        <v>1</v>
      </c>
      <c r="R82" s="468">
        <v>1</v>
      </c>
      <c r="S82" s="460"/>
      <c r="T82" s="468">
        <v>1</v>
      </c>
      <c r="U82" s="468">
        <v>1</v>
      </c>
      <c r="V82" s="468">
        <v>1</v>
      </c>
      <c r="W82" s="468">
        <v>1</v>
      </c>
      <c r="X82" s="468">
        <v>1</v>
      </c>
      <c r="Y82" s="469">
        <v>1</v>
      </c>
      <c r="Z82" s="469">
        <v>1</v>
      </c>
      <c r="AA82" s="469">
        <v>1</v>
      </c>
      <c r="AB82" s="469">
        <v>1</v>
      </c>
      <c r="AC82" s="469">
        <v>1</v>
      </c>
      <c r="AD82" s="469">
        <v>1</v>
      </c>
      <c r="AE82" s="469">
        <v>1</v>
      </c>
      <c r="AF82" s="455"/>
      <c r="AG82" s="861" t="s">
        <v>251</v>
      </c>
      <c r="AH82" s="858" t="s">
        <v>295</v>
      </c>
      <c r="AI82" s="858" t="s">
        <v>296</v>
      </c>
      <c r="AJ82" s="863" t="s">
        <v>493</v>
      </c>
      <c r="AK82" s="858" t="s">
        <v>265</v>
      </c>
      <c r="AL82" s="858" t="s">
        <v>287</v>
      </c>
      <c r="AM82" s="858" t="s">
        <v>266</v>
      </c>
      <c r="AN82" s="862">
        <v>127326</v>
      </c>
      <c r="AO82" s="862">
        <v>63092</v>
      </c>
      <c r="AP82" s="862">
        <v>64234</v>
      </c>
      <c r="AQ82" s="858" t="s">
        <v>250</v>
      </c>
      <c r="AR82" s="858" t="s">
        <v>250</v>
      </c>
      <c r="AS82" s="858" t="s">
        <v>250</v>
      </c>
      <c r="AT82" s="858" t="s">
        <v>250</v>
      </c>
      <c r="AU82" s="858" t="s">
        <v>250</v>
      </c>
      <c r="AV82" s="858" t="s">
        <v>250</v>
      </c>
      <c r="AW82" s="858" t="s">
        <v>250</v>
      </c>
      <c r="AX82" s="858">
        <v>127326</v>
      </c>
      <c r="AY82" s="859" t="s">
        <v>183</v>
      </c>
    </row>
    <row r="83" spans="1:51" ht="45" x14ac:dyDescent="0.25">
      <c r="A83" s="963"/>
      <c r="B83" s="964"/>
      <c r="C83" s="965"/>
      <c r="D83" s="420" t="s">
        <v>3</v>
      </c>
      <c r="E83" s="551">
        <v>755225640</v>
      </c>
      <c r="F83" s="470">
        <v>595834244</v>
      </c>
      <c r="G83" s="470">
        <v>1007613960</v>
      </c>
      <c r="H83" s="470">
        <v>1005061080</v>
      </c>
      <c r="I83" s="470">
        <v>851555378.23820412</v>
      </c>
      <c r="J83" s="470">
        <v>851388288.60234976</v>
      </c>
      <c r="K83" s="470">
        <v>851388288.60234976</v>
      </c>
      <c r="L83" s="471">
        <v>964363099.88692725</v>
      </c>
      <c r="M83" s="471">
        <v>964363099.88692725</v>
      </c>
      <c r="N83" s="470">
        <v>964363099.88692725</v>
      </c>
      <c r="O83" s="470">
        <v>1006952097.934769</v>
      </c>
      <c r="P83" s="470">
        <v>982850367.31811452</v>
      </c>
      <c r="Q83" s="470">
        <v>1154826008.2312808</v>
      </c>
      <c r="R83" s="470">
        <f>VLOOKUP(C82,[2]TERRI!$A$3:$C$24,2,0)</f>
        <v>1185388781</v>
      </c>
      <c r="S83" s="461">
        <v>3.5570031840325825E-2</v>
      </c>
      <c r="T83" s="470">
        <v>351106621</v>
      </c>
      <c r="U83" s="470">
        <v>494722981</v>
      </c>
      <c r="V83" s="470">
        <v>565454623.24929953</v>
      </c>
      <c r="W83" s="470">
        <v>789522747.89145434</v>
      </c>
      <c r="X83" s="470">
        <v>789522747.89145434</v>
      </c>
      <c r="Y83" s="471">
        <v>789522748</v>
      </c>
      <c r="Z83" s="471">
        <v>789522748</v>
      </c>
      <c r="AA83" s="471">
        <v>790066730.74859715</v>
      </c>
      <c r="AB83" s="471">
        <v>791156206.93907332</v>
      </c>
      <c r="AC83" s="471">
        <v>860347431.5957346</v>
      </c>
      <c r="AD83" s="471">
        <v>862279145.88144886</v>
      </c>
      <c r="AE83" s="470">
        <f>VLOOKUP(C82,[2]TERRI!$A$3:$C$24,3,0)</f>
        <v>1183810490</v>
      </c>
      <c r="AF83" s="456">
        <v>3.5570031840325825E-2</v>
      </c>
      <c r="AG83" s="861"/>
      <c r="AH83" s="858"/>
      <c r="AI83" s="858"/>
      <c r="AJ83" s="864"/>
      <c r="AK83" s="858"/>
      <c r="AL83" s="858"/>
      <c r="AM83" s="858"/>
      <c r="AN83" s="862"/>
      <c r="AO83" s="862"/>
      <c r="AP83" s="862"/>
      <c r="AQ83" s="858"/>
      <c r="AR83" s="858"/>
      <c r="AS83" s="858"/>
      <c r="AT83" s="858"/>
      <c r="AU83" s="858"/>
      <c r="AV83" s="858"/>
      <c r="AW83" s="858"/>
      <c r="AX83" s="858"/>
      <c r="AY83" s="859"/>
    </row>
    <row r="84" spans="1:51" ht="45" x14ac:dyDescent="0.25">
      <c r="A84" s="963"/>
      <c r="B84" s="964"/>
      <c r="C84" s="965"/>
      <c r="D84" s="421" t="s">
        <v>38</v>
      </c>
      <c r="E84" s="495">
        <v>0</v>
      </c>
      <c r="F84" s="470">
        <v>0</v>
      </c>
      <c r="G84" s="470">
        <v>0</v>
      </c>
      <c r="H84" s="470">
        <v>0</v>
      </c>
      <c r="I84" s="470">
        <v>0</v>
      </c>
      <c r="J84" s="470">
        <v>0</v>
      </c>
      <c r="K84" s="470"/>
      <c r="L84" s="470"/>
      <c r="M84" s="470"/>
      <c r="N84" s="470"/>
      <c r="O84" s="470">
        <v>0</v>
      </c>
      <c r="P84" s="470">
        <v>0</v>
      </c>
      <c r="Q84" s="470">
        <v>0</v>
      </c>
      <c r="R84" s="470">
        <v>0</v>
      </c>
      <c r="S84" s="470"/>
      <c r="T84" s="470">
        <v>0</v>
      </c>
      <c r="U84" s="470">
        <v>0</v>
      </c>
      <c r="V84" s="470">
        <v>0</v>
      </c>
      <c r="W84" s="470">
        <v>0</v>
      </c>
      <c r="X84" s="470">
        <v>0</v>
      </c>
      <c r="Y84" s="496">
        <v>0</v>
      </c>
      <c r="Z84" s="496">
        <v>0</v>
      </c>
      <c r="AA84" s="496">
        <v>0</v>
      </c>
      <c r="AB84" s="496">
        <v>0</v>
      </c>
      <c r="AC84" s="496">
        <v>0</v>
      </c>
      <c r="AD84" s="496">
        <v>0</v>
      </c>
      <c r="AE84" s="496">
        <v>0</v>
      </c>
      <c r="AF84" s="457"/>
      <c r="AG84" s="861"/>
      <c r="AH84" s="858"/>
      <c r="AI84" s="858"/>
      <c r="AJ84" s="864"/>
      <c r="AK84" s="858"/>
      <c r="AL84" s="858"/>
      <c r="AM84" s="858"/>
      <c r="AN84" s="862"/>
      <c r="AO84" s="862"/>
      <c r="AP84" s="862"/>
      <c r="AQ84" s="858"/>
      <c r="AR84" s="858"/>
      <c r="AS84" s="858"/>
      <c r="AT84" s="858"/>
      <c r="AU84" s="858"/>
      <c r="AV84" s="858"/>
      <c r="AW84" s="858"/>
      <c r="AX84" s="858"/>
      <c r="AY84" s="859"/>
    </row>
    <row r="85" spans="1:51" ht="45" x14ac:dyDescent="0.25">
      <c r="A85" s="963"/>
      <c r="B85" s="964"/>
      <c r="C85" s="965"/>
      <c r="D85" s="420" t="s">
        <v>4</v>
      </c>
      <c r="E85" s="551">
        <v>256067048.94</v>
      </c>
      <c r="F85" s="470">
        <v>104460152</v>
      </c>
      <c r="G85" s="470">
        <v>176204766</v>
      </c>
      <c r="H85" s="470">
        <v>176204766</v>
      </c>
      <c r="I85" s="470">
        <v>104460152</v>
      </c>
      <c r="J85" s="470">
        <v>104460152</v>
      </c>
      <c r="K85" s="470">
        <v>104460152.31952272</v>
      </c>
      <c r="L85" s="471">
        <v>104460152.31952272</v>
      </c>
      <c r="M85" s="471">
        <v>104460152.31952272</v>
      </c>
      <c r="N85" s="470">
        <v>104460152.31952272</v>
      </c>
      <c r="O85" s="470">
        <v>104460152.31952272</v>
      </c>
      <c r="P85" s="470">
        <v>104460152.31952272</v>
      </c>
      <c r="Q85" s="470">
        <v>104460152.31952272</v>
      </c>
      <c r="R85" s="470">
        <f>+[2]TERRI!$F$15</f>
        <v>104455709</v>
      </c>
      <c r="S85" s="461">
        <v>3.5570031840325825E-2</v>
      </c>
      <c r="T85" s="470">
        <v>41147155</v>
      </c>
      <c r="U85" s="470">
        <v>97022445</v>
      </c>
      <c r="V85" s="470">
        <v>86314538</v>
      </c>
      <c r="W85" s="470">
        <v>90219330</v>
      </c>
      <c r="X85" s="470">
        <v>94439790.038838431</v>
      </c>
      <c r="Y85" s="471">
        <v>94793170.017354652</v>
      </c>
      <c r="Z85" s="471">
        <v>94793170.017354652</v>
      </c>
      <c r="AA85" s="471">
        <v>104142052.15695705</v>
      </c>
      <c r="AB85" s="471">
        <v>104142052.15695705</v>
      </c>
      <c r="AC85" s="471">
        <v>104298880.42734104</v>
      </c>
      <c r="AD85" s="471">
        <v>104298880.42734104</v>
      </c>
      <c r="AE85" s="470">
        <f>VLOOKUP(C82,[2]TERRI!$A$3:$E$23,5,0)</f>
        <v>104298880.42734104</v>
      </c>
      <c r="AF85" s="456">
        <v>3.5570031840325825E-2</v>
      </c>
      <c r="AG85" s="861"/>
      <c r="AH85" s="858"/>
      <c r="AI85" s="858"/>
      <c r="AJ85" s="864"/>
      <c r="AK85" s="858"/>
      <c r="AL85" s="858"/>
      <c r="AM85" s="858"/>
      <c r="AN85" s="862"/>
      <c r="AO85" s="862"/>
      <c r="AP85" s="862"/>
      <c r="AQ85" s="858"/>
      <c r="AR85" s="858"/>
      <c r="AS85" s="858"/>
      <c r="AT85" s="858"/>
      <c r="AU85" s="858"/>
      <c r="AV85" s="858"/>
      <c r="AW85" s="858"/>
      <c r="AX85" s="858"/>
      <c r="AY85" s="859"/>
    </row>
    <row r="86" spans="1:51" ht="45" x14ac:dyDescent="0.25">
      <c r="A86" s="963"/>
      <c r="B86" s="964"/>
      <c r="C86" s="965"/>
      <c r="D86" s="421" t="s">
        <v>39</v>
      </c>
      <c r="E86" s="551">
        <v>1</v>
      </c>
      <c r="F86" s="470">
        <v>1</v>
      </c>
      <c r="G86" s="470">
        <v>1</v>
      </c>
      <c r="H86" s="470">
        <v>1</v>
      </c>
      <c r="I86" s="470">
        <v>1</v>
      </c>
      <c r="J86" s="470">
        <v>1</v>
      </c>
      <c r="K86" s="470">
        <v>1</v>
      </c>
      <c r="L86" s="471">
        <v>1</v>
      </c>
      <c r="M86" s="471">
        <v>1</v>
      </c>
      <c r="N86" s="470">
        <v>1</v>
      </c>
      <c r="O86" s="470">
        <v>1</v>
      </c>
      <c r="P86" s="470">
        <v>1</v>
      </c>
      <c r="Q86" s="470">
        <v>1</v>
      </c>
      <c r="R86" s="470">
        <f t="shared" ref="R86:R87" si="11">+R82+R84</f>
        <v>1</v>
      </c>
      <c r="S86" s="473">
        <v>0</v>
      </c>
      <c r="T86" s="470">
        <v>1</v>
      </c>
      <c r="U86" s="470">
        <v>1</v>
      </c>
      <c r="V86" s="470">
        <v>1</v>
      </c>
      <c r="W86" s="470">
        <v>1</v>
      </c>
      <c r="X86" s="470">
        <v>1</v>
      </c>
      <c r="Y86" s="471">
        <v>1</v>
      </c>
      <c r="Z86" s="471">
        <v>1</v>
      </c>
      <c r="AA86" s="471">
        <v>1</v>
      </c>
      <c r="AB86" s="471">
        <v>1</v>
      </c>
      <c r="AC86" s="471">
        <v>1</v>
      </c>
      <c r="AD86" s="471">
        <v>1</v>
      </c>
      <c r="AE86" s="471">
        <v>1</v>
      </c>
      <c r="AF86" s="457"/>
      <c r="AG86" s="861"/>
      <c r="AH86" s="858"/>
      <c r="AI86" s="858"/>
      <c r="AJ86" s="864"/>
      <c r="AK86" s="858"/>
      <c r="AL86" s="858"/>
      <c r="AM86" s="858"/>
      <c r="AN86" s="862"/>
      <c r="AO86" s="862"/>
      <c r="AP86" s="862"/>
      <c r="AQ86" s="858"/>
      <c r="AR86" s="858"/>
      <c r="AS86" s="858"/>
      <c r="AT86" s="858"/>
      <c r="AU86" s="858"/>
      <c r="AV86" s="858"/>
      <c r="AW86" s="858"/>
      <c r="AX86" s="858"/>
      <c r="AY86" s="859"/>
    </row>
    <row r="87" spans="1:51" ht="60.75" thickBot="1" x14ac:dyDescent="0.3">
      <c r="A87" s="963"/>
      <c r="B87" s="964"/>
      <c r="C87" s="966"/>
      <c r="D87" s="422" t="s">
        <v>41</v>
      </c>
      <c r="E87" s="552">
        <v>1011292688.9400001</v>
      </c>
      <c r="F87" s="474">
        <v>700294396</v>
      </c>
      <c r="G87" s="474">
        <v>1183818726</v>
      </c>
      <c r="H87" s="474">
        <v>1181265846</v>
      </c>
      <c r="I87" s="474">
        <v>956015530.23820412</v>
      </c>
      <c r="J87" s="474">
        <v>955848440.60234976</v>
      </c>
      <c r="K87" s="474">
        <v>955848440.9218725</v>
      </c>
      <c r="L87" s="475">
        <v>1068823252.20645</v>
      </c>
      <c r="M87" s="475">
        <v>1068823252.20645</v>
      </c>
      <c r="N87" s="474">
        <v>1068823252.20645</v>
      </c>
      <c r="O87" s="474">
        <v>1111412250.2542918</v>
      </c>
      <c r="P87" s="474">
        <v>1087310519.6376371</v>
      </c>
      <c r="Q87" s="474">
        <v>1259286160.5508034</v>
      </c>
      <c r="R87" s="474">
        <f t="shared" si="11"/>
        <v>1289844490</v>
      </c>
      <c r="S87" s="462"/>
      <c r="T87" s="474">
        <v>392253776</v>
      </c>
      <c r="U87" s="474">
        <v>591745426</v>
      </c>
      <c r="V87" s="474">
        <v>651769161.24929953</v>
      </c>
      <c r="W87" s="474">
        <v>879742077.89145434</v>
      </c>
      <c r="X87" s="474">
        <v>883962537.93029273</v>
      </c>
      <c r="Y87" s="475">
        <v>884315918.01735461</v>
      </c>
      <c r="Z87" s="475">
        <v>884315918.01735461</v>
      </c>
      <c r="AA87" s="475">
        <v>894208782.90555418</v>
      </c>
      <c r="AB87" s="475">
        <f>+AB83+AB85</f>
        <v>895298259.09603035</v>
      </c>
      <c r="AC87" s="475">
        <v>964646312.02307558</v>
      </c>
      <c r="AD87" s="475">
        <v>966578026.30878997</v>
      </c>
      <c r="AE87" s="475">
        <f>+AE83+AE85</f>
        <v>1288109370.427341</v>
      </c>
      <c r="AF87" s="458"/>
      <c r="AG87" s="861"/>
      <c r="AH87" s="858"/>
      <c r="AI87" s="858"/>
      <c r="AJ87" s="864"/>
      <c r="AK87" s="858"/>
      <c r="AL87" s="858"/>
      <c r="AM87" s="858"/>
      <c r="AN87" s="862"/>
      <c r="AO87" s="862"/>
      <c r="AP87" s="862"/>
      <c r="AQ87" s="858"/>
      <c r="AR87" s="858"/>
      <c r="AS87" s="858"/>
      <c r="AT87" s="858"/>
      <c r="AU87" s="858"/>
      <c r="AV87" s="858"/>
      <c r="AW87" s="858"/>
      <c r="AX87" s="858"/>
      <c r="AY87" s="859"/>
    </row>
    <row r="88" spans="1:51" ht="30" x14ac:dyDescent="0.25">
      <c r="A88" s="963"/>
      <c r="B88" s="964"/>
      <c r="C88" s="962" t="s">
        <v>297</v>
      </c>
      <c r="D88" s="419" t="s">
        <v>37</v>
      </c>
      <c r="E88" s="550">
        <v>1</v>
      </c>
      <c r="F88" s="468">
        <v>1</v>
      </c>
      <c r="G88" s="468">
        <v>1</v>
      </c>
      <c r="H88" s="468">
        <v>1</v>
      </c>
      <c r="I88" s="468">
        <v>1</v>
      </c>
      <c r="J88" s="468">
        <v>1</v>
      </c>
      <c r="K88" s="468">
        <v>1</v>
      </c>
      <c r="L88" s="469">
        <v>1</v>
      </c>
      <c r="M88" s="469">
        <v>1</v>
      </c>
      <c r="N88" s="468">
        <v>1</v>
      </c>
      <c r="O88" s="468">
        <v>1</v>
      </c>
      <c r="P88" s="468">
        <v>1</v>
      </c>
      <c r="Q88" s="468">
        <v>1</v>
      </c>
      <c r="R88" s="468">
        <v>1</v>
      </c>
      <c r="S88" s="460"/>
      <c r="T88" s="468">
        <v>1</v>
      </c>
      <c r="U88" s="468">
        <v>1</v>
      </c>
      <c r="V88" s="468">
        <v>1</v>
      </c>
      <c r="W88" s="468">
        <v>1</v>
      </c>
      <c r="X88" s="468">
        <v>1</v>
      </c>
      <c r="Y88" s="469">
        <v>1</v>
      </c>
      <c r="Z88" s="469">
        <v>1</v>
      </c>
      <c r="AA88" s="469">
        <v>1</v>
      </c>
      <c r="AB88" s="469">
        <v>1</v>
      </c>
      <c r="AC88" s="469">
        <v>1</v>
      </c>
      <c r="AD88" s="469">
        <v>1</v>
      </c>
      <c r="AE88" s="469">
        <v>1</v>
      </c>
      <c r="AF88" s="455"/>
      <c r="AG88" s="861" t="s">
        <v>298</v>
      </c>
      <c r="AH88" s="858" t="s">
        <v>299</v>
      </c>
      <c r="AI88" s="858" t="s">
        <v>300</v>
      </c>
      <c r="AJ88" s="863" t="s">
        <v>493</v>
      </c>
      <c r="AK88" s="858" t="s">
        <v>265</v>
      </c>
      <c r="AL88" s="858" t="s">
        <v>301</v>
      </c>
      <c r="AM88" s="858" t="s">
        <v>266</v>
      </c>
      <c r="AN88" s="862">
        <v>295203</v>
      </c>
      <c r="AO88" s="862">
        <v>146274</v>
      </c>
      <c r="AP88" s="862">
        <v>148929</v>
      </c>
      <c r="AQ88" s="858" t="s">
        <v>250</v>
      </c>
      <c r="AR88" s="858" t="s">
        <v>250</v>
      </c>
      <c r="AS88" s="858" t="s">
        <v>250</v>
      </c>
      <c r="AT88" s="858" t="s">
        <v>250</v>
      </c>
      <c r="AU88" s="858" t="s">
        <v>250</v>
      </c>
      <c r="AV88" s="858" t="s">
        <v>250</v>
      </c>
      <c r="AW88" s="858" t="s">
        <v>250</v>
      </c>
      <c r="AX88" s="858">
        <v>295203</v>
      </c>
      <c r="AY88" s="859" t="s">
        <v>183</v>
      </c>
    </row>
    <row r="89" spans="1:51" ht="45" x14ac:dyDescent="0.25">
      <c r="A89" s="963"/>
      <c r="B89" s="964"/>
      <c r="C89" s="965"/>
      <c r="D89" s="420" t="s">
        <v>3</v>
      </c>
      <c r="E89" s="551">
        <v>226567691.99999997</v>
      </c>
      <c r="F89" s="470">
        <v>1569259475</v>
      </c>
      <c r="G89" s="470">
        <v>302284188</v>
      </c>
      <c r="H89" s="470">
        <v>301518324</v>
      </c>
      <c r="I89" s="470">
        <v>911992063.29462779</v>
      </c>
      <c r="J89" s="470">
        <v>911824973.65877342</v>
      </c>
      <c r="K89" s="470">
        <v>911824973.65877342</v>
      </c>
      <c r="L89" s="471">
        <v>1149624518.8663492</v>
      </c>
      <c r="M89" s="471">
        <v>1149624518.8663492</v>
      </c>
      <c r="N89" s="470">
        <v>1149624518.8663492</v>
      </c>
      <c r="O89" s="470">
        <v>1143569956.9366031</v>
      </c>
      <c r="P89" s="470">
        <v>1082729802.6290128</v>
      </c>
      <c r="Q89" s="470">
        <v>1145938043.5421784</v>
      </c>
      <c r="R89" s="470">
        <f>VLOOKUP(C88,[2]TERRI!$A$3:$C$24,2,0)</f>
        <v>1155068217</v>
      </c>
      <c r="S89" s="461">
        <v>9.368143922773145E-2</v>
      </c>
      <c r="T89" s="470">
        <v>105331986</v>
      </c>
      <c r="U89" s="470">
        <v>148416894</v>
      </c>
      <c r="V89" s="470">
        <v>176355123.24929973</v>
      </c>
      <c r="W89" s="470">
        <v>761643756.21156776</v>
      </c>
      <c r="X89" s="470">
        <v>761643756.21156776</v>
      </c>
      <c r="Y89" s="471">
        <v>761643756</v>
      </c>
      <c r="Z89" s="471">
        <v>761643756</v>
      </c>
      <c r="AA89" s="471">
        <v>762187739.06871057</v>
      </c>
      <c r="AB89" s="471">
        <v>763277215.25918674</v>
      </c>
      <c r="AC89" s="471">
        <v>832954251.28160679</v>
      </c>
      <c r="AD89" s="471">
        <v>834885965.56732106</v>
      </c>
      <c r="AE89" s="470">
        <f>VLOOKUP(C88,[2]TERRI!$A$3:$C$24,3,0)</f>
        <v>1153489967</v>
      </c>
      <c r="AF89" s="456">
        <v>9.368143922773145E-2</v>
      </c>
      <c r="AG89" s="861"/>
      <c r="AH89" s="858"/>
      <c r="AI89" s="858"/>
      <c r="AJ89" s="864"/>
      <c r="AK89" s="858"/>
      <c r="AL89" s="858"/>
      <c r="AM89" s="858"/>
      <c r="AN89" s="862"/>
      <c r="AO89" s="862"/>
      <c r="AP89" s="862"/>
      <c r="AQ89" s="858"/>
      <c r="AR89" s="858"/>
      <c r="AS89" s="858"/>
      <c r="AT89" s="858"/>
      <c r="AU89" s="858"/>
      <c r="AV89" s="858"/>
      <c r="AW89" s="858"/>
      <c r="AX89" s="858"/>
      <c r="AY89" s="859"/>
    </row>
    <row r="90" spans="1:51" ht="45" x14ac:dyDescent="0.25">
      <c r="A90" s="963"/>
      <c r="B90" s="964"/>
      <c r="C90" s="965"/>
      <c r="D90" s="421" t="s">
        <v>38</v>
      </c>
      <c r="E90" s="495">
        <v>0</v>
      </c>
      <c r="F90" s="470">
        <v>0</v>
      </c>
      <c r="G90" s="470">
        <v>0</v>
      </c>
      <c r="H90" s="470">
        <v>0</v>
      </c>
      <c r="I90" s="470">
        <v>0</v>
      </c>
      <c r="J90" s="470">
        <v>0</v>
      </c>
      <c r="K90" s="470"/>
      <c r="L90" s="470"/>
      <c r="M90" s="470"/>
      <c r="N90" s="470"/>
      <c r="O90" s="470">
        <v>0</v>
      </c>
      <c r="P90" s="470">
        <v>0</v>
      </c>
      <c r="Q90" s="470">
        <v>0</v>
      </c>
      <c r="R90" s="470">
        <v>0</v>
      </c>
      <c r="S90" s="470"/>
      <c r="T90" s="470">
        <v>0</v>
      </c>
      <c r="U90" s="470">
        <v>0</v>
      </c>
      <c r="V90" s="470">
        <v>0</v>
      </c>
      <c r="W90" s="470">
        <v>0</v>
      </c>
      <c r="X90" s="470">
        <v>0</v>
      </c>
      <c r="Y90" s="496">
        <v>0</v>
      </c>
      <c r="Z90" s="496">
        <v>0</v>
      </c>
      <c r="AA90" s="496">
        <v>0</v>
      </c>
      <c r="AB90" s="496">
        <v>0</v>
      </c>
      <c r="AC90" s="496">
        <v>0</v>
      </c>
      <c r="AD90" s="496">
        <v>0</v>
      </c>
      <c r="AE90" s="496">
        <v>0</v>
      </c>
      <c r="AF90" s="457"/>
      <c r="AG90" s="861"/>
      <c r="AH90" s="858"/>
      <c r="AI90" s="858"/>
      <c r="AJ90" s="864"/>
      <c r="AK90" s="858"/>
      <c r="AL90" s="858"/>
      <c r="AM90" s="858"/>
      <c r="AN90" s="862"/>
      <c r="AO90" s="862"/>
      <c r="AP90" s="862"/>
      <c r="AQ90" s="858"/>
      <c r="AR90" s="858"/>
      <c r="AS90" s="858"/>
      <c r="AT90" s="858"/>
      <c r="AU90" s="858"/>
      <c r="AV90" s="858"/>
      <c r="AW90" s="858"/>
      <c r="AX90" s="858"/>
      <c r="AY90" s="859"/>
    </row>
    <row r="91" spans="1:51" ht="45" x14ac:dyDescent="0.25">
      <c r="A91" s="963"/>
      <c r="B91" s="964"/>
      <c r="C91" s="965"/>
      <c r="D91" s="420" t="s">
        <v>4</v>
      </c>
      <c r="E91" s="551">
        <v>76820114.681999996</v>
      </c>
      <c r="F91" s="470">
        <v>275118601</v>
      </c>
      <c r="G91" s="470">
        <v>52861430</v>
      </c>
      <c r="H91" s="470">
        <v>52861430</v>
      </c>
      <c r="I91" s="470">
        <v>275118601</v>
      </c>
      <c r="J91" s="470">
        <v>275118601</v>
      </c>
      <c r="K91" s="470">
        <v>275118601.38810879</v>
      </c>
      <c r="L91" s="471">
        <v>275118601.38810879</v>
      </c>
      <c r="M91" s="471">
        <v>275118601.38810879</v>
      </c>
      <c r="N91" s="470">
        <v>275118601.38810879</v>
      </c>
      <c r="O91" s="470">
        <v>275118601.38810879</v>
      </c>
      <c r="P91" s="470">
        <v>275118601.38810879</v>
      </c>
      <c r="Q91" s="470">
        <v>275118601.38810879</v>
      </c>
      <c r="R91" s="470">
        <f>+[2]TERRI!$F$16</f>
        <v>275106898</v>
      </c>
      <c r="S91" s="461">
        <v>9.368143922773145E-2</v>
      </c>
      <c r="T91" s="470">
        <v>12344146</v>
      </c>
      <c r="U91" s="470">
        <v>29106734</v>
      </c>
      <c r="V91" s="470">
        <v>227328166</v>
      </c>
      <c r="W91" s="470">
        <v>237612290</v>
      </c>
      <c r="X91" s="470">
        <v>248727791.1619131</v>
      </c>
      <c r="Y91" s="471">
        <v>249658494.43286526</v>
      </c>
      <c r="Z91" s="471">
        <v>249658494.43286526</v>
      </c>
      <c r="AA91" s="471">
        <v>274280815.20952171</v>
      </c>
      <c r="AB91" s="471">
        <v>274280815.20952171</v>
      </c>
      <c r="AC91" s="471">
        <v>274693856.67507678</v>
      </c>
      <c r="AD91" s="471">
        <v>274693856.67507678</v>
      </c>
      <c r="AE91" s="470">
        <f>VLOOKUP(C88,[2]TERRI!$A$3:$E$23,5,0)</f>
        <v>274693856.67507678</v>
      </c>
      <c r="AF91" s="456">
        <v>9.368143922773145E-2</v>
      </c>
      <c r="AG91" s="861"/>
      <c r="AH91" s="858"/>
      <c r="AI91" s="858"/>
      <c r="AJ91" s="864"/>
      <c r="AK91" s="858"/>
      <c r="AL91" s="858"/>
      <c r="AM91" s="858"/>
      <c r="AN91" s="862"/>
      <c r="AO91" s="862"/>
      <c r="AP91" s="862"/>
      <c r="AQ91" s="858"/>
      <c r="AR91" s="858"/>
      <c r="AS91" s="858"/>
      <c r="AT91" s="858"/>
      <c r="AU91" s="858"/>
      <c r="AV91" s="858"/>
      <c r="AW91" s="858"/>
      <c r="AX91" s="858"/>
      <c r="AY91" s="859"/>
    </row>
    <row r="92" spans="1:51" ht="45" x14ac:dyDescent="0.25">
      <c r="A92" s="963"/>
      <c r="B92" s="964"/>
      <c r="C92" s="965"/>
      <c r="D92" s="421" t="s">
        <v>39</v>
      </c>
      <c r="E92" s="551">
        <v>1</v>
      </c>
      <c r="F92" s="470">
        <v>1</v>
      </c>
      <c r="G92" s="470">
        <v>1</v>
      </c>
      <c r="H92" s="470">
        <v>1</v>
      </c>
      <c r="I92" s="470">
        <v>1</v>
      </c>
      <c r="J92" s="470">
        <v>1</v>
      </c>
      <c r="K92" s="470">
        <v>1</v>
      </c>
      <c r="L92" s="471">
        <v>1</v>
      </c>
      <c r="M92" s="471">
        <v>1</v>
      </c>
      <c r="N92" s="470">
        <v>1</v>
      </c>
      <c r="O92" s="470">
        <v>1</v>
      </c>
      <c r="P92" s="470">
        <v>1</v>
      </c>
      <c r="Q92" s="470">
        <v>1</v>
      </c>
      <c r="R92" s="470">
        <f t="shared" ref="R92:R93" si="12">+R88+R90</f>
        <v>1</v>
      </c>
      <c r="S92" s="473">
        <v>0</v>
      </c>
      <c r="T92" s="470">
        <v>1</v>
      </c>
      <c r="U92" s="470">
        <v>1</v>
      </c>
      <c r="V92" s="470">
        <v>1</v>
      </c>
      <c r="W92" s="470">
        <v>1</v>
      </c>
      <c r="X92" s="470">
        <v>1</v>
      </c>
      <c r="Y92" s="471">
        <v>1</v>
      </c>
      <c r="Z92" s="471">
        <v>1</v>
      </c>
      <c r="AA92" s="471">
        <v>1</v>
      </c>
      <c r="AB92" s="471">
        <v>1</v>
      </c>
      <c r="AC92" s="471">
        <v>1</v>
      </c>
      <c r="AD92" s="471">
        <v>1</v>
      </c>
      <c r="AE92" s="471">
        <v>1</v>
      </c>
      <c r="AF92" s="457"/>
      <c r="AG92" s="861"/>
      <c r="AH92" s="858"/>
      <c r="AI92" s="858"/>
      <c r="AJ92" s="864"/>
      <c r="AK92" s="858"/>
      <c r="AL92" s="858"/>
      <c r="AM92" s="858"/>
      <c r="AN92" s="862"/>
      <c r="AO92" s="862"/>
      <c r="AP92" s="862"/>
      <c r="AQ92" s="858"/>
      <c r="AR92" s="858"/>
      <c r="AS92" s="858"/>
      <c r="AT92" s="858"/>
      <c r="AU92" s="858"/>
      <c r="AV92" s="858"/>
      <c r="AW92" s="858"/>
      <c r="AX92" s="858"/>
      <c r="AY92" s="859"/>
    </row>
    <row r="93" spans="1:51" ht="60.75" thickBot="1" x14ac:dyDescent="0.3">
      <c r="A93" s="963"/>
      <c r="B93" s="964"/>
      <c r="C93" s="966"/>
      <c r="D93" s="422" t="s">
        <v>41</v>
      </c>
      <c r="E93" s="552">
        <v>303387806.68199998</v>
      </c>
      <c r="F93" s="474">
        <v>1844378076</v>
      </c>
      <c r="G93" s="474">
        <v>355145618</v>
      </c>
      <c r="H93" s="474">
        <v>354379754</v>
      </c>
      <c r="I93" s="474">
        <v>1187110664.2946277</v>
      </c>
      <c r="J93" s="474">
        <v>1186943574.6587734</v>
      </c>
      <c r="K93" s="474">
        <v>1186943575.0468822</v>
      </c>
      <c r="L93" s="475">
        <v>1424743120.254458</v>
      </c>
      <c r="M93" s="475">
        <v>1424743120.254458</v>
      </c>
      <c r="N93" s="474">
        <v>1424743120.254458</v>
      </c>
      <c r="O93" s="474">
        <v>1418688558.3247118</v>
      </c>
      <c r="P93" s="474">
        <v>1357848404.0171216</v>
      </c>
      <c r="Q93" s="474">
        <v>1421056644.9302871</v>
      </c>
      <c r="R93" s="474">
        <f t="shared" si="12"/>
        <v>1430175115</v>
      </c>
      <c r="S93" s="462"/>
      <c r="T93" s="474">
        <v>117676132</v>
      </c>
      <c r="U93" s="474">
        <v>177523628</v>
      </c>
      <c r="V93" s="474">
        <v>403683289.24929976</v>
      </c>
      <c r="W93" s="474">
        <v>999256046.21156776</v>
      </c>
      <c r="X93" s="474">
        <v>1010371547.3734808</v>
      </c>
      <c r="Y93" s="475">
        <v>1011302250.4328653</v>
      </c>
      <c r="Z93" s="475">
        <v>1011302250.4328653</v>
      </c>
      <c r="AA93" s="475">
        <v>1036468554.2782323</v>
      </c>
      <c r="AB93" s="475">
        <f>+AB89+AB91</f>
        <v>1037558030.4687085</v>
      </c>
      <c r="AC93" s="475">
        <v>1107648107.9566836</v>
      </c>
      <c r="AD93" s="475">
        <v>1109579822.2423978</v>
      </c>
      <c r="AE93" s="475">
        <f>+AE89+AE91</f>
        <v>1428183823.6750767</v>
      </c>
      <c r="AF93" s="458"/>
      <c r="AG93" s="861"/>
      <c r="AH93" s="858"/>
      <c r="AI93" s="858"/>
      <c r="AJ93" s="864"/>
      <c r="AK93" s="858"/>
      <c r="AL93" s="858"/>
      <c r="AM93" s="858"/>
      <c r="AN93" s="862"/>
      <c r="AO93" s="862"/>
      <c r="AP93" s="862"/>
      <c r="AQ93" s="858"/>
      <c r="AR93" s="858"/>
      <c r="AS93" s="858"/>
      <c r="AT93" s="858"/>
      <c r="AU93" s="858"/>
      <c r="AV93" s="858"/>
      <c r="AW93" s="858"/>
      <c r="AX93" s="858"/>
      <c r="AY93" s="859"/>
    </row>
    <row r="94" spans="1:51" ht="30" x14ac:dyDescent="0.25">
      <c r="A94" s="963"/>
      <c r="B94" s="964"/>
      <c r="C94" s="962" t="s">
        <v>302</v>
      </c>
      <c r="D94" s="419" t="s">
        <v>37</v>
      </c>
      <c r="E94" s="550">
        <v>1</v>
      </c>
      <c r="F94" s="468">
        <v>1</v>
      </c>
      <c r="G94" s="468">
        <v>1</v>
      </c>
      <c r="H94" s="468">
        <v>1</v>
      </c>
      <c r="I94" s="468">
        <v>1</v>
      </c>
      <c r="J94" s="468">
        <v>1</v>
      </c>
      <c r="K94" s="468">
        <v>1</v>
      </c>
      <c r="L94" s="469">
        <v>1</v>
      </c>
      <c r="M94" s="469">
        <v>1</v>
      </c>
      <c r="N94" s="468">
        <v>1</v>
      </c>
      <c r="O94" s="468">
        <v>1</v>
      </c>
      <c r="P94" s="468">
        <v>1</v>
      </c>
      <c r="Q94" s="468">
        <v>1</v>
      </c>
      <c r="R94" s="468">
        <v>1</v>
      </c>
      <c r="S94" s="460"/>
      <c r="T94" s="468">
        <v>1</v>
      </c>
      <c r="U94" s="468">
        <v>1</v>
      </c>
      <c r="V94" s="468">
        <v>1</v>
      </c>
      <c r="W94" s="468">
        <v>1</v>
      </c>
      <c r="X94" s="468">
        <v>1</v>
      </c>
      <c r="Y94" s="469">
        <v>1</v>
      </c>
      <c r="Z94" s="469">
        <v>1</v>
      </c>
      <c r="AA94" s="469">
        <v>1</v>
      </c>
      <c r="AB94" s="469">
        <v>1</v>
      </c>
      <c r="AC94" s="469">
        <v>1</v>
      </c>
      <c r="AD94" s="469">
        <v>1</v>
      </c>
      <c r="AE94" s="469">
        <v>1</v>
      </c>
      <c r="AF94" s="455"/>
      <c r="AG94" s="861" t="s">
        <v>251</v>
      </c>
      <c r="AH94" s="858" t="s">
        <v>303</v>
      </c>
      <c r="AI94" s="858" t="s">
        <v>304</v>
      </c>
      <c r="AJ94" s="863" t="s">
        <v>493</v>
      </c>
      <c r="AK94" s="858" t="s">
        <v>265</v>
      </c>
      <c r="AL94" s="858" t="s">
        <v>305</v>
      </c>
      <c r="AM94" s="858" t="s">
        <v>266</v>
      </c>
      <c r="AN94" s="862">
        <v>917836</v>
      </c>
      <c r="AO94" s="862">
        <v>454786</v>
      </c>
      <c r="AP94" s="862">
        <v>463050</v>
      </c>
      <c r="AQ94" s="858" t="s">
        <v>250</v>
      </c>
      <c r="AR94" s="858" t="s">
        <v>250</v>
      </c>
      <c r="AS94" s="858" t="s">
        <v>250</v>
      </c>
      <c r="AT94" s="858" t="s">
        <v>250</v>
      </c>
      <c r="AU94" s="858" t="s">
        <v>250</v>
      </c>
      <c r="AV94" s="858" t="s">
        <v>250</v>
      </c>
      <c r="AW94" s="858" t="s">
        <v>250</v>
      </c>
      <c r="AX94" s="858">
        <v>917836</v>
      </c>
      <c r="AY94" s="859" t="s">
        <v>183</v>
      </c>
    </row>
    <row r="95" spans="1:51" ht="45" x14ac:dyDescent="0.25">
      <c r="A95" s="963"/>
      <c r="B95" s="964"/>
      <c r="C95" s="965"/>
      <c r="D95" s="420" t="s">
        <v>3</v>
      </c>
      <c r="E95" s="551">
        <v>226567691.99999997</v>
      </c>
      <c r="F95" s="470">
        <v>2122594708</v>
      </c>
      <c r="G95" s="470">
        <v>302284188</v>
      </c>
      <c r="H95" s="470">
        <v>301518324</v>
      </c>
      <c r="I95" s="470">
        <v>1164546560.9375434</v>
      </c>
      <c r="J95" s="470">
        <v>1164379471.3016891</v>
      </c>
      <c r="K95" s="470">
        <v>1164379471.3016891</v>
      </c>
      <c r="L95" s="471">
        <v>1471980062.549521</v>
      </c>
      <c r="M95" s="471">
        <v>1471980062.549521</v>
      </c>
      <c r="N95" s="470">
        <v>1471980062.549521</v>
      </c>
      <c r="O95" s="470">
        <v>1449415216.9626598</v>
      </c>
      <c r="P95" s="470">
        <v>1367291510.329241</v>
      </c>
      <c r="Q95" s="470">
        <v>1430499751.2424066</v>
      </c>
      <c r="R95" s="470">
        <f>VLOOKUP(C94,[2]TERRI!$A$3:$C$24,2,0)</f>
        <v>1439629924</v>
      </c>
      <c r="S95" s="461">
        <v>0.1267143709004174</v>
      </c>
      <c r="T95" s="470">
        <v>105331986</v>
      </c>
      <c r="U95" s="470">
        <v>148416894</v>
      </c>
      <c r="V95" s="470">
        <v>172220123.24929976</v>
      </c>
      <c r="W95" s="470">
        <v>962841459.48898363</v>
      </c>
      <c r="X95" s="470">
        <v>962841459.48898363</v>
      </c>
      <c r="Y95" s="471">
        <v>962841459</v>
      </c>
      <c r="Z95" s="471">
        <v>962841459</v>
      </c>
      <c r="AA95" s="471">
        <v>963385442.34612644</v>
      </c>
      <c r="AB95" s="471">
        <v>964474918.53660262</v>
      </c>
      <c r="AC95" s="471">
        <v>1034428109.8678063</v>
      </c>
      <c r="AD95" s="471">
        <v>1036359824.1535206</v>
      </c>
      <c r="AE95" s="470">
        <f>VLOOKUP(C94,[2]TERRI!$A$3:$C$24,3,0)</f>
        <v>1438051675</v>
      </c>
      <c r="AF95" s="456">
        <v>0.1267143709004174</v>
      </c>
      <c r="AG95" s="861"/>
      <c r="AH95" s="858"/>
      <c r="AI95" s="858"/>
      <c r="AJ95" s="864"/>
      <c r="AK95" s="858"/>
      <c r="AL95" s="858"/>
      <c r="AM95" s="858"/>
      <c r="AN95" s="862"/>
      <c r="AO95" s="862"/>
      <c r="AP95" s="862"/>
      <c r="AQ95" s="858"/>
      <c r="AR95" s="858"/>
      <c r="AS95" s="858"/>
      <c r="AT95" s="858"/>
      <c r="AU95" s="858"/>
      <c r="AV95" s="858"/>
      <c r="AW95" s="858"/>
      <c r="AX95" s="858"/>
      <c r="AY95" s="859"/>
    </row>
    <row r="96" spans="1:51" ht="45" x14ac:dyDescent="0.25">
      <c r="A96" s="963"/>
      <c r="B96" s="964"/>
      <c r="C96" s="965"/>
      <c r="D96" s="421" t="s">
        <v>38</v>
      </c>
      <c r="E96" s="495">
        <v>0</v>
      </c>
      <c r="F96" s="470">
        <v>0</v>
      </c>
      <c r="G96" s="470">
        <v>0</v>
      </c>
      <c r="H96" s="470">
        <v>0</v>
      </c>
      <c r="I96" s="470">
        <v>0</v>
      </c>
      <c r="J96" s="470">
        <v>0</v>
      </c>
      <c r="K96" s="470"/>
      <c r="L96" s="470"/>
      <c r="M96" s="470"/>
      <c r="N96" s="470"/>
      <c r="O96" s="470">
        <v>0</v>
      </c>
      <c r="P96" s="470">
        <v>0</v>
      </c>
      <c r="Q96" s="470">
        <v>0</v>
      </c>
      <c r="R96" s="470">
        <v>0</v>
      </c>
      <c r="S96" s="470"/>
      <c r="T96" s="470">
        <v>0</v>
      </c>
      <c r="U96" s="470">
        <v>0</v>
      </c>
      <c r="V96" s="470">
        <v>0</v>
      </c>
      <c r="W96" s="470">
        <v>0</v>
      </c>
      <c r="X96" s="470">
        <v>0</v>
      </c>
      <c r="Y96" s="496">
        <v>0</v>
      </c>
      <c r="Z96" s="496">
        <v>0</v>
      </c>
      <c r="AA96" s="496">
        <v>0</v>
      </c>
      <c r="AB96" s="496">
        <v>0</v>
      </c>
      <c r="AC96" s="496">
        <v>0</v>
      </c>
      <c r="AD96" s="496">
        <v>0</v>
      </c>
      <c r="AE96" s="496">
        <v>0</v>
      </c>
      <c r="AF96" s="457"/>
      <c r="AG96" s="861"/>
      <c r="AH96" s="858"/>
      <c r="AI96" s="858"/>
      <c r="AJ96" s="864"/>
      <c r="AK96" s="858"/>
      <c r="AL96" s="858"/>
      <c r="AM96" s="858"/>
      <c r="AN96" s="862"/>
      <c r="AO96" s="862"/>
      <c r="AP96" s="862"/>
      <c r="AQ96" s="858"/>
      <c r="AR96" s="858"/>
      <c r="AS96" s="858"/>
      <c r="AT96" s="858"/>
      <c r="AU96" s="858"/>
      <c r="AV96" s="858"/>
      <c r="AW96" s="858"/>
      <c r="AX96" s="858"/>
      <c r="AY96" s="859"/>
    </row>
    <row r="97" spans="1:51" ht="45" x14ac:dyDescent="0.25">
      <c r="A97" s="963"/>
      <c r="B97" s="964"/>
      <c r="C97" s="965"/>
      <c r="D97" s="420" t="s">
        <v>4</v>
      </c>
      <c r="E97" s="551">
        <v>76820114.681999996</v>
      </c>
      <c r="F97" s="470">
        <v>372127935</v>
      </c>
      <c r="G97" s="470">
        <v>52861430</v>
      </c>
      <c r="H97" s="470">
        <v>52861430</v>
      </c>
      <c r="I97" s="470">
        <v>372127935</v>
      </c>
      <c r="J97" s="470">
        <v>372127935</v>
      </c>
      <c r="K97" s="470">
        <v>372127934.68246865</v>
      </c>
      <c r="L97" s="471">
        <v>372127934.68246865</v>
      </c>
      <c r="M97" s="471">
        <v>372127934.68246865</v>
      </c>
      <c r="N97" s="470">
        <v>372127934.68246865</v>
      </c>
      <c r="O97" s="470">
        <v>372127934.68246865</v>
      </c>
      <c r="P97" s="470">
        <v>372127934.68246865</v>
      </c>
      <c r="Q97" s="470">
        <v>372127934.68246865</v>
      </c>
      <c r="R97" s="470">
        <f>+[2]TERRI!$F$17</f>
        <v>372112105</v>
      </c>
      <c r="S97" s="461">
        <v>0.1267143709004174</v>
      </c>
      <c r="T97" s="470">
        <v>12344146</v>
      </c>
      <c r="U97" s="470">
        <v>29106734</v>
      </c>
      <c r="V97" s="470">
        <v>307486155</v>
      </c>
      <c r="W97" s="470">
        <v>321396555</v>
      </c>
      <c r="X97" s="470">
        <v>336431483.57185447</v>
      </c>
      <c r="Y97" s="471">
        <v>337690361.32230169</v>
      </c>
      <c r="Z97" s="471">
        <v>337690361.32230169</v>
      </c>
      <c r="AA97" s="471">
        <v>370994737.44036967</v>
      </c>
      <c r="AB97" s="471">
        <v>370994737.44036967</v>
      </c>
      <c r="AC97" s="471">
        <v>371553421.10166961</v>
      </c>
      <c r="AD97" s="471">
        <v>371553421.10166961</v>
      </c>
      <c r="AE97" s="470">
        <f>VLOOKUP(C94,[2]TERRI!$A$3:$E$23,5,0)</f>
        <v>371553421.10166961</v>
      </c>
      <c r="AF97" s="456">
        <v>0.1267143709004174</v>
      </c>
      <c r="AG97" s="861" t="s">
        <v>298</v>
      </c>
      <c r="AH97" s="858" t="s">
        <v>306</v>
      </c>
      <c r="AI97" s="858" t="s">
        <v>307</v>
      </c>
      <c r="AJ97" s="864"/>
      <c r="AK97" s="858"/>
      <c r="AL97" s="858"/>
      <c r="AM97" s="858"/>
      <c r="AN97" s="862"/>
      <c r="AO97" s="862"/>
      <c r="AP97" s="862"/>
      <c r="AQ97" s="858"/>
      <c r="AR97" s="858"/>
      <c r="AS97" s="858"/>
      <c r="AT97" s="858"/>
      <c r="AU97" s="858"/>
      <c r="AV97" s="858"/>
      <c r="AW97" s="858"/>
      <c r="AX97" s="858"/>
      <c r="AY97" s="859"/>
    </row>
    <row r="98" spans="1:51" ht="45" x14ac:dyDescent="0.25">
      <c r="A98" s="963"/>
      <c r="B98" s="964"/>
      <c r="C98" s="965"/>
      <c r="D98" s="421" t="s">
        <v>39</v>
      </c>
      <c r="E98" s="551">
        <v>1</v>
      </c>
      <c r="F98" s="470">
        <v>1</v>
      </c>
      <c r="G98" s="470">
        <v>1</v>
      </c>
      <c r="H98" s="470">
        <v>1</v>
      </c>
      <c r="I98" s="470">
        <v>1</v>
      </c>
      <c r="J98" s="470">
        <v>1</v>
      </c>
      <c r="K98" s="470">
        <v>1</v>
      </c>
      <c r="L98" s="471">
        <v>1</v>
      </c>
      <c r="M98" s="471">
        <v>1</v>
      </c>
      <c r="N98" s="470">
        <v>1</v>
      </c>
      <c r="O98" s="470">
        <v>1</v>
      </c>
      <c r="P98" s="470">
        <v>1</v>
      </c>
      <c r="Q98" s="470">
        <v>1</v>
      </c>
      <c r="R98" s="470">
        <f t="shared" ref="R98:R99" si="13">+R94+R96</f>
        <v>1</v>
      </c>
      <c r="S98" s="473">
        <v>0</v>
      </c>
      <c r="T98" s="470">
        <v>1</v>
      </c>
      <c r="U98" s="470">
        <v>1</v>
      </c>
      <c r="V98" s="470">
        <v>1</v>
      </c>
      <c r="W98" s="470">
        <v>1</v>
      </c>
      <c r="X98" s="470">
        <v>1</v>
      </c>
      <c r="Y98" s="471">
        <v>1</v>
      </c>
      <c r="Z98" s="471">
        <v>1</v>
      </c>
      <c r="AA98" s="471">
        <v>1</v>
      </c>
      <c r="AB98" s="471">
        <v>1</v>
      </c>
      <c r="AC98" s="471">
        <v>1</v>
      </c>
      <c r="AD98" s="471">
        <v>1</v>
      </c>
      <c r="AE98" s="471">
        <v>1</v>
      </c>
      <c r="AF98" s="457"/>
      <c r="AG98" s="861"/>
      <c r="AH98" s="858"/>
      <c r="AI98" s="858"/>
      <c r="AJ98" s="864"/>
      <c r="AK98" s="858"/>
      <c r="AL98" s="858"/>
      <c r="AM98" s="858"/>
      <c r="AN98" s="862"/>
      <c r="AO98" s="862"/>
      <c r="AP98" s="862"/>
      <c r="AQ98" s="858"/>
      <c r="AR98" s="858"/>
      <c r="AS98" s="858"/>
      <c r="AT98" s="858"/>
      <c r="AU98" s="858"/>
      <c r="AV98" s="858"/>
      <c r="AW98" s="858"/>
      <c r="AX98" s="858"/>
      <c r="AY98" s="859"/>
    </row>
    <row r="99" spans="1:51" ht="60.75" thickBot="1" x14ac:dyDescent="0.3">
      <c r="A99" s="963"/>
      <c r="B99" s="964"/>
      <c r="C99" s="966"/>
      <c r="D99" s="422" t="s">
        <v>41</v>
      </c>
      <c r="E99" s="552">
        <v>303387806.68199998</v>
      </c>
      <c r="F99" s="474">
        <v>2494722643</v>
      </c>
      <c r="G99" s="474">
        <v>355145618</v>
      </c>
      <c r="H99" s="474">
        <v>354379754</v>
      </c>
      <c r="I99" s="474">
        <v>1536674495.9375434</v>
      </c>
      <c r="J99" s="474">
        <v>1536507406.3016891</v>
      </c>
      <c r="K99" s="474">
        <v>1536507405.9841578</v>
      </c>
      <c r="L99" s="475">
        <v>1844107997.2319896</v>
      </c>
      <c r="M99" s="475">
        <v>1844107997.2319896</v>
      </c>
      <c r="N99" s="474">
        <v>1844107997.2319896</v>
      </c>
      <c r="O99" s="474">
        <v>1821543151.6451285</v>
      </c>
      <c r="P99" s="474">
        <v>1739419445.0117097</v>
      </c>
      <c r="Q99" s="474">
        <v>1802627685.9248753</v>
      </c>
      <c r="R99" s="474">
        <f t="shared" si="13"/>
        <v>1811742029</v>
      </c>
      <c r="S99" s="462"/>
      <c r="T99" s="474">
        <v>117676132</v>
      </c>
      <c r="U99" s="474">
        <v>177523628</v>
      </c>
      <c r="V99" s="474">
        <v>479706278.24929976</v>
      </c>
      <c r="W99" s="474">
        <v>1284238014.4889836</v>
      </c>
      <c r="X99" s="474">
        <v>1299272943.0608382</v>
      </c>
      <c r="Y99" s="475">
        <v>1300531820.3223016</v>
      </c>
      <c r="Z99" s="475">
        <v>1300531820.3223016</v>
      </c>
      <c r="AA99" s="475">
        <v>1334380179.7864962</v>
      </c>
      <c r="AB99" s="475">
        <f>+AB95+AB97</f>
        <v>1335469655.9769723</v>
      </c>
      <c r="AC99" s="475">
        <v>1405981530.969476</v>
      </c>
      <c r="AD99" s="475">
        <v>1407913245.2551901</v>
      </c>
      <c r="AE99" s="475">
        <f>+AE95+AE97</f>
        <v>1809605096.1016695</v>
      </c>
      <c r="AF99" s="458"/>
      <c r="AG99" s="861"/>
      <c r="AH99" s="858"/>
      <c r="AI99" s="858"/>
      <c r="AJ99" s="864"/>
      <c r="AK99" s="858"/>
      <c r="AL99" s="858"/>
      <c r="AM99" s="858"/>
      <c r="AN99" s="862"/>
      <c r="AO99" s="862"/>
      <c r="AP99" s="862"/>
      <c r="AQ99" s="858"/>
      <c r="AR99" s="858"/>
      <c r="AS99" s="858"/>
      <c r="AT99" s="858"/>
      <c r="AU99" s="858"/>
      <c r="AV99" s="858"/>
      <c r="AW99" s="858"/>
      <c r="AX99" s="858"/>
      <c r="AY99" s="859"/>
    </row>
    <row r="100" spans="1:51" ht="30" x14ac:dyDescent="0.25">
      <c r="A100" s="963"/>
      <c r="B100" s="964"/>
      <c r="C100" s="962" t="s">
        <v>308</v>
      </c>
      <c r="D100" s="419" t="s">
        <v>37</v>
      </c>
      <c r="E100" s="550">
        <v>1</v>
      </c>
      <c r="F100" s="468">
        <v>1</v>
      </c>
      <c r="G100" s="468">
        <v>1</v>
      </c>
      <c r="H100" s="468">
        <v>1</v>
      </c>
      <c r="I100" s="468">
        <v>1</v>
      </c>
      <c r="J100" s="468">
        <v>1</v>
      </c>
      <c r="K100" s="468">
        <v>1</v>
      </c>
      <c r="L100" s="469">
        <v>1</v>
      </c>
      <c r="M100" s="469">
        <v>1</v>
      </c>
      <c r="N100" s="468">
        <v>1</v>
      </c>
      <c r="O100" s="468">
        <v>1</v>
      </c>
      <c r="P100" s="468">
        <v>1</v>
      </c>
      <c r="Q100" s="468">
        <v>1</v>
      </c>
      <c r="R100" s="468">
        <v>1</v>
      </c>
      <c r="S100" s="460"/>
      <c r="T100" s="468">
        <v>1</v>
      </c>
      <c r="U100" s="468">
        <v>1</v>
      </c>
      <c r="V100" s="468">
        <v>1</v>
      </c>
      <c r="W100" s="468">
        <v>1</v>
      </c>
      <c r="X100" s="468">
        <v>1</v>
      </c>
      <c r="Y100" s="469">
        <v>1</v>
      </c>
      <c r="Z100" s="469">
        <v>1</v>
      </c>
      <c r="AA100" s="469">
        <v>1</v>
      </c>
      <c r="AB100" s="469">
        <v>1</v>
      </c>
      <c r="AC100" s="469">
        <v>1</v>
      </c>
      <c r="AD100" s="469">
        <v>1</v>
      </c>
      <c r="AE100" s="469">
        <v>1</v>
      </c>
      <c r="AF100" s="455"/>
      <c r="AG100" s="861" t="s">
        <v>298</v>
      </c>
      <c r="AH100" s="858" t="s">
        <v>309</v>
      </c>
      <c r="AI100" s="858" t="s">
        <v>310</v>
      </c>
      <c r="AJ100" s="863" t="s">
        <v>493</v>
      </c>
      <c r="AK100" s="858" t="s">
        <v>265</v>
      </c>
      <c r="AL100" s="858" t="s">
        <v>287</v>
      </c>
      <c r="AM100" s="858" t="s">
        <v>266</v>
      </c>
      <c r="AN100" s="862">
        <v>265233</v>
      </c>
      <c r="AO100" s="862">
        <v>131423</v>
      </c>
      <c r="AP100" s="862">
        <v>133810</v>
      </c>
      <c r="AQ100" s="858" t="s">
        <v>250</v>
      </c>
      <c r="AR100" s="858" t="s">
        <v>250</v>
      </c>
      <c r="AS100" s="858" t="s">
        <v>250</v>
      </c>
      <c r="AT100" s="858" t="s">
        <v>250</v>
      </c>
      <c r="AU100" s="858" t="s">
        <v>250</v>
      </c>
      <c r="AV100" s="858" t="s">
        <v>250</v>
      </c>
      <c r="AW100" s="858" t="s">
        <v>250</v>
      </c>
      <c r="AX100" s="858">
        <v>265233</v>
      </c>
      <c r="AY100" s="859" t="s">
        <v>183</v>
      </c>
    </row>
    <row r="101" spans="1:51" ht="45" x14ac:dyDescent="0.25">
      <c r="A101" s="963"/>
      <c r="B101" s="964"/>
      <c r="C101" s="965"/>
      <c r="D101" s="420" t="s">
        <v>3</v>
      </c>
      <c r="E101" s="551">
        <v>629354700</v>
      </c>
      <c r="F101" s="470">
        <v>101771467</v>
      </c>
      <c r="G101" s="470">
        <v>839678300</v>
      </c>
      <c r="H101" s="470">
        <v>837550900</v>
      </c>
      <c r="I101" s="470">
        <v>585342461.89252818</v>
      </c>
      <c r="J101" s="470">
        <v>585175372.25667381</v>
      </c>
      <c r="K101" s="470">
        <v>585175372.25667369</v>
      </c>
      <c r="L101" s="471">
        <v>631579122.84829068</v>
      </c>
      <c r="M101" s="471">
        <v>631579122.84829068</v>
      </c>
      <c r="N101" s="470">
        <v>631579122.84829068</v>
      </c>
      <c r="O101" s="470">
        <v>684243482.51095772</v>
      </c>
      <c r="P101" s="470">
        <v>679311956.26138771</v>
      </c>
      <c r="Q101" s="470">
        <v>826091997.17455351</v>
      </c>
      <c r="R101" s="470">
        <f>VLOOKUP(C100,[2]TERRI!$A$3:$C$24,2,0)</f>
        <v>851551770</v>
      </c>
      <c r="S101" s="461">
        <v>6.0755392041043641E-3</v>
      </c>
      <c r="T101" s="470">
        <v>292588851</v>
      </c>
      <c r="U101" s="470">
        <v>412269151</v>
      </c>
      <c r="V101" s="470">
        <v>522387825.0492996</v>
      </c>
      <c r="W101" s="470">
        <v>563118183.46470129</v>
      </c>
      <c r="X101" s="470">
        <v>563118183.46470129</v>
      </c>
      <c r="Y101" s="471">
        <v>563118183</v>
      </c>
      <c r="Z101" s="471">
        <v>563118183</v>
      </c>
      <c r="AA101" s="471">
        <v>563662166.3218441</v>
      </c>
      <c r="AB101" s="471">
        <v>564751642.51232028</v>
      </c>
      <c r="AC101" s="471">
        <v>633696293.2105428</v>
      </c>
      <c r="AD101" s="471">
        <v>635628007.49625707</v>
      </c>
      <c r="AE101" s="470">
        <f>VLOOKUP(C100,[2]TERRI!$A$3:$C$24,3,0)</f>
        <v>849973489</v>
      </c>
      <c r="AF101" s="456">
        <v>6.0755392041043641E-3</v>
      </c>
      <c r="AG101" s="861"/>
      <c r="AH101" s="858"/>
      <c r="AI101" s="858"/>
      <c r="AJ101" s="864"/>
      <c r="AK101" s="858"/>
      <c r="AL101" s="858"/>
      <c r="AM101" s="858"/>
      <c r="AN101" s="862"/>
      <c r="AO101" s="862"/>
      <c r="AP101" s="862"/>
      <c r="AQ101" s="858"/>
      <c r="AR101" s="858"/>
      <c r="AS101" s="858"/>
      <c r="AT101" s="858"/>
      <c r="AU101" s="858"/>
      <c r="AV101" s="858"/>
      <c r="AW101" s="858"/>
      <c r="AX101" s="858"/>
      <c r="AY101" s="859"/>
    </row>
    <row r="102" spans="1:51" ht="45" x14ac:dyDescent="0.25">
      <c r="A102" s="963"/>
      <c r="B102" s="964"/>
      <c r="C102" s="965"/>
      <c r="D102" s="421" t="s">
        <v>38</v>
      </c>
      <c r="E102" s="495">
        <v>0</v>
      </c>
      <c r="F102" s="470">
        <v>0</v>
      </c>
      <c r="G102" s="470">
        <v>0</v>
      </c>
      <c r="H102" s="470">
        <v>0</v>
      </c>
      <c r="I102" s="470">
        <v>0</v>
      </c>
      <c r="J102" s="470">
        <v>0</v>
      </c>
      <c r="K102" s="470"/>
      <c r="L102" s="470"/>
      <c r="M102" s="470"/>
      <c r="N102" s="470"/>
      <c r="O102" s="470">
        <v>0</v>
      </c>
      <c r="P102" s="470">
        <v>0</v>
      </c>
      <c r="Q102" s="470">
        <v>0</v>
      </c>
      <c r="R102" s="470">
        <v>0</v>
      </c>
      <c r="S102" s="470"/>
      <c r="T102" s="470">
        <v>0</v>
      </c>
      <c r="U102" s="470">
        <v>0</v>
      </c>
      <c r="V102" s="470">
        <v>0</v>
      </c>
      <c r="W102" s="470">
        <v>0</v>
      </c>
      <c r="X102" s="470">
        <v>0</v>
      </c>
      <c r="Y102" s="496">
        <v>0</v>
      </c>
      <c r="Z102" s="496">
        <v>0</v>
      </c>
      <c r="AA102" s="496">
        <v>0</v>
      </c>
      <c r="AB102" s="496">
        <v>0</v>
      </c>
      <c r="AC102" s="496">
        <v>0</v>
      </c>
      <c r="AD102" s="496">
        <v>0</v>
      </c>
      <c r="AE102" s="496">
        <v>0</v>
      </c>
      <c r="AF102" s="457"/>
      <c r="AG102" s="861"/>
      <c r="AH102" s="858"/>
      <c r="AI102" s="858"/>
      <c r="AJ102" s="864"/>
      <c r="AK102" s="858"/>
      <c r="AL102" s="858"/>
      <c r="AM102" s="858"/>
      <c r="AN102" s="862"/>
      <c r="AO102" s="862"/>
      <c r="AP102" s="862"/>
      <c r="AQ102" s="858"/>
      <c r="AR102" s="858"/>
      <c r="AS102" s="858"/>
      <c r="AT102" s="858"/>
      <c r="AU102" s="858"/>
      <c r="AV102" s="858"/>
      <c r="AW102" s="858"/>
      <c r="AX102" s="858"/>
      <c r="AY102" s="859"/>
    </row>
    <row r="103" spans="1:51" ht="45" x14ac:dyDescent="0.25">
      <c r="A103" s="963"/>
      <c r="B103" s="964"/>
      <c r="C103" s="965"/>
      <c r="D103" s="420" t="s">
        <v>4</v>
      </c>
      <c r="E103" s="551">
        <v>213389207.45000002</v>
      </c>
      <c r="F103" s="470">
        <v>17842316</v>
      </c>
      <c r="G103" s="470">
        <v>146837305</v>
      </c>
      <c r="H103" s="470">
        <v>146837305</v>
      </c>
      <c r="I103" s="470">
        <v>17842316</v>
      </c>
      <c r="J103" s="470">
        <v>17842316</v>
      </c>
      <c r="K103" s="470">
        <v>17842316.069126133</v>
      </c>
      <c r="L103" s="471">
        <v>17842316.069126133</v>
      </c>
      <c r="M103" s="471">
        <v>17842316.069126133</v>
      </c>
      <c r="N103" s="470">
        <v>17842316.069126133</v>
      </c>
      <c r="O103" s="470">
        <v>17842316.069126133</v>
      </c>
      <c r="P103" s="470">
        <v>17842316.069126133</v>
      </c>
      <c r="Q103" s="470">
        <v>17842316.069126133</v>
      </c>
      <c r="R103" s="470">
        <f>+[2]TERRI!$F$18</f>
        <v>17841557</v>
      </c>
      <c r="S103" s="461">
        <v>6.0755392041043641E-3</v>
      </c>
      <c r="T103" s="470">
        <v>34289296</v>
      </c>
      <c r="U103" s="470">
        <v>80852038</v>
      </c>
      <c r="V103" s="470">
        <v>14742954</v>
      </c>
      <c r="W103" s="470">
        <v>15409913</v>
      </c>
      <c r="X103" s="470">
        <v>16130788.113545077</v>
      </c>
      <c r="Y103" s="471">
        <v>16191147.179937219</v>
      </c>
      <c r="Z103" s="471">
        <v>16191147.179937219</v>
      </c>
      <c r="AA103" s="471">
        <v>17787982.971613731</v>
      </c>
      <c r="AB103" s="471">
        <v>17787982.971613731</v>
      </c>
      <c r="AC103" s="471">
        <v>17814770.023964625</v>
      </c>
      <c r="AD103" s="471">
        <v>17814770.023964625</v>
      </c>
      <c r="AE103" s="470">
        <f>VLOOKUP(C100,[2]TERRI!$A$3:$E$23,5,0)</f>
        <v>17814770.023964625</v>
      </c>
      <c r="AF103" s="456">
        <v>6.0755392041043641E-3</v>
      </c>
      <c r="AG103" s="861"/>
      <c r="AH103" s="858"/>
      <c r="AI103" s="858"/>
      <c r="AJ103" s="864"/>
      <c r="AK103" s="858"/>
      <c r="AL103" s="858"/>
      <c r="AM103" s="858"/>
      <c r="AN103" s="862"/>
      <c r="AO103" s="862"/>
      <c r="AP103" s="862"/>
      <c r="AQ103" s="858"/>
      <c r="AR103" s="858"/>
      <c r="AS103" s="858"/>
      <c r="AT103" s="858"/>
      <c r="AU103" s="858"/>
      <c r="AV103" s="858"/>
      <c r="AW103" s="858"/>
      <c r="AX103" s="858"/>
      <c r="AY103" s="859"/>
    </row>
    <row r="104" spans="1:51" ht="45" x14ac:dyDescent="0.25">
      <c r="A104" s="963"/>
      <c r="B104" s="964"/>
      <c r="C104" s="965"/>
      <c r="D104" s="421" t="s">
        <v>39</v>
      </c>
      <c r="E104" s="551">
        <v>1</v>
      </c>
      <c r="F104" s="470">
        <v>1</v>
      </c>
      <c r="G104" s="470">
        <v>1</v>
      </c>
      <c r="H104" s="470">
        <v>1</v>
      </c>
      <c r="I104" s="470">
        <v>1</v>
      </c>
      <c r="J104" s="470">
        <v>1</v>
      </c>
      <c r="K104" s="470">
        <v>1</v>
      </c>
      <c r="L104" s="471">
        <v>1</v>
      </c>
      <c r="M104" s="471">
        <v>1</v>
      </c>
      <c r="N104" s="470">
        <v>1</v>
      </c>
      <c r="O104" s="470">
        <v>1</v>
      </c>
      <c r="P104" s="470">
        <v>1</v>
      </c>
      <c r="Q104" s="470">
        <v>1</v>
      </c>
      <c r="R104" s="470">
        <f t="shared" ref="R104:R105" si="14">+R100+R102</f>
        <v>1</v>
      </c>
      <c r="S104" s="473">
        <v>0</v>
      </c>
      <c r="T104" s="470">
        <v>1</v>
      </c>
      <c r="U104" s="470">
        <v>1</v>
      </c>
      <c r="V104" s="470">
        <v>1</v>
      </c>
      <c r="W104" s="470">
        <v>1</v>
      </c>
      <c r="X104" s="470">
        <v>1</v>
      </c>
      <c r="Y104" s="471">
        <v>1</v>
      </c>
      <c r="Z104" s="471">
        <v>1</v>
      </c>
      <c r="AA104" s="471">
        <v>1</v>
      </c>
      <c r="AB104" s="471">
        <v>1</v>
      </c>
      <c r="AC104" s="471">
        <v>1</v>
      </c>
      <c r="AD104" s="471">
        <v>1</v>
      </c>
      <c r="AE104" s="471">
        <v>1</v>
      </c>
      <c r="AF104" s="457"/>
      <c r="AG104" s="861"/>
      <c r="AH104" s="858"/>
      <c r="AI104" s="858"/>
      <c r="AJ104" s="864"/>
      <c r="AK104" s="858"/>
      <c r="AL104" s="858"/>
      <c r="AM104" s="858"/>
      <c r="AN104" s="862"/>
      <c r="AO104" s="862"/>
      <c r="AP104" s="862"/>
      <c r="AQ104" s="858"/>
      <c r="AR104" s="858"/>
      <c r="AS104" s="858"/>
      <c r="AT104" s="858"/>
      <c r="AU104" s="858"/>
      <c r="AV104" s="858"/>
      <c r="AW104" s="858"/>
      <c r="AX104" s="858"/>
      <c r="AY104" s="859"/>
    </row>
    <row r="105" spans="1:51" ht="60.75" thickBot="1" x14ac:dyDescent="0.3">
      <c r="A105" s="963"/>
      <c r="B105" s="964"/>
      <c r="C105" s="966"/>
      <c r="D105" s="422" t="s">
        <v>41</v>
      </c>
      <c r="E105" s="552">
        <v>842743907.45000005</v>
      </c>
      <c r="F105" s="474">
        <v>119613783</v>
      </c>
      <c r="G105" s="474">
        <v>986515605</v>
      </c>
      <c r="H105" s="474">
        <v>984388205</v>
      </c>
      <c r="I105" s="474">
        <v>603184777.89252818</v>
      </c>
      <c r="J105" s="474">
        <v>603017688.25667381</v>
      </c>
      <c r="K105" s="474">
        <v>603017688.32579982</v>
      </c>
      <c r="L105" s="475">
        <v>649421438.91741681</v>
      </c>
      <c r="M105" s="475">
        <v>649421438.91741681</v>
      </c>
      <c r="N105" s="474">
        <v>649421438.91741681</v>
      </c>
      <c r="O105" s="474">
        <v>702085798.58008385</v>
      </c>
      <c r="P105" s="474">
        <v>697154272.33051383</v>
      </c>
      <c r="Q105" s="474">
        <v>843934313.24367964</v>
      </c>
      <c r="R105" s="474">
        <f t="shared" si="14"/>
        <v>869393327</v>
      </c>
      <c r="S105" s="462"/>
      <c r="T105" s="474">
        <v>326878147</v>
      </c>
      <c r="U105" s="474">
        <v>493121189</v>
      </c>
      <c r="V105" s="474">
        <v>537130779.0492996</v>
      </c>
      <c r="W105" s="474">
        <v>578528096.46470129</v>
      </c>
      <c r="X105" s="474">
        <v>579248971.57824636</v>
      </c>
      <c r="Y105" s="475">
        <v>579309330.17993724</v>
      </c>
      <c r="Z105" s="475">
        <v>579309330.17993724</v>
      </c>
      <c r="AA105" s="475">
        <v>581450149.29345787</v>
      </c>
      <c r="AB105" s="475">
        <f>+AB101+AB103</f>
        <v>582539625.48393404</v>
      </c>
      <c r="AC105" s="475">
        <v>651511063.23450744</v>
      </c>
      <c r="AD105" s="475">
        <v>653442777.52022171</v>
      </c>
      <c r="AE105" s="475">
        <f>+AE101+AE103</f>
        <v>867788259.02396464</v>
      </c>
      <c r="AF105" s="458"/>
      <c r="AG105" s="861"/>
      <c r="AH105" s="858"/>
      <c r="AI105" s="858"/>
      <c r="AJ105" s="864"/>
      <c r="AK105" s="858"/>
      <c r="AL105" s="858"/>
      <c r="AM105" s="858"/>
      <c r="AN105" s="862"/>
      <c r="AO105" s="862"/>
      <c r="AP105" s="862"/>
      <c r="AQ105" s="858"/>
      <c r="AR105" s="858"/>
      <c r="AS105" s="858"/>
      <c r="AT105" s="858"/>
      <c r="AU105" s="858"/>
      <c r="AV105" s="858"/>
      <c r="AW105" s="858"/>
      <c r="AX105" s="858"/>
      <c r="AY105" s="859"/>
    </row>
    <row r="106" spans="1:51" ht="30" x14ac:dyDescent="0.25">
      <c r="A106" s="963"/>
      <c r="B106" s="964"/>
      <c r="C106" s="962" t="s">
        <v>311</v>
      </c>
      <c r="D106" s="419" t="s">
        <v>37</v>
      </c>
      <c r="E106" s="550">
        <v>1</v>
      </c>
      <c r="F106" s="468">
        <v>1</v>
      </c>
      <c r="G106" s="468">
        <v>1</v>
      </c>
      <c r="H106" s="468">
        <v>1</v>
      </c>
      <c r="I106" s="468">
        <v>1</v>
      </c>
      <c r="J106" s="468">
        <v>1</v>
      </c>
      <c r="K106" s="468">
        <v>1</v>
      </c>
      <c r="L106" s="469">
        <v>1</v>
      </c>
      <c r="M106" s="469">
        <v>1</v>
      </c>
      <c r="N106" s="468">
        <v>1</v>
      </c>
      <c r="O106" s="468">
        <v>1</v>
      </c>
      <c r="P106" s="468">
        <v>1</v>
      </c>
      <c r="Q106" s="468">
        <v>1</v>
      </c>
      <c r="R106" s="468">
        <v>1</v>
      </c>
      <c r="S106" s="460"/>
      <c r="T106" s="468">
        <v>1</v>
      </c>
      <c r="U106" s="468">
        <v>1</v>
      </c>
      <c r="V106" s="468">
        <v>1</v>
      </c>
      <c r="W106" s="468">
        <v>1</v>
      </c>
      <c r="X106" s="468">
        <v>1</v>
      </c>
      <c r="Y106" s="469">
        <v>1</v>
      </c>
      <c r="Z106" s="469">
        <v>1</v>
      </c>
      <c r="AA106" s="469">
        <v>1</v>
      </c>
      <c r="AB106" s="469">
        <v>1</v>
      </c>
      <c r="AC106" s="469">
        <v>1</v>
      </c>
      <c r="AD106" s="469">
        <v>1</v>
      </c>
      <c r="AE106" s="469">
        <v>1</v>
      </c>
      <c r="AF106" s="455"/>
      <c r="AG106" s="861" t="s">
        <v>273</v>
      </c>
      <c r="AH106" s="858" t="s">
        <v>312</v>
      </c>
      <c r="AI106" s="858" t="s">
        <v>313</v>
      </c>
      <c r="AJ106" s="863" t="s">
        <v>493</v>
      </c>
      <c r="AK106" s="858" t="s">
        <v>265</v>
      </c>
      <c r="AL106" s="858" t="s">
        <v>314</v>
      </c>
      <c r="AM106" s="858" t="s">
        <v>266</v>
      </c>
      <c r="AN106" s="862">
        <v>81771</v>
      </c>
      <c r="AO106" s="862">
        <v>40518</v>
      </c>
      <c r="AP106" s="862">
        <v>41253</v>
      </c>
      <c r="AQ106" s="858" t="s">
        <v>250</v>
      </c>
      <c r="AR106" s="858" t="s">
        <v>250</v>
      </c>
      <c r="AS106" s="858" t="s">
        <v>250</v>
      </c>
      <c r="AT106" s="858" t="s">
        <v>250</v>
      </c>
      <c r="AU106" s="858" t="s">
        <v>250</v>
      </c>
      <c r="AV106" s="858" t="s">
        <v>250</v>
      </c>
      <c r="AW106" s="858" t="s">
        <v>250</v>
      </c>
      <c r="AX106" s="858">
        <v>81771</v>
      </c>
      <c r="AY106" s="859" t="s">
        <v>183</v>
      </c>
    </row>
    <row r="107" spans="1:51" ht="45" x14ac:dyDescent="0.25">
      <c r="A107" s="963"/>
      <c r="B107" s="964"/>
      <c r="C107" s="965"/>
      <c r="D107" s="420" t="s">
        <v>3</v>
      </c>
      <c r="E107" s="551">
        <v>226567691.99999997</v>
      </c>
      <c r="F107" s="470">
        <v>73218916</v>
      </c>
      <c r="G107" s="470">
        <v>302284188</v>
      </c>
      <c r="H107" s="470">
        <v>301518324</v>
      </c>
      <c r="I107" s="470">
        <v>180085193.98622662</v>
      </c>
      <c r="J107" s="470">
        <v>179918104.35037228</v>
      </c>
      <c r="K107" s="470">
        <v>179918104.35037228</v>
      </c>
      <c r="L107" s="471">
        <v>211225063.90823635</v>
      </c>
      <c r="M107" s="471">
        <v>211225063.90823635</v>
      </c>
      <c r="N107" s="470">
        <v>211225063.90823635</v>
      </c>
      <c r="O107" s="470">
        <v>267582000.50375524</v>
      </c>
      <c r="P107" s="470">
        <v>264285728.4721972</v>
      </c>
      <c r="Q107" s="470">
        <v>327493969.38536263</v>
      </c>
      <c r="R107" s="470">
        <f>VLOOKUP(C106,[2]TERRI!$A$3:$C$24,2,0)</f>
        <v>336624142</v>
      </c>
      <c r="S107" s="461">
        <v>4.3710129273973062E-3</v>
      </c>
      <c r="T107" s="470">
        <v>105331986</v>
      </c>
      <c r="U107" s="470">
        <v>148416894</v>
      </c>
      <c r="V107" s="470">
        <v>138454123.24929973</v>
      </c>
      <c r="W107" s="470">
        <v>168589146.3286905</v>
      </c>
      <c r="X107" s="470">
        <v>168589146.3286905</v>
      </c>
      <c r="Y107" s="471">
        <v>168589146</v>
      </c>
      <c r="Z107" s="471">
        <v>168589146</v>
      </c>
      <c r="AA107" s="471">
        <v>169133129.18583336</v>
      </c>
      <c r="AB107" s="471">
        <v>170222605.37630954</v>
      </c>
      <c r="AC107" s="471">
        <v>239153006.23485878</v>
      </c>
      <c r="AD107" s="471">
        <v>241084720.52057302</v>
      </c>
      <c r="AE107" s="470">
        <f>VLOOKUP(C106,[2]TERRI!$A$3:$C$24,3,0)</f>
        <v>335045893</v>
      </c>
      <c r="AF107" s="456">
        <v>4.3710129273973062E-3</v>
      </c>
      <c r="AG107" s="861"/>
      <c r="AH107" s="858"/>
      <c r="AI107" s="858"/>
      <c r="AJ107" s="864"/>
      <c r="AK107" s="858"/>
      <c r="AL107" s="858"/>
      <c r="AM107" s="858"/>
      <c r="AN107" s="862"/>
      <c r="AO107" s="862"/>
      <c r="AP107" s="862"/>
      <c r="AQ107" s="858"/>
      <c r="AR107" s="858"/>
      <c r="AS107" s="858"/>
      <c r="AT107" s="858"/>
      <c r="AU107" s="858"/>
      <c r="AV107" s="858"/>
      <c r="AW107" s="858"/>
      <c r="AX107" s="858"/>
      <c r="AY107" s="859"/>
    </row>
    <row r="108" spans="1:51" ht="45" x14ac:dyDescent="0.25">
      <c r="A108" s="963"/>
      <c r="B108" s="964"/>
      <c r="C108" s="965"/>
      <c r="D108" s="421" t="s">
        <v>38</v>
      </c>
      <c r="E108" s="495">
        <v>0</v>
      </c>
      <c r="F108" s="470">
        <v>0</v>
      </c>
      <c r="G108" s="470">
        <v>0</v>
      </c>
      <c r="H108" s="470">
        <v>0</v>
      </c>
      <c r="I108" s="470">
        <v>0</v>
      </c>
      <c r="J108" s="470">
        <v>0</v>
      </c>
      <c r="K108" s="470"/>
      <c r="L108" s="470"/>
      <c r="M108" s="470"/>
      <c r="N108" s="470"/>
      <c r="O108" s="470">
        <v>0</v>
      </c>
      <c r="P108" s="470">
        <v>0</v>
      </c>
      <c r="Q108" s="470">
        <v>0</v>
      </c>
      <c r="R108" s="470">
        <v>0</v>
      </c>
      <c r="S108" s="470"/>
      <c r="T108" s="470">
        <v>0</v>
      </c>
      <c r="U108" s="470">
        <v>0</v>
      </c>
      <c r="V108" s="470">
        <v>0</v>
      </c>
      <c r="W108" s="470">
        <v>0</v>
      </c>
      <c r="X108" s="470">
        <v>0</v>
      </c>
      <c r="Y108" s="496">
        <v>0</v>
      </c>
      <c r="Z108" s="496">
        <v>0</v>
      </c>
      <c r="AA108" s="496">
        <v>0</v>
      </c>
      <c r="AB108" s="496">
        <v>0</v>
      </c>
      <c r="AC108" s="496">
        <v>0</v>
      </c>
      <c r="AD108" s="496">
        <v>0</v>
      </c>
      <c r="AE108" s="496">
        <v>0</v>
      </c>
      <c r="AF108" s="457"/>
      <c r="AG108" s="861"/>
      <c r="AH108" s="858"/>
      <c r="AI108" s="858"/>
      <c r="AJ108" s="864"/>
      <c r="AK108" s="858"/>
      <c r="AL108" s="858"/>
      <c r="AM108" s="858"/>
      <c r="AN108" s="862"/>
      <c r="AO108" s="862"/>
      <c r="AP108" s="862"/>
      <c r="AQ108" s="858"/>
      <c r="AR108" s="858"/>
      <c r="AS108" s="858"/>
      <c r="AT108" s="858"/>
      <c r="AU108" s="858"/>
      <c r="AV108" s="858"/>
      <c r="AW108" s="858"/>
      <c r="AX108" s="858"/>
      <c r="AY108" s="859"/>
    </row>
    <row r="109" spans="1:51" ht="45" x14ac:dyDescent="0.25">
      <c r="A109" s="963"/>
      <c r="B109" s="964"/>
      <c r="C109" s="965"/>
      <c r="D109" s="420" t="s">
        <v>4</v>
      </c>
      <c r="E109" s="551">
        <v>76820114.681999996</v>
      </c>
      <c r="F109" s="470">
        <v>12836555</v>
      </c>
      <c r="G109" s="470">
        <v>52861430</v>
      </c>
      <c r="H109" s="470">
        <v>52861430</v>
      </c>
      <c r="I109" s="470">
        <v>12836555</v>
      </c>
      <c r="J109" s="470">
        <v>12836555</v>
      </c>
      <c r="K109" s="470">
        <v>12836555.171954636</v>
      </c>
      <c r="L109" s="471">
        <v>12836555.171954636</v>
      </c>
      <c r="M109" s="471">
        <v>12836555.171954636</v>
      </c>
      <c r="N109" s="470">
        <v>12836555.171954636</v>
      </c>
      <c r="O109" s="470">
        <v>12836555.171954636</v>
      </c>
      <c r="P109" s="470">
        <v>12836555.171954636</v>
      </c>
      <c r="Q109" s="470">
        <v>12836555.171954636</v>
      </c>
      <c r="R109" s="470">
        <f>+[2]TERRI!$F$19</f>
        <v>12836009</v>
      </c>
      <c r="S109" s="461">
        <v>4.3710129273973062E-3</v>
      </c>
      <c r="T109" s="470">
        <v>12344146</v>
      </c>
      <c r="U109" s="470">
        <v>29106734</v>
      </c>
      <c r="V109" s="470">
        <v>10606737</v>
      </c>
      <c r="W109" s="470">
        <v>11086576</v>
      </c>
      <c r="X109" s="470">
        <v>11605205.892800486</v>
      </c>
      <c r="Y109" s="471">
        <v>11648630.887788165</v>
      </c>
      <c r="Z109" s="471">
        <v>11648630.887788165</v>
      </c>
      <c r="AA109" s="471">
        <v>12797465.526799878</v>
      </c>
      <c r="AB109" s="471">
        <v>12797465.526799878</v>
      </c>
      <c r="AC109" s="471">
        <v>12816737.322796771</v>
      </c>
      <c r="AD109" s="471">
        <v>12816737.322796771</v>
      </c>
      <c r="AE109" s="470">
        <f>VLOOKUP(C106,[2]TERRI!$A$3:$E$23,5,0)</f>
        <v>12816737.322796771</v>
      </c>
      <c r="AF109" s="456">
        <v>4.3710129273973062E-3</v>
      </c>
      <c r="AG109" s="861"/>
      <c r="AH109" s="858"/>
      <c r="AI109" s="858"/>
      <c r="AJ109" s="864"/>
      <c r="AK109" s="858"/>
      <c r="AL109" s="858"/>
      <c r="AM109" s="858"/>
      <c r="AN109" s="862"/>
      <c r="AO109" s="862"/>
      <c r="AP109" s="862"/>
      <c r="AQ109" s="858"/>
      <c r="AR109" s="858"/>
      <c r="AS109" s="858"/>
      <c r="AT109" s="858"/>
      <c r="AU109" s="858"/>
      <c r="AV109" s="858"/>
      <c r="AW109" s="858"/>
      <c r="AX109" s="858"/>
      <c r="AY109" s="859"/>
    </row>
    <row r="110" spans="1:51" ht="45" x14ac:dyDescent="0.25">
      <c r="A110" s="963"/>
      <c r="B110" s="964"/>
      <c r="C110" s="965"/>
      <c r="D110" s="421" t="s">
        <v>39</v>
      </c>
      <c r="E110" s="551">
        <v>1</v>
      </c>
      <c r="F110" s="470">
        <v>1</v>
      </c>
      <c r="G110" s="470">
        <v>1</v>
      </c>
      <c r="H110" s="470">
        <v>1</v>
      </c>
      <c r="I110" s="470">
        <v>1</v>
      </c>
      <c r="J110" s="470">
        <v>1</v>
      </c>
      <c r="K110" s="470">
        <v>1</v>
      </c>
      <c r="L110" s="471">
        <v>1</v>
      </c>
      <c r="M110" s="471">
        <v>1</v>
      </c>
      <c r="N110" s="470">
        <v>1</v>
      </c>
      <c r="O110" s="470">
        <v>1</v>
      </c>
      <c r="P110" s="470">
        <v>1</v>
      </c>
      <c r="Q110" s="470">
        <v>1</v>
      </c>
      <c r="R110" s="470">
        <f t="shared" ref="R110:R111" si="15">+R106+R108</f>
        <v>1</v>
      </c>
      <c r="S110" s="473">
        <v>0</v>
      </c>
      <c r="T110" s="470">
        <v>1</v>
      </c>
      <c r="U110" s="470">
        <v>1</v>
      </c>
      <c r="V110" s="470">
        <v>1</v>
      </c>
      <c r="W110" s="470">
        <v>1</v>
      </c>
      <c r="X110" s="470">
        <v>1</v>
      </c>
      <c r="Y110" s="471">
        <v>1</v>
      </c>
      <c r="Z110" s="471">
        <v>1</v>
      </c>
      <c r="AA110" s="471">
        <v>1</v>
      </c>
      <c r="AB110" s="471">
        <v>1</v>
      </c>
      <c r="AC110" s="471">
        <v>1</v>
      </c>
      <c r="AD110" s="471">
        <v>1</v>
      </c>
      <c r="AE110" s="471">
        <v>1</v>
      </c>
      <c r="AF110" s="457"/>
      <c r="AG110" s="861"/>
      <c r="AH110" s="858"/>
      <c r="AI110" s="858"/>
      <c r="AJ110" s="864"/>
      <c r="AK110" s="858"/>
      <c r="AL110" s="858"/>
      <c r="AM110" s="858"/>
      <c r="AN110" s="862"/>
      <c r="AO110" s="862"/>
      <c r="AP110" s="862"/>
      <c r="AQ110" s="858"/>
      <c r="AR110" s="858"/>
      <c r="AS110" s="858"/>
      <c r="AT110" s="858"/>
      <c r="AU110" s="858"/>
      <c r="AV110" s="858"/>
      <c r="AW110" s="858"/>
      <c r="AX110" s="858"/>
      <c r="AY110" s="859"/>
    </row>
    <row r="111" spans="1:51" ht="60.75" thickBot="1" x14ac:dyDescent="0.3">
      <c r="A111" s="963"/>
      <c r="B111" s="964"/>
      <c r="C111" s="966"/>
      <c r="D111" s="422" t="s">
        <v>41</v>
      </c>
      <c r="E111" s="552">
        <v>303387806.68199998</v>
      </c>
      <c r="F111" s="474">
        <v>86055471</v>
      </c>
      <c r="G111" s="474">
        <v>355145618</v>
      </c>
      <c r="H111" s="474">
        <v>354379754</v>
      </c>
      <c r="I111" s="474">
        <v>192921748.98622662</v>
      </c>
      <c r="J111" s="474">
        <v>192754659.35037228</v>
      </c>
      <c r="K111" s="474">
        <v>192754659.52232692</v>
      </c>
      <c r="L111" s="475">
        <v>224061619.08019099</v>
      </c>
      <c r="M111" s="475">
        <v>224061619.08019099</v>
      </c>
      <c r="N111" s="474">
        <v>224061619.08019099</v>
      </c>
      <c r="O111" s="474">
        <v>280418555.6757099</v>
      </c>
      <c r="P111" s="474">
        <v>277122283.64415187</v>
      </c>
      <c r="Q111" s="474">
        <v>340330524.55731726</v>
      </c>
      <c r="R111" s="474">
        <f t="shared" si="15"/>
        <v>349460151</v>
      </c>
      <c r="S111" s="462"/>
      <c r="T111" s="474">
        <v>117676132</v>
      </c>
      <c r="U111" s="474">
        <v>177523628</v>
      </c>
      <c r="V111" s="474">
        <v>149060860.24929973</v>
      </c>
      <c r="W111" s="474">
        <v>179675722.3286905</v>
      </c>
      <c r="X111" s="474">
        <v>180194352.22149098</v>
      </c>
      <c r="Y111" s="475">
        <v>180237776.88778818</v>
      </c>
      <c r="Z111" s="475">
        <v>180237776.88778818</v>
      </c>
      <c r="AA111" s="475">
        <v>181930594.71263325</v>
      </c>
      <c r="AB111" s="475">
        <f>+AB107+AB109</f>
        <v>183020070.90310943</v>
      </c>
      <c r="AC111" s="475">
        <v>251969743.55765554</v>
      </c>
      <c r="AD111" s="475">
        <v>253901457.84336978</v>
      </c>
      <c r="AE111" s="475">
        <f>+AE107+AE109</f>
        <v>347862630.32279676</v>
      </c>
      <c r="AF111" s="458"/>
      <c r="AG111" s="861"/>
      <c r="AH111" s="858"/>
      <c r="AI111" s="858"/>
      <c r="AJ111" s="864"/>
      <c r="AK111" s="858"/>
      <c r="AL111" s="858"/>
      <c r="AM111" s="858"/>
      <c r="AN111" s="862"/>
      <c r="AO111" s="862"/>
      <c r="AP111" s="862"/>
      <c r="AQ111" s="858"/>
      <c r="AR111" s="858"/>
      <c r="AS111" s="858"/>
      <c r="AT111" s="858"/>
      <c r="AU111" s="858"/>
      <c r="AV111" s="858"/>
      <c r="AW111" s="858"/>
      <c r="AX111" s="858"/>
      <c r="AY111" s="859"/>
    </row>
    <row r="112" spans="1:51" ht="30" x14ac:dyDescent="0.25">
      <c r="A112" s="963"/>
      <c r="B112" s="964"/>
      <c r="C112" s="962" t="s">
        <v>315</v>
      </c>
      <c r="D112" s="419" t="s">
        <v>37</v>
      </c>
      <c r="E112" s="550">
        <v>1</v>
      </c>
      <c r="F112" s="468">
        <v>1</v>
      </c>
      <c r="G112" s="468">
        <v>1</v>
      </c>
      <c r="H112" s="468">
        <v>1</v>
      </c>
      <c r="I112" s="468">
        <v>1</v>
      </c>
      <c r="J112" s="468">
        <v>1</v>
      </c>
      <c r="K112" s="468">
        <v>1</v>
      </c>
      <c r="L112" s="469">
        <v>1</v>
      </c>
      <c r="M112" s="469">
        <v>1</v>
      </c>
      <c r="N112" s="468">
        <v>1</v>
      </c>
      <c r="O112" s="468">
        <v>1</v>
      </c>
      <c r="P112" s="468">
        <v>1</v>
      </c>
      <c r="Q112" s="468">
        <v>1</v>
      </c>
      <c r="R112" s="468">
        <v>1</v>
      </c>
      <c r="S112" s="460"/>
      <c r="T112" s="468">
        <v>1</v>
      </c>
      <c r="U112" s="468">
        <v>1</v>
      </c>
      <c r="V112" s="468">
        <v>1</v>
      </c>
      <c r="W112" s="468">
        <v>1</v>
      </c>
      <c r="X112" s="468">
        <v>1</v>
      </c>
      <c r="Y112" s="469">
        <v>1</v>
      </c>
      <c r="Z112" s="469">
        <v>1</v>
      </c>
      <c r="AA112" s="469">
        <v>1</v>
      </c>
      <c r="AB112" s="469">
        <v>1</v>
      </c>
      <c r="AC112" s="469">
        <v>1</v>
      </c>
      <c r="AD112" s="469">
        <v>1</v>
      </c>
      <c r="AE112" s="469">
        <v>1</v>
      </c>
      <c r="AF112" s="455"/>
      <c r="AG112" s="861" t="s">
        <v>316</v>
      </c>
      <c r="AH112" s="858" t="s">
        <v>317</v>
      </c>
      <c r="AI112" s="858" t="s">
        <v>318</v>
      </c>
      <c r="AJ112" s="863" t="s">
        <v>493</v>
      </c>
      <c r="AK112" s="858" t="s">
        <v>265</v>
      </c>
      <c r="AL112" s="858" t="s">
        <v>319</v>
      </c>
      <c r="AM112" s="858" t="s">
        <v>266</v>
      </c>
      <c r="AN112" s="862">
        <v>214068</v>
      </c>
      <c r="AO112" s="862">
        <v>106070</v>
      </c>
      <c r="AP112" s="862">
        <v>107998</v>
      </c>
      <c r="AQ112" s="858" t="s">
        <v>250</v>
      </c>
      <c r="AR112" s="858" t="s">
        <v>250</v>
      </c>
      <c r="AS112" s="858" t="s">
        <v>250</v>
      </c>
      <c r="AT112" s="858" t="s">
        <v>250</v>
      </c>
      <c r="AU112" s="858" t="s">
        <v>250</v>
      </c>
      <c r="AV112" s="858" t="s">
        <v>250</v>
      </c>
      <c r="AW112" s="858" t="s">
        <v>250</v>
      </c>
      <c r="AX112" s="858">
        <v>214068</v>
      </c>
      <c r="AY112" s="859" t="s">
        <v>183</v>
      </c>
    </row>
    <row r="113" spans="1:51" ht="45" x14ac:dyDescent="0.25">
      <c r="A113" s="963"/>
      <c r="B113" s="964"/>
      <c r="C113" s="965"/>
      <c r="D113" s="420" t="s">
        <v>3</v>
      </c>
      <c r="E113" s="551">
        <v>125870940</v>
      </c>
      <c r="F113" s="470">
        <v>810779350</v>
      </c>
      <c r="G113" s="470">
        <v>167935660</v>
      </c>
      <c r="H113" s="470">
        <v>167510180</v>
      </c>
      <c r="I113" s="470">
        <v>530611857.82326692</v>
      </c>
      <c r="J113" s="470">
        <v>530444768.18741262</v>
      </c>
      <c r="K113" s="470">
        <v>530444768.18741262</v>
      </c>
      <c r="L113" s="471">
        <v>672565052.56766844</v>
      </c>
      <c r="M113" s="471">
        <v>672565052.56766844</v>
      </c>
      <c r="N113" s="470">
        <v>672565052.56766844</v>
      </c>
      <c r="O113" s="470">
        <v>685408746.44625306</v>
      </c>
      <c r="P113" s="470">
        <v>653876865.88763404</v>
      </c>
      <c r="Q113" s="470">
        <v>696367506.80079973</v>
      </c>
      <c r="R113" s="470">
        <f>VLOOKUP(C112,[2]TERRI!$A$3:$C$24,2,0)</f>
        <v>701415280</v>
      </c>
      <c r="S113" s="461">
        <v>4.8401795659364769E-2</v>
      </c>
      <c r="T113" s="470">
        <v>58517770</v>
      </c>
      <c r="U113" s="470">
        <v>82453830</v>
      </c>
      <c r="V113" s="470">
        <v>146830123.24929973</v>
      </c>
      <c r="W113" s="470">
        <v>450660491.7906</v>
      </c>
      <c r="X113" s="470">
        <v>450660491.7906</v>
      </c>
      <c r="Y113" s="471">
        <v>450660492</v>
      </c>
      <c r="Z113" s="471">
        <v>450660492</v>
      </c>
      <c r="AA113" s="471">
        <v>451204474.64774287</v>
      </c>
      <c r="AB113" s="471">
        <v>452293950.83821905</v>
      </c>
      <c r="AC113" s="471">
        <v>521592449.04040754</v>
      </c>
      <c r="AD113" s="471">
        <v>523524163.32612187</v>
      </c>
      <c r="AE113" s="470">
        <f>VLOOKUP(C112,[2]TERRI!$A$3:$C$24,3,0)</f>
        <v>699837038</v>
      </c>
      <c r="AF113" s="456">
        <v>4.8401795659364769E-2</v>
      </c>
      <c r="AG113" s="861"/>
      <c r="AH113" s="858"/>
      <c r="AI113" s="858"/>
      <c r="AJ113" s="864"/>
      <c r="AK113" s="858"/>
      <c r="AL113" s="858"/>
      <c r="AM113" s="858"/>
      <c r="AN113" s="862"/>
      <c r="AO113" s="862"/>
      <c r="AP113" s="862"/>
      <c r="AQ113" s="858"/>
      <c r="AR113" s="858"/>
      <c r="AS113" s="858"/>
      <c r="AT113" s="858"/>
      <c r="AU113" s="858"/>
      <c r="AV113" s="858"/>
      <c r="AW113" s="858"/>
      <c r="AX113" s="858"/>
      <c r="AY113" s="859"/>
    </row>
    <row r="114" spans="1:51" ht="45" x14ac:dyDescent="0.25">
      <c r="A114" s="963"/>
      <c r="B114" s="964"/>
      <c r="C114" s="965"/>
      <c r="D114" s="421" t="s">
        <v>38</v>
      </c>
      <c r="E114" s="495">
        <v>0</v>
      </c>
      <c r="F114" s="470">
        <v>0</v>
      </c>
      <c r="G114" s="470">
        <v>0</v>
      </c>
      <c r="H114" s="470">
        <v>0</v>
      </c>
      <c r="I114" s="470">
        <v>0</v>
      </c>
      <c r="J114" s="470">
        <v>0</v>
      </c>
      <c r="K114" s="470"/>
      <c r="L114" s="470"/>
      <c r="M114" s="470"/>
      <c r="N114" s="470"/>
      <c r="O114" s="470">
        <v>0</v>
      </c>
      <c r="P114" s="470">
        <v>0</v>
      </c>
      <c r="Q114" s="470">
        <v>0</v>
      </c>
      <c r="R114" s="470">
        <v>0</v>
      </c>
      <c r="S114" s="470"/>
      <c r="T114" s="470">
        <v>0</v>
      </c>
      <c r="U114" s="470">
        <v>0</v>
      </c>
      <c r="V114" s="470">
        <v>0</v>
      </c>
      <c r="W114" s="470">
        <v>0</v>
      </c>
      <c r="X114" s="470">
        <v>0</v>
      </c>
      <c r="Y114" s="496">
        <v>0</v>
      </c>
      <c r="Z114" s="496">
        <v>0</v>
      </c>
      <c r="AA114" s="496">
        <v>0</v>
      </c>
      <c r="AB114" s="496">
        <v>0</v>
      </c>
      <c r="AC114" s="496">
        <v>0</v>
      </c>
      <c r="AD114" s="496">
        <v>0</v>
      </c>
      <c r="AE114" s="496">
        <v>0</v>
      </c>
      <c r="AF114" s="457"/>
      <c r="AG114" s="861"/>
      <c r="AH114" s="858"/>
      <c r="AI114" s="858"/>
      <c r="AJ114" s="864"/>
      <c r="AK114" s="858"/>
      <c r="AL114" s="858"/>
      <c r="AM114" s="858"/>
      <c r="AN114" s="862"/>
      <c r="AO114" s="862"/>
      <c r="AP114" s="862"/>
      <c r="AQ114" s="858"/>
      <c r="AR114" s="858"/>
      <c r="AS114" s="858"/>
      <c r="AT114" s="858"/>
      <c r="AU114" s="858"/>
      <c r="AV114" s="858"/>
      <c r="AW114" s="858"/>
      <c r="AX114" s="858"/>
      <c r="AY114" s="859"/>
    </row>
    <row r="115" spans="1:51" ht="45" x14ac:dyDescent="0.25">
      <c r="A115" s="963"/>
      <c r="B115" s="964"/>
      <c r="C115" s="965"/>
      <c r="D115" s="420" t="s">
        <v>4</v>
      </c>
      <c r="E115" s="551">
        <v>42677841.490000002</v>
      </c>
      <c r="F115" s="470">
        <v>142143785</v>
      </c>
      <c r="G115" s="470">
        <v>29367461</v>
      </c>
      <c r="H115" s="470">
        <v>29367461</v>
      </c>
      <c r="I115" s="470">
        <v>142143785</v>
      </c>
      <c r="J115" s="470">
        <v>142143785</v>
      </c>
      <c r="K115" s="470">
        <v>142143784.68403822</v>
      </c>
      <c r="L115" s="471">
        <v>142143784.68403822</v>
      </c>
      <c r="M115" s="471">
        <v>142143784.68403822</v>
      </c>
      <c r="N115" s="470">
        <v>142143784.68403822</v>
      </c>
      <c r="O115" s="470">
        <v>142143784.68403822</v>
      </c>
      <c r="P115" s="470">
        <v>142143784.68403822</v>
      </c>
      <c r="Q115" s="470">
        <v>142143784.68403822</v>
      </c>
      <c r="R115" s="470">
        <f>+[2]TERRI!$F$20</f>
        <v>142137738</v>
      </c>
      <c r="S115" s="461">
        <v>4.8401795659364769E-2</v>
      </c>
      <c r="T115" s="470">
        <v>6857859</v>
      </c>
      <c r="U115" s="470">
        <v>16170408</v>
      </c>
      <c r="V115" s="470">
        <v>117452203</v>
      </c>
      <c r="W115" s="470">
        <v>122765636</v>
      </c>
      <c r="X115" s="470">
        <v>128508611.97124244</v>
      </c>
      <c r="Y115" s="471">
        <v>128989472.53349985</v>
      </c>
      <c r="Z115" s="471">
        <v>128989472.53349985</v>
      </c>
      <c r="AA115" s="471">
        <v>141710931.00718939</v>
      </c>
      <c r="AB115" s="471">
        <v>141710931.00718939</v>
      </c>
      <c r="AC115" s="471">
        <v>141924334.52425152</v>
      </c>
      <c r="AD115" s="471">
        <v>141924334.52425152</v>
      </c>
      <c r="AE115" s="470">
        <f>VLOOKUP(C112,[2]TERRI!$A$3:$E$23,5,0)</f>
        <v>141924334.52425152</v>
      </c>
      <c r="AF115" s="456">
        <v>4.8401795659364769E-2</v>
      </c>
      <c r="AG115" s="861"/>
      <c r="AH115" s="858"/>
      <c r="AI115" s="858"/>
      <c r="AJ115" s="864"/>
      <c r="AK115" s="858"/>
      <c r="AL115" s="858"/>
      <c r="AM115" s="858"/>
      <c r="AN115" s="862"/>
      <c r="AO115" s="862"/>
      <c r="AP115" s="862"/>
      <c r="AQ115" s="858"/>
      <c r="AR115" s="858"/>
      <c r="AS115" s="858"/>
      <c r="AT115" s="858"/>
      <c r="AU115" s="858"/>
      <c r="AV115" s="858"/>
      <c r="AW115" s="858"/>
      <c r="AX115" s="858"/>
      <c r="AY115" s="859"/>
    </row>
    <row r="116" spans="1:51" ht="45" x14ac:dyDescent="0.25">
      <c r="A116" s="963"/>
      <c r="B116" s="964"/>
      <c r="C116" s="965"/>
      <c r="D116" s="421" t="s">
        <v>39</v>
      </c>
      <c r="E116" s="551">
        <v>1</v>
      </c>
      <c r="F116" s="470">
        <v>1</v>
      </c>
      <c r="G116" s="470">
        <v>1</v>
      </c>
      <c r="H116" s="470">
        <v>1</v>
      </c>
      <c r="I116" s="470">
        <v>1</v>
      </c>
      <c r="J116" s="470">
        <v>1</v>
      </c>
      <c r="K116" s="470">
        <v>1</v>
      </c>
      <c r="L116" s="471">
        <v>1</v>
      </c>
      <c r="M116" s="471">
        <v>1</v>
      </c>
      <c r="N116" s="470">
        <v>1</v>
      </c>
      <c r="O116" s="470">
        <v>1</v>
      </c>
      <c r="P116" s="470">
        <v>1</v>
      </c>
      <c r="Q116" s="470">
        <v>1</v>
      </c>
      <c r="R116" s="470">
        <f t="shared" ref="R116:R117" si="16">+R112+R114</f>
        <v>1</v>
      </c>
      <c r="S116" s="473">
        <v>0</v>
      </c>
      <c r="T116" s="470">
        <v>1</v>
      </c>
      <c r="U116" s="470">
        <v>1</v>
      </c>
      <c r="V116" s="470">
        <v>1</v>
      </c>
      <c r="W116" s="470">
        <v>1</v>
      </c>
      <c r="X116" s="470">
        <v>1</v>
      </c>
      <c r="Y116" s="471">
        <v>1</v>
      </c>
      <c r="Z116" s="471">
        <v>1</v>
      </c>
      <c r="AA116" s="471">
        <v>1</v>
      </c>
      <c r="AB116" s="471">
        <v>1</v>
      </c>
      <c r="AC116" s="471">
        <v>1</v>
      </c>
      <c r="AD116" s="471">
        <v>1</v>
      </c>
      <c r="AE116" s="471">
        <v>1</v>
      </c>
      <c r="AF116" s="457"/>
      <c r="AG116" s="861"/>
      <c r="AH116" s="858"/>
      <c r="AI116" s="858"/>
      <c r="AJ116" s="864"/>
      <c r="AK116" s="858"/>
      <c r="AL116" s="858"/>
      <c r="AM116" s="858"/>
      <c r="AN116" s="862"/>
      <c r="AO116" s="862"/>
      <c r="AP116" s="862"/>
      <c r="AQ116" s="858"/>
      <c r="AR116" s="858"/>
      <c r="AS116" s="858"/>
      <c r="AT116" s="858"/>
      <c r="AU116" s="858"/>
      <c r="AV116" s="858"/>
      <c r="AW116" s="858"/>
      <c r="AX116" s="858"/>
      <c r="AY116" s="859"/>
    </row>
    <row r="117" spans="1:51" ht="60.75" thickBot="1" x14ac:dyDescent="0.3">
      <c r="A117" s="963"/>
      <c r="B117" s="964"/>
      <c r="C117" s="966"/>
      <c r="D117" s="422" t="s">
        <v>41</v>
      </c>
      <c r="E117" s="552">
        <v>168548781.49000001</v>
      </c>
      <c r="F117" s="474">
        <v>952923135</v>
      </c>
      <c r="G117" s="474">
        <v>197303121</v>
      </c>
      <c r="H117" s="474">
        <v>196877641</v>
      </c>
      <c r="I117" s="474">
        <v>672755642.82326698</v>
      </c>
      <c r="J117" s="474">
        <v>672588553.18741262</v>
      </c>
      <c r="K117" s="474">
        <v>672588552.8714509</v>
      </c>
      <c r="L117" s="475">
        <v>814708837.2517066</v>
      </c>
      <c r="M117" s="475">
        <v>814708837.2517066</v>
      </c>
      <c r="N117" s="474">
        <v>814708837.2517066</v>
      </c>
      <c r="O117" s="474">
        <v>827552531.13029122</v>
      </c>
      <c r="P117" s="474">
        <v>796020650.5716722</v>
      </c>
      <c r="Q117" s="474">
        <v>838511291.48483801</v>
      </c>
      <c r="R117" s="474">
        <f t="shared" si="16"/>
        <v>843553018</v>
      </c>
      <c r="S117" s="462"/>
      <c r="T117" s="474">
        <v>65375629</v>
      </c>
      <c r="U117" s="474">
        <v>98624238</v>
      </c>
      <c r="V117" s="474">
        <v>264282326.24929973</v>
      </c>
      <c r="W117" s="474">
        <v>573426127.79060006</v>
      </c>
      <c r="X117" s="474">
        <v>579169103.76184249</v>
      </c>
      <c r="Y117" s="475">
        <v>579649964.53349984</v>
      </c>
      <c r="Z117" s="475">
        <v>579649964.53349984</v>
      </c>
      <c r="AA117" s="475">
        <v>592915405.65493226</v>
      </c>
      <c r="AB117" s="475">
        <f>+AB113+AB115</f>
        <v>594004881.84540844</v>
      </c>
      <c r="AC117" s="475">
        <v>663516783.56465912</v>
      </c>
      <c r="AD117" s="475">
        <v>665448497.85037339</v>
      </c>
      <c r="AE117" s="475">
        <f>+AE113+AE115</f>
        <v>841761372.52425146</v>
      </c>
      <c r="AF117" s="458"/>
      <c r="AG117" s="861"/>
      <c r="AH117" s="858"/>
      <c r="AI117" s="858"/>
      <c r="AJ117" s="864"/>
      <c r="AK117" s="858"/>
      <c r="AL117" s="858"/>
      <c r="AM117" s="858"/>
      <c r="AN117" s="862"/>
      <c r="AO117" s="862"/>
      <c r="AP117" s="862"/>
      <c r="AQ117" s="858"/>
      <c r="AR117" s="858"/>
      <c r="AS117" s="858"/>
      <c r="AT117" s="858"/>
      <c r="AU117" s="858"/>
      <c r="AV117" s="858"/>
      <c r="AW117" s="858"/>
      <c r="AX117" s="858"/>
      <c r="AY117" s="859"/>
    </row>
    <row r="118" spans="1:51" ht="30" x14ac:dyDescent="0.25">
      <c r="A118" s="963"/>
      <c r="B118" s="964"/>
      <c r="C118" s="962" t="s">
        <v>320</v>
      </c>
      <c r="D118" s="419" t="s">
        <v>37</v>
      </c>
      <c r="E118" s="550">
        <v>1</v>
      </c>
      <c r="F118" s="468">
        <v>1</v>
      </c>
      <c r="G118" s="468">
        <v>1</v>
      </c>
      <c r="H118" s="468">
        <v>1</v>
      </c>
      <c r="I118" s="468">
        <v>1</v>
      </c>
      <c r="J118" s="468">
        <v>1</v>
      </c>
      <c r="K118" s="468">
        <v>1</v>
      </c>
      <c r="L118" s="469">
        <v>1</v>
      </c>
      <c r="M118" s="469">
        <v>1</v>
      </c>
      <c r="N118" s="468">
        <v>1</v>
      </c>
      <c r="O118" s="468">
        <v>1</v>
      </c>
      <c r="P118" s="468">
        <v>1</v>
      </c>
      <c r="Q118" s="468">
        <v>1</v>
      </c>
      <c r="R118" s="468">
        <v>1</v>
      </c>
      <c r="S118" s="460"/>
      <c r="T118" s="468">
        <v>1</v>
      </c>
      <c r="U118" s="468">
        <v>1</v>
      </c>
      <c r="V118" s="468">
        <v>1</v>
      </c>
      <c r="W118" s="468">
        <v>1</v>
      </c>
      <c r="X118" s="468">
        <v>1</v>
      </c>
      <c r="Y118" s="469">
        <v>1</v>
      </c>
      <c r="Z118" s="469">
        <v>1</v>
      </c>
      <c r="AA118" s="469">
        <v>1</v>
      </c>
      <c r="AB118" s="469">
        <v>1</v>
      </c>
      <c r="AC118" s="469">
        <v>1</v>
      </c>
      <c r="AD118" s="469">
        <v>1</v>
      </c>
      <c r="AE118" s="469">
        <v>1</v>
      </c>
      <c r="AF118" s="455"/>
      <c r="AG118" s="861" t="s">
        <v>461</v>
      </c>
      <c r="AH118" s="858" t="s">
        <v>321</v>
      </c>
      <c r="AI118" s="858" t="s">
        <v>322</v>
      </c>
      <c r="AJ118" s="863" t="s">
        <v>493</v>
      </c>
      <c r="AK118" s="858" t="s">
        <v>265</v>
      </c>
      <c r="AL118" s="858" t="s">
        <v>287</v>
      </c>
      <c r="AM118" s="858" t="s">
        <v>266</v>
      </c>
      <c r="AN118" s="862">
        <v>7117</v>
      </c>
      <c r="AO118" s="862">
        <v>3527</v>
      </c>
      <c r="AP118" s="862">
        <v>3590</v>
      </c>
      <c r="AQ118" s="858" t="s">
        <v>250</v>
      </c>
      <c r="AR118" s="858" t="s">
        <v>250</v>
      </c>
      <c r="AS118" s="858" t="s">
        <v>250</v>
      </c>
      <c r="AT118" s="858" t="s">
        <v>250</v>
      </c>
      <c r="AU118" s="858" t="s">
        <v>250</v>
      </c>
      <c r="AV118" s="858" t="s">
        <v>250</v>
      </c>
      <c r="AW118" s="858" t="s">
        <v>250</v>
      </c>
      <c r="AX118" s="858">
        <v>7117</v>
      </c>
      <c r="AY118" s="859" t="s">
        <v>183</v>
      </c>
    </row>
    <row r="119" spans="1:51" ht="45" x14ac:dyDescent="0.25">
      <c r="A119" s="963"/>
      <c r="B119" s="964"/>
      <c r="C119" s="965"/>
      <c r="D119" s="420" t="s">
        <v>3</v>
      </c>
      <c r="E119" s="551">
        <v>151045128</v>
      </c>
      <c r="F119" s="470">
        <v>53712718</v>
      </c>
      <c r="G119" s="470">
        <v>201522792</v>
      </c>
      <c r="H119" s="470">
        <v>201012216</v>
      </c>
      <c r="I119" s="470">
        <v>182367364.62449577</v>
      </c>
      <c r="J119" s="470">
        <v>182200274.98864144</v>
      </c>
      <c r="K119" s="470">
        <v>182200274.98864144</v>
      </c>
      <c r="L119" s="471">
        <v>228819605.02839699</v>
      </c>
      <c r="M119" s="471">
        <v>228819605.02839699</v>
      </c>
      <c r="N119" s="470">
        <v>228819605.02839699</v>
      </c>
      <c r="O119" s="470">
        <v>265185744.01319087</v>
      </c>
      <c r="P119" s="470">
        <v>262740263.60611624</v>
      </c>
      <c r="Q119" s="470">
        <v>310410304.51928157</v>
      </c>
      <c r="R119" s="470">
        <f>VLOOKUP(C118,[2]TERRI!$A$3:$C$24,2,0)</f>
        <v>316478678</v>
      </c>
      <c r="S119" s="461">
        <v>3.2065345799439701E-3</v>
      </c>
      <c r="T119" s="470">
        <v>70221324</v>
      </c>
      <c r="U119" s="470">
        <v>98944596</v>
      </c>
      <c r="V119" s="470">
        <v>149785123.24929976</v>
      </c>
      <c r="W119" s="470">
        <v>172681748.92092055</v>
      </c>
      <c r="X119" s="470">
        <v>172681748.92092055</v>
      </c>
      <c r="Y119" s="471">
        <v>172681749</v>
      </c>
      <c r="Z119" s="471">
        <v>172681749</v>
      </c>
      <c r="AA119" s="471">
        <v>173225731.77806342</v>
      </c>
      <c r="AB119" s="471">
        <v>174315207.9685396</v>
      </c>
      <c r="AC119" s="471">
        <v>243235873.78810412</v>
      </c>
      <c r="AD119" s="471">
        <v>245167588.07381842</v>
      </c>
      <c r="AE119" s="470">
        <f>VLOOKUP(C118,[2]TERRI!$A$3:$C$24,3,0)</f>
        <v>314900434</v>
      </c>
      <c r="AF119" s="456">
        <v>3.2065345799439701E-3</v>
      </c>
      <c r="AG119" s="861"/>
      <c r="AH119" s="858"/>
      <c r="AI119" s="858"/>
      <c r="AJ119" s="864"/>
      <c r="AK119" s="858"/>
      <c r="AL119" s="858"/>
      <c r="AM119" s="858"/>
      <c r="AN119" s="862"/>
      <c r="AO119" s="862"/>
      <c r="AP119" s="862"/>
      <c r="AQ119" s="858"/>
      <c r="AR119" s="858"/>
      <c r="AS119" s="858"/>
      <c r="AT119" s="858"/>
      <c r="AU119" s="858"/>
      <c r="AV119" s="858"/>
      <c r="AW119" s="858"/>
      <c r="AX119" s="858"/>
      <c r="AY119" s="859"/>
    </row>
    <row r="120" spans="1:51" ht="45" x14ac:dyDescent="0.25">
      <c r="A120" s="963"/>
      <c r="B120" s="964"/>
      <c r="C120" s="965"/>
      <c r="D120" s="421" t="s">
        <v>38</v>
      </c>
      <c r="E120" s="495">
        <v>0</v>
      </c>
      <c r="F120" s="470">
        <v>0</v>
      </c>
      <c r="G120" s="470">
        <v>0</v>
      </c>
      <c r="H120" s="470">
        <v>0</v>
      </c>
      <c r="I120" s="470">
        <v>0</v>
      </c>
      <c r="J120" s="470">
        <v>0</v>
      </c>
      <c r="K120" s="470"/>
      <c r="L120" s="470"/>
      <c r="M120" s="470"/>
      <c r="N120" s="470"/>
      <c r="O120" s="470">
        <v>0</v>
      </c>
      <c r="P120" s="470">
        <v>0</v>
      </c>
      <c r="Q120" s="470">
        <v>0</v>
      </c>
      <c r="R120" s="470">
        <v>0</v>
      </c>
      <c r="S120" s="470"/>
      <c r="T120" s="470">
        <v>0</v>
      </c>
      <c r="U120" s="470">
        <v>0</v>
      </c>
      <c r="V120" s="470">
        <v>0</v>
      </c>
      <c r="W120" s="470">
        <v>0</v>
      </c>
      <c r="X120" s="470">
        <v>0</v>
      </c>
      <c r="Y120" s="496">
        <v>0</v>
      </c>
      <c r="Z120" s="496">
        <v>0</v>
      </c>
      <c r="AA120" s="496">
        <v>0</v>
      </c>
      <c r="AB120" s="496">
        <v>0</v>
      </c>
      <c r="AC120" s="496">
        <v>0</v>
      </c>
      <c r="AD120" s="496">
        <v>0</v>
      </c>
      <c r="AE120" s="496">
        <v>0</v>
      </c>
      <c r="AF120" s="457"/>
      <c r="AG120" s="861"/>
      <c r="AH120" s="858"/>
      <c r="AI120" s="858"/>
      <c r="AJ120" s="864"/>
      <c r="AK120" s="858"/>
      <c r="AL120" s="858"/>
      <c r="AM120" s="858"/>
      <c r="AN120" s="862"/>
      <c r="AO120" s="862"/>
      <c r="AP120" s="862"/>
      <c r="AQ120" s="858"/>
      <c r="AR120" s="858"/>
      <c r="AS120" s="858"/>
      <c r="AT120" s="858"/>
      <c r="AU120" s="858"/>
      <c r="AV120" s="858"/>
      <c r="AW120" s="858"/>
      <c r="AX120" s="858"/>
      <c r="AY120" s="859"/>
    </row>
    <row r="121" spans="1:51" ht="45" x14ac:dyDescent="0.25">
      <c r="A121" s="963"/>
      <c r="B121" s="964"/>
      <c r="C121" s="965"/>
      <c r="D121" s="420" t="s">
        <v>4</v>
      </c>
      <c r="E121" s="551">
        <v>51213409.788000003</v>
      </c>
      <c r="F121" s="470">
        <v>9416778</v>
      </c>
      <c r="G121" s="470">
        <v>35240953</v>
      </c>
      <c r="H121" s="470">
        <v>35240953</v>
      </c>
      <c r="I121" s="470">
        <v>9416778</v>
      </c>
      <c r="J121" s="470">
        <v>9416778</v>
      </c>
      <c r="K121" s="470">
        <v>9416777.9253721274</v>
      </c>
      <c r="L121" s="471">
        <v>9416777.9253721274</v>
      </c>
      <c r="M121" s="471">
        <v>9416777.9253721274</v>
      </c>
      <c r="N121" s="470">
        <v>9416777.9253721274</v>
      </c>
      <c r="O121" s="470">
        <v>9416777.9253721274</v>
      </c>
      <c r="P121" s="470">
        <v>9416777.9253721274</v>
      </c>
      <c r="Q121" s="470">
        <v>9416777.9253721274</v>
      </c>
      <c r="R121" s="470">
        <f>+[2]TERRI!$F$21</f>
        <v>9416377</v>
      </c>
      <c r="S121" s="461">
        <v>3.2065345799439701E-3</v>
      </c>
      <c r="T121" s="470">
        <v>8229431</v>
      </c>
      <c r="U121" s="470">
        <v>19404489</v>
      </c>
      <c r="V121" s="470">
        <v>7781004</v>
      </c>
      <c r="W121" s="470">
        <v>8133009</v>
      </c>
      <c r="X121" s="470">
        <v>8513471.5043710135</v>
      </c>
      <c r="Y121" s="471">
        <v>8545327.6783002</v>
      </c>
      <c r="Z121" s="471">
        <v>8545327.6783002</v>
      </c>
      <c r="AA121" s="471">
        <v>9388102.1239072476</v>
      </c>
      <c r="AB121" s="471">
        <v>9388102.1239072476</v>
      </c>
      <c r="AC121" s="471">
        <v>9402239.7348702196</v>
      </c>
      <c r="AD121" s="471">
        <v>9402239.7348702196</v>
      </c>
      <c r="AE121" s="470">
        <f>VLOOKUP(C118,[2]TERRI!$A$3:$E$23,5,0)</f>
        <v>9402239.7348702196</v>
      </c>
      <c r="AF121" s="456">
        <v>3.2065345799439701E-3</v>
      </c>
      <c r="AG121" s="861"/>
      <c r="AH121" s="858"/>
      <c r="AI121" s="858"/>
      <c r="AJ121" s="864"/>
      <c r="AK121" s="858"/>
      <c r="AL121" s="858"/>
      <c r="AM121" s="858"/>
      <c r="AN121" s="862"/>
      <c r="AO121" s="862"/>
      <c r="AP121" s="862"/>
      <c r="AQ121" s="858"/>
      <c r="AR121" s="858"/>
      <c r="AS121" s="858"/>
      <c r="AT121" s="858"/>
      <c r="AU121" s="858"/>
      <c r="AV121" s="858"/>
      <c r="AW121" s="858"/>
      <c r="AX121" s="858"/>
      <c r="AY121" s="859"/>
    </row>
    <row r="122" spans="1:51" ht="45" x14ac:dyDescent="0.25">
      <c r="A122" s="963"/>
      <c r="B122" s="964"/>
      <c r="C122" s="965"/>
      <c r="D122" s="421" t="s">
        <v>39</v>
      </c>
      <c r="E122" s="551">
        <v>1</v>
      </c>
      <c r="F122" s="470">
        <v>1</v>
      </c>
      <c r="G122" s="470">
        <v>1</v>
      </c>
      <c r="H122" s="470">
        <v>1</v>
      </c>
      <c r="I122" s="470">
        <v>1</v>
      </c>
      <c r="J122" s="470">
        <v>1</v>
      </c>
      <c r="K122" s="470">
        <v>1</v>
      </c>
      <c r="L122" s="471">
        <v>1</v>
      </c>
      <c r="M122" s="471">
        <v>1</v>
      </c>
      <c r="N122" s="470">
        <v>1</v>
      </c>
      <c r="O122" s="470">
        <v>1</v>
      </c>
      <c r="P122" s="470">
        <v>1</v>
      </c>
      <c r="Q122" s="470">
        <v>1</v>
      </c>
      <c r="R122" s="470">
        <f t="shared" ref="R122:R123" si="17">+R118+R120</f>
        <v>1</v>
      </c>
      <c r="S122" s="473">
        <v>0</v>
      </c>
      <c r="T122" s="470">
        <v>1</v>
      </c>
      <c r="U122" s="470">
        <v>1</v>
      </c>
      <c r="V122" s="470">
        <v>1</v>
      </c>
      <c r="W122" s="470">
        <v>1</v>
      </c>
      <c r="X122" s="470">
        <v>1</v>
      </c>
      <c r="Y122" s="471">
        <v>1</v>
      </c>
      <c r="Z122" s="471">
        <v>1</v>
      </c>
      <c r="AA122" s="471">
        <v>1</v>
      </c>
      <c r="AB122" s="471">
        <v>1</v>
      </c>
      <c r="AC122" s="471">
        <v>1</v>
      </c>
      <c r="AD122" s="471">
        <v>1</v>
      </c>
      <c r="AE122" s="471">
        <v>1</v>
      </c>
      <c r="AF122" s="457"/>
      <c r="AG122" s="861"/>
      <c r="AH122" s="858"/>
      <c r="AI122" s="858"/>
      <c r="AJ122" s="864"/>
      <c r="AK122" s="858"/>
      <c r="AL122" s="858"/>
      <c r="AM122" s="858"/>
      <c r="AN122" s="862"/>
      <c r="AO122" s="862"/>
      <c r="AP122" s="862"/>
      <c r="AQ122" s="858"/>
      <c r="AR122" s="858"/>
      <c r="AS122" s="858"/>
      <c r="AT122" s="858"/>
      <c r="AU122" s="858"/>
      <c r="AV122" s="858"/>
      <c r="AW122" s="858"/>
      <c r="AX122" s="858"/>
      <c r="AY122" s="859"/>
    </row>
    <row r="123" spans="1:51" ht="60.75" thickBot="1" x14ac:dyDescent="0.3">
      <c r="A123" s="963"/>
      <c r="B123" s="964"/>
      <c r="C123" s="966"/>
      <c r="D123" s="422" t="s">
        <v>41</v>
      </c>
      <c r="E123" s="552">
        <v>202258537.78799999</v>
      </c>
      <c r="F123" s="474">
        <v>63129496</v>
      </c>
      <c r="G123" s="474">
        <v>236763745</v>
      </c>
      <c r="H123" s="474">
        <v>236253169</v>
      </c>
      <c r="I123" s="474">
        <v>191784142.62449577</v>
      </c>
      <c r="J123" s="474">
        <v>191617052.98864144</v>
      </c>
      <c r="K123" s="474">
        <v>191617052.91401356</v>
      </c>
      <c r="L123" s="475">
        <v>238236382.95376912</v>
      </c>
      <c r="M123" s="475">
        <v>238236382.95376912</v>
      </c>
      <c r="N123" s="474">
        <v>238236382.95376912</v>
      </c>
      <c r="O123" s="474">
        <v>274602521.93856299</v>
      </c>
      <c r="P123" s="474">
        <v>272157041.53148836</v>
      </c>
      <c r="Q123" s="474">
        <v>319827082.44465369</v>
      </c>
      <c r="R123" s="474">
        <f t="shared" si="17"/>
        <v>325895055</v>
      </c>
      <c r="S123" s="462"/>
      <c r="T123" s="474">
        <v>78450755</v>
      </c>
      <c r="U123" s="474">
        <v>118349085</v>
      </c>
      <c r="V123" s="474">
        <v>157566127.24929976</v>
      </c>
      <c r="W123" s="474">
        <v>180814757.92092055</v>
      </c>
      <c r="X123" s="474">
        <v>181195220.42529157</v>
      </c>
      <c r="Y123" s="475">
        <v>181227076.6783002</v>
      </c>
      <c r="Z123" s="475">
        <v>181227076.6783002</v>
      </c>
      <c r="AA123" s="475">
        <v>182613833.90197065</v>
      </c>
      <c r="AB123" s="475">
        <f>+AB119+AB121</f>
        <v>183703310.09244683</v>
      </c>
      <c r="AC123" s="475">
        <v>252638113.52297434</v>
      </c>
      <c r="AD123" s="475">
        <v>254569827.80868864</v>
      </c>
      <c r="AE123" s="475">
        <f>+AE119+AE121</f>
        <v>324302673.7348702</v>
      </c>
      <c r="AF123" s="458"/>
      <c r="AG123" s="861"/>
      <c r="AH123" s="858"/>
      <c r="AI123" s="799"/>
      <c r="AJ123" s="864"/>
      <c r="AK123" s="799"/>
      <c r="AL123" s="799"/>
      <c r="AM123" s="799"/>
      <c r="AN123" s="825"/>
      <c r="AO123" s="825"/>
      <c r="AP123" s="825"/>
      <c r="AQ123" s="799"/>
      <c r="AR123" s="799"/>
      <c r="AS123" s="799"/>
      <c r="AT123" s="799"/>
      <c r="AU123" s="799"/>
      <c r="AV123" s="799"/>
      <c r="AW123" s="799"/>
      <c r="AX123" s="799"/>
      <c r="AY123" s="805"/>
    </row>
    <row r="124" spans="1:51" ht="30" x14ac:dyDescent="0.25">
      <c r="A124" s="963"/>
      <c r="B124" s="964"/>
      <c r="C124" s="962" t="s">
        <v>462</v>
      </c>
      <c r="D124" s="419" t="s">
        <v>37</v>
      </c>
      <c r="E124" s="550">
        <v>1</v>
      </c>
      <c r="F124" s="468">
        <v>1</v>
      </c>
      <c r="G124" s="468">
        <v>1</v>
      </c>
      <c r="H124" s="468">
        <v>1</v>
      </c>
      <c r="I124" s="468">
        <v>1</v>
      </c>
      <c r="J124" s="468">
        <v>1</v>
      </c>
      <c r="K124" s="468">
        <v>1</v>
      </c>
      <c r="L124" s="469">
        <v>1</v>
      </c>
      <c r="M124" s="469">
        <v>1</v>
      </c>
      <c r="N124" s="468">
        <v>1</v>
      </c>
      <c r="O124" s="468">
        <v>1</v>
      </c>
      <c r="P124" s="468">
        <v>1</v>
      </c>
      <c r="Q124" s="468">
        <v>1</v>
      </c>
      <c r="R124" s="468">
        <v>1</v>
      </c>
      <c r="S124" s="460"/>
      <c r="T124" s="468">
        <v>1</v>
      </c>
      <c r="U124" s="468">
        <v>1</v>
      </c>
      <c r="V124" s="468">
        <v>1</v>
      </c>
      <c r="W124" s="468">
        <v>1</v>
      </c>
      <c r="X124" s="468">
        <v>1</v>
      </c>
      <c r="Y124" s="469">
        <v>1</v>
      </c>
      <c r="Z124" s="469">
        <v>1</v>
      </c>
      <c r="AA124" s="469">
        <v>1</v>
      </c>
      <c r="AB124" s="469">
        <v>1</v>
      </c>
      <c r="AC124" s="469">
        <v>1</v>
      </c>
      <c r="AD124" s="469">
        <v>1</v>
      </c>
      <c r="AE124" s="469">
        <v>1</v>
      </c>
      <c r="AF124" s="455"/>
      <c r="AG124" s="861" t="s">
        <v>463</v>
      </c>
      <c r="AH124" s="858" t="s">
        <v>464</v>
      </c>
      <c r="AI124" s="858" t="s">
        <v>465</v>
      </c>
      <c r="AJ124" s="858" t="s">
        <v>264</v>
      </c>
      <c r="AK124" s="858" t="s">
        <v>265</v>
      </c>
      <c r="AL124" s="858" t="s">
        <v>287</v>
      </c>
      <c r="AM124" s="858" t="s">
        <v>466</v>
      </c>
      <c r="AN124" s="862">
        <v>139924</v>
      </c>
      <c r="AO124" s="858" t="s">
        <v>250</v>
      </c>
      <c r="AP124" s="858" t="s">
        <v>250</v>
      </c>
      <c r="AQ124" s="858" t="s">
        <v>250</v>
      </c>
      <c r="AR124" s="858" t="s">
        <v>250</v>
      </c>
      <c r="AS124" s="858" t="s">
        <v>250</v>
      </c>
      <c r="AT124" s="858" t="s">
        <v>250</v>
      </c>
      <c r="AU124" s="858" t="s">
        <v>250</v>
      </c>
      <c r="AV124" s="858" t="s">
        <v>250</v>
      </c>
      <c r="AW124" s="858" t="s">
        <v>250</v>
      </c>
      <c r="AX124" s="858">
        <v>139924</v>
      </c>
      <c r="AY124" s="859" t="s">
        <v>183</v>
      </c>
    </row>
    <row r="125" spans="1:51" ht="45" x14ac:dyDescent="0.25">
      <c r="A125" s="963"/>
      <c r="B125" s="964"/>
      <c r="C125" s="965"/>
      <c r="D125" s="420" t="s">
        <v>3</v>
      </c>
      <c r="E125" s="551">
        <v>263125084.68626586</v>
      </c>
      <c r="F125" s="470">
        <v>350169231</v>
      </c>
      <c r="G125" s="470">
        <v>201522792</v>
      </c>
      <c r="H125" s="470">
        <v>201012216</v>
      </c>
      <c r="I125" s="470">
        <v>341567085.26220226</v>
      </c>
      <c r="J125" s="470">
        <v>341399995.62634796</v>
      </c>
      <c r="K125" s="470">
        <v>341399995.62634796</v>
      </c>
      <c r="L125" s="471">
        <v>425416139.50170398</v>
      </c>
      <c r="M125" s="471">
        <v>425416139.50170398</v>
      </c>
      <c r="N125" s="470">
        <v>425416139.50170398</v>
      </c>
      <c r="O125" s="470">
        <v>452936680.32824105</v>
      </c>
      <c r="P125" s="470">
        <v>439088261.29428369</v>
      </c>
      <c r="Q125" s="470">
        <v>491836302.20744914</v>
      </c>
      <c r="R125" s="470">
        <f>VLOOKUP(C124,[2]TERRI!$A$3:$C$24,2,0)</f>
        <v>497904675</v>
      </c>
      <c r="S125" s="461">
        <v>2.0904355261529457E-2</v>
      </c>
      <c r="T125" s="470">
        <v>70221324</v>
      </c>
      <c r="U125" s="470">
        <v>98944596</v>
      </c>
      <c r="V125" s="470">
        <v>171460123.24929976</v>
      </c>
      <c r="W125" s="470">
        <v>304366402.27765584</v>
      </c>
      <c r="X125" s="470">
        <v>304366402.27765584</v>
      </c>
      <c r="Y125" s="471">
        <v>304366402</v>
      </c>
      <c r="Z125" s="471">
        <v>304366402</v>
      </c>
      <c r="AA125" s="471">
        <v>304910385.13479871</v>
      </c>
      <c r="AB125" s="471">
        <v>305999861.32527488</v>
      </c>
      <c r="AC125" s="471">
        <v>375068480.92573744</v>
      </c>
      <c r="AD125" s="471">
        <v>377000195.21145177</v>
      </c>
      <c r="AE125" s="470">
        <f>VLOOKUP(C124,[2]TERRI!$A$3:$C$24,3,0)</f>
        <v>496326432</v>
      </c>
      <c r="AF125" s="456">
        <v>2.0904355261529457E-2</v>
      </c>
      <c r="AG125" s="861"/>
      <c r="AH125" s="858"/>
      <c r="AI125" s="858"/>
      <c r="AJ125" s="858"/>
      <c r="AK125" s="858"/>
      <c r="AL125" s="858"/>
      <c r="AM125" s="858"/>
      <c r="AN125" s="862"/>
      <c r="AO125" s="858"/>
      <c r="AP125" s="858"/>
      <c r="AQ125" s="858"/>
      <c r="AR125" s="858"/>
      <c r="AS125" s="858"/>
      <c r="AT125" s="858"/>
      <c r="AU125" s="858"/>
      <c r="AV125" s="858"/>
      <c r="AW125" s="858"/>
      <c r="AX125" s="858"/>
      <c r="AY125" s="859"/>
    </row>
    <row r="126" spans="1:51" ht="45" x14ac:dyDescent="0.25">
      <c r="A126" s="963"/>
      <c r="B126" s="964"/>
      <c r="C126" s="965"/>
      <c r="D126" s="421" t="s">
        <v>38</v>
      </c>
      <c r="E126" s="495">
        <v>0</v>
      </c>
      <c r="F126" s="470">
        <v>0</v>
      </c>
      <c r="G126" s="470">
        <v>0</v>
      </c>
      <c r="H126" s="470">
        <v>0</v>
      </c>
      <c r="I126" s="470">
        <v>0</v>
      </c>
      <c r="J126" s="470">
        <v>0</v>
      </c>
      <c r="K126" s="470"/>
      <c r="L126" s="470"/>
      <c r="M126" s="470"/>
      <c r="N126" s="470"/>
      <c r="O126" s="470">
        <v>0</v>
      </c>
      <c r="P126" s="470">
        <v>0</v>
      </c>
      <c r="Q126" s="470">
        <v>0</v>
      </c>
      <c r="R126" s="470">
        <v>0</v>
      </c>
      <c r="S126" s="470"/>
      <c r="T126" s="470">
        <v>0</v>
      </c>
      <c r="U126" s="470">
        <v>0</v>
      </c>
      <c r="V126" s="470">
        <v>0</v>
      </c>
      <c r="W126" s="470">
        <v>0</v>
      </c>
      <c r="X126" s="470">
        <v>0</v>
      </c>
      <c r="Y126" s="496">
        <v>0</v>
      </c>
      <c r="Z126" s="496">
        <v>0</v>
      </c>
      <c r="AA126" s="496">
        <v>0</v>
      </c>
      <c r="AB126" s="496">
        <v>0</v>
      </c>
      <c r="AC126" s="496">
        <v>0</v>
      </c>
      <c r="AD126" s="496">
        <v>0</v>
      </c>
      <c r="AE126" s="496">
        <v>0</v>
      </c>
      <c r="AF126" s="457"/>
      <c r="AG126" s="861"/>
      <c r="AH126" s="858"/>
      <c r="AI126" s="858"/>
      <c r="AJ126" s="858"/>
      <c r="AK126" s="858"/>
      <c r="AL126" s="858"/>
      <c r="AM126" s="858"/>
      <c r="AN126" s="862"/>
      <c r="AO126" s="858"/>
      <c r="AP126" s="858"/>
      <c r="AQ126" s="858"/>
      <c r="AR126" s="858"/>
      <c r="AS126" s="858"/>
      <c r="AT126" s="858"/>
      <c r="AU126" s="858"/>
      <c r="AV126" s="858"/>
      <c r="AW126" s="858"/>
      <c r="AX126" s="858"/>
      <c r="AY126" s="859"/>
    </row>
    <row r="127" spans="1:51" ht="45" x14ac:dyDescent="0.25">
      <c r="A127" s="963"/>
      <c r="B127" s="964"/>
      <c r="C127" s="965"/>
      <c r="D127" s="420" t="s">
        <v>4</v>
      </c>
      <c r="E127" s="551">
        <v>89215276.030220166</v>
      </c>
      <c r="F127" s="470">
        <v>61390784</v>
      </c>
      <c r="G127" s="470">
        <v>35240953</v>
      </c>
      <c r="H127" s="470">
        <v>35240953</v>
      </c>
      <c r="I127" s="470">
        <v>61390784</v>
      </c>
      <c r="J127" s="470">
        <v>61390784</v>
      </c>
      <c r="K127" s="470">
        <v>61390783.808215469</v>
      </c>
      <c r="L127" s="471">
        <v>61390783.808215469</v>
      </c>
      <c r="M127" s="471">
        <v>61390783.808215469</v>
      </c>
      <c r="N127" s="470">
        <v>61390783.808215469</v>
      </c>
      <c r="O127" s="470">
        <v>61390783.808215469</v>
      </c>
      <c r="P127" s="470">
        <v>61390783.808215469</v>
      </c>
      <c r="Q127" s="470">
        <v>61390783.808215469</v>
      </c>
      <c r="R127" s="470">
        <f>+[2]TERRI!$F$22</f>
        <v>61388172</v>
      </c>
      <c r="S127" s="461">
        <v>2.0904355261529457E-2</v>
      </c>
      <c r="T127" s="470">
        <v>8229431</v>
      </c>
      <c r="U127" s="470">
        <v>19404489</v>
      </c>
      <c r="V127" s="470">
        <v>50726684</v>
      </c>
      <c r="W127" s="470">
        <v>53021514</v>
      </c>
      <c r="X127" s="470">
        <v>55501859.842531018</v>
      </c>
      <c r="Y127" s="471">
        <v>55709539.741339535</v>
      </c>
      <c r="Z127" s="471">
        <v>55709539.741339535</v>
      </c>
      <c r="AA127" s="471">
        <v>61203837.7060339</v>
      </c>
      <c r="AB127" s="471">
        <v>61203837.7060339</v>
      </c>
      <c r="AC127" s="471">
        <v>61296005.008381985</v>
      </c>
      <c r="AD127" s="471">
        <v>61296005.008381985</v>
      </c>
      <c r="AE127" s="470">
        <f>VLOOKUP(C124,[2]TERRI!$A$3:$E$23,5,0)</f>
        <v>61296005.008381985</v>
      </c>
      <c r="AF127" s="456">
        <v>2.0904355261529457E-2</v>
      </c>
      <c r="AG127" s="861"/>
      <c r="AH127" s="858"/>
      <c r="AI127" s="858"/>
      <c r="AJ127" s="858"/>
      <c r="AK127" s="858"/>
      <c r="AL127" s="858"/>
      <c r="AM127" s="858"/>
      <c r="AN127" s="862"/>
      <c r="AO127" s="858"/>
      <c r="AP127" s="858"/>
      <c r="AQ127" s="858"/>
      <c r="AR127" s="858"/>
      <c r="AS127" s="858"/>
      <c r="AT127" s="858"/>
      <c r="AU127" s="858"/>
      <c r="AV127" s="858"/>
      <c r="AW127" s="858"/>
      <c r="AX127" s="858"/>
      <c r="AY127" s="859"/>
    </row>
    <row r="128" spans="1:51" ht="45" x14ac:dyDescent="0.25">
      <c r="A128" s="963"/>
      <c r="B128" s="964"/>
      <c r="C128" s="965"/>
      <c r="D128" s="421" t="s">
        <v>39</v>
      </c>
      <c r="E128" s="551">
        <v>1</v>
      </c>
      <c r="F128" s="470">
        <v>1</v>
      </c>
      <c r="G128" s="470">
        <v>1</v>
      </c>
      <c r="H128" s="470">
        <v>1</v>
      </c>
      <c r="I128" s="470">
        <v>1</v>
      </c>
      <c r="J128" s="470">
        <v>1</v>
      </c>
      <c r="K128" s="470">
        <v>1</v>
      </c>
      <c r="L128" s="471">
        <v>1</v>
      </c>
      <c r="M128" s="471">
        <v>1</v>
      </c>
      <c r="N128" s="470">
        <v>1</v>
      </c>
      <c r="O128" s="470">
        <v>1</v>
      </c>
      <c r="P128" s="470">
        <v>1</v>
      </c>
      <c r="Q128" s="470">
        <v>1</v>
      </c>
      <c r="R128" s="470">
        <f t="shared" ref="R128:R129" si="18">+R124+R126</f>
        <v>1</v>
      </c>
      <c r="S128" s="473">
        <v>0</v>
      </c>
      <c r="T128" s="470">
        <v>1</v>
      </c>
      <c r="U128" s="470">
        <v>1</v>
      </c>
      <c r="V128" s="470">
        <v>1</v>
      </c>
      <c r="W128" s="470">
        <v>1</v>
      </c>
      <c r="X128" s="470">
        <v>1</v>
      </c>
      <c r="Y128" s="471">
        <v>1</v>
      </c>
      <c r="Z128" s="471">
        <v>1</v>
      </c>
      <c r="AA128" s="471">
        <v>1</v>
      </c>
      <c r="AB128" s="471">
        <v>1</v>
      </c>
      <c r="AC128" s="471">
        <v>1</v>
      </c>
      <c r="AD128" s="471">
        <v>1</v>
      </c>
      <c r="AE128" s="471">
        <v>1</v>
      </c>
      <c r="AF128" s="457"/>
      <c r="AG128" s="861"/>
      <c r="AH128" s="858"/>
      <c r="AI128" s="858"/>
      <c r="AJ128" s="858"/>
      <c r="AK128" s="858"/>
      <c r="AL128" s="858"/>
      <c r="AM128" s="858"/>
      <c r="AN128" s="862"/>
      <c r="AO128" s="858"/>
      <c r="AP128" s="858"/>
      <c r="AQ128" s="858"/>
      <c r="AR128" s="858"/>
      <c r="AS128" s="858"/>
      <c r="AT128" s="858"/>
      <c r="AU128" s="858"/>
      <c r="AV128" s="858"/>
      <c r="AW128" s="858"/>
      <c r="AX128" s="858"/>
      <c r="AY128" s="859"/>
    </row>
    <row r="129" spans="1:51" ht="60.75" thickBot="1" x14ac:dyDescent="0.3">
      <c r="A129" s="963"/>
      <c r="B129" s="964"/>
      <c r="C129" s="966"/>
      <c r="D129" s="422" t="s">
        <v>41</v>
      </c>
      <c r="E129" s="552">
        <v>352340360.71648604</v>
      </c>
      <c r="F129" s="474">
        <v>411560015</v>
      </c>
      <c r="G129" s="474">
        <v>236763745</v>
      </c>
      <c r="H129" s="474">
        <v>236253169</v>
      </c>
      <c r="I129" s="474">
        <v>402957869.26220226</v>
      </c>
      <c r="J129" s="474">
        <v>402790779.62634796</v>
      </c>
      <c r="K129" s="474">
        <v>402790779.4345634</v>
      </c>
      <c r="L129" s="475">
        <v>486806923.30991948</v>
      </c>
      <c r="M129" s="475">
        <v>486806923.30991948</v>
      </c>
      <c r="N129" s="474">
        <v>486806923.30991948</v>
      </c>
      <c r="O129" s="474">
        <v>514327464.13645649</v>
      </c>
      <c r="P129" s="474">
        <v>500479045.10249913</v>
      </c>
      <c r="Q129" s="474">
        <v>553227086.01566458</v>
      </c>
      <c r="R129" s="474">
        <f t="shared" si="18"/>
        <v>559292847</v>
      </c>
      <c r="S129" s="462"/>
      <c r="T129" s="474">
        <v>78450755</v>
      </c>
      <c r="U129" s="474">
        <v>118349085</v>
      </c>
      <c r="V129" s="474">
        <v>222186807.24929976</v>
      </c>
      <c r="W129" s="474">
        <v>357387916.27765584</v>
      </c>
      <c r="X129" s="474">
        <v>359868262.12018687</v>
      </c>
      <c r="Y129" s="475">
        <v>360075941.74133956</v>
      </c>
      <c r="Z129" s="475">
        <v>360075941.74133956</v>
      </c>
      <c r="AA129" s="475">
        <v>366114222.84083259</v>
      </c>
      <c r="AB129" s="475">
        <f>+AB125+AB127</f>
        <v>367203699.03130877</v>
      </c>
      <c r="AC129" s="475">
        <v>436364485.9341194</v>
      </c>
      <c r="AD129" s="475">
        <v>438296200.21983373</v>
      </c>
      <c r="AE129" s="475">
        <f>+AE125+AE127</f>
        <v>557622437.00838196</v>
      </c>
      <c r="AF129" s="458"/>
      <c r="AG129" s="861"/>
      <c r="AH129" s="858"/>
      <c r="AI129" s="858"/>
      <c r="AJ129" s="858"/>
      <c r="AK129" s="858"/>
      <c r="AL129" s="858"/>
      <c r="AM129" s="858"/>
      <c r="AN129" s="862"/>
      <c r="AO129" s="858"/>
      <c r="AP129" s="858"/>
      <c r="AQ129" s="858"/>
      <c r="AR129" s="858"/>
      <c r="AS129" s="858"/>
      <c r="AT129" s="858"/>
      <c r="AU129" s="858"/>
      <c r="AV129" s="858"/>
      <c r="AW129" s="858"/>
      <c r="AX129" s="858"/>
      <c r="AY129" s="859"/>
    </row>
    <row r="130" spans="1:51" ht="30" x14ac:dyDescent="0.25">
      <c r="A130" s="963"/>
      <c r="B130" s="964"/>
      <c r="C130" s="962" t="s">
        <v>467</v>
      </c>
      <c r="D130" s="419" t="s">
        <v>37</v>
      </c>
      <c r="E130" s="550">
        <v>1</v>
      </c>
      <c r="F130" s="468">
        <v>1</v>
      </c>
      <c r="G130" s="468">
        <v>1</v>
      </c>
      <c r="H130" s="468">
        <v>1</v>
      </c>
      <c r="I130" s="468">
        <v>1</v>
      </c>
      <c r="J130" s="468">
        <v>1</v>
      </c>
      <c r="K130" s="468">
        <v>1</v>
      </c>
      <c r="L130" s="469">
        <v>1</v>
      </c>
      <c r="M130" s="469">
        <v>1</v>
      </c>
      <c r="N130" s="468">
        <v>1</v>
      </c>
      <c r="O130" s="468">
        <v>1</v>
      </c>
      <c r="P130" s="468">
        <v>1</v>
      </c>
      <c r="Q130" s="468">
        <v>1</v>
      </c>
      <c r="R130" s="468">
        <v>1</v>
      </c>
      <c r="S130" s="460"/>
      <c r="T130" s="468">
        <v>1</v>
      </c>
      <c r="U130" s="468">
        <v>1</v>
      </c>
      <c r="V130" s="468">
        <v>1</v>
      </c>
      <c r="W130" s="468">
        <v>1</v>
      </c>
      <c r="X130" s="468">
        <v>1</v>
      </c>
      <c r="Y130" s="469">
        <v>1</v>
      </c>
      <c r="Z130" s="469">
        <v>1</v>
      </c>
      <c r="AA130" s="469">
        <v>1</v>
      </c>
      <c r="AB130" s="469">
        <v>1</v>
      </c>
      <c r="AC130" s="469">
        <v>1</v>
      </c>
      <c r="AD130" s="469">
        <v>1</v>
      </c>
      <c r="AE130" s="469">
        <v>1</v>
      </c>
      <c r="AF130" s="455"/>
      <c r="AG130" s="861" t="s">
        <v>278</v>
      </c>
      <c r="AH130" s="858" t="s">
        <v>468</v>
      </c>
      <c r="AI130" s="858" t="s">
        <v>469</v>
      </c>
      <c r="AJ130" s="858" t="s">
        <v>264</v>
      </c>
      <c r="AK130" s="858" t="s">
        <v>265</v>
      </c>
      <c r="AL130" s="858" t="s">
        <v>287</v>
      </c>
      <c r="AM130" s="858" t="s">
        <v>266</v>
      </c>
      <c r="AN130" s="862">
        <v>35681</v>
      </c>
      <c r="AO130" s="858" t="s">
        <v>250</v>
      </c>
      <c r="AP130" s="858" t="s">
        <v>250</v>
      </c>
      <c r="AQ130" s="858" t="s">
        <v>250</v>
      </c>
      <c r="AR130" s="858" t="s">
        <v>250</v>
      </c>
      <c r="AS130" s="858" t="s">
        <v>250</v>
      </c>
      <c r="AT130" s="858" t="s">
        <v>250</v>
      </c>
      <c r="AU130" s="858" t="s">
        <v>250</v>
      </c>
      <c r="AV130" s="858" t="s">
        <v>250</v>
      </c>
      <c r="AW130" s="858" t="s">
        <v>250</v>
      </c>
      <c r="AX130" s="858">
        <v>35681</v>
      </c>
      <c r="AY130" s="859" t="s">
        <v>183</v>
      </c>
    </row>
    <row r="131" spans="1:51" ht="45" x14ac:dyDescent="0.25">
      <c r="A131" s="963"/>
      <c r="B131" s="964"/>
      <c r="C131" s="965"/>
      <c r="D131" s="420" t="s">
        <v>3</v>
      </c>
      <c r="E131" s="551">
        <v>203008508.55638438</v>
      </c>
      <c r="F131" s="470">
        <v>270165553</v>
      </c>
      <c r="G131" s="470">
        <v>201522792</v>
      </c>
      <c r="H131" s="470">
        <v>201012216</v>
      </c>
      <c r="I131" s="470">
        <v>296837770.633654</v>
      </c>
      <c r="J131" s="470">
        <v>296670680.99779969</v>
      </c>
      <c r="K131" s="470">
        <v>296670680.99779975</v>
      </c>
      <c r="L131" s="471">
        <v>352821677.71917456</v>
      </c>
      <c r="M131" s="471">
        <v>352821677.71917456</v>
      </c>
      <c r="N131" s="470">
        <v>352821677.71917456</v>
      </c>
      <c r="O131" s="470">
        <v>400502349.18578154</v>
      </c>
      <c r="P131" s="470">
        <v>389731201.20615464</v>
      </c>
      <c r="Q131" s="470">
        <v>437401242.16932017</v>
      </c>
      <c r="R131" s="470">
        <f>VLOOKUP(C130,[2]TERRI!$A$3:$C$24,2,0)</f>
        <v>443469617</v>
      </c>
      <c r="S131" s="461">
        <v>1.6128306387191864E-2</v>
      </c>
      <c r="T131" s="470">
        <v>70221326</v>
      </c>
      <c r="U131" s="470">
        <v>98944598</v>
      </c>
      <c r="V131" s="470">
        <v>163844123.24929976</v>
      </c>
      <c r="W131" s="470">
        <v>267062482.47477338</v>
      </c>
      <c r="X131" s="470">
        <v>267062482.47477338</v>
      </c>
      <c r="Y131" s="471">
        <v>267062485</v>
      </c>
      <c r="Z131" s="471">
        <v>267062485</v>
      </c>
      <c r="AA131" s="471">
        <v>267606465.33191624</v>
      </c>
      <c r="AB131" s="471">
        <v>268695941.52239239</v>
      </c>
      <c r="AC131" s="471">
        <v>337724633.35426551</v>
      </c>
      <c r="AD131" s="471">
        <v>339656347.63997984</v>
      </c>
      <c r="AE131" s="470">
        <f>VLOOKUP(C130,[2]TERRI!$A$3:$C$24,3,0)</f>
        <v>441891370</v>
      </c>
      <c r="AF131" s="456">
        <v>1.6128306387191864E-2</v>
      </c>
      <c r="AG131" s="861"/>
      <c r="AH131" s="858"/>
      <c r="AI131" s="858"/>
      <c r="AJ131" s="858"/>
      <c r="AK131" s="858"/>
      <c r="AL131" s="858"/>
      <c r="AM131" s="858"/>
      <c r="AN131" s="862"/>
      <c r="AO131" s="858"/>
      <c r="AP131" s="858"/>
      <c r="AQ131" s="858"/>
      <c r="AR131" s="858"/>
      <c r="AS131" s="858"/>
      <c r="AT131" s="858"/>
      <c r="AU131" s="858"/>
      <c r="AV131" s="858"/>
      <c r="AW131" s="858"/>
      <c r="AX131" s="858"/>
      <c r="AY131" s="859"/>
    </row>
    <row r="132" spans="1:51" ht="45" x14ac:dyDescent="0.25">
      <c r="A132" s="963"/>
      <c r="B132" s="964"/>
      <c r="C132" s="965"/>
      <c r="D132" s="421" t="s">
        <v>38</v>
      </c>
      <c r="E132" s="495">
        <v>0</v>
      </c>
      <c r="F132" s="470">
        <v>0</v>
      </c>
      <c r="G132" s="470">
        <v>0</v>
      </c>
      <c r="H132" s="470">
        <v>0</v>
      </c>
      <c r="I132" s="470">
        <v>0</v>
      </c>
      <c r="J132" s="470">
        <v>0</v>
      </c>
      <c r="K132" s="470"/>
      <c r="L132" s="470"/>
      <c r="M132" s="470"/>
      <c r="N132" s="470"/>
      <c r="O132" s="470">
        <v>0</v>
      </c>
      <c r="P132" s="470">
        <v>0</v>
      </c>
      <c r="Q132" s="470">
        <v>0</v>
      </c>
      <c r="R132" s="470">
        <v>0</v>
      </c>
      <c r="S132" s="470"/>
      <c r="T132" s="470">
        <v>0</v>
      </c>
      <c r="U132" s="470">
        <v>0</v>
      </c>
      <c r="V132" s="470">
        <v>0</v>
      </c>
      <c r="W132" s="470">
        <v>0</v>
      </c>
      <c r="X132" s="470">
        <v>0</v>
      </c>
      <c r="Y132" s="496">
        <v>0</v>
      </c>
      <c r="Z132" s="496">
        <v>0</v>
      </c>
      <c r="AA132" s="496">
        <v>0</v>
      </c>
      <c r="AB132" s="496">
        <v>0</v>
      </c>
      <c r="AC132" s="496">
        <v>0</v>
      </c>
      <c r="AD132" s="496">
        <v>0</v>
      </c>
      <c r="AE132" s="496">
        <v>0</v>
      </c>
      <c r="AF132" s="457"/>
      <c r="AG132" s="861"/>
      <c r="AH132" s="858"/>
      <c r="AI132" s="858"/>
      <c r="AJ132" s="858"/>
      <c r="AK132" s="858"/>
      <c r="AL132" s="858"/>
      <c r="AM132" s="858"/>
      <c r="AN132" s="862"/>
      <c r="AO132" s="858"/>
      <c r="AP132" s="858"/>
      <c r="AQ132" s="858"/>
      <c r="AR132" s="858"/>
      <c r="AS132" s="858"/>
      <c r="AT132" s="858"/>
      <c r="AU132" s="858"/>
      <c r="AV132" s="858"/>
      <c r="AW132" s="858"/>
      <c r="AX132" s="858"/>
      <c r="AY132" s="859"/>
    </row>
    <row r="133" spans="1:51" ht="45" x14ac:dyDescent="0.25">
      <c r="A133" s="963"/>
      <c r="B133" s="964"/>
      <c r="C133" s="965"/>
      <c r="D133" s="420" t="s">
        <v>4</v>
      </c>
      <c r="E133" s="551">
        <v>68832130.349472895</v>
      </c>
      <c r="F133" s="470">
        <v>47364741</v>
      </c>
      <c r="G133" s="470">
        <v>35240952</v>
      </c>
      <c r="H133" s="470">
        <v>35240952</v>
      </c>
      <c r="I133" s="470">
        <v>47364742</v>
      </c>
      <c r="J133" s="470">
        <v>47364742</v>
      </c>
      <c r="K133" s="470">
        <v>47364740.898319103</v>
      </c>
      <c r="L133" s="471">
        <v>47364740.898319103</v>
      </c>
      <c r="M133" s="471">
        <v>47364740.898319103</v>
      </c>
      <c r="N133" s="470">
        <v>47364740.898319103</v>
      </c>
      <c r="O133" s="470">
        <v>47364740.898319103</v>
      </c>
      <c r="P133" s="470">
        <v>47364740.898319103</v>
      </c>
      <c r="Q133" s="470">
        <v>47364740.898319103</v>
      </c>
      <c r="R133" s="470">
        <f>+[2]TERRI!$F$23</f>
        <v>47362728</v>
      </c>
      <c r="S133" s="461">
        <v>1.6128306387191864E-2</v>
      </c>
      <c r="T133" s="470">
        <v>8229435</v>
      </c>
      <c r="U133" s="470">
        <v>19404483</v>
      </c>
      <c r="V133" s="470">
        <v>39137085</v>
      </c>
      <c r="W133" s="470">
        <v>40907612</v>
      </c>
      <c r="X133" s="470">
        <v>42821268.0754942</v>
      </c>
      <c r="Y133" s="471">
        <v>42981499.041555561</v>
      </c>
      <c r="Z133" s="471">
        <v>42981499.041555561</v>
      </c>
      <c r="AA133" s="471">
        <v>47220506.647793122</v>
      </c>
      <c r="AB133" s="471">
        <v>47220506.647793122</v>
      </c>
      <c r="AC133" s="471">
        <v>47291616.350654244</v>
      </c>
      <c r="AD133" s="471">
        <v>47291616.350654244</v>
      </c>
      <c r="AE133" s="470">
        <f>VLOOKUP(C130,[2]TERRI!$A$3:$E$23,5,0)</f>
        <v>47291616.350654244</v>
      </c>
      <c r="AF133" s="456">
        <v>1.6128306387191864E-2</v>
      </c>
      <c r="AG133" s="861"/>
      <c r="AH133" s="858"/>
      <c r="AI133" s="858"/>
      <c r="AJ133" s="858"/>
      <c r="AK133" s="858"/>
      <c r="AL133" s="858"/>
      <c r="AM133" s="858"/>
      <c r="AN133" s="862"/>
      <c r="AO133" s="858"/>
      <c r="AP133" s="858"/>
      <c r="AQ133" s="858"/>
      <c r="AR133" s="858"/>
      <c r="AS133" s="858"/>
      <c r="AT133" s="858"/>
      <c r="AU133" s="858"/>
      <c r="AV133" s="858"/>
      <c r="AW133" s="858"/>
      <c r="AX133" s="858"/>
      <c r="AY133" s="859"/>
    </row>
    <row r="134" spans="1:51" ht="45" x14ac:dyDescent="0.25">
      <c r="A134" s="963"/>
      <c r="B134" s="964"/>
      <c r="C134" s="965"/>
      <c r="D134" s="421" t="s">
        <v>39</v>
      </c>
      <c r="E134" s="551">
        <v>1</v>
      </c>
      <c r="F134" s="470">
        <v>1</v>
      </c>
      <c r="G134" s="470">
        <v>1</v>
      </c>
      <c r="H134" s="470">
        <v>1</v>
      </c>
      <c r="I134" s="470">
        <v>1</v>
      </c>
      <c r="J134" s="470">
        <v>1</v>
      </c>
      <c r="K134" s="470">
        <v>1</v>
      </c>
      <c r="L134" s="471">
        <v>1</v>
      </c>
      <c r="M134" s="471">
        <v>1</v>
      </c>
      <c r="N134" s="470">
        <v>1</v>
      </c>
      <c r="O134" s="470">
        <v>1</v>
      </c>
      <c r="P134" s="470">
        <v>1</v>
      </c>
      <c r="Q134" s="470">
        <v>1</v>
      </c>
      <c r="R134" s="470">
        <f t="shared" ref="R134:R135" si="19">+R130+R132</f>
        <v>1</v>
      </c>
      <c r="S134" s="473">
        <v>0</v>
      </c>
      <c r="T134" s="470">
        <v>1</v>
      </c>
      <c r="U134" s="470">
        <v>1</v>
      </c>
      <c r="V134" s="470">
        <v>1</v>
      </c>
      <c r="W134" s="470">
        <v>1</v>
      </c>
      <c r="X134" s="470">
        <v>1</v>
      </c>
      <c r="Y134" s="471">
        <v>1</v>
      </c>
      <c r="Z134" s="471">
        <v>1</v>
      </c>
      <c r="AA134" s="471">
        <v>1</v>
      </c>
      <c r="AB134" s="471">
        <v>1</v>
      </c>
      <c r="AC134" s="471">
        <v>1</v>
      </c>
      <c r="AD134" s="471">
        <v>1</v>
      </c>
      <c r="AE134" s="471">
        <v>1</v>
      </c>
      <c r="AF134" s="459"/>
      <c r="AG134" s="861"/>
      <c r="AH134" s="858"/>
      <c r="AI134" s="858"/>
      <c r="AJ134" s="858"/>
      <c r="AK134" s="858"/>
      <c r="AL134" s="858"/>
      <c r="AM134" s="858"/>
      <c r="AN134" s="862"/>
      <c r="AO134" s="858"/>
      <c r="AP134" s="858"/>
      <c r="AQ134" s="858"/>
      <c r="AR134" s="858"/>
      <c r="AS134" s="858"/>
      <c r="AT134" s="858"/>
      <c r="AU134" s="858"/>
      <c r="AV134" s="858"/>
      <c r="AW134" s="858"/>
      <c r="AX134" s="858"/>
      <c r="AY134" s="859"/>
    </row>
    <row r="135" spans="1:51" ht="60.75" thickBot="1" x14ac:dyDescent="0.3">
      <c r="A135" s="963"/>
      <c r="B135" s="964"/>
      <c r="C135" s="966"/>
      <c r="D135" s="422" t="s">
        <v>41</v>
      </c>
      <c r="E135" s="552">
        <v>271840638.90585726</v>
      </c>
      <c r="F135" s="474">
        <v>317530295</v>
      </c>
      <c r="G135" s="474">
        <v>236763744</v>
      </c>
      <c r="H135" s="474">
        <v>236253168</v>
      </c>
      <c r="I135" s="474">
        <v>344202513.633654</v>
      </c>
      <c r="J135" s="474">
        <v>344035422.99779969</v>
      </c>
      <c r="K135" s="474">
        <v>344035421.89611888</v>
      </c>
      <c r="L135" s="475">
        <v>400186418.61749369</v>
      </c>
      <c r="M135" s="475">
        <v>400186418.61749369</v>
      </c>
      <c r="N135" s="474">
        <v>400186418.61749369</v>
      </c>
      <c r="O135" s="474">
        <v>447867090.08410066</v>
      </c>
      <c r="P135" s="474">
        <v>437095942.10447377</v>
      </c>
      <c r="Q135" s="474">
        <v>484765983.06763929</v>
      </c>
      <c r="R135" s="474">
        <f t="shared" si="19"/>
        <v>490832345</v>
      </c>
      <c r="S135" s="462"/>
      <c r="T135" s="474">
        <v>78450761</v>
      </c>
      <c r="U135" s="474">
        <v>118349081</v>
      </c>
      <c r="V135" s="474">
        <v>202981208.24929976</v>
      </c>
      <c r="W135" s="474">
        <v>307970094.47477341</v>
      </c>
      <c r="X135" s="474">
        <v>309883750.55026758</v>
      </c>
      <c r="Y135" s="475">
        <v>310043984.04155558</v>
      </c>
      <c r="Z135" s="475">
        <v>310043984.04155558</v>
      </c>
      <c r="AA135" s="475">
        <v>314826971.97970939</v>
      </c>
      <c r="AB135" s="475">
        <f>+AB131+AB133</f>
        <v>315916448.17018551</v>
      </c>
      <c r="AC135" s="475">
        <v>385016249.70491976</v>
      </c>
      <c r="AD135" s="475">
        <v>386947963.99063408</v>
      </c>
      <c r="AE135" s="475">
        <f>+AE131+AE133</f>
        <v>489182986.35065424</v>
      </c>
      <c r="AF135" s="458"/>
      <c r="AG135" s="861"/>
      <c r="AH135" s="858"/>
      <c r="AI135" s="799"/>
      <c r="AJ135" s="799"/>
      <c r="AK135" s="799"/>
      <c r="AL135" s="799"/>
      <c r="AM135" s="799"/>
      <c r="AN135" s="825"/>
      <c r="AO135" s="799"/>
      <c r="AP135" s="799"/>
      <c r="AQ135" s="799"/>
      <c r="AR135" s="799"/>
      <c r="AS135" s="799"/>
      <c r="AT135" s="799"/>
      <c r="AU135" s="799"/>
      <c r="AV135" s="799"/>
      <c r="AW135" s="799"/>
      <c r="AX135" s="799"/>
      <c r="AY135" s="805"/>
    </row>
    <row r="136" spans="1:51" ht="30" x14ac:dyDescent="0.25">
      <c r="A136" s="963"/>
      <c r="B136" s="964"/>
      <c r="C136" s="967" t="s">
        <v>202</v>
      </c>
      <c r="D136" s="419" t="s">
        <v>37</v>
      </c>
      <c r="E136" s="550">
        <v>21</v>
      </c>
      <c r="F136" s="468">
        <v>21</v>
      </c>
      <c r="G136" s="468">
        <v>21</v>
      </c>
      <c r="H136" s="468">
        <v>21</v>
      </c>
      <c r="I136" s="468">
        <v>21</v>
      </c>
      <c r="J136" s="468">
        <v>21</v>
      </c>
      <c r="K136" s="468">
        <v>21</v>
      </c>
      <c r="L136" s="468">
        <v>21</v>
      </c>
      <c r="M136" s="468">
        <f>+M10+M16+M22+M28+M34+M40+M46+M52+M58+M64+M70+M76+M82+M88+M94+M100+M106+M112+M118+M124+M130</f>
        <v>21</v>
      </c>
      <c r="N136" s="468">
        <f>+N10+N16+N22+N28+N34+N40+N46+N52+N58+N64+N70+N76+N82+N88+N94+N100+N106+N112+N118+N124+N130</f>
        <v>21</v>
      </c>
      <c r="O136" s="468">
        <v>21</v>
      </c>
      <c r="P136" s="468">
        <v>21</v>
      </c>
      <c r="Q136" s="468">
        <v>21</v>
      </c>
      <c r="R136" s="468">
        <f>+R10+R16+R22+R28+R34+R40+R46+R52+R58+R64+R70+R76+R82+R88+R94+R100+R106+R112+R118+R124+R130</f>
        <v>21</v>
      </c>
      <c r="S136" s="460"/>
      <c r="T136" s="468">
        <v>21</v>
      </c>
      <c r="U136" s="468">
        <v>21</v>
      </c>
      <c r="V136" s="468">
        <v>21</v>
      </c>
      <c r="W136" s="468">
        <v>21</v>
      </c>
      <c r="X136" s="468">
        <v>21</v>
      </c>
      <c r="Y136" s="468">
        <f>+Y10+Y16+Y22+Y28+Y34+Y40+Y46+Y52+Y58+Y64+Y70+Y76+Y82+Y88+Y94+Y100+Y106+Y112+Y118+Y124+Y130</f>
        <v>21</v>
      </c>
      <c r="Z136" s="468">
        <f>+Z10+Z16+Z22+Z28+Z34+Z40+Z46+Z52+Z58+Z64+Z70+Z76+Z82+Z88+Z94+Z100+Z106+Z112+Z118+Z124+Z130</f>
        <v>21</v>
      </c>
      <c r="AA136" s="468">
        <f>+AA10+AA16+AA22+AA28+AA34+AA40+AA46+AA52+AA58+AA64+AA70+AA76+AA82+AA88+AA94+AA100+AA106+AA112+AA118+AA124+AA130</f>
        <v>21</v>
      </c>
      <c r="AB136" s="468">
        <f>+AB10+AB16+AB22+AB28+AB34+AB40+AB46+AB52+AB58+AB64+AB70+AB76+AB82+AB88+AB94+AB100+AB106+AB112+AB118+AB124+AB130</f>
        <v>21</v>
      </c>
      <c r="AC136" s="468">
        <v>21</v>
      </c>
      <c r="AD136" s="468">
        <v>21</v>
      </c>
      <c r="AE136" s="468">
        <f>+AE10+AE16+AE22+AE28+AE34+AE40+AE46+AE52+AE58+AE64+AE70+AE76+AE82+AE88+AE94+AE100+AE106+AE112+AE118+AE124+AE130</f>
        <v>21</v>
      </c>
      <c r="AF136" s="463"/>
      <c r="AG136" s="860"/>
      <c r="AH136" s="853"/>
      <c r="AI136" s="853"/>
      <c r="AJ136" s="853"/>
      <c r="AK136" s="853"/>
      <c r="AL136" s="853"/>
      <c r="AM136" s="853"/>
      <c r="AN136" s="853"/>
      <c r="AO136" s="853"/>
      <c r="AP136" s="853"/>
      <c r="AQ136" s="853"/>
      <c r="AR136" s="853"/>
      <c r="AS136" s="853"/>
      <c r="AT136" s="853"/>
      <c r="AU136" s="853"/>
      <c r="AV136" s="853"/>
      <c r="AW136" s="853"/>
      <c r="AX136" s="853"/>
      <c r="AY136" s="854"/>
    </row>
    <row r="137" spans="1:51" ht="45" x14ac:dyDescent="0.25">
      <c r="A137" s="963"/>
      <c r="B137" s="964"/>
      <c r="C137" s="968"/>
      <c r="D137" s="420" t="s">
        <v>3</v>
      </c>
      <c r="E137" s="551">
        <v>13053227593.242651</v>
      </c>
      <c r="F137" s="470">
        <v>16751018000</v>
      </c>
      <c r="G137" s="470">
        <v>16793566000</v>
      </c>
      <c r="H137" s="470">
        <v>16751018000</v>
      </c>
      <c r="I137" s="470">
        <v>16787149000.000002</v>
      </c>
      <c r="J137" s="470">
        <v>16787148999.999998</v>
      </c>
      <c r="K137" s="470">
        <v>16787148999.999998</v>
      </c>
      <c r="L137" s="486">
        <v>19752337514.000004</v>
      </c>
      <c r="M137" s="486">
        <f t="shared" ref="M137:N141" si="20">+M11+M17+M23+M29+M35+M41+M47+M53+M59+M65+M71+M77+M83+M89+M95+M101+M107+M113+M119+M125+M131</f>
        <v>19752337514.000004</v>
      </c>
      <c r="N137" s="486">
        <f t="shared" si="20"/>
        <v>19752337514.000004</v>
      </c>
      <c r="O137" s="486">
        <v>20504705626.999996</v>
      </c>
      <c r="P137" s="486">
        <v>20551301475.000008</v>
      </c>
      <c r="Q137" s="486">
        <v>23581268201.050007</v>
      </c>
      <c r="R137" s="486">
        <f>+R11+R17+R23+R29+R35+R41+R47+R53+R59+R65+R71+R77+R83+R89+R95+R101+R107+R113+R119+R125+R131</f>
        <v>24091568201</v>
      </c>
      <c r="S137" s="461"/>
      <c r="T137" s="470">
        <v>5851777010</v>
      </c>
      <c r="U137" s="470">
        <v>8245383010</v>
      </c>
      <c r="V137" s="470">
        <v>8352825010.0000057</v>
      </c>
      <c r="W137" s="470">
        <v>15085074217</v>
      </c>
      <c r="X137" s="470">
        <v>15085074217</v>
      </c>
      <c r="Y137" s="486">
        <f t="shared" ref="Y137:AE137" si="21">+Y11+Y17+Y23+Y29+Y35+Y41+Y47+Y53+Y59+Y65+Y71+Y77+Y83+Y89+Y95+Y101+Y107+Y113+Y119+Y125+Y131</f>
        <v>15085074217</v>
      </c>
      <c r="Z137" s="486">
        <f t="shared" si="21"/>
        <v>15085074217</v>
      </c>
      <c r="AA137" s="486">
        <f t="shared" si="21"/>
        <v>15096497856.999998</v>
      </c>
      <c r="AB137" s="486">
        <f t="shared" si="21"/>
        <v>15119376856.988407</v>
      </c>
      <c r="AC137" s="486">
        <v>16663447142.999998</v>
      </c>
      <c r="AD137" s="486">
        <v>17483082910.000004</v>
      </c>
      <c r="AE137" s="486">
        <f t="shared" si="21"/>
        <v>24046869424</v>
      </c>
      <c r="AF137" s="464"/>
      <c r="AG137" s="860"/>
      <c r="AH137" s="853"/>
      <c r="AI137" s="853"/>
      <c r="AJ137" s="853"/>
      <c r="AK137" s="853"/>
      <c r="AL137" s="853"/>
      <c r="AM137" s="853"/>
      <c r="AN137" s="853"/>
      <c r="AO137" s="853"/>
      <c r="AP137" s="853"/>
      <c r="AQ137" s="853"/>
      <c r="AR137" s="853"/>
      <c r="AS137" s="853"/>
      <c r="AT137" s="853"/>
      <c r="AU137" s="853"/>
      <c r="AV137" s="853"/>
      <c r="AW137" s="853"/>
      <c r="AX137" s="853"/>
      <c r="AY137" s="854"/>
    </row>
    <row r="138" spans="1:51" ht="45" x14ac:dyDescent="0.25">
      <c r="A138" s="963"/>
      <c r="B138" s="964"/>
      <c r="C138" s="968"/>
      <c r="D138" s="421" t="s">
        <v>38</v>
      </c>
      <c r="E138" s="495">
        <v>0</v>
      </c>
      <c r="F138" s="470">
        <v>0</v>
      </c>
      <c r="G138" s="470">
        <v>0</v>
      </c>
      <c r="H138" s="470">
        <v>0</v>
      </c>
      <c r="I138" s="470">
        <v>0</v>
      </c>
      <c r="J138" s="470">
        <v>0</v>
      </c>
      <c r="K138" s="470">
        <v>0</v>
      </c>
      <c r="L138" s="486">
        <v>0</v>
      </c>
      <c r="M138" s="486">
        <f>+M12+M18+M24+M30+M36+M42+M48+M54+M60+M66+M72+M78+M84+M90+M96+M102+M108+M114+M120</f>
        <v>0</v>
      </c>
      <c r="N138" s="486">
        <f>+N12+N18+N24+N30+N36+N42+N48+N54+N60+N66+N72+N78+N84+N90+N96+N102+N108+N114+N120</f>
        <v>0</v>
      </c>
      <c r="O138" s="486">
        <v>0</v>
      </c>
      <c r="P138" s="486">
        <v>0</v>
      </c>
      <c r="Q138" s="486">
        <v>0</v>
      </c>
      <c r="R138" s="486">
        <f>+R12+R18+R24+R30+R36+R42+R48+R54+R60+R66+R72+R78+R84+R90+R96+R102+R108+R114+R120</f>
        <v>0</v>
      </c>
      <c r="S138" s="470"/>
      <c r="T138" s="470">
        <v>0</v>
      </c>
      <c r="U138" s="470">
        <v>0</v>
      </c>
      <c r="V138" s="470">
        <v>0</v>
      </c>
      <c r="W138" s="470">
        <v>0</v>
      </c>
      <c r="X138" s="470">
        <v>0</v>
      </c>
      <c r="Y138" s="496">
        <v>0</v>
      </c>
      <c r="Z138" s="496">
        <v>0</v>
      </c>
      <c r="AA138" s="496">
        <v>0</v>
      </c>
      <c r="AB138" s="496">
        <v>0</v>
      </c>
      <c r="AC138" s="496">
        <v>0</v>
      </c>
      <c r="AD138" s="496">
        <v>0</v>
      </c>
      <c r="AE138" s="496">
        <v>0</v>
      </c>
      <c r="AF138" s="464"/>
      <c r="AG138" s="860"/>
      <c r="AH138" s="853"/>
      <c r="AI138" s="853"/>
      <c r="AJ138" s="853"/>
      <c r="AK138" s="853"/>
      <c r="AL138" s="853"/>
      <c r="AM138" s="853"/>
      <c r="AN138" s="853"/>
      <c r="AO138" s="853"/>
      <c r="AP138" s="853"/>
      <c r="AQ138" s="853"/>
      <c r="AR138" s="853"/>
      <c r="AS138" s="853"/>
      <c r="AT138" s="853"/>
      <c r="AU138" s="853"/>
      <c r="AV138" s="853"/>
      <c r="AW138" s="853"/>
      <c r="AX138" s="853"/>
      <c r="AY138" s="854"/>
    </row>
    <row r="139" spans="1:51" ht="45" x14ac:dyDescent="0.25">
      <c r="A139" s="963"/>
      <c r="B139" s="964"/>
      <c r="C139" s="968"/>
      <c r="D139" s="420" t="s">
        <v>4</v>
      </c>
      <c r="E139" s="551">
        <v>4425831555.3796949</v>
      </c>
      <c r="F139" s="470">
        <v>2936746100</v>
      </c>
      <c r="G139" s="470">
        <v>2936746101</v>
      </c>
      <c r="H139" s="470">
        <v>2936746101</v>
      </c>
      <c r="I139" s="470">
        <v>2936746101</v>
      </c>
      <c r="J139" s="470">
        <v>2936746101</v>
      </c>
      <c r="K139" s="470">
        <v>2936746101</v>
      </c>
      <c r="L139" s="486">
        <v>2936746101</v>
      </c>
      <c r="M139" s="486">
        <f t="shared" si="20"/>
        <v>2936746101</v>
      </c>
      <c r="N139" s="486">
        <f t="shared" si="20"/>
        <v>2936746101</v>
      </c>
      <c r="O139" s="486">
        <v>2936746101</v>
      </c>
      <c r="P139" s="486">
        <v>2936746101</v>
      </c>
      <c r="Q139" s="486">
        <v>2936746101</v>
      </c>
      <c r="R139" s="486">
        <f t="shared" ref="R139:R140" si="22">+R13+R19+R25+R31+R37+R43+R49+R55+R61+R67+R73+R79+R85+R91+R97+R103+R109+R115+R121+R127+R133</f>
        <v>2936621175</v>
      </c>
      <c r="S139" s="461">
        <v>0</v>
      </c>
      <c r="T139" s="470">
        <v>685785914</v>
      </c>
      <c r="U139" s="470">
        <v>1617040755</v>
      </c>
      <c r="V139" s="470">
        <v>2426608389</v>
      </c>
      <c r="W139" s="470">
        <v>2536385992</v>
      </c>
      <c r="X139" s="470">
        <v>2655038108</v>
      </c>
      <c r="Y139" s="486">
        <f t="shared" ref="Y139:AE141" si="23">+Y13+Y19+Y25+Y31+Y37+Y43+Y49+Y55+Y61+Y67+Y73+Y79+Y85+Y91+Y97+Y103+Y109+Y115+Y121+Y127+Y133</f>
        <v>2664972875.0000005</v>
      </c>
      <c r="Z139" s="486">
        <f t="shared" si="23"/>
        <v>2664972875.0000005</v>
      </c>
      <c r="AA139" s="486">
        <f t="shared" si="23"/>
        <v>2927803174.9999995</v>
      </c>
      <c r="AB139" s="486">
        <f t="shared" si="23"/>
        <v>2927803174.9933882</v>
      </c>
      <c r="AC139" s="486">
        <v>2932212175</v>
      </c>
      <c r="AD139" s="486">
        <v>2932212175</v>
      </c>
      <c r="AE139" s="486">
        <f t="shared" si="23"/>
        <v>2932212175</v>
      </c>
      <c r="AF139" s="464"/>
      <c r="AG139" s="860"/>
      <c r="AH139" s="853"/>
      <c r="AI139" s="853"/>
      <c r="AJ139" s="853"/>
      <c r="AK139" s="853"/>
      <c r="AL139" s="853"/>
      <c r="AM139" s="853"/>
      <c r="AN139" s="853"/>
      <c r="AO139" s="853"/>
      <c r="AP139" s="853"/>
      <c r="AQ139" s="853"/>
      <c r="AR139" s="853"/>
      <c r="AS139" s="853"/>
      <c r="AT139" s="853"/>
      <c r="AU139" s="853"/>
      <c r="AV139" s="853"/>
      <c r="AW139" s="853"/>
      <c r="AX139" s="853"/>
      <c r="AY139" s="854"/>
    </row>
    <row r="140" spans="1:51" ht="45" x14ac:dyDescent="0.25">
      <c r="A140" s="963"/>
      <c r="B140" s="964"/>
      <c r="C140" s="968"/>
      <c r="D140" s="421" t="s">
        <v>39</v>
      </c>
      <c r="E140" s="551">
        <v>19</v>
      </c>
      <c r="F140" s="470">
        <v>21</v>
      </c>
      <c r="G140" s="470">
        <v>21</v>
      </c>
      <c r="H140" s="470">
        <v>21</v>
      </c>
      <c r="I140" s="470">
        <v>21</v>
      </c>
      <c r="J140" s="470">
        <v>21</v>
      </c>
      <c r="K140" s="470">
        <v>21</v>
      </c>
      <c r="L140" s="486">
        <v>21</v>
      </c>
      <c r="M140" s="486">
        <f t="shared" si="20"/>
        <v>21</v>
      </c>
      <c r="N140" s="486">
        <f t="shared" si="20"/>
        <v>21</v>
      </c>
      <c r="O140" s="486">
        <v>21</v>
      </c>
      <c r="P140" s="486">
        <v>21</v>
      </c>
      <c r="Q140" s="486">
        <v>21</v>
      </c>
      <c r="R140" s="486">
        <f t="shared" si="22"/>
        <v>21</v>
      </c>
      <c r="S140" s="473">
        <v>0</v>
      </c>
      <c r="T140" s="470">
        <v>21</v>
      </c>
      <c r="U140" s="470">
        <v>21</v>
      </c>
      <c r="V140" s="470">
        <v>21</v>
      </c>
      <c r="W140" s="470">
        <v>21</v>
      </c>
      <c r="X140" s="470">
        <v>21</v>
      </c>
      <c r="Y140" s="486">
        <f t="shared" si="23"/>
        <v>21</v>
      </c>
      <c r="Z140" s="486">
        <f t="shared" si="23"/>
        <v>21</v>
      </c>
      <c r="AA140" s="486">
        <f t="shared" si="23"/>
        <v>21</v>
      </c>
      <c r="AB140" s="486">
        <f t="shared" si="23"/>
        <v>21</v>
      </c>
      <c r="AC140" s="486">
        <v>21</v>
      </c>
      <c r="AD140" s="486">
        <v>21</v>
      </c>
      <c r="AE140" s="486">
        <f t="shared" si="23"/>
        <v>21</v>
      </c>
      <c r="AF140" s="464"/>
      <c r="AG140" s="860"/>
      <c r="AH140" s="853"/>
      <c r="AI140" s="853"/>
      <c r="AJ140" s="853"/>
      <c r="AK140" s="853"/>
      <c r="AL140" s="853"/>
      <c r="AM140" s="853"/>
      <c r="AN140" s="853"/>
      <c r="AO140" s="853"/>
      <c r="AP140" s="853"/>
      <c r="AQ140" s="853"/>
      <c r="AR140" s="853"/>
      <c r="AS140" s="853"/>
      <c r="AT140" s="853"/>
      <c r="AU140" s="853"/>
      <c r="AV140" s="853"/>
      <c r="AW140" s="853"/>
      <c r="AX140" s="853"/>
      <c r="AY140" s="854"/>
    </row>
    <row r="141" spans="1:51" ht="60.75" thickBot="1" x14ac:dyDescent="0.3">
      <c r="A141" s="969"/>
      <c r="B141" s="970"/>
      <c r="C141" s="971"/>
      <c r="D141" s="422" t="s">
        <v>41</v>
      </c>
      <c r="E141" s="552">
        <v>16854878148.999992</v>
      </c>
      <c r="F141" s="474">
        <v>19687764101</v>
      </c>
      <c r="G141" s="474">
        <v>19730312101</v>
      </c>
      <c r="H141" s="474">
        <v>19687764101</v>
      </c>
      <c r="I141" s="474">
        <v>19723895102</v>
      </c>
      <c r="J141" s="474">
        <v>19723895100.999996</v>
      </c>
      <c r="K141" s="474">
        <v>19723895100.999996</v>
      </c>
      <c r="L141" s="487">
        <v>22689083615.000008</v>
      </c>
      <c r="M141" s="487">
        <f t="shared" si="20"/>
        <v>22689083615.000008</v>
      </c>
      <c r="N141" s="487">
        <f t="shared" si="20"/>
        <v>22689083615.000008</v>
      </c>
      <c r="O141" s="487">
        <v>23441451727.999992</v>
      </c>
      <c r="P141" s="487">
        <v>23488047576</v>
      </c>
      <c r="Q141" s="487">
        <v>26518014302.050003</v>
      </c>
      <c r="R141" s="487">
        <f>+R15+R21+R27+R33+R39+R45+R51+R57+R63+R69+R75+R81+R87+R93+R99+R105+R111+R117+R123+R129+R135+0.05</f>
        <v>27028189376.049999</v>
      </c>
      <c r="S141" s="462">
        <v>0</v>
      </c>
      <c r="T141" s="474">
        <v>6537562924</v>
      </c>
      <c r="U141" s="474">
        <v>9862423765</v>
      </c>
      <c r="V141" s="474">
        <v>10779433399.000006</v>
      </c>
      <c r="W141" s="474">
        <v>17621460209</v>
      </c>
      <c r="X141" s="474">
        <v>17740112325.000004</v>
      </c>
      <c r="Y141" s="487">
        <f t="shared" si="23"/>
        <v>17750047092.000004</v>
      </c>
      <c r="Z141" s="487">
        <f t="shared" si="23"/>
        <v>17750047092.000004</v>
      </c>
      <c r="AA141" s="475">
        <f>+AA137+AA139</f>
        <v>18024301031.999996</v>
      </c>
      <c r="AB141" s="475">
        <f>+AB137+AB139</f>
        <v>18047180031.981796</v>
      </c>
      <c r="AC141" s="475">
        <v>19595659318</v>
      </c>
      <c r="AD141" s="475">
        <v>20415295085.000004</v>
      </c>
      <c r="AE141" s="475">
        <f>+AE137+AE139</f>
        <v>26979081599</v>
      </c>
      <c r="AF141" s="465"/>
      <c r="AG141" s="860"/>
      <c r="AH141" s="853"/>
      <c r="AI141" s="853"/>
      <c r="AJ141" s="853"/>
      <c r="AK141" s="853"/>
      <c r="AL141" s="853"/>
      <c r="AM141" s="853"/>
      <c r="AN141" s="853"/>
      <c r="AO141" s="853"/>
      <c r="AP141" s="853"/>
      <c r="AQ141" s="853"/>
      <c r="AR141" s="853"/>
      <c r="AS141" s="853"/>
      <c r="AT141" s="853"/>
      <c r="AU141" s="853"/>
      <c r="AV141" s="853"/>
      <c r="AW141" s="853"/>
      <c r="AX141" s="853"/>
      <c r="AY141" s="854"/>
    </row>
    <row r="142" spans="1:51" ht="30" x14ac:dyDescent="0.25">
      <c r="A142" s="972">
        <v>2</v>
      </c>
      <c r="B142" s="973" t="s">
        <v>323</v>
      </c>
      <c r="C142" s="961" t="s">
        <v>324</v>
      </c>
      <c r="D142" s="419" t="s">
        <v>37</v>
      </c>
      <c r="E142" s="550">
        <v>12</v>
      </c>
      <c r="F142" s="468">
        <v>12</v>
      </c>
      <c r="G142" s="468">
        <v>12</v>
      </c>
      <c r="H142" s="468">
        <v>12</v>
      </c>
      <c r="I142" s="468">
        <v>12</v>
      </c>
      <c r="J142" s="468">
        <v>12</v>
      </c>
      <c r="K142" s="468">
        <v>12</v>
      </c>
      <c r="L142" s="468">
        <v>12</v>
      </c>
      <c r="M142" s="468">
        <v>12</v>
      </c>
      <c r="N142" s="468">
        <v>12</v>
      </c>
      <c r="O142" s="468">
        <v>12</v>
      </c>
      <c r="P142" s="468">
        <v>12</v>
      </c>
      <c r="Q142" s="468">
        <v>12</v>
      </c>
      <c r="R142" s="468">
        <v>12</v>
      </c>
      <c r="S142" s="494"/>
      <c r="T142" s="477">
        <v>1</v>
      </c>
      <c r="U142" s="477">
        <v>2</v>
      </c>
      <c r="V142" s="477">
        <v>3</v>
      </c>
      <c r="W142" s="477">
        <v>4</v>
      </c>
      <c r="X142" s="477">
        <v>5</v>
      </c>
      <c r="Y142" s="468">
        <v>6</v>
      </c>
      <c r="Z142" s="468">
        <v>7</v>
      </c>
      <c r="AA142" s="468">
        <v>8</v>
      </c>
      <c r="AB142" s="468">
        <v>9</v>
      </c>
      <c r="AC142" s="468">
        <v>10</v>
      </c>
      <c r="AD142" s="468">
        <v>11</v>
      </c>
      <c r="AE142" s="468">
        <f>+[3]INVERSIÓN!DM17</f>
        <v>12</v>
      </c>
      <c r="AF142" s="466"/>
      <c r="AG142" s="855" t="s">
        <v>485</v>
      </c>
      <c r="AH142" s="844" t="s">
        <v>486</v>
      </c>
      <c r="AI142" s="844" t="s">
        <v>487</v>
      </c>
      <c r="AJ142" s="844" t="s">
        <v>440</v>
      </c>
      <c r="AK142" s="844" t="s">
        <v>488</v>
      </c>
      <c r="AL142" s="844" t="s">
        <v>183</v>
      </c>
      <c r="AM142" s="844" t="s">
        <v>489</v>
      </c>
      <c r="AN142" s="847">
        <v>7286906</v>
      </c>
      <c r="AO142" s="850">
        <v>3474357</v>
      </c>
      <c r="AP142" s="850">
        <v>3812549</v>
      </c>
      <c r="AQ142" s="841" t="s">
        <v>325</v>
      </c>
      <c r="AR142" s="841" t="s">
        <v>325</v>
      </c>
      <c r="AS142" s="841" t="s">
        <v>325</v>
      </c>
      <c r="AT142" s="841" t="s">
        <v>325</v>
      </c>
      <c r="AU142" s="844" t="s">
        <v>325</v>
      </c>
      <c r="AV142" s="844" t="s">
        <v>325</v>
      </c>
      <c r="AW142" s="828" t="s">
        <v>183</v>
      </c>
      <c r="AX142" s="830" t="s">
        <v>326</v>
      </c>
      <c r="AY142" s="833" t="s">
        <v>484</v>
      </c>
    </row>
    <row r="143" spans="1:51" ht="45" x14ac:dyDescent="0.25">
      <c r="A143" s="974"/>
      <c r="B143" s="765"/>
      <c r="C143" s="964"/>
      <c r="D143" s="420" t="s">
        <v>3</v>
      </c>
      <c r="E143" s="551">
        <v>1222109000</v>
      </c>
      <c r="F143" s="470">
        <v>1164581000</v>
      </c>
      <c r="G143" s="470">
        <v>1122033000</v>
      </c>
      <c r="H143" s="470">
        <v>1164581000</v>
      </c>
      <c r="I143" s="470">
        <v>1128450000</v>
      </c>
      <c r="J143" s="470">
        <v>1128450000</v>
      </c>
      <c r="K143" s="486">
        <v>1128450000</v>
      </c>
      <c r="L143" s="486">
        <v>1128450000</v>
      </c>
      <c r="M143" s="486">
        <v>1128450000</v>
      </c>
      <c r="N143" s="486">
        <v>1128450000</v>
      </c>
      <c r="O143" s="486">
        <v>1037146514</v>
      </c>
      <c r="P143" s="486">
        <v>1025767666</v>
      </c>
      <c r="Q143" s="486">
        <v>1038809359.9999999</v>
      </c>
      <c r="R143" s="486">
        <f>+[3]INVERSIÓN!DL18</f>
        <v>1038809359.9999999</v>
      </c>
      <c r="S143" s="492"/>
      <c r="T143" s="470">
        <v>83490000</v>
      </c>
      <c r="U143" s="470">
        <v>859390000</v>
      </c>
      <c r="V143" s="470">
        <v>976540000</v>
      </c>
      <c r="W143" s="470">
        <v>1044850000</v>
      </c>
      <c r="X143" s="470">
        <v>1044850000</v>
      </c>
      <c r="Y143" s="486">
        <v>1044850000</v>
      </c>
      <c r="Z143" s="486">
        <v>1044850000</v>
      </c>
      <c r="AA143" s="486">
        <v>1014750000</v>
      </c>
      <c r="AB143" s="486">
        <v>1014750000</v>
      </c>
      <c r="AC143" s="486">
        <v>1014750000</v>
      </c>
      <c r="AD143" s="486">
        <v>1014750000</v>
      </c>
      <c r="AE143" s="486">
        <f>+[3]INVERSIÓN!DM18</f>
        <v>1037520000</v>
      </c>
      <c r="AF143" s="835" t="s">
        <v>600</v>
      </c>
      <c r="AG143" s="856"/>
      <c r="AH143" s="845"/>
      <c r="AI143" s="845"/>
      <c r="AJ143" s="845"/>
      <c r="AK143" s="845"/>
      <c r="AL143" s="845"/>
      <c r="AM143" s="845"/>
      <c r="AN143" s="848"/>
      <c r="AO143" s="851"/>
      <c r="AP143" s="851"/>
      <c r="AQ143" s="842"/>
      <c r="AR143" s="842"/>
      <c r="AS143" s="842"/>
      <c r="AT143" s="842"/>
      <c r="AU143" s="845"/>
      <c r="AV143" s="845"/>
      <c r="AW143" s="828"/>
      <c r="AX143" s="831"/>
      <c r="AY143" s="833"/>
    </row>
    <row r="144" spans="1:51" ht="52.5" customHeight="1" x14ac:dyDescent="0.25">
      <c r="A144" s="974"/>
      <c r="B144" s="765"/>
      <c r="C144" s="964"/>
      <c r="D144" s="421" t="s">
        <v>38</v>
      </c>
      <c r="E144" s="551">
        <v>0</v>
      </c>
      <c r="F144" s="470">
        <v>0</v>
      </c>
      <c r="G144" s="470">
        <v>0</v>
      </c>
      <c r="H144" s="470">
        <v>0</v>
      </c>
      <c r="I144" s="470">
        <v>0</v>
      </c>
      <c r="J144" s="470">
        <v>0</v>
      </c>
      <c r="K144" s="486">
        <v>0</v>
      </c>
      <c r="L144" s="486">
        <v>0</v>
      </c>
      <c r="M144" s="486">
        <v>0</v>
      </c>
      <c r="N144" s="486">
        <v>0</v>
      </c>
      <c r="O144" s="486">
        <v>0</v>
      </c>
      <c r="P144" s="486">
        <v>0</v>
      </c>
      <c r="Q144" s="486">
        <v>0</v>
      </c>
      <c r="R144" s="486">
        <v>0</v>
      </c>
      <c r="S144" s="492"/>
      <c r="T144" s="478">
        <v>0</v>
      </c>
      <c r="U144" s="478">
        <v>0</v>
      </c>
      <c r="V144" s="478">
        <v>0</v>
      </c>
      <c r="W144" s="478">
        <v>0</v>
      </c>
      <c r="X144" s="470">
        <v>0</v>
      </c>
      <c r="Y144" s="496">
        <v>0</v>
      </c>
      <c r="Z144" s="496">
        <v>0</v>
      </c>
      <c r="AA144" s="496">
        <v>0</v>
      </c>
      <c r="AB144" s="496">
        <v>0</v>
      </c>
      <c r="AC144" s="496">
        <v>0</v>
      </c>
      <c r="AD144" s="496">
        <v>0</v>
      </c>
      <c r="AE144" s="496">
        <v>0</v>
      </c>
      <c r="AF144" s="836"/>
      <c r="AG144" s="856"/>
      <c r="AH144" s="845"/>
      <c r="AI144" s="845"/>
      <c r="AJ144" s="845"/>
      <c r="AK144" s="845"/>
      <c r="AL144" s="845"/>
      <c r="AM144" s="845"/>
      <c r="AN144" s="848"/>
      <c r="AO144" s="851"/>
      <c r="AP144" s="851"/>
      <c r="AQ144" s="842"/>
      <c r="AR144" s="842"/>
      <c r="AS144" s="842"/>
      <c r="AT144" s="842"/>
      <c r="AU144" s="845"/>
      <c r="AV144" s="845"/>
      <c r="AW144" s="828"/>
      <c r="AX144" s="831"/>
      <c r="AY144" s="833"/>
    </row>
    <row r="145" spans="1:51" ht="45" x14ac:dyDescent="0.25">
      <c r="A145" s="974"/>
      <c r="B145" s="765"/>
      <c r="C145" s="964"/>
      <c r="D145" s="420" t="s">
        <v>4</v>
      </c>
      <c r="E145" s="551">
        <v>81261198</v>
      </c>
      <c r="F145" s="470">
        <v>131301566</v>
      </c>
      <c r="G145" s="470">
        <v>131301566</v>
      </c>
      <c r="H145" s="470">
        <v>131301566</v>
      </c>
      <c r="I145" s="470">
        <v>131301566</v>
      </c>
      <c r="J145" s="470">
        <v>131301566</v>
      </c>
      <c r="K145" s="486">
        <v>131301566</v>
      </c>
      <c r="L145" s="486">
        <v>131301566</v>
      </c>
      <c r="M145" s="486">
        <v>131301566</v>
      </c>
      <c r="N145" s="486">
        <v>131301566</v>
      </c>
      <c r="O145" s="486">
        <v>131301566</v>
      </c>
      <c r="P145" s="486">
        <v>131301566</v>
      </c>
      <c r="Q145" s="486">
        <v>131301566</v>
      </c>
      <c r="R145" s="486">
        <f>+[3]INVERSIÓN!DL21</f>
        <v>131301566</v>
      </c>
      <c r="S145" s="492"/>
      <c r="T145" s="478">
        <v>34728000</v>
      </c>
      <c r="U145" s="478">
        <v>77272000</v>
      </c>
      <c r="V145" s="478">
        <v>105356233</v>
      </c>
      <c r="W145" s="478">
        <v>110416233</v>
      </c>
      <c r="X145" s="478">
        <v>113801566</v>
      </c>
      <c r="Y145" s="486">
        <v>113801566</v>
      </c>
      <c r="Z145" s="486">
        <v>113801566</v>
      </c>
      <c r="AA145" s="486">
        <v>131301566</v>
      </c>
      <c r="AB145" s="486">
        <f>+[4]INVERSIÓN!DM21</f>
        <v>131301566</v>
      </c>
      <c r="AC145" s="486">
        <v>131301566</v>
      </c>
      <c r="AD145" s="486">
        <v>131301566</v>
      </c>
      <c r="AE145" s="486">
        <f>+[3]INVERSIÓN!DM21</f>
        <v>131301566</v>
      </c>
      <c r="AF145" s="836"/>
      <c r="AG145" s="856"/>
      <c r="AH145" s="845"/>
      <c r="AI145" s="845"/>
      <c r="AJ145" s="845"/>
      <c r="AK145" s="845"/>
      <c r="AL145" s="845"/>
      <c r="AM145" s="845"/>
      <c r="AN145" s="848"/>
      <c r="AO145" s="851"/>
      <c r="AP145" s="851"/>
      <c r="AQ145" s="842"/>
      <c r="AR145" s="842"/>
      <c r="AS145" s="842"/>
      <c r="AT145" s="842"/>
      <c r="AU145" s="845"/>
      <c r="AV145" s="845"/>
      <c r="AW145" s="828"/>
      <c r="AX145" s="831"/>
      <c r="AY145" s="833"/>
    </row>
    <row r="146" spans="1:51" ht="45" x14ac:dyDescent="0.25">
      <c r="A146" s="974"/>
      <c r="B146" s="765"/>
      <c r="C146" s="964"/>
      <c r="D146" s="421" t="s">
        <v>39</v>
      </c>
      <c r="E146" s="551">
        <v>12</v>
      </c>
      <c r="F146" s="470">
        <v>12</v>
      </c>
      <c r="G146" s="470">
        <v>12</v>
      </c>
      <c r="H146" s="470">
        <v>12</v>
      </c>
      <c r="I146" s="470">
        <v>12</v>
      </c>
      <c r="J146" s="470">
        <v>12</v>
      </c>
      <c r="K146" s="486">
        <v>12</v>
      </c>
      <c r="L146" s="486">
        <v>12</v>
      </c>
      <c r="M146" s="486">
        <v>12</v>
      </c>
      <c r="N146" s="486">
        <v>12</v>
      </c>
      <c r="O146" s="486">
        <v>12</v>
      </c>
      <c r="P146" s="486">
        <v>12</v>
      </c>
      <c r="Q146" s="486">
        <v>12</v>
      </c>
      <c r="R146" s="486">
        <v>12</v>
      </c>
      <c r="S146" s="492"/>
      <c r="T146" s="470">
        <v>1</v>
      </c>
      <c r="U146" s="470">
        <v>2</v>
      </c>
      <c r="V146" s="470">
        <v>3</v>
      </c>
      <c r="W146" s="470">
        <v>4</v>
      </c>
      <c r="X146" s="470">
        <v>5</v>
      </c>
      <c r="Y146" s="486">
        <v>6</v>
      </c>
      <c r="Z146" s="486">
        <v>7</v>
      </c>
      <c r="AA146" s="486">
        <v>8</v>
      </c>
      <c r="AB146" s="486">
        <f>+AB142+AB144</f>
        <v>9</v>
      </c>
      <c r="AC146" s="486">
        <v>10</v>
      </c>
      <c r="AD146" s="486">
        <v>11</v>
      </c>
      <c r="AE146" s="486">
        <f>+[3]INVERSIÓN!DM22</f>
        <v>12</v>
      </c>
      <c r="AF146" s="836"/>
      <c r="AG146" s="856"/>
      <c r="AH146" s="845"/>
      <c r="AI146" s="845"/>
      <c r="AJ146" s="845"/>
      <c r="AK146" s="845"/>
      <c r="AL146" s="845"/>
      <c r="AM146" s="845"/>
      <c r="AN146" s="848"/>
      <c r="AO146" s="851"/>
      <c r="AP146" s="851"/>
      <c r="AQ146" s="842"/>
      <c r="AR146" s="842"/>
      <c r="AS146" s="842"/>
      <c r="AT146" s="842"/>
      <c r="AU146" s="845"/>
      <c r="AV146" s="845"/>
      <c r="AW146" s="828"/>
      <c r="AX146" s="831"/>
      <c r="AY146" s="833"/>
    </row>
    <row r="147" spans="1:51" ht="60.75" thickBot="1" x14ac:dyDescent="0.3">
      <c r="A147" s="975"/>
      <c r="B147" s="976"/>
      <c r="C147" s="970"/>
      <c r="D147" s="422" t="s">
        <v>41</v>
      </c>
      <c r="E147" s="552">
        <v>1303370198</v>
      </c>
      <c r="F147" s="474">
        <v>1295882566</v>
      </c>
      <c r="G147" s="474">
        <v>1253334566</v>
      </c>
      <c r="H147" s="474">
        <v>1295882566</v>
      </c>
      <c r="I147" s="474">
        <v>1259751566</v>
      </c>
      <c r="J147" s="474">
        <v>1259751566</v>
      </c>
      <c r="K147" s="487">
        <v>1259751566</v>
      </c>
      <c r="L147" s="487">
        <v>1259751566</v>
      </c>
      <c r="M147" s="487">
        <v>1259751566</v>
      </c>
      <c r="N147" s="487">
        <v>1259751566</v>
      </c>
      <c r="O147" s="487">
        <v>1168448080</v>
      </c>
      <c r="P147" s="487">
        <v>1157069232</v>
      </c>
      <c r="Q147" s="487">
        <v>1170110926</v>
      </c>
      <c r="R147" s="487">
        <f>+R143+R145</f>
        <v>1170110926</v>
      </c>
      <c r="S147" s="493"/>
      <c r="T147" s="479">
        <v>118218000</v>
      </c>
      <c r="U147" s="479">
        <v>936662000</v>
      </c>
      <c r="V147" s="479">
        <v>1081896233</v>
      </c>
      <c r="W147" s="479">
        <v>1155266233</v>
      </c>
      <c r="X147" s="479">
        <v>1158651566</v>
      </c>
      <c r="Y147" s="487">
        <v>1158651566</v>
      </c>
      <c r="Z147" s="487">
        <v>1158651566</v>
      </c>
      <c r="AA147" s="487">
        <v>1146051566</v>
      </c>
      <c r="AB147" s="487">
        <f>+AB143+AB145</f>
        <v>1146051566</v>
      </c>
      <c r="AC147" s="487">
        <v>1146051566</v>
      </c>
      <c r="AD147" s="487">
        <v>1146051566</v>
      </c>
      <c r="AE147" s="487">
        <f>+AE143+AE145</f>
        <v>1168821566</v>
      </c>
      <c r="AF147" s="837"/>
      <c r="AG147" s="857"/>
      <c r="AH147" s="846"/>
      <c r="AI147" s="846"/>
      <c r="AJ147" s="846"/>
      <c r="AK147" s="846"/>
      <c r="AL147" s="846"/>
      <c r="AM147" s="846"/>
      <c r="AN147" s="849"/>
      <c r="AO147" s="852"/>
      <c r="AP147" s="852"/>
      <c r="AQ147" s="843"/>
      <c r="AR147" s="843"/>
      <c r="AS147" s="843"/>
      <c r="AT147" s="843"/>
      <c r="AU147" s="846"/>
      <c r="AV147" s="846"/>
      <c r="AW147" s="829"/>
      <c r="AX147" s="832"/>
      <c r="AY147" s="834"/>
    </row>
    <row r="148" spans="1:51" ht="30" x14ac:dyDescent="0.25">
      <c r="A148" s="977">
        <v>3</v>
      </c>
      <c r="B148" s="978" t="s">
        <v>327</v>
      </c>
      <c r="C148" s="979" t="s">
        <v>328</v>
      </c>
      <c r="D148" s="419" t="s">
        <v>37</v>
      </c>
      <c r="E148" s="481">
        <v>0.24999999999999997</v>
      </c>
      <c r="F148" s="476">
        <v>0.3</v>
      </c>
      <c r="G148" s="476">
        <v>0.3</v>
      </c>
      <c r="H148" s="476">
        <v>0.3</v>
      </c>
      <c r="I148" s="476">
        <v>0.3</v>
      </c>
      <c r="J148" s="476">
        <v>0.3</v>
      </c>
      <c r="K148" s="476">
        <v>0.3</v>
      </c>
      <c r="L148" s="476">
        <v>0.3</v>
      </c>
      <c r="M148" s="476">
        <v>0.3</v>
      </c>
      <c r="N148" s="476">
        <v>0.3</v>
      </c>
      <c r="O148" s="476">
        <v>0.3</v>
      </c>
      <c r="P148" s="476">
        <v>0.3</v>
      </c>
      <c r="Q148" s="476">
        <v>0.3</v>
      </c>
      <c r="R148" s="476">
        <v>0.3</v>
      </c>
      <c r="S148" s="494"/>
      <c r="T148" s="476">
        <v>0.01</v>
      </c>
      <c r="U148" s="476">
        <v>0.02</v>
      </c>
      <c r="V148" s="476">
        <v>0.04</v>
      </c>
      <c r="W148" s="476">
        <v>0.06</v>
      </c>
      <c r="X148" s="476">
        <v>0.08</v>
      </c>
      <c r="Y148" s="476">
        <v>0.1</v>
      </c>
      <c r="Z148" s="476">
        <v>0.12000000000000001</v>
      </c>
      <c r="AA148" s="476">
        <v>0.14000000000000001</v>
      </c>
      <c r="AB148" s="476">
        <f>+[4]INVERSIÓN!DM24</f>
        <v>0.16</v>
      </c>
      <c r="AC148" s="476">
        <v>0.18</v>
      </c>
      <c r="AD148" s="476">
        <v>0.3</v>
      </c>
      <c r="AE148" s="476">
        <f>+[3]INVERSIÓN!DM24</f>
        <v>0.3</v>
      </c>
      <c r="AF148" s="466"/>
      <c r="AG148" s="838" t="s">
        <v>329</v>
      </c>
      <c r="AH148" s="799" t="s">
        <v>330</v>
      </c>
      <c r="AI148" s="799" t="s">
        <v>331</v>
      </c>
      <c r="AJ148" s="799" t="s">
        <v>332</v>
      </c>
      <c r="AK148" s="822" t="s">
        <v>333</v>
      </c>
      <c r="AL148" s="799" t="s">
        <v>183</v>
      </c>
      <c r="AM148" s="799" t="s">
        <v>334</v>
      </c>
      <c r="AN148" s="825">
        <v>4248036</v>
      </c>
      <c r="AO148" s="802">
        <v>1304673</v>
      </c>
      <c r="AP148" s="819">
        <v>1253509</v>
      </c>
      <c r="AQ148" s="799" t="s">
        <v>335</v>
      </c>
      <c r="AR148" s="799" t="s">
        <v>335</v>
      </c>
      <c r="AS148" s="799" t="s">
        <v>335</v>
      </c>
      <c r="AT148" s="799" t="s">
        <v>335</v>
      </c>
      <c r="AU148" s="799" t="s">
        <v>335</v>
      </c>
      <c r="AV148" s="799" t="s">
        <v>335</v>
      </c>
      <c r="AW148" s="799" t="s">
        <v>335</v>
      </c>
      <c r="AX148" s="802">
        <v>2558182</v>
      </c>
      <c r="AY148" s="805" t="s">
        <v>183</v>
      </c>
    </row>
    <row r="149" spans="1:51" ht="45" x14ac:dyDescent="0.25">
      <c r="A149" s="980"/>
      <c r="B149" s="981"/>
      <c r="C149" s="982"/>
      <c r="D149" s="420" t="s">
        <v>3</v>
      </c>
      <c r="E149" s="551">
        <v>556027000</v>
      </c>
      <c r="F149" s="470">
        <v>384791000</v>
      </c>
      <c r="G149" s="470">
        <v>384791000</v>
      </c>
      <c r="H149" s="470">
        <v>384791000</v>
      </c>
      <c r="I149" s="470">
        <v>384791000</v>
      </c>
      <c r="J149" s="470">
        <v>384791000</v>
      </c>
      <c r="K149" s="486">
        <v>384791000</v>
      </c>
      <c r="L149" s="486">
        <v>384791000</v>
      </c>
      <c r="M149" s="486">
        <v>384791000</v>
      </c>
      <c r="N149" s="486">
        <v>384791000</v>
      </c>
      <c r="O149" s="486">
        <v>384791000</v>
      </c>
      <c r="P149" s="486">
        <v>349574000</v>
      </c>
      <c r="Q149" s="486">
        <v>357164000</v>
      </c>
      <c r="R149" s="486">
        <f>+[3]INVERSIÓN!DL25</f>
        <v>357164000</v>
      </c>
      <c r="S149" s="492"/>
      <c r="T149" s="470">
        <v>0</v>
      </c>
      <c r="U149" s="470">
        <v>240010000</v>
      </c>
      <c r="V149" s="470">
        <v>349574000</v>
      </c>
      <c r="W149" s="470">
        <v>349574000</v>
      </c>
      <c r="X149" s="470">
        <v>349574000</v>
      </c>
      <c r="Y149" s="486">
        <v>349574000</v>
      </c>
      <c r="Z149" s="486">
        <v>349574000</v>
      </c>
      <c r="AA149" s="486">
        <v>349574000</v>
      </c>
      <c r="AB149" s="486">
        <v>349574000</v>
      </c>
      <c r="AC149" s="486">
        <v>349574000</v>
      </c>
      <c r="AD149" s="486">
        <v>349574000</v>
      </c>
      <c r="AE149" s="486">
        <f>+[3]INVERSIÓN!DM25</f>
        <v>357164000</v>
      </c>
      <c r="AF149" s="467"/>
      <c r="AG149" s="839"/>
      <c r="AH149" s="800"/>
      <c r="AI149" s="800"/>
      <c r="AJ149" s="800"/>
      <c r="AK149" s="823"/>
      <c r="AL149" s="800"/>
      <c r="AM149" s="800"/>
      <c r="AN149" s="826"/>
      <c r="AO149" s="803"/>
      <c r="AP149" s="820"/>
      <c r="AQ149" s="800"/>
      <c r="AR149" s="800"/>
      <c r="AS149" s="800"/>
      <c r="AT149" s="800"/>
      <c r="AU149" s="800"/>
      <c r="AV149" s="800"/>
      <c r="AW149" s="800"/>
      <c r="AX149" s="803"/>
      <c r="AY149" s="806"/>
    </row>
    <row r="150" spans="1:51" ht="24" customHeight="1" x14ac:dyDescent="0.25">
      <c r="A150" s="980"/>
      <c r="B150" s="981"/>
      <c r="C150" s="982"/>
      <c r="D150" s="421" t="s">
        <v>38</v>
      </c>
      <c r="E150" s="482">
        <v>0</v>
      </c>
      <c r="F150" s="480">
        <v>0</v>
      </c>
      <c r="G150" s="480">
        <v>0</v>
      </c>
      <c r="H150" s="480">
        <v>0</v>
      </c>
      <c r="I150" s="480">
        <v>0</v>
      </c>
      <c r="J150" s="480">
        <v>0</v>
      </c>
      <c r="K150" s="488">
        <v>0</v>
      </c>
      <c r="L150" s="488">
        <v>0</v>
      </c>
      <c r="M150" s="488">
        <v>0</v>
      </c>
      <c r="N150" s="488">
        <v>0</v>
      </c>
      <c r="O150" s="488">
        <v>0</v>
      </c>
      <c r="P150" s="488">
        <v>0</v>
      </c>
      <c r="Q150" s="488">
        <v>0</v>
      </c>
      <c r="R150" s="488">
        <v>0</v>
      </c>
      <c r="S150" s="492"/>
      <c r="T150" s="480">
        <v>0</v>
      </c>
      <c r="U150" s="480">
        <v>0</v>
      </c>
      <c r="V150" s="480">
        <v>0</v>
      </c>
      <c r="W150" s="480">
        <v>0</v>
      </c>
      <c r="X150" s="480">
        <v>0</v>
      </c>
      <c r="Y150" s="488">
        <v>0</v>
      </c>
      <c r="Z150" s="488">
        <v>0</v>
      </c>
      <c r="AA150" s="488">
        <v>0</v>
      </c>
      <c r="AB150" s="488">
        <v>0</v>
      </c>
      <c r="AC150" s="488">
        <v>0</v>
      </c>
      <c r="AD150" s="488">
        <v>0</v>
      </c>
      <c r="AE150" s="488">
        <v>0</v>
      </c>
      <c r="AF150" s="467"/>
      <c r="AG150" s="839"/>
      <c r="AH150" s="800"/>
      <c r="AI150" s="800"/>
      <c r="AJ150" s="800"/>
      <c r="AK150" s="823"/>
      <c r="AL150" s="800"/>
      <c r="AM150" s="800"/>
      <c r="AN150" s="826"/>
      <c r="AO150" s="803"/>
      <c r="AP150" s="820"/>
      <c r="AQ150" s="800"/>
      <c r="AR150" s="800"/>
      <c r="AS150" s="800"/>
      <c r="AT150" s="800"/>
      <c r="AU150" s="800"/>
      <c r="AV150" s="800"/>
      <c r="AW150" s="800"/>
      <c r="AX150" s="803"/>
      <c r="AY150" s="806"/>
    </row>
    <row r="151" spans="1:51" ht="45" x14ac:dyDescent="0.25">
      <c r="A151" s="980"/>
      <c r="B151" s="981"/>
      <c r="C151" s="982"/>
      <c r="D151" s="420" t="s">
        <v>4</v>
      </c>
      <c r="E151" s="483">
        <v>38488299</v>
      </c>
      <c r="F151" s="478">
        <v>45807467</v>
      </c>
      <c r="G151" s="478">
        <v>45807467</v>
      </c>
      <c r="H151" s="478">
        <v>45807467</v>
      </c>
      <c r="I151" s="478">
        <v>45807467</v>
      </c>
      <c r="J151" s="478">
        <v>45807467</v>
      </c>
      <c r="K151" s="489">
        <v>45807467</v>
      </c>
      <c r="L151" s="489">
        <v>45807467</v>
      </c>
      <c r="M151" s="489">
        <v>45807467</v>
      </c>
      <c r="N151" s="489">
        <v>45807467</v>
      </c>
      <c r="O151" s="489">
        <v>45807467</v>
      </c>
      <c r="P151" s="489">
        <v>45807467</v>
      </c>
      <c r="Q151" s="489">
        <v>45807467</v>
      </c>
      <c r="R151" s="489">
        <f>+[3]INVERSIÓN!DL28</f>
        <v>45807467</v>
      </c>
      <c r="S151" s="492"/>
      <c r="T151" s="478">
        <v>17914300</v>
      </c>
      <c r="U151" s="478">
        <v>34329333</v>
      </c>
      <c r="V151" s="478">
        <v>34329333</v>
      </c>
      <c r="W151" s="478">
        <v>38503200</v>
      </c>
      <c r="X151" s="478">
        <v>38503200.020000003</v>
      </c>
      <c r="Y151" s="489">
        <v>38503200.020000003</v>
      </c>
      <c r="Z151" s="489">
        <v>38503200.020000003</v>
      </c>
      <c r="AA151" s="489">
        <v>38503200.020000003</v>
      </c>
      <c r="AB151" s="489">
        <f>+[4]INVERSIÓN!DM28-0.02</f>
        <v>38503200</v>
      </c>
      <c r="AC151" s="489">
        <v>38503200.020000003</v>
      </c>
      <c r="AD151" s="489">
        <v>38503200.020000003</v>
      </c>
      <c r="AE151" s="489">
        <f>+[3]INVERSIÓN!DM28</f>
        <v>38503200.020000003</v>
      </c>
      <c r="AF151" s="467"/>
      <c r="AG151" s="839"/>
      <c r="AH151" s="800"/>
      <c r="AI151" s="800"/>
      <c r="AJ151" s="800"/>
      <c r="AK151" s="823"/>
      <c r="AL151" s="800"/>
      <c r="AM151" s="800"/>
      <c r="AN151" s="826"/>
      <c r="AO151" s="803"/>
      <c r="AP151" s="820"/>
      <c r="AQ151" s="800"/>
      <c r="AR151" s="800"/>
      <c r="AS151" s="800"/>
      <c r="AT151" s="800"/>
      <c r="AU151" s="800"/>
      <c r="AV151" s="800"/>
      <c r="AW151" s="800"/>
      <c r="AX151" s="803"/>
      <c r="AY151" s="806"/>
    </row>
    <row r="152" spans="1:51" ht="45" x14ac:dyDescent="0.25">
      <c r="A152" s="980"/>
      <c r="B152" s="981"/>
      <c r="C152" s="982"/>
      <c r="D152" s="421" t="s">
        <v>39</v>
      </c>
      <c r="E152" s="484">
        <v>0.24999999999999997</v>
      </c>
      <c r="F152" s="472">
        <v>0.3</v>
      </c>
      <c r="G152" s="472">
        <v>0.3</v>
      </c>
      <c r="H152" s="472">
        <v>0.3</v>
      </c>
      <c r="I152" s="472">
        <v>0.3</v>
      </c>
      <c r="J152" s="472">
        <v>0.3</v>
      </c>
      <c r="K152" s="490">
        <v>0.3</v>
      </c>
      <c r="L152" s="490">
        <v>0.3</v>
      </c>
      <c r="M152" s="490">
        <v>0.3</v>
      </c>
      <c r="N152" s="490">
        <v>0.3</v>
      </c>
      <c r="O152" s="490">
        <v>0.3</v>
      </c>
      <c r="P152" s="490">
        <v>0.3</v>
      </c>
      <c r="Q152" s="490">
        <v>0.3</v>
      </c>
      <c r="R152" s="490">
        <f>+R148</f>
        <v>0.3</v>
      </c>
      <c r="S152" s="492"/>
      <c r="T152" s="472">
        <v>0.01</v>
      </c>
      <c r="U152" s="472">
        <v>0.02</v>
      </c>
      <c r="V152" s="472">
        <v>0.04</v>
      </c>
      <c r="W152" s="472">
        <v>0.06</v>
      </c>
      <c r="X152" s="472">
        <v>0.08</v>
      </c>
      <c r="Y152" s="490">
        <v>0.1</v>
      </c>
      <c r="Z152" s="490">
        <v>0.12000000000000001</v>
      </c>
      <c r="AA152" s="490">
        <v>0.14000000000000001</v>
      </c>
      <c r="AB152" s="490">
        <f>+AB148</f>
        <v>0.16</v>
      </c>
      <c r="AC152" s="490">
        <v>0.18</v>
      </c>
      <c r="AD152" s="490">
        <v>0.3</v>
      </c>
      <c r="AE152" s="490">
        <f>+[3]INVERSIÓN!DM29</f>
        <v>0.3</v>
      </c>
      <c r="AF152" s="467"/>
      <c r="AG152" s="839"/>
      <c r="AH152" s="800"/>
      <c r="AI152" s="800"/>
      <c r="AJ152" s="800"/>
      <c r="AK152" s="823"/>
      <c r="AL152" s="800"/>
      <c r="AM152" s="800"/>
      <c r="AN152" s="826"/>
      <c r="AO152" s="803"/>
      <c r="AP152" s="820"/>
      <c r="AQ152" s="800"/>
      <c r="AR152" s="800"/>
      <c r="AS152" s="800"/>
      <c r="AT152" s="800"/>
      <c r="AU152" s="800"/>
      <c r="AV152" s="800"/>
      <c r="AW152" s="800"/>
      <c r="AX152" s="803"/>
      <c r="AY152" s="806"/>
    </row>
    <row r="153" spans="1:51" ht="60.75" thickBot="1" x14ac:dyDescent="0.3">
      <c r="A153" s="983"/>
      <c r="B153" s="984"/>
      <c r="C153" s="985"/>
      <c r="D153" s="422" t="s">
        <v>41</v>
      </c>
      <c r="E153" s="485">
        <v>594515299</v>
      </c>
      <c r="F153" s="479">
        <v>430598467</v>
      </c>
      <c r="G153" s="479">
        <v>430598467</v>
      </c>
      <c r="H153" s="479">
        <v>430598467</v>
      </c>
      <c r="I153" s="479">
        <v>430598467</v>
      </c>
      <c r="J153" s="479">
        <v>430598467</v>
      </c>
      <c r="K153" s="491">
        <v>430598467</v>
      </c>
      <c r="L153" s="491">
        <v>430598467</v>
      </c>
      <c r="M153" s="491">
        <v>430598467</v>
      </c>
      <c r="N153" s="491">
        <v>430598467</v>
      </c>
      <c r="O153" s="491">
        <v>430598467</v>
      </c>
      <c r="P153" s="491">
        <v>395381467</v>
      </c>
      <c r="Q153" s="491">
        <v>402971467</v>
      </c>
      <c r="R153" s="491">
        <f>+R149+R151</f>
        <v>402971467</v>
      </c>
      <c r="S153" s="493"/>
      <c r="T153" s="479">
        <v>17914300</v>
      </c>
      <c r="U153" s="479">
        <v>274339333</v>
      </c>
      <c r="V153" s="479">
        <v>383903333</v>
      </c>
      <c r="W153" s="479">
        <v>388077200</v>
      </c>
      <c r="X153" s="479">
        <v>388077200.01999998</v>
      </c>
      <c r="Y153" s="491">
        <v>388077200.01999998</v>
      </c>
      <c r="Z153" s="491">
        <v>388077200.01999998</v>
      </c>
      <c r="AA153" s="491">
        <v>388077200.01999998</v>
      </c>
      <c r="AB153" s="491">
        <f>+AB149+AB151</f>
        <v>388077200</v>
      </c>
      <c r="AC153" s="491">
        <v>388077200.01999998</v>
      </c>
      <c r="AD153" s="491">
        <v>388077200.01999998</v>
      </c>
      <c r="AE153" s="491">
        <f>+AE149+AE151</f>
        <v>395667200.01999998</v>
      </c>
      <c r="AF153" s="465"/>
      <c r="AG153" s="840"/>
      <c r="AH153" s="801"/>
      <c r="AI153" s="801"/>
      <c r="AJ153" s="801"/>
      <c r="AK153" s="824"/>
      <c r="AL153" s="801"/>
      <c r="AM153" s="801"/>
      <c r="AN153" s="827"/>
      <c r="AO153" s="804"/>
      <c r="AP153" s="821"/>
      <c r="AQ153" s="801"/>
      <c r="AR153" s="801"/>
      <c r="AS153" s="801"/>
      <c r="AT153" s="801"/>
      <c r="AU153" s="801"/>
      <c r="AV153" s="801"/>
      <c r="AW153" s="801"/>
      <c r="AX153" s="804"/>
      <c r="AY153" s="807"/>
    </row>
    <row r="154" spans="1:51" x14ac:dyDescent="0.25">
      <c r="A154" s="808" t="s">
        <v>21</v>
      </c>
      <c r="B154" s="771"/>
      <c r="C154" s="809"/>
      <c r="D154" s="423" t="s">
        <v>413</v>
      </c>
      <c r="E154" s="400">
        <v>14831363593.242651</v>
      </c>
      <c r="F154" s="449">
        <v>18300390000</v>
      </c>
      <c r="G154" s="449">
        <v>18300390000</v>
      </c>
      <c r="H154" s="449">
        <v>18300390000</v>
      </c>
      <c r="I154" s="449">
        <v>18300390000</v>
      </c>
      <c r="J154" s="449">
        <v>18300390000</v>
      </c>
      <c r="K154" s="449">
        <v>18300390000</v>
      </c>
      <c r="L154" s="449">
        <v>21265578514.000004</v>
      </c>
      <c r="M154" s="449">
        <v>21265578514.000004</v>
      </c>
      <c r="N154" s="449">
        <v>21265578514.000004</v>
      </c>
      <c r="O154" s="449">
        <f>+O137+O143+O149</f>
        <v>21926643140.999996</v>
      </c>
      <c r="P154" s="449">
        <f>+P137+P143+P149</f>
        <v>21926643141.000008</v>
      </c>
      <c r="Q154" s="544">
        <f>+Q137+Q143+Q149</f>
        <v>24977241561.050007</v>
      </c>
      <c r="R154" s="544">
        <f>+R137+R143+R149</f>
        <v>25487541561</v>
      </c>
      <c r="S154" s="548"/>
      <c r="T154" s="449">
        <v>5935267010</v>
      </c>
      <c r="U154" s="449">
        <v>9344783010</v>
      </c>
      <c r="V154" s="449">
        <v>9678939010.0000057</v>
      </c>
      <c r="W154" s="449">
        <v>16479498217</v>
      </c>
      <c r="X154" s="449">
        <v>16479498217</v>
      </c>
      <c r="Y154" s="449">
        <v>16479498217</v>
      </c>
      <c r="Z154" s="449">
        <v>16479498217</v>
      </c>
      <c r="AA154" s="449">
        <f>+AA137+AA143+AA149</f>
        <v>16460821856.999998</v>
      </c>
      <c r="AB154" s="449">
        <f>+AB137+AB143+AB149</f>
        <v>16483700856.988407</v>
      </c>
      <c r="AC154" s="449">
        <f>+AC137+AC143+AC149</f>
        <v>18027771143</v>
      </c>
      <c r="AD154" s="449">
        <f>+AD137+AD143+AD149</f>
        <v>18847406910.000004</v>
      </c>
      <c r="AE154" s="449">
        <f>+AE137+AE143+AE149</f>
        <v>25441553424</v>
      </c>
      <c r="AF154" s="450">
        <f>+AE154-[3]INVERSIÓN!DM31</f>
        <v>0</v>
      </c>
      <c r="AG154" s="398"/>
      <c r="AH154" s="398"/>
      <c r="AI154" s="398"/>
      <c r="AJ154" s="398"/>
      <c r="AK154" s="398"/>
      <c r="AL154" s="398"/>
      <c r="AM154" s="398"/>
      <c r="AN154" s="398"/>
      <c r="AO154" s="398"/>
      <c r="AP154" s="398"/>
      <c r="AQ154" s="398"/>
      <c r="AR154" s="398"/>
      <c r="AS154" s="398"/>
      <c r="AT154" s="398"/>
      <c r="AU154" s="398"/>
      <c r="AV154" s="398"/>
      <c r="AW154" s="398"/>
      <c r="AX154" s="398"/>
      <c r="AY154" s="401"/>
    </row>
    <row r="155" spans="1:51" x14ac:dyDescent="0.25">
      <c r="A155" s="810"/>
      <c r="B155" s="773"/>
      <c r="C155" s="811"/>
      <c r="D155" s="424" t="s">
        <v>414</v>
      </c>
      <c r="E155" s="399">
        <v>4545581052.3796949</v>
      </c>
      <c r="F155" s="451">
        <v>3113855133</v>
      </c>
      <c r="G155" s="451">
        <v>3113855134</v>
      </c>
      <c r="H155" s="451">
        <v>3113855134</v>
      </c>
      <c r="I155" s="451">
        <v>3113855134</v>
      </c>
      <c r="J155" s="451">
        <v>3113855134</v>
      </c>
      <c r="K155" s="451">
        <v>3113855134</v>
      </c>
      <c r="L155" s="451">
        <v>3113855134</v>
      </c>
      <c r="M155" s="451">
        <v>3113855134</v>
      </c>
      <c r="N155" s="451">
        <v>3113855134</v>
      </c>
      <c r="O155" s="451">
        <f>+O139+O145+O151</f>
        <v>3113855134</v>
      </c>
      <c r="P155" s="451">
        <f>+P139+P145+P151</f>
        <v>3113855134</v>
      </c>
      <c r="Q155" s="545">
        <f>+Q139+Q145+Q151</f>
        <v>3113855134</v>
      </c>
      <c r="R155" s="545">
        <f>+R139+R145+R151</f>
        <v>3113730208</v>
      </c>
      <c r="S155" s="598"/>
      <c r="T155" s="451">
        <v>738428214</v>
      </c>
      <c r="U155" s="451">
        <v>1728642088</v>
      </c>
      <c r="V155" s="451">
        <v>2566293955</v>
      </c>
      <c r="W155" s="451">
        <v>2685305425</v>
      </c>
      <c r="X155" s="451">
        <v>2807342874.02</v>
      </c>
      <c r="Y155" s="451">
        <v>2817277641.0200005</v>
      </c>
      <c r="Z155" s="451">
        <v>2817277641.0200005</v>
      </c>
      <c r="AA155" s="451">
        <f>+AA139+AA145+AA151</f>
        <v>3097607941.0199995</v>
      </c>
      <c r="AB155" s="451">
        <f>+AB139+AB145+AB151</f>
        <v>3097607940.9933882</v>
      </c>
      <c r="AC155" s="451">
        <f>+AC139+AC145+AC151</f>
        <v>3102016941.02</v>
      </c>
      <c r="AD155" s="451">
        <f>+AD139+AD145+AD151</f>
        <v>3102016941.02</v>
      </c>
      <c r="AE155" s="451">
        <f>+AE139+AE145+AE151</f>
        <v>3102016941.02</v>
      </c>
      <c r="AF155" s="452">
        <f>+AE155-[3]INVERSIÓN!DM32</f>
        <v>0</v>
      </c>
      <c r="AG155" s="398"/>
      <c r="AH155" s="398"/>
      <c r="AI155" s="398"/>
      <c r="AJ155" s="398"/>
      <c r="AK155" s="398"/>
      <c r="AL155" s="398"/>
      <c r="AM155" s="398"/>
      <c r="AN155" s="398"/>
      <c r="AO155" s="398"/>
      <c r="AP155" s="398"/>
      <c r="AQ155" s="398"/>
      <c r="AR155" s="398"/>
      <c r="AS155" s="398"/>
      <c r="AT155" s="398"/>
      <c r="AU155" s="398"/>
      <c r="AV155" s="398"/>
      <c r="AW155" s="398"/>
      <c r="AX155" s="398"/>
      <c r="AY155" s="401"/>
    </row>
    <row r="156" spans="1:51" ht="15.75" thickBot="1" x14ac:dyDescent="0.3">
      <c r="A156" s="812"/>
      <c r="B156" s="813"/>
      <c r="C156" s="814"/>
      <c r="D156" s="425" t="s">
        <v>415</v>
      </c>
      <c r="E156" s="397">
        <v>19376944645.622345</v>
      </c>
      <c r="F156" s="453">
        <v>21414245133</v>
      </c>
      <c r="G156" s="453">
        <v>21414245134</v>
      </c>
      <c r="H156" s="453">
        <v>21414245134</v>
      </c>
      <c r="I156" s="453">
        <v>21414245134</v>
      </c>
      <c r="J156" s="453">
        <v>21414245134</v>
      </c>
      <c r="K156" s="453">
        <v>21414245134</v>
      </c>
      <c r="L156" s="453">
        <v>24379433648.000004</v>
      </c>
      <c r="M156" s="453">
        <v>24379433648.000004</v>
      </c>
      <c r="N156" s="453">
        <v>24379433648.000004</v>
      </c>
      <c r="O156" s="453">
        <f>+O154+O155</f>
        <v>25040498274.999996</v>
      </c>
      <c r="P156" s="453">
        <f>+P154+P155</f>
        <v>25040498275.000008</v>
      </c>
      <c r="Q156" s="546">
        <f>+Q154+Q155</f>
        <v>28091096695.050007</v>
      </c>
      <c r="R156" s="546">
        <f>+R154+R155</f>
        <v>28601271769</v>
      </c>
      <c r="S156" s="453"/>
      <c r="T156" s="453">
        <v>6673695224</v>
      </c>
      <c r="U156" s="453">
        <v>11073425098</v>
      </c>
      <c r="V156" s="453">
        <v>12245232965.000006</v>
      </c>
      <c r="W156" s="453">
        <v>19164803642</v>
      </c>
      <c r="X156" s="453">
        <v>19286841091.02</v>
      </c>
      <c r="Y156" s="453">
        <v>19296775858.02</v>
      </c>
      <c r="Z156" s="453">
        <v>19296775858.02</v>
      </c>
      <c r="AA156" s="453">
        <f>+AA154+AA155</f>
        <v>19558429798.019997</v>
      </c>
      <c r="AB156" s="453">
        <f>+AB154+AB155</f>
        <v>19581308797.981796</v>
      </c>
      <c r="AC156" s="453">
        <f>+AC154+AC155</f>
        <v>21129788084.02</v>
      </c>
      <c r="AD156" s="453">
        <f>+AD154+AD155</f>
        <v>21949423851.020004</v>
      </c>
      <c r="AE156" s="453">
        <f>+AE154+AE155</f>
        <v>28543570365.02</v>
      </c>
      <c r="AF156" s="454">
        <f>+AE156-[3]INVERSIÓN!DM33</f>
        <v>0</v>
      </c>
      <c r="AG156" s="402"/>
      <c r="AH156" s="402"/>
      <c r="AI156" s="402"/>
      <c r="AJ156" s="402"/>
      <c r="AK156" s="402"/>
      <c r="AL156" s="402"/>
      <c r="AM156" s="402"/>
      <c r="AN156" s="402"/>
      <c r="AO156" s="402"/>
      <c r="AP156" s="402"/>
      <c r="AQ156" s="402"/>
      <c r="AR156" s="402"/>
      <c r="AS156" s="402"/>
      <c r="AT156" s="402"/>
      <c r="AU156" s="402"/>
      <c r="AV156" s="402"/>
      <c r="AW156" s="402"/>
      <c r="AX156" s="402"/>
      <c r="AY156" s="403"/>
    </row>
    <row r="157" spans="1:51" x14ac:dyDescent="0.25">
      <c r="A157" s="406"/>
      <c r="B157" s="406"/>
      <c r="C157" s="406"/>
      <c r="D157" s="406"/>
      <c r="E157" s="407"/>
      <c r="F157" s="407"/>
      <c r="G157" s="407"/>
      <c r="H157" s="407"/>
      <c r="I157" s="407"/>
      <c r="J157" s="407"/>
      <c r="K157" s="407"/>
      <c r="L157" s="407"/>
      <c r="M157" s="407"/>
      <c r="N157" s="407"/>
      <c r="O157" s="531"/>
      <c r="P157" s="531"/>
      <c r="Q157" s="531"/>
      <c r="R157" s="534"/>
      <c r="S157" s="407"/>
      <c r="T157" s="407"/>
      <c r="U157" s="407"/>
      <c r="V157" s="407"/>
      <c r="W157" s="407"/>
      <c r="X157" s="407"/>
      <c r="Y157" s="407"/>
      <c r="Z157" s="407"/>
      <c r="AA157" s="407"/>
      <c r="AB157" s="532"/>
      <c r="AC157" s="532"/>
      <c r="AD157" s="532"/>
      <c r="AE157" s="408"/>
      <c r="AF157" s="428"/>
      <c r="AG157" s="406"/>
      <c r="AH157" s="406"/>
      <c r="AI157" s="406"/>
      <c r="AJ157" s="406"/>
      <c r="AK157" s="406"/>
      <c r="AL157" s="406"/>
      <c r="AM157" s="406"/>
      <c r="AN157" s="406"/>
      <c r="AO157" s="406"/>
      <c r="AP157" s="406"/>
      <c r="AQ157" s="406"/>
      <c r="AR157" s="406"/>
      <c r="AS157" s="406"/>
      <c r="AT157" s="406"/>
      <c r="AU157" s="406"/>
      <c r="AV157" s="406"/>
      <c r="AW157" s="406"/>
      <c r="AX157" s="406"/>
    </row>
    <row r="158" spans="1:51" x14ac:dyDescent="0.25">
      <c r="A158" s="409"/>
      <c r="B158" s="409"/>
      <c r="C158" s="409"/>
      <c r="D158" s="409"/>
      <c r="E158" s="410"/>
      <c r="F158" s="410"/>
      <c r="G158" s="410"/>
      <c r="H158" s="410"/>
      <c r="I158" s="410"/>
      <c r="J158" s="410"/>
      <c r="K158" s="410"/>
      <c r="L158" s="410"/>
      <c r="M158" s="410"/>
      <c r="N158" s="410"/>
      <c r="O158" s="533"/>
      <c r="P158" s="533"/>
      <c r="Q158" s="533"/>
      <c r="S158" s="410"/>
      <c r="T158" s="410"/>
      <c r="U158" s="427"/>
      <c r="V158" s="427"/>
      <c r="W158" s="427"/>
      <c r="X158" s="427"/>
      <c r="Y158" s="427"/>
      <c r="Z158" s="427"/>
      <c r="AA158" s="427"/>
      <c r="AB158" s="532"/>
      <c r="AC158" s="532"/>
      <c r="AD158" s="532"/>
      <c r="AE158" s="408"/>
      <c r="AF158" s="429"/>
      <c r="AG158" s="409"/>
      <c r="AH158" s="409"/>
      <c r="AI158" s="409"/>
      <c r="AJ158" s="409"/>
      <c r="AK158" s="409"/>
      <c r="AL158" s="409"/>
      <c r="AM158" s="409"/>
      <c r="AN158" s="409"/>
      <c r="AO158" s="409"/>
      <c r="AP158" s="409"/>
      <c r="AQ158" s="409"/>
      <c r="AR158" s="409"/>
      <c r="AS158" s="409"/>
      <c r="AT158" s="409"/>
      <c r="AU158" s="409"/>
    </row>
    <row r="159" spans="1:51" ht="18" x14ac:dyDescent="0.25">
      <c r="A159" s="412" t="s">
        <v>31</v>
      </c>
      <c r="B159" s="413"/>
      <c r="C159" s="413"/>
      <c r="D159" s="413"/>
      <c r="E159" s="414"/>
      <c r="F159" s="415"/>
      <c r="G159" s="415"/>
      <c r="H159" s="415"/>
      <c r="I159" s="415"/>
      <c r="J159" s="414"/>
      <c r="K159" s="414"/>
      <c r="L159" s="414"/>
      <c r="M159" s="414"/>
      <c r="N159" s="414"/>
      <c r="O159" s="533"/>
      <c r="P159" s="533"/>
      <c r="Q159" s="533"/>
      <c r="S159" s="410"/>
      <c r="U159" s="430"/>
      <c r="V159" s="430"/>
      <c r="W159" s="414"/>
      <c r="X159" s="414"/>
      <c r="Y159" s="414"/>
      <c r="Z159" s="414"/>
      <c r="AA159" s="414"/>
      <c r="AE159" s="408"/>
      <c r="AF159" s="430"/>
      <c r="AG159" s="413"/>
      <c r="AH159" s="413"/>
      <c r="AI159" s="413"/>
      <c r="AJ159" s="416"/>
      <c r="AK159" s="416"/>
      <c r="AL159" s="416"/>
      <c r="AM159" s="416"/>
      <c r="AN159" s="416"/>
      <c r="AO159" s="416"/>
      <c r="AP159" s="416"/>
      <c r="AQ159" s="417"/>
      <c r="AR159" s="417"/>
      <c r="AS159" s="418"/>
      <c r="AT159" s="418"/>
      <c r="AU159" s="418"/>
      <c r="AV159" s="418"/>
      <c r="AW159" s="418"/>
      <c r="AX159" s="418"/>
      <c r="AY159" s="418"/>
    </row>
    <row r="160" spans="1:51" ht="18" x14ac:dyDescent="0.25">
      <c r="A160" s="405" t="s">
        <v>32</v>
      </c>
      <c r="B160" s="815" t="s">
        <v>33</v>
      </c>
      <c r="C160" s="816"/>
      <c r="D160" s="817"/>
      <c r="E160" s="818" t="s">
        <v>34</v>
      </c>
      <c r="F160" s="818"/>
      <c r="G160" s="818"/>
      <c r="H160" s="818"/>
      <c r="I160" s="818"/>
      <c r="J160" s="818"/>
      <c r="K160" s="414"/>
      <c r="L160" s="414"/>
      <c r="M160" s="414"/>
      <c r="N160" s="414"/>
      <c r="O160" s="533"/>
      <c r="P160" s="533"/>
      <c r="Q160" s="533"/>
      <c r="S160" s="410"/>
      <c r="U160" s="426"/>
      <c r="V160" s="426"/>
      <c r="W160" s="413"/>
      <c r="X160" s="413"/>
      <c r="Y160" s="413"/>
      <c r="Z160" s="413"/>
      <c r="AA160" s="413"/>
      <c r="AE160" s="408"/>
      <c r="AF160" s="430"/>
      <c r="AG160" s="413"/>
      <c r="AH160" s="413"/>
      <c r="AI160" s="413"/>
      <c r="AJ160" s="416"/>
      <c r="AK160" s="416"/>
      <c r="AL160" s="416"/>
      <c r="AM160" s="416"/>
      <c r="AN160" s="416"/>
      <c r="AO160" s="416"/>
      <c r="AP160" s="416"/>
      <c r="AQ160" s="417"/>
      <c r="AR160" s="417"/>
      <c r="AS160" s="416"/>
      <c r="AT160" s="416"/>
      <c r="AU160" s="416"/>
      <c r="AV160" s="416"/>
      <c r="AW160" s="416"/>
      <c r="AX160" s="416"/>
      <c r="AY160" s="416"/>
    </row>
    <row r="161" spans="1:51" ht="18" x14ac:dyDescent="0.25">
      <c r="A161" s="553">
        <v>13</v>
      </c>
      <c r="B161" s="795" t="s">
        <v>75</v>
      </c>
      <c r="C161" s="796"/>
      <c r="D161" s="797"/>
      <c r="E161" s="798" t="s">
        <v>66</v>
      </c>
      <c r="F161" s="798"/>
      <c r="G161" s="798"/>
      <c r="H161" s="798"/>
      <c r="I161" s="798"/>
      <c r="J161" s="798"/>
      <c r="K161" s="414"/>
      <c r="L161" s="414"/>
      <c r="M161" s="431"/>
      <c r="N161" s="431"/>
      <c r="O161" s="533"/>
      <c r="P161" s="533"/>
      <c r="Q161" s="533"/>
      <c r="S161" s="410"/>
      <c r="T161" s="430"/>
      <c r="U161" s="430"/>
      <c r="V161" s="430"/>
      <c r="W161" s="413"/>
      <c r="X161" s="413"/>
      <c r="Y161" s="413"/>
      <c r="Z161" s="413"/>
      <c r="AA161" s="413"/>
      <c r="AE161" s="413"/>
      <c r="AF161" s="430"/>
      <c r="AG161" s="413"/>
      <c r="AH161" s="413"/>
      <c r="AI161" s="413"/>
      <c r="AJ161" s="416"/>
      <c r="AK161" s="416"/>
      <c r="AL161" s="416"/>
      <c r="AM161" s="416"/>
      <c r="AN161" s="416"/>
      <c r="AO161" s="416"/>
      <c r="AP161" s="416"/>
      <c r="AQ161" s="417"/>
      <c r="AR161" s="417"/>
      <c r="AS161" s="416"/>
      <c r="AT161" s="416"/>
      <c r="AU161" s="416"/>
      <c r="AV161" s="416"/>
      <c r="AW161" s="416"/>
      <c r="AX161" s="416"/>
      <c r="AY161" s="416"/>
    </row>
    <row r="162" spans="1:51" x14ac:dyDescent="0.25">
      <c r="A162" s="553">
        <v>14</v>
      </c>
      <c r="B162" s="795" t="s">
        <v>432</v>
      </c>
      <c r="C162" s="796"/>
      <c r="D162" s="797"/>
      <c r="E162" s="798" t="s">
        <v>431</v>
      </c>
      <c r="F162" s="798"/>
      <c r="G162" s="798"/>
      <c r="H162" s="798"/>
      <c r="I162" s="798"/>
      <c r="J162" s="798"/>
      <c r="K162" s="431"/>
      <c r="L162" s="431"/>
      <c r="M162" s="431"/>
      <c r="N162" s="431"/>
      <c r="O162" s="533"/>
      <c r="P162" s="533"/>
      <c r="Q162" s="533"/>
      <c r="S162" s="430"/>
      <c r="T162" s="413"/>
      <c r="U162" s="413"/>
      <c r="V162" s="413"/>
      <c r="W162" s="413"/>
      <c r="X162" s="413"/>
      <c r="Y162" s="413"/>
      <c r="Z162" s="413"/>
      <c r="AA162" s="413"/>
      <c r="AE162" s="413"/>
      <c r="AF162" s="430"/>
      <c r="AG162" s="413"/>
      <c r="AH162" s="413"/>
      <c r="AI162" s="413"/>
      <c r="AJ162" s="413"/>
      <c r="AK162" s="413"/>
      <c r="AL162" s="413"/>
      <c r="AM162" s="413"/>
      <c r="AN162" s="413"/>
      <c r="AO162" s="413"/>
      <c r="AP162" s="413"/>
      <c r="AQ162" s="404"/>
      <c r="AR162" s="404"/>
      <c r="AS162" s="413"/>
      <c r="AT162" s="413"/>
      <c r="AU162" s="413"/>
      <c r="AV162" s="413"/>
      <c r="AW162" s="413"/>
      <c r="AX162" s="413"/>
      <c r="AY162" s="413"/>
    </row>
    <row r="163" spans="1:51" x14ac:dyDescent="0.25">
      <c r="A163" s="409"/>
      <c r="B163" s="409"/>
      <c r="C163" s="409"/>
      <c r="D163" s="409"/>
      <c r="E163" s="409"/>
      <c r="F163" s="409"/>
      <c r="G163" s="409"/>
      <c r="H163" s="409"/>
      <c r="I163" s="409"/>
      <c r="J163" s="409"/>
      <c r="K163" s="409"/>
      <c r="L163" s="409"/>
      <c r="M163" s="409"/>
      <c r="N163" s="409"/>
      <c r="O163" s="533"/>
      <c r="P163" s="533"/>
      <c r="Q163" s="533"/>
      <c r="R163" s="409"/>
      <c r="S163" s="429"/>
      <c r="T163" s="409"/>
      <c r="U163" s="409"/>
      <c r="V163" s="409"/>
      <c r="W163" s="409"/>
      <c r="X163" s="409"/>
      <c r="Y163" s="409"/>
      <c r="Z163" s="409"/>
      <c r="AA163" s="409"/>
      <c r="AB163" s="409"/>
      <c r="AC163" s="409"/>
      <c r="AD163" s="409"/>
      <c r="AE163" s="411"/>
      <c r="AF163" s="429"/>
      <c r="AG163" s="409"/>
      <c r="AH163" s="409"/>
      <c r="AI163" s="409"/>
      <c r="AJ163" s="409"/>
      <c r="AK163" s="409"/>
      <c r="AL163" s="409"/>
      <c r="AM163" s="409"/>
      <c r="AN163" s="409"/>
      <c r="AO163" s="409"/>
      <c r="AP163" s="409"/>
      <c r="AQ163" s="409"/>
      <c r="AR163" s="409"/>
      <c r="AS163" s="409"/>
      <c r="AT163" s="409"/>
      <c r="AU163" s="409"/>
    </row>
    <row r="164" spans="1:51" x14ac:dyDescent="0.25">
      <c r="A164" s="409"/>
      <c r="B164" s="409"/>
      <c r="C164" s="409"/>
      <c r="D164" s="409"/>
      <c r="E164" s="409"/>
      <c r="F164" s="409"/>
      <c r="G164" s="409"/>
      <c r="H164" s="409"/>
      <c r="I164" s="409"/>
      <c r="J164" s="409"/>
      <c r="K164" s="409"/>
      <c r="L164" s="409"/>
      <c r="M164" s="409"/>
      <c r="N164" s="409"/>
      <c r="O164" s="409"/>
      <c r="P164" s="409"/>
      <c r="Q164" s="409"/>
      <c r="R164" s="409"/>
      <c r="S164" s="429"/>
      <c r="T164" s="409"/>
      <c r="U164" s="409"/>
      <c r="V164" s="409"/>
      <c r="W164" s="409"/>
      <c r="X164" s="409"/>
      <c r="Y164" s="409"/>
      <c r="Z164" s="409"/>
      <c r="AA164" s="409"/>
      <c r="AB164" s="409"/>
      <c r="AC164" s="409"/>
      <c r="AD164" s="409"/>
      <c r="AE164" s="411"/>
      <c r="AF164" s="429"/>
      <c r="AG164" s="409"/>
      <c r="AH164" s="409"/>
      <c r="AI164" s="409"/>
      <c r="AJ164" s="409"/>
      <c r="AK164" s="409"/>
      <c r="AL164" s="409"/>
      <c r="AM164" s="409"/>
      <c r="AN164" s="409"/>
      <c r="AO164" s="409"/>
      <c r="AP164" s="409"/>
      <c r="AQ164" s="409"/>
      <c r="AR164" s="409"/>
      <c r="AS164" s="409"/>
      <c r="AT164" s="409"/>
      <c r="AU164" s="409"/>
    </row>
    <row r="165" spans="1:51" x14ac:dyDescent="0.25">
      <c r="A165" s="409"/>
      <c r="B165" s="409"/>
      <c r="C165" s="409"/>
      <c r="D165" s="409"/>
      <c r="E165" s="409"/>
      <c r="F165" s="409"/>
      <c r="G165" s="409"/>
      <c r="H165" s="409"/>
      <c r="I165" s="409"/>
      <c r="J165" s="409"/>
      <c r="K165" s="409"/>
      <c r="L165" s="409"/>
      <c r="M165" s="409"/>
      <c r="N165" s="409"/>
      <c r="O165" s="409"/>
      <c r="P165" s="409"/>
      <c r="Q165" s="409"/>
      <c r="R165" s="409"/>
      <c r="S165" s="429"/>
      <c r="T165" s="409"/>
      <c r="U165" s="409"/>
      <c r="V165" s="409"/>
      <c r="W165" s="409"/>
      <c r="X165" s="409"/>
      <c r="Y165" s="409"/>
      <c r="Z165" s="409"/>
      <c r="AA165" s="409"/>
      <c r="AB165" s="409"/>
      <c r="AC165" s="409"/>
      <c r="AD165" s="409"/>
      <c r="AE165" s="411"/>
      <c r="AF165" s="429"/>
      <c r="AG165" s="409"/>
      <c r="AH165" s="409"/>
      <c r="AI165" s="409"/>
      <c r="AJ165" s="409"/>
      <c r="AK165" s="409"/>
      <c r="AL165" s="409"/>
      <c r="AM165" s="409"/>
      <c r="AN165" s="409"/>
      <c r="AO165" s="409"/>
      <c r="AP165" s="409"/>
      <c r="AQ165" s="409"/>
      <c r="AR165" s="409"/>
      <c r="AS165" s="409"/>
      <c r="AT165" s="409"/>
      <c r="AU165" s="409"/>
    </row>
    <row r="166" spans="1:51" x14ac:dyDescent="0.25">
      <c r="A166" s="409"/>
      <c r="B166" s="409"/>
      <c r="C166" s="409"/>
      <c r="D166" s="409"/>
      <c r="E166" s="409"/>
      <c r="F166" s="409"/>
      <c r="G166" s="409"/>
      <c r="H166" s="409"/>
      <c r="I166" s="409"/>
      <c r="J166" s="409"/>
      <c r="K166" s="409"/>
      <c r="L166" s="409"/>
      <c r="M166" s="409"/>
      <c r="N166" s="409"/>
      <c r="O166" s="409"/>
      <c r="P166" s="409"/>
      <c r="Q166" s="409"/>
      <c r="R166" s="409"/>
      <c r="S166" s="429"/>
      <c r="T166" s="409"/>
      <c r="U166" s="409"/>
      <c r="V166" s="409"/>
      <c r="W166" s="409"/>
      <c r="X166" s="409"/>
      <c r="Y166" s="409"/>
      <c r="Z166" s="409"/>
      <c r="AA166" s="409"/>
      <c r="AB166" s="409"/>
      <c r="AC166" s="409"/>
      <c r="AD166" s="409"/>
      <c r="AE166" s="411"/>
      <c r="AF166" s="429"/>
      <c r="AG166" s="409"/>
      <c r="AH166" s="409"/>
      <c r="AI166" s="409"/>
      <c r="AJ166" s="409"/>
      <c r="AK166" s="409"/>
      <c r="AL166" s="409"/>
      <c r="AM166" s="409"/>
      <c r="AN166" s="409"/>
      <c r="AO166" s="409"/>
      <c r="AP166" s="409"/>
      <c r="AQ166" s="409"/>
      <c r="AR166" s="409"/>
      <c r="AS166" s="409"/>
      <c r="AT166" s="409"/>
      <c r="AU166" s="409"/>
    </row>
    <row r="167" spans="1:51" x14ac:dyDescent="0.25">
      <c r="A167" s="409"/>
      <c r="B167" s="409"/>
      <c r="C167" s="409"/>
      <c r="D167" s="409"/>
      <c r="E167" s="409"/>
      <c r="F167" s="409"/>
      <c r="G167" s="409"/>
      <c r="H167" s="409"/>
      <c r="I167" s="409"/>
      <c r="J167" s="409"/>
      <c r="K167" s="409"/>
      <c r="L167" s="409"/>
      <c r="M167" s="409"/>
      <c r="N167" s="409"/>
      <c r="O167" s="409"/>
      <c r="P167" s="409"/>
      <c r="Q167" s="409"/>
      <c r="R167" s="409"/>
      <c r="S167" s="429"/>
      <c r="T167" s="409"/>
      <c r="U167" s="409"/>
      <c r="V167" s="409"/>
      <c r="W167" s="409"/>
      <c r="X167" s="409"/>
      <c r="Y167" s="409"/>
      <c r="Z167" s="409"/>
      <c r="AA167" s="409"/>
      <c r="AB167" s="409"/>
      <c r="AC167" s="409"/>
      <c r="AD167" s="409"/>
      <c r="AE167" s="411"/>
      <c r="AF167" s="429"/>
      <c r="AG167" s="409"/>
      <c r="AH167" s="409"/>
      <c r="AI167" s="409"/>
      <c r="AJ167" s="409"/>
      <c r="AK167" s="409"/>
      <c r="AL167" s="409"/>
      <c r="AM167" s="409"/>
      <c r="AN167" s="409"/>
      <c r="AO167" s="409"/>
      <c r="AP167" s="409"/>
      <c r="AQ167" s="409"/>
      <c r="AR167" s="409"/>
      <c r="AS167" s="409"/>
      <c r="AT167" s="409"/>
      <c r="AU167" s="409"/>
    </row>
    <row r="168" spans="1:51" x14ac:dyDescent="0.25">
      <c r="S168" s="429"/>
      <c r="T168" s="409"/>
      <c r="U168" s="409"/>
      <c r="V168" s="409"/>
      <c r="W168" s="409"/>
      <c r="X168" s="409"/>
      <c r="Y168" s="409"/>
      <c r="Z168" s="409"/>
      <c r="AA168" s="409"/>
      <c r="AB168" s="409"/>
      <c r="AC168" s="409"/>
      <c r="AD168" s="409"/>
      <c r="AE168" s="411"/>
    </row>
    <row r="169" spans="1:51" x14ac:dyDescent="0.25">
      <c r="S169" s="429"/>
      <c r="T169" s="409"/>
      <c r="U169" s="409"/>
      <c r="V169" s="409"/>
      <c r="W169" s="409"/>
      <c r="X169" s="409"/>
      <c r="Y169" s="409"/>
      <c r="Z169" s="409"/>
      <c r="AA169" s="409"/>
      <c r="AB169" s="409"/>
      <c r="AC169" s="409"/>
      <c r="AD169" s="409"/>
      <c r="AE169" s="411"/>
    </row>
    <row r="170" spans="1:51" x14ac:dyDescent="0.25">
      <c r="S170" s="429"/>
      <c r="T170" s="409"/>
      <c r="U170" s="409"/>
      <c r="V170" s="409"/>
      <c r="W170" s="409"/>
      <c r="X170" s="409"/>
      <c r="Y170" s="409"/>
      <c r="Z170" s="409"/>
      <c r="AA170" s="409"/>
      <c r="AB170" s="409"/>
      <c r="AC170" s="409"/>
      <c r="AD170" s="409"/>
      <c r="AE170" s="411"/>
    </row>
    <row r="171" spans="1:51" x14ac:dyDescent="0.25">
      <c r="S171" s="429"/>
      <c r="T171" s="409"/>
      <c r="U171" s="409"/>
      <c r="V171" s="409"/>
      <c r="W171" s="409"/>
      <c r="X171" s="409"/>
      <c r="Y171" s="409"/>
      <c r="Z171" s="409"/>
      <c r="AA171" s="409"/>
      <c r="AB171" s="409"/>
      <c r="AC171" s="409"/>
      <c r="AD171" s="409"/>
      <c r="AE171" s="411"/>
    </row>
    <row r="172" spans="1:51" x14ac:dyDescent="0.25">
      <c r="S172" s="429"/>
      <c r="T172" s="409"/>
      <c r="U172" s="409"/>
      <c r="V172" s="409"/>
      <c r="W172" s="409"/>
      <c r="X172" s="409"/>
      <c r="Y172" s="409"/>
      <c r="Z172" s="409"/>
      <c r="AA172" s="409"/>
      <c r="AB172" s="409"/>
      <c r="AC172" s="409"/>
      <c r="AD172" s="409"/>
      <c r="AE172" s="411"/>
    </row>
    <row r="173" spans="1:51" x14ac:dyDescent="0.25">
      <c r="S173" s="429"/>
      <c r="T173" s="409"/>
      <c r="U173" s="409"/>
      <c r="V173" s="409"/>
      <c r="W173" s="409"/>
      <c r="X173" s="409"/>
      <c r="Y173" s="409"/>
      <c r="Z173" s="409"/>
      <c r="AA173" s="409"/>
      <c r="AB173" s="409"/>
      <c r="AC173" s="409"/>
      <c r="AD173" s="409"/>
      <c r="AE173" s="411"/>
    </row>
    <row r="174" spans="1:51" x14ac:dyDescent="0.25">
      <c r="S174" s="429"/>
      <c r="T174" s="409"/>
      <c r="U174" s="409"/>
      <c r="V174" s="409"/>
      <c r="W174" s="409"/>
      <c r="X174" s="409"/>
      <c r="Y174" s="409"/>
      <c r="Z174" s="409"/>
      <c r="AA174" s="409"/>
      <c r="AB174" s="409"/>
      <c r="AC174" s="409"/>
      <c r="AD174" s="409"/>
      <c r="AE174" s="411"/>
    </row>
    <row r="175" spans="1:51" x14ac:dyDescent="0.25">
      <c r="S175" s="429"/>
      <c r="T175" s="409"/>
      <c r="U175" s="409"/>
      <c r="V175" s="409"/>
      <c r="W175" s="409"/>
      <c r="X175" s="409"/>
      <c r="Y175" s="409"/>
      <c r="Z175" s="409"/>
      <c r="AA175" s="409"/>
      <c r="AB175" s="409"/>
      <c r="AC175" s="409"/>
      <c r="AD175" s="409"/>
      <c r="AE175" s="411"/>
    </row>
    <row r="176" spans="1:51" x14ac:dyDescent="0.25">
      <c r="S176" s="429"/>
      <c r="T176" s="409"/>
      <c r="U176" s="409"/>
      <c r="V176" s="409"/>
      <c r="W176" s="409"/>
      <c r="X176" s="409"/>
      <c r="Y176" s="409"/>
      <c r="Z176" s="409"/>
      <c r="AA176" s="409"/>
      <c r="AB176" s="409"/>
      <c r="AC176" s="409"/>
      <c r="AD176" s="409"/>
      <c r="AE176" s="411"/>
    </row>
    <row r="177" spans="19:31" x14ac:dyDescent="0.25">
      <c r="S177" s="429"/>
      <c r="T177" s="409"/>
      <c r="U177" s="409"/>
      <c r="V177" s="409"/>
      <c r="W177" s="409"/>
      <c r="X177" s="409"/>
      <c r="Y177" s="409"/>
      <c r="Z177" s="409"/>
      <c r="AA177" s="409"/>
      <c r="AB177" s="409"/>
      <c r="AC177" s="409"/>
      <c r="AD177" s="409"/>
      <c r="AE177" s="411"/>
    </row>
    <row r="178" spans="19:31" x14ac:dyDescent="0.25">
      <c r="S178" s="429"/>
      <c r="T178" s="409"/>
      <c r="U178" s="409"/>
      <c r="V178" s="409"/>
      <c r="W178" s="409"/>
      <c r="X178" s="409"/>
      <c r="Y178" s="409"/>
      <c r="Z178" s="409"/>
      <c r="AA178" s="409"/>
      <c r="AB178" s="409"/>
      <c r="AC178" s="409"/>
      <c r="AD178" s="409"/>
      <c r="AE178" s="411"/>
    </row>
    <row r="179" spans="19:31" x14ac:dyDescent="0.25">
      <c r="S179" s="429"/>
      <c r="T179" s="409"/>
      <c r="U179" s="409"/>
      <c r="V179" s="409"/>
      <c r="W179" s="409"/>
      <c r="X179" s="409"/>
      <c r="Y179" s="409"/>
      <c r="Z179" s="409"/>
      <c r="AA179" s="409"/>
      <c r="AB179" s="409"/>
      <c r="AC179" s="409"/>
      <c r="AD179" s="409"/>
      <c r="AE179" s="411"/>
    </row>
    <row r="180" spans="19:31" x14ac:dyDescent="0.25">
      <c r="S180" s="429"/>
      <c r="T180" s="409"/>
      <c r="U180" s="409"/>
      <c r="V180" s="409"/>
      <c r="W180" s="409"/>
      <c r="X180" s="409"/>
      <c r="Y180" s="409"/>
      <c r="Z180" s="409"/>
      <c r="AA180" s="409"/>
      <c r="AB180" s="409"/>
      <c r="AC180" s="409"/>
      <c r="AD180" s="409"/>
      <c r="AE180" s="411"/>
    </row>
    <row r="181" spans="19:31" x14ac:dyDescent="0.25">
      <c r="S181" s="429"/>
      <c r="T181" s="409"/>
      <c r="U181" s="409"/>
      <c r="V181" s="409"/>
      <c r="W181" s="409"/>
      <c r="X181" s="409"/>
      <c r="Y181" s="409"/>
      <c r="Z181" s="409"/>
      <c r="AA181" s="409"/>
      <c r="AB181" s="409"/>
      <c r="AC181" s="409"/>
      <c r="AD181" s="409"/>
      <c r="AE181" s="411"/>
    </row>
    <row r="182" spans="19:31" x14ac:dyDescent="0.25">
      <c r="S182" s="429"/>
      <c r="T182" s="409"/>
      <c r="U182" s="409"/>
      <c r="V182" s="409"/>
      <c r="W182" s="409"/>
      <c r="X182" s="409"/>
      <c r="Y182" s="409"/>
      <c r="Z182" s="409"/>
      <c r="AA182" s="409"/>
      <c r="AB182" s="409"/>
      <c r="AC182" s="409"/>
      <c r="AD182" s="409"/>
      <c r="AE182" s="411"/>
    </row>
    <row r="183" spans="19:31" x14ac:dyDescent="0.25">
      <c r="S183" s="429"/>
      <c r="T183" s="409"/>
      <c r="U183" s="409"/>
      <c r="V183" s="409"/>
      <c r="W183" s="409"/>
      <c r="X183" s="409"/>
      <c r="Y183" s="409"/>
      <c r="Z183" s="409"/>
      <c r="AA183" s="409"/>
      <c r="AB183" s="409"/>
      <c r="AC183" s="409"/>
      <c r="AD183" s="409"/>
      <c r="AE183" s="411"/>
    </row>
    <row r="184" spans="19:31" x14ac:dyDescent="0.25">
      <c r="S184" s="429"/>
      <c r="T184" s="409"/>
      <c r="U184" s="409"/>
      <c r="V184" s="409"/>
      <c r="W184" s="409"/>
      <c r="X184" s="409"/>
      <c r="Y184" s="409"/>
      <c r="Z184" s="409"/>
      <c r="AA184" s="409"/>
      <c r="AB184" s="409"/>
      <c r="AC184" s="409"/>
      <c r="AD184" s="409"/>
      <c r="AE184" s="411"/>
    </row>
    <row r="185" spans="19:31" x14ac:dyDescent="0.25">
      <c r="S185" s="429"/>
      <c r="T185" s="409"/>
      <c r="U185" s="409"/>
      <c r="V185" s="409"/>
      <c r="W185" s="409"/>
      <c r="X185" s="409"/>
      <c r="Y185" s="409"/>
      <c r="Z185" s="409"/>
      <c r="AA185" s="409"/>
      <c r="AB185" s="409"/>
      <c r="AC185" s="409"/>
      <c r="AD185" s="409"/>
      <c r="AE185" s="411"/>
    </row>
    <row r="186" spans="19:31" x14ac:dyDescent="0.25">
      <c r="S186" s="429"/>
      <c r="T186" s="409"/>
      <c r="U186" s="409"/>
      <c r="V186" s="409"/>
      <c r="W186" s="409"/>
      <c r="X186" s="409"/>
      <c r="Y186" s="409"/>
      <c r="Z186" s="409"/>
      <c r="AA186" s="409"/>
      <c r="AB186" s="409"/>
      <c r="AC186" s="409"/>
      <c r="AD186" s="409"/>
      <c r="AE186" s="411"/>
    </row>
    <row r="187" spans="19:31" x14ac:dyDescent="0.25">
      <c r="S187" s="429"/>
      <c r="T187" s="409"/>
      <c r="U187" s="409"/>
      <c r="V187" s="409"/>
      <c r="W187" s="409"/>
      <c r="X187" s="409"/>
      <c r="Y187" s="409"/>
      <c r="Z187" s="409"/>
      <c r="AA187" s="409"/>
      <c r="AB187" s="409"/>
      <c r="AC187" s="409"/>
      <c r="AD187" s="409"/>
      <c r="AE187" s="411"/>
    </row>
    <row r="188" spans="19:31" x14ac:dyDescent="0.25">
      <c r="S188" s="429"/>
      <c r="T188" s="409"/>
      <c r="U188" s="409"/>
      <c r="V188" s="409"/>
      <c r="W188" s="409"/>
      <c r="X188" s="409"/>
      <c r="Y188" s="409"/>
      <c r="Z188" s="409"/>
      <c r="AA188" s="409"/>
      <c r="AB188" s="409"/>
      <c r="AC188" s="409"/>
      <c r="AD188" s="409"/>
      <c r="AE188" s="411"/>
    </row>
    <row r="189" spans="19:31" x14ac:dyDescent="0.25">
      <c r="S189" s="429"/>
      <c r="T189" s="409"/>
      <c r="U189" s="409"/>
      <c r="V189" s="409"/>
      <c r="W189" s="409"/>
      <c r="X189" s="409"/>
      <c r="Y189" s="409"/>
      <c r="Z189" s="409"/>
      <c r="AA189" s="409"/>
      <c r="AB189" s="409"/>
      <c r="AC189" s="409"/>
      <c r="AD189" s="409"/>
      <c r="AE189" s="411"/>
    </row>
    <row r="190" spans="19:31" x14ac:dyDescent="0.25">
      <c r="S190" s="429"/>
      <c r="T190" s="409"/>
      <c r="U190" s="409"/>
      <c r="V190" s="409"/>
      <c r="W190" s="409"/>
      <c r="X190" s="409"/>
      <c r="Y190" s="409"/>
      <c r="Z190" s="409"/>
      <c r="AA190" s="409"/>
      <c r="AB190" s="409"/>
      <c r="AC190" s="409"/>
      <c r="AD190" s="409"/>
      <c r="AE190" s="411"/>
    </row>
    <row r="191" spans="19:31" x14ac:dyDescent="0.25">
      <c r="S191" s="429"/>
      <c r="T191" s="409"/>
      <c r="U191" s="409"/>
      <c r="V191" s="409"/>
      <c r="W191" s="409"/>
      <c r="X191" s="409"/>
      <c r="Y191" s="409"/>
      <c r="Z191" s="409"/>
      <c r="AA191" s="409"/>
      <c r="AB191" s="409"/>
      <c r="AC191" s="409"/>
      <c r="AD191" s="409"/>
      <c r="AE191" s="411"/>
    </row>
    <row r="192" spans="19:31" x14ac:dyDescent="0.25">
      <c r="S192" s="429"/>
      <c r="T192" s="409"/>
      <c r="U192" s="409"/>
      <c r="V192" s="409"/>
      <c r="W192" s="409"/>
      <c r="X192" s="409"/>
      <c r="Y192" s="409"/>
      <c r="Z192" s="409"/>
      <c r="AA192" s="409"/>
      <c r="AB192" s="409"/>
      <c r="AC192" s="409"/>
      <c r="AD192" s="409"/>
      <c r="AE192" s="411"/>
    </row>
    <row r="193" spans="19:31" x14ac:dyDescent="0.25">
      <c r="S193" s="429"/>
      <c r="T193" s="409"/>
      <c r="U193" s="409"/>
      <c r="V193" s="409"/>
      <c r="W193" s="409"/>
      <c r="X193" s="409"/>
      <c r="Y193" s="409"/>
      <c r="Z193" s="409"/>
      <c r="AA193" s="409"/>
      <c r="AB193" s="409"/>
      <c r="AC193" s="409"/>
      <c r="AD193" s="409"/>
      <c r="AE193" s="411"/>
    </row>
    <row r="194" spans="19:31" x14ac:dyDescent="0.25">
      <c r="S194" s="429"/>
      <c r="T194" s="409"/>
      <c r="U194" s="409"/>
      <c r="V194" s="409"/>
      <c r="W194" s="409"/>
      <c r="X194" s="409"/>
      <c r="Y194" s="409"/>
      <c r="Z194" s="409"/>
      <c r="AA194" s="409"/>
      <c r="AB194" s="409"/>
      <c r="AC194" s="409"/>
      <c r="AD194" s="409"/>
      <c r="AE194" s="411"/>
    </row>
    <row r="195" spans="19:31" x14ac:dyDescent="0.25">
      <c r="S195" s="429"/>
      <c r="T195" s="409"/>
      <c r="U195" s="409"/>
      <c r="V195" s="409"/>
      <c r="W195" s="409"/>
      <c r="X195" s="409"/>
      <c r="Y195" s="409"/>
      <c r="Z195" s="409"/>
      <c r="AA195" s="409"/>
      <c r="AB195" s="409"/>
      <c r="AC195" s="409"/>
      <c r="AD195" s="409"/>
      <c r="AE195" s="411"/>
    </row>
    <row r="196" spans="19:31" x14ac:dyDescent="0.25">
      <c r="S196" s="429"/>
      <c r="T196" s="409"/>
      <c r="U196" s="409"/>
      <c r="V196" s="409"/>
      <c r="W196" s="409"/>
      <c r="X196" s="409"/>
      <c r="Y196" s="409"/>
      <c r="Z196" s="409"/>
      <c r="AA196" s="409"/>
      <c r="AB196" s="409"/>
      <c r="AC196" s="409"/>
      <c r="AD196" s="409"/>
      <c r="AE196" s="411"/>
    </row>
    <row r="197" spans="19:31" x14ac:dyDescent="0.25">
      <c r="S197" s="429"/>
      <c r="T197" s="409"/>
      <c r="U197" s="409"/>
      <c r="V197" s="409"/>
      <c r="W197" s="409"/>
      <c r="X197" s="409"/>
      <c r="Y197" s="409"/>
      <c r="Z197" s="409"/>
      <c r="AA197" s="409"/>
      <c r="AB197" s="409"/>
      <c r="AC197" s="409"/>
      <c r="AD197" s="409"/>
      <c r="AE197" s="411"/>
    </row>
    <row r="198" spans="19:31" x14ac:dyDescent="0.25">
      <c r="S198" s="429"/>
      <c r="T198" s="409"/>
      <c r="U198" s="409"/>
      <c r="V198" s="409"/>
      <c r="W198" s="409"/>
      <c r="X198" s="409"/>
      <c r="Y198" s="409"/>
      <c r="Z198" s="409"/>
      <c r="AA198" s="409"/>
      <c r="AB198" s="409"/>
      <c r="AC198" s="409"/>
      <c r="AD198" s="409"/>
      <c r="AE198" s="411"/>
    </row>
    <row r="199" spans="19:31" x14ac:dyDescent="0.25">
      <c r="S199" s="429"/>
      <c r="T199" s="409"/>
      <c r="U199" s="409"/>
      <c r="V199" s="409"/>
      <c r="W199" s="409"/>
      <c r="X199" s="409"/>
      <c r="Y199" s="409"/>
      <c r="Z199" s="409"/>
      <c r="AA199" s="409"/>
      <c r="AB199" s="409"/>
      <c r="AC199" s="409"/>
      <c r="AD199" s="409"/>
      <c r="AE199" s="411"/>
    </row>
    <row r="200" spans="19:31" x14ac:dyDescent="0.25">
      <c r="S200" s="429"/>
      <c r="T200" s="409"/>
      <c r="U200" s="409"/>
      <c r="V200" s="409"/>
      <c r="W200" s="409"/>
      <c r="X200" s="409"/>
      <c r="Y200" s="409"/>
      <c r="Z200" s="409"/>
      <c r="AA200" s="409"/>
      <c r="AB200" s="409"/>
      <c r="AC200" s="409"/>
      <c r="AD200" s="409"/>
      <c r="AE200" s="411"/>
    </row>
    <row r="201" spans="19:31" x14ac:dyDescent="0.25">
      <c r="S201" s="429"/>
      <c r="T201" s="409"/>
      <c r="U201" s="409"/>
      <c r="V201" s="409"/>
      <c r="W201" s="409"/>
      <c r="X201" s="409"/>
      <c r="Y201" s="409"/>
      <c r="Z201" s="409"/>
      <c r="AA201" s="409"/>
      <c r="AB201" s="409"/>
      <c r="AC201" s="409"/>
      <c r="AD201" s="409"/>
      <c r="AE201" s="411"/>
    </row>
    <row r="202" spans="19:31" x14ac:dyDescent="0.25">
      <c r="S202" s="429"/>
      <c r="T202" s="409"/>
      <c r="U202" s="409"/>
      <c r="V202" s="409"/>
      <c r="W202" s="409"/>
      <c r="X202" s="409"/>
      <c r="Y202" s="409"/>
      <c r="Z202" s="409"/>
      <c r="AA202" s="409"/>
      <c r="AB202" s="409"/>
      <c r="AC202" s="409"/>
      <c r="AD202" s="409"/>
      <c r="AE202" s="411"/>
    </row>
    <row r="203" spans="19:31" x14ac:dyDescent="0.25">
      <c r="S203" s="429"/>
      <c r="T203" s="409"/>
      <c r="U203" s="409"/>
      <c r="V203" s="409"/>
      <c r="W203" s="409"/>
      <c r="X203" s="409"/>
      <c r="Y203" s="409"/>
      <c r="Z203" s="409"/>
      <c r="AA203" s="409"/>
      <c r="AB203" s="409"/>
      <c r="AC203" s="409"/>
      <c r="AD203" s="409"/>
      <c r="AE203" s="411"/>
    </row>
    <row r="204" spans="19:31" x14ac:dyDescent="0.25">
      <c r="S204" s="429"/>
      <c r="T204" s="409"/>
      <c r="U204" s="409"/>
      <c r="V204" s="409"/>
      <c r="W204" s="409"/>
      <c r="X204" s="409"/>
      <c r="Y204" s="409"/>
      <c r="Z204" s="409"/>
      <c r="AA204" s="409"/>
      <c r="AB204" s="409"/>
      <c r="AC204" s="409"/>
      <c r="AD204" s="409"/>
      <c r="AE204" s="411"/>
    </row>
    <row r="205" spans="19:31" x14ac:dyDescent="0.25">
      <c r="S205" s="429"/>
      <c r="T205" s="409"/>
      <c r="U205" s="409"/>
      <c r="V205" s="409"/>
      <c r="W205" s="409"/>
      <c r="X205" s="409"/>
      <c r="Y205" s="409"/>
      <c r="Z205" s="409"/>
      <c r="AA205" s="409"/>
      <c r="AB205" s="409"/>
      <c r="AC205" s="409"/>
      <c r="AD205" s="409"/>
      <c r="AE205" s="411"/>
    </row>
    <row r="206" spans="19:31" x14ac:dyDescent="0.25">
      <c r="S206" s="429"/>
      <c r="T206" s="409"/>
      <c r="U206" s="409"/>
      <c r="V206" s="409"/>
      <c r="W206" s="409"/>
      <c r="X206" s="409"/>
      <c r="Y206" s="409"/>
      <c r="Z206" s="409"/>
      <c r="AA206" s="409"/>
      <c r="AB206" s="409"/>
      <c r="AC206" s="409"/>
      <c r="AD206" s="409"/>
      <c r="AE206" s="411"/>
    </row>
    <row r="207" spans="19:31" x14ac:dyDescent="0.25">
      <c r="S207" s="429"/>
      <c r="T207" s="409"/>
      <c r="U207" s="409"/>
      <c r="V207" s="409"/>
      <c r="W207" s="409"/>
      <c r="X207" s="409"/>
      <c r="Y207" s="409"/>
      <c r="Z207" s="409"/>
      <c r="AA207" s="409"/>
      <c r="AB207" s="409"/>
      <c r="AC207" s="409"/>
      <c r="AD207" s="409"/>
      <c r="AE207" s="411"/>
    </row>
    <row r="208" spans="19:31" x14ac:dyDescent="0.25">
      <c r="S208" s="429"/>
      <c r="T208" s="409"/>
      <c r="U208" s="409"/>
      <c r="V208" s="409"/>
      <c r="W208" s="409"/>
      <c r="X208" s="409"/>
      <c r="Y208" s="409"/>
      <c r="Z208" s="409"/>
      <c r="AA208" s="409"/>
      <c r="AB208" s="409"/>
      <c r="AC208" s="409"/>
      <c r="AD208" s="409"/>
      <c r="AE208" s="411"/>
    </row>
    <row r="209" spans="19:31" x14ac:dyDescent="0.25">
      <c r="S209" s="429"/>
      <c r="T209" s="409"/>
      <c r="U209" s="409"/>
      <c r="V209" s="409"/>
      <c r="W209" s="409"/>
      <c r="X209" s="409"/>
      <c r="Y209" s="409"/>
      <c r="Z209" s="409"/>
      <c r="AA209" s="409"/>
      <c r="AB209" s="409"/>
      <c r="AC209" s="409"/>
      <c r="AD209" s="409"/>
      <c r="AE209" s="411"/>
    </row>
    <row r="210" spans="19:31" x14ac:dyDescent="0.25">
      <c r="S210" s="429"/>
      <c r="T210" s="409"/>
      <c r="U210" s="409"/>
      <c r="V210" s="409"/>
      <c r="W210" s="409"/>
      <c r="X210" s="409"/>
      <c r="Y210" s="409"/>
      <c r="Z210" s="409"/>
      <c r="AA210" s="409"/>
      <c r="AB210" s="409"/>
      <c r="AC210" s="409"/>
      <c r="AD210" s="409"/>
      <c r="AE210" s="411"/>
    </row>
    <row r="211" spans="19:31" x14ac:dyDescent="0.25">
      <c r="S211" s="429"/>
      <c r="T211" s="409"/>
      <c r="U211" s="409"/>
      <c r="V211" s="409"/>
      <c r="W211" s="409"/>
      <c r="X211" s="409"/>
      <c r="Y211" s="409"/>
      <c r="Z211" s="409"/>
      <c r="AA211" s="409"/>
      <c r="AB211" s="409"/>
      <c r="AC211" s="409"/>
      <c r="AD211" s="409"/>
      <c r="AE211" s="411"/>
    </row>
    <row r="212" spans="19:31" x14ac:dyDescent="0.25">
      <c r="S212" s="429"/>
      <c r="T212" s="409"/>
      <c r="U212" s="409"/>
      <c r="V212" s="409"/>
      <c r="W212" s="409"/>
      <c r="X212" s="409"/>
      <c r="Y212" s="409"/>
      <c r="Z212" s="409"/>
      <c r="AA212" s="409"/>
      <c r="AB212" s="409"/>
      <c r="AC212" s="409"/>
      <c r="AD212" s="409"/>
      <c r="AE212" s="411"/>
    </row>
    <row r="213" spans="19:31" x14ac:dyDescent="0.25">
      <c r="S213" s="429"/>
      <c r="T213" s="409"/>
      <c r="U213" s="409"/>
      <c r="V213" s="409"/>
      <c r="W213" s="409"/>
      <c r="X213" s="409"/>
      <c r="Y213" s="409"/>
      <c r="Z213" s="409"/>
      <c r="AA213" s="409"/>
      <c r="AB213" s="409"/>
      <c r="AC213" s="409"/>
      <c r="AD213" s="409"/>
      <c r="AE213" s="411"/>
    </row>
    <row r="214" spans="19:31" x14ac:dyDescent="0.25">
      <c r="S214" s="429"/>
      <c r="T214" s="409"/>
      <c r="U214" s="409"/>
      <c r="V214" s="409"/>
      <c r="W214" s="409"/>
      <c r="X214" s="409"/>
      <c r="Y214" s="409"/>
      <c r="Z214" s="409"/>
      <c r="AA214" s="409"/>
      <c r="AB214" s="409"/>
      <c r="AC214" s="409"/>
      <c r="AD214" s="409"/>
      <c r="AE214" s="411"/>
    </row>
    <row r="215" spans="19:31" x14ac:dyDescent="0.25">
      <c r="S215" s="429"/>
      <c r="T215" s="409"/>
      <c r="U215" s="409"/>
      <c r="V215" s="409"/>
      <c r="W215" s="409"/>
      <c r="X215" s="409"/>
      <c r="Y215" s="409"/>
      <c r="Z215" s="409"/>
      <c r="AA215" s="409"/>
      <c r="AB215" s="409"/>
      <c r="AC215" s="409"/>
      <c r="AD215" s="409"/>
      <c r="AE215" s="411"/>
    </row>
    <row r="216" spans="19:31" x14ac:dyDescent="0.25">
      <c r="S216" s="429"/>
      <c r="T216" s="409"/>
      <c r="U216" s="409"/>
      <c r="V216" s="409"/>
      <c r="W216" s="409"/>
      <c r="X216" s="409"/>
      <c r="Y216" s="409"/>
      <c r="Z216" s="409"/>
      <c r="AA216" s="409"/>
      <c r="AB216" s="409"/>
      <c r="AC216" s="409"/>
      <c r="AD216" s="409"/>
      <c r="AE216" s="411"/>
    </row>
    <row r="217" spans="19:31" x14ac:dyDescent="0.25">
      <c r="S217" s="429"/>
      <c r="T217" s="409"/>
      <c r="U217" s="409"/>
      <c r="V217" s="409"/>
      <c r="W217" s="409"/>
      <c r="X217" s="409"/>
      <c r="Y217" s="409"/>
      <c r="Z217" s="409"/>
      <c r="AA217" s="409"/>
      <c r="AB217" s="409"/>
      <c r="AC217" s="409"/>
      <c r="AD217" s="409"/>
      <c r="AE217" s="411"/>
    </row>
    <row r="218" spans="19:31" x14ac:dyDescent="0.25">
      <c r="S218" s="429"/>
      <c r="T218" s="409"/>
      <c r="U218" s="409"/>
      <c r="V218" s="409"/>
      <c r="W218" s="409"/>
      <c r="X218" s="409"/>
      <c r="Y218" s="409"/>
      <c r="Z218" s="409"/>
      <c r="AA218" s="409"/>
      <c r="AB218" s="409"/>
      <c r="AC218" s="409"/>
      <c r="AD218" s="409"/>
      <c r="AE218" s="411"/>
    </row>
    <row r="219" spans="19:31" x14ac:dyDescent="0.25">
      <c r="S219" s="429"/>
      <c r="T219" s="409"/>
      <c r="U219" s="409"/>
      <c r="V219" s="409"/>
      <c r="W219" s="409"/>
      <c r="X219" s="409"/>
      <c r="Y219" s="409"/>
      <c r="Z219" s="409"/>
      <c r="AA219" s="409"/>
      <c r="AB219" s="409"/>
      <c r="AC219" s="409"/>
      <c r="AD219" s="409"/>
      <c r="AE219" s="411"/>
    </row>
    <row r="220" spans="19:31" x14ac:dyDescent="0.25">
      <c r="S220" s="429"/>
      <c r="T220" s="409"/>
      <c r="U220" s="409"/>
      <c r="V220" s="409"/>
      <c r="W220" s="409"/>
      <c r="X220" s="409"/>
      <c r="Y220" s="409"/>
      <c r="Z220" s="409"/>
      <c r="AA220" s="409"/>
      <c r="AB220" s="409"/>
      <c r="AC220" s="409"/>
      <c r="AD220" s="409"/>
      <c r="AE220" s="411"/>
    </row>
    <row r="221" spans="19:31" x14ac:dyDescent="0.25">
      <c r="S221" s="429"/>
      <c r="T221" s="409"/>
      <c r="U221" s="409"/>
      <c r="V221" s="409"/>
      <c r="W221" s="409"/>
      <c r="X221" s="409"/>
      <c r="Y221" s="409"/>
      <c r="Z221" s="409"/>
      <c r="AA221" s="409"/>
      <c r="AB221" s="409"/>
      <c r="AC221" s="409"/>
      <c r="AD221" s="409"/>
      <c r="AE221" s="411"/>
    </row>
    <row r="222" spans="19:31" x14ac:dyDescent="0.25">
      <c r="S222" s="429"/>
      <c r="T222" s="409"/>
      <c r="U222" s="409"/>
      <c r="V222" s="409"/>
      <c r="W222" s="409"/>
      <c r="X222" s="409"/>
      <c r="Y222" s="409"/>
      <c r="Z222" s="409"/>
      <c r="AA222" s="409"/>
      <c r="AB222" s="409"/>
      <c r="AC222" s="409"/>
      <c r="AD222" s="409"/>
      <c r="AE222" s="411"/>
    </row>
    <row r="223" spans="19:31" x14ac:dyDescent="0.25">
      <c r="S223" s="429"/>
      <c r="T223" s="409"/>
      <c r="U223" s="409"/>
      <c r="V223" s="409"/>
      <c r="W223" s="409"/>
      <c r="X223" s="409"/>
      <c r="Y223" s="409"/>
      <c r="Z223" s="409"/>
      <c r="AA223" s="409"/>
      <c r="AB223" s="409"/>
      <c r="AC223" s="409"/>
      <c r="AD223" s="409"/>
      <c r="AE223" s="411"/>
    </row>
    <row r="224" spans="19:31" x14ac:dyDescent="0.25">
      <c r="S224" s="429"/>
      <c r="T224" s="409"/>
      <c r="U224" s="409"/>
      <c r="V224" s="409"/>
      <c r="W224" s="409"/>
      <c r="X224" s="409"/>
      <c r="Y224" s="409"/>
      <c r="Z224" s="409"/>
      <c r="AA224" s="409"/>
      <c r="AB224" s="409"/>
      <c r="AC224" s="409"/>
      <c r="AD224" s="409"/>
      <c r="AE224" s="411"/>
    </row>
    <row r="225" spans="19:31" x14ac:dyDescent="0.25">
      <c r="S225" s="429"/>
      <c r="T225" s="409"/>
      <c r="U225" s="409"/>
      <c r="V225" s="409"/>
      <c r="W225" s="409"/>
      <c r="X225" s="409"/>
      <c r="Y225" s="409"/>
      <c r="Z225" s="409"/>
      <c r="AA225" s="409"/>
      <c r="AB225" s="409"/>
      <c r="AC225" s="409"/>
      <c r="AD225" s="409"/>
      <c r="AE225" s="411"/>
    </row>
    <row r="226" spans="19:31" x14ac:dyDescent="0.25">
      <c r="S226" s="429"/>
      <c r="T226" s="409"/>
      <c r="U226" s="409"/>
      <c r="V226" s="409"/>
      <c r="W226" s="409"/>
      <c r="X226" s="409"/>
      <c r="Y226" s="409"/>
      <c r="Z226" s="409"/>
      <c r="AA226" s="409"/>
      <c r="AB226" s="409"/>
      <c r="AC226" s="409"/>
      <c r="AD226" s="409"/>
      <c r="AE226" s="411"/>
    </row>
    <row r="227" spans="19:31" x14ac:dyDescent="0.25">
      <c r="S227" s="429"/>
      <c r="T227" s="409"/>
      <c r="U227" s="409"/>
      <c r="V227" s="409"/>
      <c r="W227" s="409"/>
      <c r="X227" s="409"/>
      <c r="Y227" s="409"/>
      <c r="Z227" s="409"/>
      <c r="AA227" s="409"/>
      <c r="AB227" s="409"/>
      <c r="AC227" s="409"/>
      <c r="AD227" s="409"/>
      <c r="AE227" s="411"/>
    </row>
    <row r="228" spans="19:31" x14ac:dyDescent="0.25">
      <c r="S228" s="429"/>
      <c r="T228" s="409"/>
      <c r="U228" s="409"/>
      <c r="V228" s="409"/>
      <c r="W228" s="409"/>
      <c r="X228" s="409"/>
      <c r="Y228" s="409"/>
      <c r="Z228" s="409"/>
      <c r="AA228" s="409"/>
      <c r="AB228" s="409"/>
      <c r="AC228" s="409"/>
      <c r="AD228" s="409"/>
      <c r="AE228" s="411"/>
    </row>
    <row r="229" spans="19:31" x14ac:dyDescent="0.25">
      <c r="S229" s="429"/>
      <c r="T229" s="409"/>
      <c r="U229" s="409"/>
      <c r="V229" s="409"/>
      <c r="W229" s="409"/>
      <c r="X229" s="409"/>
      <c r="Y229" s="409"/>
      <c r="Z229" s="409"/>
      <c r="AA229" s="409"/>
      <c r="AB229" s="409"/>
      <c r="AC229" s="409"/>
      <c r="AD229" s="409"/>
      <c r="AE229" s="411"/>
    </row>
    <row r="230" spans="19:31" x14ac:dyDescent="0.25">
      <c r="S230" s="429"/>
      <c r="T230" s="409"/>
      <c r="U230" s="409"/>
      <c r="V230" s="409"/>
      <c r="W230" s="409"/>
      <c r="X230" s="409"/>
      <c r="Y230" s="409"/>
      <c r="Z230" s="409"/>
      <c r="AA230" s="409"/>
      <c r="AB230" s="409"/>
      <c r="AC230" s="409"/>
      <c r="AD230" s="409"/>
      <c r="AE230" s="411"/>
    </row>
    <row r="231" spans="19:31" x14ac:dyDescent="0.25">
      <c r="S231" s="429"/>
      <c r="T231" s="409"/>
      <c r="U231" s="409"/>
      <c r="V231" s="409"/>
      <c r="W231" s="409"/>
      <c r="X231" s="409"/>
      <c r="Y231" s="409"/>
      <c r="Z231" s="409"/>
      <c r="AA231" s="409"/>
      <c r="AB231" s="409"/>
      <c r="AC231" s="409"/>
      <c r="AD231" s="409"/>
      <c r="AE231" s="411"/>
    </row>
    <row r="232" spans="19:31" x14ac:dyDescent="0.25">
      <c r="S232" s="429"/>
      <c r="T232" s="409"/>
      <c r="U232" s="409"/>
      <c r="V232" s="409"/>
      <c r="W232" s="409"/>
      <c r="X232" s="409"/>
      <c r="Y232" s="409"/>
      <c r="Z232" s="409"/>
      <c r="AA232" s="409"/>
      <c r="AB232" s="409"/>
      <c r="AC232" s="409"/>
      <c r="AD232" s="409"/>
      <c r="AE232" s="411"/>
    </row>
    <row r="233" spans="19:31" x14ac:dyDescent="0.25">
      <c r="S233" s="429"/>
      <c r="T233" s="409"/>
      <c r="U233" s="409"/>
      <c r="V233" s="409"/>
      <c r="W233" s="409"/>
      <c r="X233" s="409"/>
      <c r="Y233" s="409"/>
      <c r="Z233" s="409"/>
      <c r="AA233" s="409"/>
      <c r="AB233" s="409"/>
      <c r="AC233" s="409"/>
      <c r="AD233" s="409"/>
      <c r="AE233" s="411"/>
    </row>
    <row r="234" spans="19:31" x14ac:dyDescent="0.25">
      <c r="S234" s="429"/>
      <c r="T234" s="409"/>
      <c r="U234" s="409"/>
      <c r="V234" s="409"/>
      <c r="W234" s="409"/>
      <c r="X234" s="409"/>
      <c r="Y234" s="409"/>
      <c r="Z234" s="409"/>
      <c r="AA234" s="409"/>
      <c r="AB234" s="409"/>
      <c r="AC234" s="409"/>
      <c r="AD234" s="409"/>
      <c r="AE234" s="411"/>
    </row>
    <row r="235" spans="19:31" x14ac:dyDescent="0.25">
      <c r="S235" s="429"/>
      <c r="T235" s="409"/>
      <c r="U235" s="409"/>
      <c r="V235" s="409"/>
      <c r="W235" s="409"/>
      <c r="X235" s="409"/>
      <c r="Y235" s="409"/>
      <c r="Z235" s="409"/>
      <c r="AA235" s="409"/>
      <c r="AB235" s="409"/>
      <c r="AC235" s="409"/>
      <c r="AD235" s="409"/>
      <c r="AE235" s="411"/>
    </row>
    <row r="236" spans="19:31" x14ac:dyDescent="0.25">
      <c r="S236" s="429"/>
      <c r="T236" s="409"/>
      <c r="U236" s="409"/>
      <c r="V236" s="409"/>
      <c r="W236" s="409"/>
      <c r="X236" s="409"/>
      <c r="Y236" s="409"/>
      <c r="Z236" s="409"/>
      <c r="AA236" s="409"/>
      <c r="AB236" s="409"/>
      <c r="AC236" s="409"/>
      <c r="AD236" s="409"/>
      <c r="AE236" s="411"/>
    </row>
    <row r="237" spans="19:31" x14ac:dyDescent="0.25">
      <c r="S237" s="429"/>
      <c r="T237" s="409"/>
      <c r="U237" s="409"/>
      <c r="V237" s="409"/>
      <c r="W237" s="409"/>
      <c r="X237" s="409"/>
      <c r="Y237" s="409"/>
      <c r="Z237" s="409"/>
      <c r="AA237" s="409"/>
      <c r="AB237" s="409"/>
      <c r="AC237" s="409"/>
      <c r="AD237" s="409"/>
      <c r="AE237" s="411"/>
    </row>
    <row r="238" spans="19:31" x14ac:dyDescent="0.25">
      <c r="S238" s="429"/>
      <c r="T238" s="409"/>
      <c r="U238" s="409"/>
      <c r="V238" s="409"/>
      <c r="W238" s="409"/>
      <c r="X238" s="409"/>
      <c r="Y238" s="409"/>
      <c r="Z238" s="409"/>
      <c r="AA238" s="409"/>
      <c r="AB238" s="409"/>
      <c r="AC238" s="409"/>
      <c r="AD238" s="409"/>
      <c r="AE238" s="411"/>
    </row>
    <row r="239" spans="19:31" x14ac:dyDescent="0.25">
      <c r="S239" s="429"/>
      <c r="T239" s="409"/>
      <c r="U239" s="409"/>
      <c r="V239" s="409"/>
      <c r="W239" s="409"/>
      <c r="X239" s="409"/>
      <c r="Y239" s="409"/>
      <c r="Z239" s="409"/>
      <c r="AA239" s="409"/>
      <c r="AB239" s="409"/>
      <c r="AC239" s="409"/>
      <c r="AD239" s="409"/>
      <c r="AE239" s="411"/>
    </row>
    <row r="240" spans="19:31" x14ac:dyDescent="0.25">
      <c r="S240" s="429"/>
      <c r="T240" s="409"/>
      <c r="U240" s="409"/>
      <c r="V240" s="409"/>
      <c r="W240" s="409"/>
      <c r="X240" s="409"/>
      <c r="Y240" s="409"/>
      <c r="Z240" s="409"/>
      <c r="AA240" s="409"/>
      <c r="AB240" s="409"/>
      <c r="AC240" s="409"/>
      <c r="AD240" s="409"/>
      <c r="AE240" s="411"/>
    </row>
    <row r="241" spans="19:31" x14ac:dyDescent="0.25">
      <c r="S241" s="429"/>
      <c r="T241" s="409"/>
      <c r="U241" s="409"/>
      <c r="V241" s="409"/>
      <c r="W241" s="409"/>
      <c r="X241" s="409"/>
      <c r="Y241" s="409"/>
      <c r="Z241" s="409"/>
      <c r="AA241" s="409"/>
      <c r="AB241" s="409"/>
      <c r="AC241" s="409"/>
      <c r="AD241" s="409"/>
      <c r="AE241" s="411"/>
    </row>
    <row r="242" spans="19:31" x14ac:dyDescent="0.25">
      <c r="S242" s="429"/>
      <c r="T242" s="409"/>
      <c r="U242" s="409"/>
      <c r="V242" s="409"/>
      <c r="W242" s="409"/>
      <c r="X242" s="409"/>
      <c r="Y242" s="409"/>
      <c r="Z242" s="409"/>
      <c r="AA242" s="409"/>
      <c r="AB242" s="409"/>
      <c r="AC242" s="409"/>
      <c r="AD242" s="409"/>
      <c r="AE242" s="411"/>
    </row>
    <row r="243" spans="19:31" x14ac:dyDescent="0.25">
      <c r="S243" s="429"/>
      <c r="T243" s="409"/>
      <c r="U243" s="409"/>
      <c r="V243" s="409"/>
      <c r="W243" s="409"/>
      <c r="X243" s="409"/>
      <c r="Y243" s="409"/>
      <c r="Z243" s="409"/>
      <c r="AA243" s="409"/>
      <c r="AB243" s="409"/>
      <c r="AC243" s="409"/>
      <c r="AD243" s="409"/>
      <c r="AE243" s="411"/>
    </row>
    <row r="244" spans="19:31" x14ac:dyDescent="0.25">
      <c r="S244" s="429"/>
      <c r="T244" s="409"/>
      <c r="U244" s="409"/>
      <c r="V244" s="409"/>
      <c r="W244" s="409"/>
      <c r="X244" s="409"/>
      <c r="Y244" s="409"/>
      <c r="Z244" s="409"/>
      <c r="AA244" s="409"/>
      <c r="AB244" s="409"/>
      <c r="AC244" s="409"/>
      <c r="AD244" s="409"/>
      <c r="AE244" s="411"/>
    </row>
    <row r="245" spans="19:31" x14ac:dyDescent="0.25">
      <c r="S245" s="429"/>
      <c r="T245" s="409"/>
      <c r="U245" s="409"/>
      <c r="V245" s="409"/>
      <c r="W245" s="409"/>
      <c r="X245" s="409"/>
      <c r="Y245" s="409"/>
      <c r="Z245" s="409"/>
      <c r="AA245" s="409"/>
      <c r="AB245" s="409"/>
      <c r="AC245" s="409"/>
      <c r="AD245" s="409"/>
      <c r="AE245" s="411"/>
    </row>
    <row r="246" spans="19:31" x14ac:dyDescent="0.25">
      <c r="S246" s="429"/>
      <c r="T246" s="409"/>
      <c r="U246" s="409"/>
      <c r="V246" s="409"/>
      <c r="W246" s="409"/>
      <c r="X246" s="409"/>
      <c r="Y246" s="409"/>
      <c r="Z246" s="409"/>
      <c r="AA246" s="409"/>
      <c r="AB246" s="409"/>
      <c r="AC246" s="409"/>
      <c r="AD246" s="409"/>
      <c r="AE246" s="411"/>
    </row>
    <row r="247" spans="19:31" x14ac:dyDescent="0.25">
      <c r="S247" s="429"/>
      <c r="T247" s="409"/>
      <c r="U247" s="409"/>
      <c r="V247" s="409"/>
      <c r="W247" s="409"/>
      <c r="X247" s="409"/>
      <c r="Y247" s="409"/>
      <c r="Z247" s="409"/>
      <c r="AA247" s="409"/>
      <c r="AB247" s="409"/>
      <c r="AC247" s="409"/>
      <c r="AD247" s="409"/>
      <c r="AE247" s="411"/>
    </row>
    <row r="248" spans="19:31" x14ac:dyDescent="0.25">
      <c r="S248" s="429"/>
      <c r="T248" s="409"/>
      <c r="U248" s="409"/>
      <c r="V248" s="409"/>
      <c r="W248" s="409"/>
      <c r="X248" s="409"/>
      <c r="Y248" s="409"/>
      <c r="Z248" s="409"/>
      <c r="AA248" s="409"/>
      <c r="AB248" s="409"/>
      <c r="AC248" s="409"/>
      <c r="AD248" s="409"/>
      <c r="AE248" s="411"/>
    </row>
    <row r="249" spans="19:31" x14ac:dyDescent="0.25">
      <c r="S249" s="429"/>
      <c r="T249" s="409"/>
      <c r="U249" s="409"/>
      <c r="V249" s="409"/>
      <c r="W249" s="409"/>
      <c r="X249" s="409"/>
      <c r="Y249" s="409"/>
      <c r="Z249" s="409"/>
      <c r="AA249" s="409"/>
      <c r="AB249" s="409"/>
      <c r="AC249" s="409"/>
      <c r="AD249" s="409"/>
      <c r="AE249" s="411"/>
    </row>
    <row r="250" spans="19:31" x14ac:dyDescent="0.25">
      <c r="S250" s="429"/>
      <c r="T250" s="409"/>
      <c r="U250" s="409"/>
      <c r="V250" s="409"/>
      <c r="W250" s="409"/>
      <c r="X250" s="409"/>
      <c r="Y250" s="409"/>
      <c r="Z250" s="409"/>
      <c r="AA250" s="409"/>
      <c r="AB250" s="409"/>
      <c r="AC250" s="409"/>
      <c r="AD250" s="409"/>
      <c r="AE250" s="411"/>
    </row>
    <row r="251" spans="19:31" x14ac:dyDescent="0.25">
      <c r="S251" s="429"/>
      <c r="T251" s="409"/>
      <c r="U251" s="409"/>
      <c r="V251" s="409"/>
      <c r="W251" s="409"/>
      <c r="X251" s="409"/>
      <c r="Y251" s="409"/>
      <c r="Z251" s="409"/>
      <c r="AA251" s="409"/>
      <c r="AB251" s="409"/>
      <c r="AC251" s="409"/>
      <c r="AD251" s="409"/>
      <c r="AE251" s="411"/>
    </row>
    <row r="252" spans="19:31" x14ac:dyDescent="0.25">
      <c r="S252" s="429"/>
      <c r="T252" s="409"/>
      <c r="U252" s="409"/>
      <c r="V252" s="409"/>
      <c r="W252" s="409"/>
      <c r="X252" s="409"/>
      <c r="Y252" s="409"/>
      <c r="Z252" s="409"/>
      <c r="AA252" s="409"/>
      <c r="AB252" s="409"/>
      <c r="AC252" s="409"/>
      <c r="AD252" s="409"/>
      <c r="AE252" s="411"/>
    </row>
    <row r="253" spans="19:31" x14ac:dyDescent="0.25">
      <c r="S253" s="429"/>
      <c r="T253" s="409"/>
      <c r="U253" s="409"/>
      <c r="V253" s="409"/>
      <c r="W253" s="409"/>
      <c r="X253" s="409"/>
      <c r="Y253" s="409"/>
      <c r="Z253" s="409"/>
      <c r="AA253" s="409"/>
      <c r="AB253" s="409"/>
      <c r="AC253" s="409"/>
      <c r="AD253" s="409"/>
      <c r="AE253" s="411"/>
    </row>
    <row r="254" spans="19:31" x14ac:dyDescent="0.25">
      <c r="S254" s="429"/>
      <c r="T254" s="409"/>
      <c r="U254" s="409"/>
      <c r="V254" s="409"/>
      <c r="W254" s="409"/>
      <c r="X254" s="409"/>
      <c r="Y254" s="409"/>
      <c r="Z254" s="409"/>
      <c r="AA254" s="409"/>
      <c r="AB254" s="409"/>
      <c r="AC254" s="409"/>
      <c r="AD254" s="409"/>
      <c r="AE254" s="411"/>
    </row>
    <row r="255" spans="19:31" x14ac:dyDescent="0.25">
      <c r="S255" s="429"/>
      <c r="T255" s="409"/>
      <c r="U255" s="409"/>
      <c r="V255" s="409"/>
      <c r="W255" s="409"/>
      <c r="X255" s="409"/>
      <c r="Y255" s="409"/>
      <c r="Z255" s="409"/>
      <c r="AA255" s="409"/>
      <c r="AB255" s="409"/>
      <c r="AC255" s="409"/>
      <c r="AD255" s="409"/>
      <c r="AE255" s="411"/>
    </row>
    <row r="256" spans="19:31" x14ac:dyDescent="0.25">
      <c r="S256" s="429"/>
      <c r="T256" s="409"/>
      <c r="U256" s="409"/>
      <c r="V256" s="409"/>
      <c r="W256" s="409"/>
      <c r="X256" s="409"/>
      <c r="Y256" s="409"/>
      <c r="Z256" s="409"/>
      <c r="AA256" s="409"/>
      <c r="AB256" s="409"/>
      <c r="AC256" s="409"/>
      <c r="AD256" s="409"/>
      <c r="AE256" s="411"/>
    </row>
    <row r="257" spans="19:31" x14ac:dyDescent="0.25">
      <c r="S257" s="429"/>
      <c r="T257" s="409"/>
      <c r="U257" s="409"/>
      <c r="V257" s="409"/>
      <c r="W257" s="409"/>
      <c r="X257" s="409"/>
      <c r="Y257" s="409"/>
      <c r="Z257" s="409"/>
      <c r="AA257" s="409"/>
      <c r="AB257" s="409"/>
      <c r="AC257" s="409"/>
      <c r="AD257" s="409"/>
      <c r="AE257" s="411"/>
    </row>
    <row r="258" spans="19:31" x14ac:dyDescent="0.25">
      <c r="S258" s="429"/>
      <c r="T258" s="409"/>
      <c r="U258" s="409"/>
      <c r="V258" s="409"/>
      <c r="W258" s="409"/>
      <c r="X258" s="409"/>
      <c r="Y258" s="409"/>
      <c r="Z258" s="409"/>
      <c r="AA258" s="409"/>
      <c r="AB258" s="409"/>
      <c r="AC258" s="409"/>
      <c r="AD258" s="409"/>
      <c r="AE258" s="411"/>
    </row>
    <row r="259" spans="19:31" x14ac:dyDescent="0.25">
      <c r="S259" s="429"/>
      <c r="T259" s="409"/>
      <c r="U259" s="409"/>
      <c r="V259" s="409"/>
      <c r="W259" s="409"/>
      <c r="X259" s="409"/>
      <c r="Y259" s="409"/>
      <c r="Z259" s="409"/>
      <c r="AA259" s="409"/>
      <c r="AB259" s="409"/>
      <c r="AC259" s="409"/>
      <c r="AD259" s="409"/>
      <c r="AE259" s="411"/>
    </row>
    <row r="260" spans="19:31" x14ac:dyDescent="0.25">
      <c r="S260" s="429"/>
      <c r="T260" s="409"/>
      <c r="U260" s="409"/>
      <c r="V260" s="409"/>
      <c r="W260" s="409"/>
      <c r="X260" s="409"/>
      <c r="Y260" s="409"/>
      <c r="Z260" s="409"/>
      <c r="AA260" s="409"/>
      <c r="AB260" s="409"/>
      <c r="AC260" s="409"/>
      <c r="AD260" s="409"/>
      <c r="AE260" s="411"/>
    </row>
    <row r="261" spans="19:31" x14ac:dyDescent="0.25">
      <c r="S261" s="429"/>
      <c r="T261" s="409"/>
      <c r="U261" s="409"/>
      <c r="V261" s="409"/>
      <c r="W261" s="409"/>
      <c r="X261" s="409"/>
      <c r="Y261" s="409"/>
      <c r="Z261" s="409"/>
      <c r="AA261" s="409"/>
      <c r="AB261" s="409"/>
      <c r="AC261" s="409"/>
      <c r="AD261" s="409"/>
      <c r="AE261" s="411"/>
    </row>
    <row r="262" spans="19:31" x14ac:dyDescent="0.25">
      <c r="S262" s="429"/>
      <c r="T262" s="409"/>
      <c r="U262" s="409"/>
      <c r="V262" s="409"/>
      <c r="W262" s="409"/>
      <c r="X262" s="409"/>
      <c r="Y262" s="409"/>
      <c r="Z262" s="409"/>
      <c r="AA262" s="409"/>
      <c r="AB262" s="409"/>
      <c r="AC262" s="409"/>
      <c r="AD262" s="409"/>
      <c r="AE262" s="411"/>
    </row>
    <row r="263" spans="19:31" x14ac:dyDescent="0.25">
      <c r="S263" s="429"/>
      <c r="T263" s="409"/>
      <c r="U263" s="409"/>
      <c r="V263" s="409"/>
      <c r="W263" s="409"/>
      <c r="X263" s="409"/>
      <c r="Y263" s="409"/>
      <c r="Z263" s="409"/>
      <c r="AA263" s="409"/>
      <c r="AB263" s="409"/>
      <c r="AC263" s="409"/>
      <c r="AD263" s="409"/>
      <c r="AE263" s="411"/>
    </row>
    <row r="264" spans="19:31" x14ac:dyDescent="0.25">
      <c r="S264" s="429"/>
      <c r="T264" s="409"/>
      <c r="U264" s="409"/>
      <c r="V264" s="409"/>
      <c r="W264" s="409"/>
      <c r="X264" s="409"/>
      <c r="Y264" s="409"/>
      <c r="Z264" s="409"/>
      <c r="AA264" s="409"/>
      <c r="AB264" s="409"/>
      <c r="AC264" s="409"/>
      <c r="AD264" s="409"/>
      <c r="AE264" s="411"/>
    </row>
    <row r="265" spans="19:31" x14ac:dyDescent="0.25">
      <c r="S265" s="429"/>
      <c r="T265" s="409"/>
      <c r="U265" s="409"/>
      <c r="V265" s="409"/>
      <c r="W265" s="409"/>
      <c r="X265" s="409"/>
      <c r="Y265" s="409"/>
      <c r="Z265" s="409"/>
      <c r="AA265" s="409"/>
      <c r="AB265" s="409"/>
      <c r="AC265" s="409"/>
      <c r="AD265" s="409"/>
      <c r="AE265" s="411"/>
    </row>
    <row r="266" spans="19:31" x14ac:dyDescent="0.25">
      <c r="S266" s="429"/>
      <c r="T266" s="409"/>
      <c r="U266" s="409"/>
      <c r="V266" s="409"/>
      <c r="W266" s="409"/>
      <c r="X266" s="409"/>
      <c r="Y266" s="409"/>
      <c r="Z266" s="409"/>
      <c r="AA266" s="409"/>
      <c r="AB266" s="409"/>
      <c r="AC266" s="409"/>
      <c r="AD266" s="409"/>
      <c r="AE266" s="411"/>
    </row>
    <row r="267" spans="19:31" x14ac:dyDescent="0.25">
      <c r="S267" s="429"/>
      <c r="T267" s="409"/>
      <c r="U267" s="409"/>
      <c r="V267" s="409"/>
      <c r="W267" s="409"/>
      <c r="X267" s="409"/>
      <c r="Y267" s="409"/>
      <c r="Z267" s="409"/>
      <c r="AA267" s="409"/>
      <c r="AB267" s="409"/>
      <c r="AC267" s="409"/>
      <c r="AD267" s="409"/>
      <c r="AE267" s="411"/>
    </row>
    <row r="268" spans="19:31" x14ac:dyDescent="0.25">
      <c r="S268" s="429"/>
      <c r="T268" s="409"/>
      <c r="U268" s="409"/>
      <c r="V268" s="409"/>
      <c r="W268" s="409"/>
      <c r="X268" s="409"/>
      <c r="Y268" s="409"/>
      <c r="Z268" s="409"/>
      <c r="AA268" s="409"/>
      <c r="AB268" s="409"/>
      <c r="AC268" s="409"/>
      <c r="AD268" s="409"/>
      <c r="AE268" s="411"/>
    </row>
    <row r="269" spans="19:31" x14ac:dyDescent="0.25">
      <c r="S269" s="429"/>
      <c r="T269" s="409"/>
      <c r="U269" s="409"/>
      <c r="V269" s="409"/>
      <c r="W269" s="409"/>
      <c r="X269" s="409"/>
      <c r="Y269" s="409"/>
      <c r="Z269" s="409"/>
      <c r="AA269" s="409"/>
      <c r="AB269" s="409"/>
      <c r="AC269" s="409"/>
      <c r="AD269" s="409"/>
      <c r="AE269" s="411"/>
    </row>
    <row r="270" spans="19:31" x14ac:dyDescent="0.25">
      <c r="S270" s="429"/>
      <c r="T270" s="409"/>
      <c r="U270" s="409"/>
      <c r="V270" s="409"/>
      <c r="W270" s="409"/>
      <c r="X270" s="409"/>
      <c r="Y270" s="409"/>
      <c r="Z270" s="409"/>
      <c r="AA270" s="409"/>
      <c r="AB270" s="409"/>
      <c r="AC270" s="409"/>
      <c r="AD270" s="409"/>
      <c r="AE270" s="411"/>
    </row>
    <row r="271" spans="19:31" x14ac:dyDescent="0.25">
      <c r="S271" s="429"/>
      <c r="T271" s="409"/>
      <c r="U271" s="409"/>
      <c r="V271" s="409"/>
      <c r="W271" s="409"/>
      <c r="X271" s="409"/>
      <c r="Y271" s="409"/>
      <c r="Z271" s="409"/>
      <c r="AA271" s="409"/>
      <c r="AB271" s="409"/>
      <c r="AC271" s="409"/>
      <c r="AD271" s="409"/>
      <c r="AE271" s="411"/>
    </row>
    <row r="272" spans="19:31" x14ac:dyDescent="0.25">
      <c r="S272" s="429"/>
      <c r="T272" s="409"/>
      <c r="U272" s="409"/>
      <c r="V272" s="409"/>
      <c r="W272" s="409"/>
      <c r="X272" s="409"/>
      <c r="Y272" s="409"/>
      <c r="Z272" s="409"/>
      <c r="AA272" s="409"/>
      <c r="AB272" s="409"/>
      <c r="AC272" s="409"/>
      <c r="AD272" s="409"/>
      <c r="AE272" s="411"/>
    </row>
    <row r="273" spans="19:31" x14ac:dyDescent="0.25">
      <c r="S273" s="429"/>
      <c r="T273" s="409"/>
      <c r="U273" s="409"/>
      <c r="V273" s="409"/>
      <c r="W273" s="409"/>
      <c r="X273" s="409"/>
      <c r="Y273" s="409"/>
      <c r="Z273" s="409"/>
      <c r="AA273" s="409"/>
      <c r="AB273" s="409"/>
      <c r="AC273" s="409"/>
      <c r="AD273" s="409"/>
      <c r="AE273" s="411"/>
    </row>
    <row r="274" spans="19:31" x14ac:dyDescent="0.25">
      <c r="S274" s="429"/>
      <c r="T274" s="409"/>
      <c r="U274" s="409"/>
      <c r="V274" s="409"/>
      <c r="W274" s="409"/>
      <c r="X274" s="409"/>
      <c r="Y274" s="409"/>
      <c r="Z274" s="409"/>
      <c r="AA274" s="409"/>
      <c r="AB274" s="409"/>
      <c r="AC274" s="409"/>
      <c r="AD274" s="409"/>
      <c r="AE274" s="411"/>
    </row>
    <row r="275" spans="19:31" x14ac:dyDescent="0.25">
      <c r="S275" s="429"/>
      <c r="T275" s="409"/>
      <c r="U275" s="409"/>
      <c r="V275" s="409"/>
      <c r="W275" s="409"/>
      <c r="X275" s="409"/>
      <c r="Y275" s="409"/>
      <c r="Z275" s="409"/>
      <c r="AA275" s="409"/>
      <c r="AB275" s="409"/>
      <c r="AC275" s="409"/>
      <c r="AD275" s="409"/>
      <c r="AE275" s="411"/>
    </row>
    <row r="276" spans="19:31" x14ac:dyDescent="0.25">
      <c r="S276" s="429"/>
      <c r="T276" s="409"/>
      <c r="U276" s="409"/>
      <c r="V276" s="409"/>
      <c r="W276" s="409"/>
      <c r="X276" s="409"/>
      <c r="Y276" s="409"/>
      <c r="Z276" s="409"/>
      <c r="AA276" s="409"/>
      <c r="AB276" s="409"/>
      <c r="AC276" s="409"/>
      <c r="AD276" s="409"/>
      <c r="AE276" s="411"/>
    </row>
    <row r="277" spans="19:31" x14ac:dyDescent="0.25">
      <c r="S277" s="429"/>
      <c r="T277" s="409"/>
      <c r="U277" s="409"/>
      <c r="V277" s="409"/>
      <c r="W277" s="409"/>
      <c r="X277" s="409"/>
      <c r="Y277" s="409"/>
      <c r="Z277" s="409"/>
      <c r="AA277" s="409"/>
      <c r="AB277" s="409"/>
      <c r="AC277" s="409"/>
      <c r="AD277" s="409"/>
      <c r="AE277" s="411"/>
    </row>
    <row r="278" spans="19:31" x14ac:dyDescent="0.25">
      <c r="S278" s="429"/>
      <c r="T278" s="409"/>
      <c r="U278" s="409"/>
      <c r="V278" s="409"/>
      <c r="W278" s="409"/>
      <c r="X278" s="409"/>
      <c r="Y278" s="409"/>
      <c r="Z278" s="409"/>
      <c r="AA278" s="409"/>
      <c r="AB278" s="409"/>
      <c r="AC278" s="409"/>
      <c r="AD278" s="409"/>
      <c r="AE278" s="411"/>
    </row>
    <row r="279" spans="19:31" x14ac:dyDescent="0.25">
      <c r="S279" s="429"/>
      <c r="T279" s="409"/>
      <c r="U279" s="409"/>
      <c r="V279" s="409"/>
      <c r="W279" s="409"/>
      <c r="X279" s="409"/>
      <c r="Y279" s="409"/>
      <c r="Z279" s="409"/>
      <c r="AA279" s="409"/>
      <c r="AB279" s="409"/>
      <c r="AC279" s="409"/>
      <c r="AD279" s="409"/>
      <c r="AE279" s="411"/>
    </row>
    <row r="280" spans="19:31" x14ac:dyDescent="0.25">
      <c r="S280" s="429"/>
      <c r="T280" s="409"/>
      <c r="U280" s="409"/>
      <c r="V280" s="409"/>
      <c r="W280" s="409"/>
      <c r="X280" s="409"/>
      <c r="Y280" s="409"/>
      <c r="Z280" s="409"/>
      <c r="AA280" s="409"/>
      <c r="AB280" s="409"/>
      <c r="AC280" s="409"/>
      <c r="AD280" s="409"/>
      <c r="AE280" s="411"/>
    </row>
    <row r="281" spans="19:31" x14ac:dyDescent="0.25">
      <c r="S281" s="429"/>
      <c r="T281" s="409"/>
      <c r="U281" s="409"/>
      <c r="V281" s="409"/>
      <c r="W281" s="409"/>
      <c r="X281" s="409"/>
      <c r="Y281" s="409"/>
      <c r="Z281" s="409"/>
      <c r="AA281" s="409"/>
      <c r="AB281" s="409"/>
      <c r="AC281" s="409"/>
      <c r="AD281" s="409"/>
      <c r="AE281" s="411"/>
    </row>
    <row r="282" spans="19:31" x14ac:dyDescent="0.25">
      <c r="S282" s="429"/>
      <c r="T282" s="409"/>
      <c r="U282" s="409"/>
      <c r="V282" s="409"/>
      <c r="W282" s="409"/>
      <c r="X282" s="409"/>
      <c r="Y282" s="409"/>
      <c r="Z282" s="409"/>
      <c r="AA282" s="409"/>
      <c r="AB282" s="409"/>
      <c r="AC282" s="409"/>
      <c r="AD282" s="409"/>
      <c r="AE282" s="411"/>
    </row>
    <row r="283" spans="19:31" x14ac:dyDescent="0.25">
      <c r="S283" s="429"/>
      <c r="T283" s="409"/>
      <c r="U283" s="409"/>
      <c r="V283" s="409"/>
      <c r="W283" s="409"/>
      <c r="X283" s="409"/>
      <c r="Y283" s="409"/>
      <c r="Z283" s="409"/>
      <c r="AA283" s="409"/>
      <c r="AB283" s="409"/>
      <c r="AC283" s="409"/>
      <c r="AD283" s="409"/>
      <c r="AE283" s="411"/>
    </row>
    <row r="284" spans="19:31" x14ac:dyDescent="0.25">
      <c r="S284" s="429"/>
      <c r="T284" s="409"/>
      <c r="U284" s="409"/>
      <c r="V284" s="409"/>
      <c r="W284" s="409"/>
      <c r="X284" s="409"/>
      <c r="Y284" s="409"/>
      <c r="Z284" s="409"/>
      <c r="AA284" s="409"/>
      <c r="AB284" s="409"/>
      <c r="AC284" s="409"/>
      <c r="AD284" s="409"/>
      <c r="AE284" s="411"/>
    </row>
    <row r="285" spans="19:31" x14ac:dyDescent="0.25">
      <c r="S285" s="429"/>
      <c r="T285" s="409"/>
      <c r="U285" s="409"/>
      <c r="V285" s="409"/>
      <c r="W285" s="409"/>
      <c r="X285" s="409"/>
      <c r="Y285" s="409"/>
      <c r="Z285" s="409"/>
      <c r="AA285" s="409"/>
      <c r="AB285" s="409"/>
      <c r="AC285" s="409"/>
      <c r="AD285" s="409"/>
      <c r="AE285" s="411"/>
    </row>
    <row r="286" spans="19:31" x14ac:dyDescent="0.25">
      <c r="S286" s="429"/>
      <c r="T286" s="409"/>
      <c r="U286" s="409"/>
      <c r="V286" s="409"/>
      <c r="W286" s="409"/>
      <c r="X286" s="409"/>
      <c r="Y286" s="409"/>
      <c r="Z286" s="409"/>
      <c r="AA286" s="409"/>
      <c r="AB286" s="409"/>
      <c r="AC286" s="409"/>
      <c r="AD286" s="409"/>
      <c r="AE286" s="411"/>
    </row>
    <row r="287" spans="19:31" x14ac:dyDescent="0.25">
      <c r="S287" s="429"/>
      <c r="T287" s="409"/>
      <c r="U287" s="409"/>
      <c r="V287" s="409"/>
      <c r="W287" s="409"/>
      <c r="X287" s="409"/>
      <c r="Y287" s="409"/>
      <c r="Z287" s="409"/>
      <c r="AA287" s="409"/>
      <c r="AB287" s="409"/>
      <c r="AC287" s="409"/>
      <c r="AD287" s="409"/>
      <c r="AE287" s="411"/>
    </row>
    <row r="288" spans="19:31" x14ac:dyDescent="0.25">
      <c r="S288" s="429"/>
      <c r="T288" s="409"/>
      <c r="U288" s="409"/>
      <c r="V288" s="409"/>
      <c r="W288" s="409"/>
      <c r="X288" s="409"/>
      <c r="Y288" s="409"/>
      <c r="Z288" s="409"/>
      <c r="AA288" s="409"/>
      <c r="AB288" s="409"/>
      <c r="AC288" s="409"/>
      <c r="AD288" s="409"/>
      <c r="AE288" s="411"/>
    </row>
    <row r="289" spans="19:31" x14ac:dyDescent="0.25">
      <c r="S289" s="429"/>
      <c r="T289" s="409"/>
      <c r="U289" s="409"/>
      <c r="V289" s="409"/>
      <c r="W289" s="409"/>
      <c r="X289" s="409"/>
      <c r="Y289" s="409"/>
      <c r="Z289" s="409"/>
      <c r="AA289" s="409"/>
      <c r="AB289" s="409"/>
      <c r="AC289" s="409"/>
      <c r="AD289" s="409"/>
      <c r="AE289" s="411"/>
    </row>
    <row r="290" spans="19:31" x14ac:dyDescent="0.25">
      <c r="S290" s="429"/>
      <c r="T290" s="409"/>
      <c r="U290" s="409"/>
      <c r="V290" s="409"/>
      <c r="W290" s="409"/>
      <c r="X290" s="409"/>
      <c r="Y290" s="409"/>
      <c r="Z290" s="409"/>
      <c r="AA290" s="409"/>
      <c r="AB290" s="409"/>
      <c r="AC290" s="409"/>
      <c r="AD290" s="409"/>
      <c r="AE290" s="411"/>
    </row>
    <row r="291" spans="19:31" x14ac:dyDescent="0.25">
      <c r="S291" s="429"/>
      <c r="T291" s="409"/>
      <c r="U291" s="409"/>
      <c r="V291" s="409"/>
      <c r="W291" s="409"/>
      <c r="X291" s="409"/>
      <c r="Y291" s="409"/>
      <c r="Z291" s="409"/>
      <c r="AA291" s="409"/>
      <c r="AB291" s="409"/>
      <c r="AC291" s="409"/>
      <c r="AD291" s="409"/>
      <c r="AE291" s="411"/>
    </row>
    <row r="292" spans="19:31" x14ac:dyDescent="0.25">
      <c r="S292" s="429"/>
      <c r="T292" s="409"/>
      <c r="U292" s="409"/>
      <c r="V292" s="409"/>
      <c r="W292" s="409"/>
      <c r="X292" s="409"/>
      <c r="Y292" s="409"/>
      <c r="Z292" s="409"/>
      <c r="AA292" s="409"/>
      <c r="AB292" s="409"/>
      <c r="AC292" s="409"/>
      <c r="AD292" s="409"/>
      <c r="AE292" s="411"/>
    </row>
    <row r="293" spans="19:31" x14ac:dyDescent="0.25">
      <c r="S293" s="429"/>
      <c r="T293" s="409"/>
      <c r="U293" s="409"/>
      <c r="V293" s="409"/>
      <c r="W293" s="409"/>
      <c r="X293" s="409"/>
      <c r="Y293" s="409"/>
      <c r="Z293" s="409"/>
      <c r="AA293" s="409"/>
      <c r="AB293" s="409"/>
      <c r="AC293" s="409"/>
      <c r="AD293" s="409"/>
      <c r="AE293" s="411"/>
    </row>
    <row r="294" spans="19:31" x14ac:dyDescent="0.25">
      <c r="S294" s="429"/>
      <c r="T294" s="409"/>
      <c r="U294" s="409"/>
      <c r="V294" s="409"/>
      <c r="W294" s="409"/>
      <c r="X294" s="409"/>
      <c r="Y294" s="409"/>
      <c r="Z294" s="409"/>
      <c r="AA294" s="409"/>
      <c r="AB294" s="409"/>
      <c r="AC294" s="409"/>
      <c r="AD294" s="409"/>
      <c r="AE294" s="411"/>
    </row>
    <row r="295" spans="19:31" x14ac:dyDescent="0.25">
      <c r="S295" s="429"/>
      <c r="T295" s="409"/>
      <c r="U295" s="409"/>
      <c r="V295" s="409"/>
      <c r="W295" s="409"/>
      <c r="X295" s="409"/>
      <c r="Y295" s="409"/>
      <c r="Z295" s="409"/>
      <c r="AA295" s="409"/>
      <c r="AB295" s="409"/>
      <c r="AC295" s="409"/>
      <c r="AD295" s="409"/>
      <c r="AE295" s="411"/>
    </row>
    <row r="296" spans="19:31" x14ac:dyDescent="0.25">
      <c r="S296" s="429"/>
      <c r="T296" s="409"/>
      <c r="U296" s="409"/>
      <c r="V296" s="409"/>
      <c r="W296" s="409"/>
      <c r="X296" s="409"/>
      <c r="Y296" s="409"/>
      <c r="Z296" s="409"/>
      <c r="AA296" s="409"/>
      <c r="AB296" s="409"/>
      <c r="AC296" s="409"/>
      <c r="AD296" s="409"/>
      <c r="AE296" s="411"/>
    </row>
    <row r="297" spans="19:31" x14ac:dyDescent="0.25">
      <c r="S297" s="429"/>
      <c r="T297" s="409"/>
      <c r="U297" s="409"/>
      <c r="V297" s="409"/>
      <c r="W297" s="409"/>
      <c r="X297" s="409"/>
      <c r="Y297" s="409"/>
      <c r="Z297" s="409"/>
      <c r="AA297" s="409"/>
      <c r="AB297" s="409"/>
      <c r="AC297" s="409"/>
      <c r="AD297" s="409"/>
      <c r="AE297" s="411"/>
    </row>
    <row r="298" spans="19:31" x14ac:dyDescent="0.25">
      <c r="S298" s="429"/>
      <c r="T298" s="409"/>
      <c r="U298" s="409"/>
      <c r="V298" s="409"/>
      <c r="W298" s="409"/>
      <c r="X298" s="409"/>
      <c r="Y298" s="409"/>
      <c r="Z298" s="409"/>
      <c r="AA298" s="409"/>
      <c r="AB298" s="409"/>
      <c r="AC298" s="409"/>
      <c r="AD298" s="409"/>
      <c r="AE298" s="411"/>
    </row>
    <row r="299" spans="19:31" x14ac:dyDescent="0.25">
      <c r="S299" s="429"/>
      <c r="T299" s="409"/>
      <c r="U299" s="409"/>
      <c r="V299" s="409"/>
      <c r="W299" s="409"/>
      <c r="X299" s="409"/>
      <c r="Y299" s="409"/>
      <c r="Z299" s="409"/>
      <c r="AA299" s="409"/>
      <c r="AB299" s="409"/>
      <c r="AC299" s="409"/>
      <c r="AD299" s="409"/>
      <c r="AE299" s="411"/>
    </row>
    <row r="300" spans="19:31" x14ac:dyDescent="0.25">
      <c r="S300" s="429"/>
      <c r="T300" s="409"/>
      <c r="U300" s="409"/>
      <c r="V300" s="409"/>
      <c r="W300" s="409"/>
      <c r="X300" s="409"/>
      <c r="Y300" s="409"/>
      <c r="Z300" s="409"/>
      <c r="AA300" s="409"/>
      <c r="AB300" s="409"/>
      <c r="AC300" s="409"/>
      <c r="AD300" s="409"/>
      <c r="AE300" s="411"/>
    </row>
    <row r="301" spans="19:31" x14ac:dyDescent="0.25">
      <c r="S301" s="429"/>
      <c r="T301" s="409"/>
      <c r="U301" s="409"/>
      <c r="V301" s="409"/>
      <c r="W301" s="409"/>
      <c r="X301" s="409"/>
      <c r="Y301" s="409"/>
      <c r="Z301" s="409"/>
      <c r="AA301" s="409"/>
      <c r="AB301" s="409"/>
      <c r="AC301" s="409"/>
      <c r="AD301" s="409"/>
      <c r="AE301" s="411"/>
    </row>
    <row r="302" spans="19:31" x14ac:dyDescent="0.25">
      <c r="S302" s="429"/>
      <c r="T302" s="409"/>
      <c r="U302" s="409"/>
      <c r="V302" s="409"/>
      <c r="W302" s="409"/>
      <c r="X302" s="409"/>
      <c r="Y302" s="409"/>
      <c r="Z302" s="409"/>
      <c r="AA302" s="409"/>
      <c r="AB302" s="409"/>
      <c r="AC302" s="409"/>
      <c r="AD302" s="409"/>
      <c r="AE302" s="411"/>
    </row>
    <row r="303" spans="19:31" x14ac:dyDescent="0.25">
      <c r="S303" s="429"/>
      <c r="T303" s="409"/>
      <c r="U303" s="409"/>
      <c r="V303" s="409"/>
      <c r="W303" s="409"/>
      <c r="X303" s="409"/>
      <c r="Y303" s="409"/>
      <c r="Z303" s="409"/>
      <c r="AA303" s="409"/>
      <c r="AB303" s="409"/>
      <c r="AC303" s="409"/>
      <c r="AD303" s="409"/>
      <c r="AE303" s="411"/>
    </row>
    <row r="304" spans="19:31" x14ac:dyDescent="0.25">
      <c r="S304" s="429"/>
      <c r="T304" s="409"/>
      <c r="U304" s="409"/>
      <c r="V304" s="409"/>
      <c r="W304" s="409"/>
      <c r="X304" s="409"/>
      <c r="Y304" s="409"/>
      <c r="Z304" s="409"/>
      <c r="AA304" s="409"/>
      <c r="AB304" s="409"/>
      <c r="AC304" s="409"/>
      <c r="AD304" s="409"/>
      <c r="AE304" s="411"/>
    </row>
    <row r="305" spans="19:31" x14ac:dyDescent="0.25">
      <c r="S305" s="429"/>
      <c r="T305" s="409"/>
      <c r="U305" s="409"/>
      <c r="V305" s="409"/>
      <c r="W305" s="409"/>
      <c r="X305" s="409"/>
      <c r="Y305" s="409"/>
      <c r="Z305" s="409"/>
      <c r="AA305" s="409"/>
      <c r="AB305" s="409"/>
      <c r="AC305" s="409"/>
      <c r="AD305" s="409"/>
      <c r="AE305" s="411"/>
    </row>
    <row r="306" spans="19:31" x14ac:dyDescent="0.25">
      <c r="S306" s="429"/>
      <c r="T306" s="409"/>
      <c r="U306" s="409"/>
      <c r="V306" s="409"/>
      <c r="W306" s="409"/>
      <c r="X306" s="409"/>
      <c r="Y306" s="409"/>
      <c r="Z306" s="409"/>
      <c r="AA306" s="409"/>
      <c r="AB306" s="409"/>
      <c r="AC306" s="409"/>
      <c r="AD306" s="409"/>
      <c r="AE306" s="411"/>
    </row>
    <row r="307" spans="19:31" x14ac:dyDescent="0.25">
      <c r="S307" s="429"/>
      <c r="T307" s="409"/>
      <c r="U307" s="409"/>
      <c r="V307" s="409"/>
      <c r="W307" s="409"/>
      <c r="X307" s="409"/>
      <c r="Y307" s="409"/>
      <c r="Z307" s="409"/>
      <c r="AA307" s="409"/>
      <c r="AB307" s="409"/>
      <c r="AC307" s="409"/>
      <c r="AD307" s="409"/>
      <c r="AE307" s="411"/>
    </row>
    <row r="308" spans="19:31" x14ac:dyDescent="0.25">
      <c r="S308" s="429"/>
      <c r="T308" s="409"/>
      <c r="U308" s="409"/>
      <c r="V308" s="409"/>
      <c r="W308" s="409"/>
      <c r="X308" s="409"/>
      <c r="Y308" s="409"/>
      <c r="Z308" s="409"/>
      <c r="AA308" s="409"/>
      <c r="AB308" s="409"/>
      <c r="AC308" s="409"/>
      <c r="AD308" s="409"/>
      <c r="AE308" s="411"/>
    </row>
    <row r="309" spans="19:31" x14ac:dyDescent="0.25">
      <c r="S309" s="429"/>
      <c r="T309" s="409"/>
      <c r="U309" s="409"/>
      <c r="V309" s="409"/>
      <c r="W309" s="409"/>
      <c r="X309" s="409"/>
      <c r="Y309" s="409"/>
      <c r="Z309" s="409"/>
      <c r="AA309" s="409"/>
      <c r="AB309" s="409"/>
      <c r="AC309" s="409"/>
      <c r="AD309" s="409"/>
      <c r="AE309" s="411"/>
    </row>
    <row r="310" spans="19:31" x14ac:dyDescent="0.25">
      <c r="S310" s="429"/>
      <c r="T310" s="409"/>
      <c r="U310" s="409"/>
      <c r="V310" s="409"/>
      <c r="W310" s="409"/>
      <c r="X310" s="409"/>
      <c r="Y310" s="409"/>
      <c r="Z310" s="409"/>
      <c r="AA310" s="409"/>
      <c r="AB310" s="409"/>
      <c r="AC310" s="409"/>
      <c r="AD310" s="409"/>
      <c r="AE310" s="411"/>
    </row>
    <row r="311" spans="19:31" x14ac:dyDescent="0.25">
      <c r="S311" s="429"/>
      <c r="T311" s="409"/>
      <c r="U311" s="409"/>
      <c r="V311" s="409"/>
      <c r="W311" s="409"/>
      <c r="X311" s="409"/>
      <c r="Y311" s="409"/>
      <c r="Z311" s="409"/>
      <c r="AA311" s="409"/>
      <c r="AB311" s="409"/>
      <c r="AC311" s="409"/>
      <c r="AD311" s="409"/>
      <c r="AE311" s="411"/>
    </row>
    <row r="312" spans="19:31" x14ac:dyDescent="0.25">
      <c r="S312" s="429"/>
      <c r="T312" s="409"/>
      <c r="U312" s="409"/>
      <c r="V312" s="409"/>
      <c r="W312" s="409"/>
      <c r="X312" s="409"/>
      <c r="Y312" s="409"/>
      <c r="Z312" s="409"/>
      <c r="AA312" s="409"/>
      <c r="AB312" s="409"/>
      <c r="AC312" s="409"/>
      <c r="AD312" s="409"/>
      <c r="AE312" s="411"/>
    </row>
    <row r="313" spans="19:31" x14ac:dyDescent="0.25">
      <c r="S313" s="429"/>
      <c r="T313" s="409"/>
      <c r="U313" s="409"/>
      <c r="V313" s="409"/>
      <c r="W313" s="409"/>
      <c r="X313" s="409"/>
      <c r="Y313" s="409"/>
      <c r="Z313" s="409"/>
      <c r="AA313" s="409"/>
      <c r="AB313" s="409"/>
      <c r="AC313" s="409"/>
      <c r="AD313" s="409"/>
      <c r="AE313" s="411"/>
    </row>
    <row r="314" spans="19:31" x14ac:dyDescent="0.25">
      <c r="S314" s="429"/>
      <c r="T314" s="409"/>
      <c r="U314" s="409"/>
      <c r="V314" s="409"/>
      <c r="W314" s="409"/>
      <c r="X314" s="409"/>
      <c r="Y314" s="409"/>
      <c r="Z314" s="409"/>
      <c r="AA314" s="409"/>
      <c r="AB314" s="409"/>
      <c r="AC314" s="409"/>
      <c r="AD314" s="409"/>
      <c r="AE314" s="411"/>
    </row>
    <row r="315" spans="19:31" x14ac:dyDescent="0.25">
      <c r="S315" s="429"/>
      <c r="T315" s="409"/>
      <c r="U315" s="409"/>
      <c r="V315" s="409"/>
      <c r="W315" s="409"/>
      <c r="X315" s="409"/>
      <c r="Y315" s="409"/>
      <c r="Z315" s="409"/>
      <c r="AA315" s="409"/>
      <c r="AB315" s="409"/>
      <c r="AC315" s="409"/>
      <c r="AD315" s="409"/>
      <c r="AE315" s="411"/>
    </row>
    <row r="316" spans="19:31" x14ac:dyDescent="0.25">
      <c r="S316" s="429"/>
      <c r="T316" s="409"/>
      <c r="U316" s="409"/>
      <c r="V316" s="409"/>
      <c r="W316" s="409"/>
      <c r="X316" s="409"/>
      <c r="Y316" s="409"/>
      <c r="Z316" s="409"/>
      <c r="AA316" s="409"/>
      <c r="AB316" s="409"/>
      <c r="AC316" s="409"/>
      <c r="AD316" s="409"/>
      <c r="AE316" s="411"/>
    </row>
    <row r="317" spans="19:31" x14ac:dyDescent="0.25">
      <c r="S317" s="429"/>
      <c r="T317" s="409"/>
      <c r="U317" s="409"/>
      <c r="V317" s="409"/>
      <c r="W317" s="409"/>
      <c r="X317" s="409"/>
      <c r="Y317" s="409"/>
      <c r="Z317" s="409"/>
      <c r="AA317" s="409"/>
      <c r="AB317" s="409"/>
      <c r="AC317" s="409"/>
      <c r="AD317" s="409"/>
      <c r="AE317" s="411"/>
    </row>
    <row r="318" spans="19:31" x14ac:dyDescent="0.25">
      <c r="S318" s="429"/>
      <c r="T318" s="409"/>
      <c r="U318" s="409"/>
      <c r="V318" s="409"/>
      <c r="W318" s="409"/>
      <c r="X318" s="409"/>
      <c r="Y318" s="409"/>
      <c r="Z318" s="409"/>
      <c r="AA318" s="409"/>
      <c r="AB318" s="409"/>
      <c r="AC318" s="409"/>
      <c r="AD318" s="409"/>
      <c r="AE318" s="411"/>
    </row>
    <row r="319" spans="19:31" x14ac:dyDescent="0.25">
      <c r="S319" s="429"/>
      <c r="T319" s="409"/>
      <c r="U319" s="409"/>
      <c r="V319" s="409"/>
      <c r="W319" s="409"/>
      <c r="X319" s="409"/>
      <c r="Y319" s="409"/>
      <c r="Z319" s="409"/>
      <c r="AA319" s="409"/>
      <c r="AB319" s="409"/>
      <c r="AC319" s="409"/>
      <c r="AD319" s="409"/>
      <c r="AE319" s="411"/>
    </row>
    <row r="320" spans="19:31" x14ac:dyDescent="0.25">
      <c r="S320" s="429"/>
      <c r="T320" s="409"/>
      <c r="U320" s="409"/>
      <c r="V320" s="409"/>
      <c r="W320" s="409"/>
      <c r="X320" s="409"/>
      <c r="Y320" s="409"/>
      <c r="Z320" s="409"/>
      <c r="AA320" s="409"/>
      <c r="AB320" s="409"/>
      <c r="AC320" s="409"/>
      <c r="AD320" s="409"/>
      <c r="AE320" s="411"/>
    </row>
    <row r="321" spans="19:31" x14ac:dyDescent="0.25">
      <c r="S321" s="429"/>
      <c r="T321" s="409"/>
      <c r="U321" s="409"/>
      <c r="V321" s="409"/>
      <c r="W321" s="409"/>
      <c r="X321" s="409"/>
      <c r="Y321" s="409"/>
      <c r="Z321" s="409"/>
      <c r="AA321" s="409"/>
      <c r="AB321" s="409"/>
      <c r="AC321" s="409"/>
      <c r="AD321" s="409"/>
      <c r="AE321" s="411"/>
    </row>
    <row r="322" spans="19:31" x14ac:dyDescent="0.25">
      <c r="S322" s="429"/>
      <c r="T322" s="409"/>
      <c r="U322" s="409"/>
      <c r="V322" s="409"/>
      <c r="W322" s="409"/>
      <c r="X322" s="409"/>
      <c r="Y322" s="409"/>
      <c r="Z322" s="409"/>
      <c r="AA322" s="409"/>
      <c r="AB322" s="409"/>
      <c r="AC322" s="409"/>
      <c r="AD322" s="409"/>
      <c r="AE322" s="411"/>
    </row>
    <row r="323" spans="19:31" x14ac:dyDescent="0.25">
      <c r="S323" s="429"/>
      <c r="T323" s="409"/>
      <c r="U323" s="409"/>
      <c r="V323" s="409"/>
      <c r="W323" s="409"/>
      <c r="X323" s="409"/>
      <c r="Y323" s="409"/>
      <c r="Z323" s="409"/>
      <c r="AA323" s="409"/>
      <c r="AB323" s="409"/>
      <c r="AC323" s="409"/>
      <c r="AD323" s="409"/>
      <c r="AE323" s="411"/>
    </row>
    <row r="324" spans="19:31" x14ac:dyDescent="0.25">
      <c r="S324" s="429"/>
      <c r="T324" s="409"/>
      <c r="U324" s="409"/>
      <c r="V324" s="409"/>
      <c r="W324" s="409"/>
      <c r="X324" s="409"/>
      <c r="Y324" s="409"/>
      <c r="Z324" s="409"/>
      <c r="AA324" s="409"/>
      <c r="AB324" s="409"/>
      <c r="AC324" s="409"/>
      <c r="AD324" s="409"/>
      <c r="AE324" s="411"/>
    </row>
    <row r="325" spans="19:31" x14ac:dyDescent="0.25">
      <c r="S325" s="429"/>
      <c r="T325" s="409"/>
      <c r="U325" s="409"/>
      <c r="V325" s="409"/>
      <c r="W325" s="409"/>
      <c r="X325" s="409"/>
      <c r="Y325" s="409"/>
      <c r="Z325" s="409"/>
      <c r="AA325" s="409"/>
      <c r="AB325" s="409"/>
      <c r="AC325" s="409"/>
      <c r="AD325" s="409"/>
      <c r="AE325" s="411"/>
    </row>
    <row r="326" spans="19:31" x14ac:dyDescent="0.25">
      <c r="S326" s="429"/>
      <c r="T326" s="409"/>
      <c r="U326" s="409"/>
      <c r="V326" s="409"/>
      <c r="W326" s="409"/>
      <c r="X326" s="409"/>
      <c r="Y326" s="409"/>
      <c r="Z326" s="409"/>
      <c r="AA326" s="409"/>
      <c r="AB326" s="409"/>
      <c r="AC326" s="409"/>
      <c r="AD326" s="409"/>
      <c r="AE326" s="411"/>
    </row>
    <row r="327" spans="19:31" x14ac:dyDescent="0.25">
      <c r="S327" s="429"/>
      <c r="T327" s="409"/>
      <c r="U327" s="409"/>
      <c r="V327" s="409"/>
      <c r="W327" s="409"/>
      <c r="X327" s="409"/>
      <c r="Y327" s="409"/>
      <c r="Z327" s="409"/>
      <c r="AA327" s="409"/>
      <c r="AB327" s="409"/>
      <c r="AC327" s="409"/>
      <c r="AD327" s="409"/>
      <c r="AE327" s="411"/>
    </row>
    <row r="328" spans="19:31" x14ac:dyDescent="0.25">
      <c r="S328" s="429"/>
      <c r="T328" s="409"/>
      <c r="U328" s="409"/>
      <c r="V328" s="409"/>
      <c r="W328" s="409"/>
      <c r="X328" s="409"/>
      <c r="Y328" s="409"/>
      <c r="Z328" s="409"/>
      <c r="AA328" s="409"/>
      <c r="AB328" s="409"/>
      <c r="AC328" s="409"/>
      <c r="AD328" s="409"/>
      <c r="AE328" s="411"/>
    </row>
    <row r="329" spans="19:31" x14ac:dyDescent="0.25">
      <c r="S329" s="429"/>
      <c r="T329" s="409"/>
      <c r="U329" s="409"/>
      <c r="V329" s="409"/>
      <c r="W329" s="409"/>
      <c r="X329" s="409"/>
      <c r="Y329" s="409"/>
      <c r="Z329" s="409"/>
      <c r="AA329" s="409"/>
      <c r="AB329" s="409"/>
      <c r="AC329" s="409"/>
      <c r="AD329" s="409"/>
      <c r="AE329" s="411"/>
    </row>
    <row r="330" spans="19:31" x14ac:dyDescent="0.25">
      <c r="S330" s="429"/>
      <c r="T330" s="409"/>
      <c r="U330" s="409"/>
      <c r="V330" s="409"/>
      <c r="W330" s="409"/>
      <c r="X330" s="409"/>
      <c r="Y330" s="409"/>
      <c r="Z330" s="409"/>
      <c r="AA330" s="409"/>
      <c r="AB330" s="409"/>
      <c r="AC330" s="409"/>
      <c r="AD330" s="409"/>
      <c r="AE330" s="411"/>
    </row>
    <row r="331" spans="19:31" x14ac:dyDescent="0.25">
      <c r="S331" s="429"/>
      <c r="T331" s="409"/>
      <c r="U331" s="409"/>
      <c r="V331" s="409"/>
      <c r="W331" s="409"/>
      <c r="X331" s="409"/>
      <c r="Y331" s="409"/>
      <c r="Z331" s="409"/>
      <c r="AA331" s="409"/>
      <c r="AB331" s="409"/>
      <c r="AC331" s="409"/>
      <c r="AD331" s="409"/>
      <c r="AE331" s="411"/>
    </row>
    <row r="332" spans="19:31" x14ac:dyDescent="0.25">
      <c r="S332" s="429"/>
      <c r="T332" s="409"/>
      <c r="U332" s="409"/>
      <c r="V332" s="409"/>
      <c r="W332" s="409"/>
      <c r="X332" s="409"/>
      <c r="Y332" s="409"/>
      <c r="Z332" s="409"/>
      <c r="AA332" s="409"/>
      <c r="AB332" s="409"/>
      <c r="AC332" s="409"/>
      <c r="AD332" s="409"/>
      <c r="AE332" s="411"/>
    </row>
    <row r="333" spans="19:31" x14ac:dyDescent="0.25">
      <c r="S333" s="429"/>
      <c r="T333" s="409"/>
      <c r="U333" s="409"/>
      <c r="V333" s="409"/>
      <c r="W333" s="409"/>
      <c r="X333" s="409"/>
      <c r="Y333" s="409"/>
      <c r="Z333" s="409"/>
      <c r="AA333" s="409"/>
      <c r="AB333" s="409"/>
      <c r="AC333" s="409"/>
      <c r="AD333" s="409"/>
      <c r="AE333" s="411"/>
    </row>
    <row r="334" spans="19:31" x14ac:dyDescent="0.25">
      <c r="S334" s="429"/>
      <c r="T334" s="409"/>
      <c r="U334" s="409"/>
      <c r="V334" s="409"/>
      <c r="W334" s="409"/>
      <c r="X334" s="409"/>
      <c r="Y334" s="409"/>
      <c r="Z334" s="409"/>
      <c r="AA334" s="409"/>
      <c r="AB334" s="409"/>
      <c r="AC334" s="409"/>
      <c r="AD334" s="409"/>
      <c r="AE334" s="411"/>
    </row>
    <row r="335" spans="19:31" x14ac:dyDescent="0.25">
      <c r="S335" s="429"/>
      <c r="T335" s="409"/>
      <c r="U335" s="409"/>
      <c r="V335" s="409"/>
      <c r="W335" s="409"/>
      <c r="X335" s="409"/>
      <c r="Y335" s="409"/>
      <c r="Z335" s="409"/>
      <c r="AA335" s="409"/>
      <c r="AB335" s="409"/>
      <c r="AC335" s="409"/>
      <c r="AD335" s="409"/>
      <c r="AE335" s="411"/>
    </row>
    <row r="336" spans="19:31" x14ac:dyDescent="0.25">
      <c r="S336" s="429"/>
      <c r="T336" s="409"/>
      <c r="U336" s="409"/>
      <c r="V336" s="409"/>
      <c r="W336" s="409"/>
      <c r="X336" s="409"/>
      <c r="Y336" s="409"/>
      <c r="Z336" s="409"/>
      <c r="AA336" s="409"/>
      <c r="AB336" s="409"/>
      <c r="AC336" s="409"/>
      <c r="AD336" s="409"/>
      <c r="AE336" s="411"/>
    </row>
    <row r="337" spans="19:31" x14ac:dyDescent="0.25">
      <c r="S337" s="429"/>
      <c r="T337" s="409"/>
      <c r="U337" s="409"/>
      <c r="V337" s="409"/>
      <c r="W337" s="409"/>
      <c r="X337" s="409"/>
      <c r="Y337" s="409"/>
      <c r="Z337" s="409"/>
      <c r="AA337" s="409"/>
      <c r="AB337" s="409"/>
      <c r="AC337" s="409"/>
      <c r="AD337" s="409"/>
      <c r="AE337" s="411"/>
    </row>
    <row r="338" spans="19:31" x14ac:dyDescent="0.25">
      <c r="S338" s="429"/>
      <c r="T338" s="409"/>
      <c r="U338" s="409"/>
      <c r="V338" s="409"/>
      <c r="W338" s="409"/>
      <c r="X338" s="409"/>
      <c r="Y338" s="409"/>
      <c r="Z338" s="409"/>
      <c r="AA338" s="409"/>
      <c r="AB338" s="409"/>
      <c r="AC338" s="409"/>
      <c r="AD338" s="409"/>
      <c r="AE338" s="411"/>
    </row>
    <row r="339" spans="19:31" x14ac:dyDescent="0.25">
      <c r="S339" s="429"/>
      <c r="T339" s="409"/>
      <c r="U339" s="409"/>
      <c r="V339" s="409"/>
      <c r="W339" s="409"/>
      <c r="X339" s="409"/>
      <c r="Y339" s="409"/>
      <c r="Z339" s="409"/>
      <c r="AA339" s="409"/>
      <c r="AB339" s="409"/>
      <c r="AC339" s="409"/>
      <c r="AD339" s="409"/>
      <c r="AE339" s="411"/>
    </row>
    <row r="340" spans="19:31" x14ac:dyDescent="0.25">
      <c r="S340" s="429"/>
      <c r="T340" s="409"/>
      <c r="U340" s="409"/>
      <c r="V340" s="409"/>
      <c r="W340" s="409"/>
      <c r="X340" s="409"/>
      <c r="Y340" s="409"/>
      <c r="Z340" s="409"/>
      <c r="AA340" s="409"/>
      <c r="AB340" s="409"/>
      <c r="AC340" s="409"/>
      <c r="AD340" s="409"/>
      <c r="AE340" s="411"/>
    </row>
    <row r="341" spans="19:31" x14ac:dyDescent="0.25">
      <c r="S341" s="429"/>
      <c r="T341" s="409"/>
      <c r="U341" s="409"/>
      <c r="V341" s="409"/>
      <c r="W341" s="409"/>
      <c r="X341" s="409"/>
      <c r="Y341" s="409"/>
      <c r="Z341" s="409"/>
      <c r="AA341" s="409"/>
      <c r="AB341" s="409"/>
      <c r="AC341" s="409"/>
      <c r="AD341" s="409"/>
      <c r="AE341" s="411"/>
    </row>
    <row r="342" spans="19:31" x14ac:dyDescent="0.25">
      <c r="S342" s="429"/>
      <c r="T342" s="409"/>
      <c r="U342" s="409"/>
      <c r="V342" s="409"/>
      <c r="W342" s="409"/>
      <c r="X342" s="409"/>
      <c r="Y342" s="409"/>
      <c r="Z342" s="409"/>
      <c r="AA342" s="409"/>
      <c r="AB342" s="409"/>
      <c r="AC342" s="409"/>
      <c r="AD342" s="409"/>
      <c r="AE342" s="411"/>
    </row>
    <row r="343" spans="19:31" x14ac:dyDescent="0.25">
      <c r="S343" s="429"/>
      <c r="T343" s="409"/>
      <c r="U343" s="409"/>
      <c r="V343" s="409"/>
      <c r="W343" s="409"/>
      <c r="X343" s="409"/>
      <c r="Y343" s="409"/>
      <c r="Z343" s="409"/>
      <c r="AA343" s="409"/>
      <c r="AB343" s="409"/>
      <c r="AC343" s="409"/>
      <c r="AD343" s="409"/>
      <c r="AE343" s="411"/>
    </row>
    <row r="344" spans="19:31" x14ac:dyDescent="0.25">
      <c r="S344" s="429"/>
      <c r="T344" s="409"/>
      <c r="U344" s="409"/>
      <c r="V344" s="409"/>
      <c r="W344" s="409"/>
      <c r="X344" s="409"/>
      <c r="Y344" s="409"/>
      <c r="Z344" s="409"/>
      <c r="AA344" s="409"/>
      <c r="AB344" s="409"/>
      <c r="AC344" s="409"/>
      <c r="AD344" s="409"/>
      <c r="AE344" s="411"/>
    </row>
    <row r="345" spans="19:31" x14ac:dyDescent="0.25">
      <c r="S345" s="429"/>
      <c r="T345" s="409"/>
      <c r="U345" s="409"/>
      <c r="V345" s="409"/>
      <c r="W345" s="409"/>
      <c r="X345" s="409"/>
      <c r="Y345" s="409"/>
      <c r="Z345" s="409"/>
      <c r="AA345" s="409"/>
      <c r="AB345" s="409"/>
      <c r="AC345" s="409"/>
      <c r="AD345" s="409"/>
      <c r="AE345" s="411"/>
    </row>
    <row r="346" spans="19:31" x14ac:dyDescent="0.25">
      <c r="S346" s="429"/>
      <c r="T346" s="409"/>
      <c r="U346" s="409"/>
      <c r="V346" s="409"/>
      <c r="W346" s="409"/>
      <c r="X346" s="409"/>
      <c r="Y346" s="409"/>
      <c r="Z346" s="409"/>
      <c r="AA346" s="409"/>
      <c r="AB346" s="409"/>
      <c r="AC346" s="409"/>
      <c r="AD346" s="409"/>
      <c r="AE346" s="411"/>
    </row>
    <row r="347" spans="19:31" x14ac:dyDescent="0.25">
      <c r="S347" s="429"/>
      <c r="T347" s="409"/>
      <c r="U347" s="409"/>
      <c r="V347" s="409"/>
      <c r="W347" s="409"/>
      <c r="X347" s="409"/>
      <c r="Y347" s="409"/>
      <c r="Z347" s="409"/>
      <c r="AA347" s="409"/>
      <c r="AB347" s="409"/>
      <c r="AC347" s="409"/>
      <c r="AD347" s="409"/>
      <c r="AE347" s="411"/>
    </row>
    <row r="348" spans="19:31" x14ac:dyDescent="0.25">
      <c r="S348" s="429"/>
      <c r="T348" s="409"/>
      <c r="U348" s="409"/>
      <c r="V348" s="409"/>
      <c r="W348" s="409"/>
      <c r="X348" s="409"/>
      <c r="Y348" s="409"/>
      <c r="Z348" s="409"/>
      <c r="AA348" s="409"/>
      <c r="AB348" s="409"/>
      <c r="AC348" s="409"/>
      <c r="AD348" s="409"/>
      <c r="AE348" s="411"/>
    </row>
    <row r="349" spans="19:31" x14ac:dyDescent="0.25">
      <c r="S349" s="429"/>
      <c r="T349" s="409"/>
      <c r="U349" s="409"/>
      <c r="V349" s="409"/>
      <c r="W349" s="409"/>
      <c r="X349" s="409"/>
      <c r="Y349" s="409"/>
      <c r="Z349" s="409"/>
      <c r="AA349" s="409"/>
      <c r="AB349" s="409"/>
      <c r="AC349" s="409"/>
      <c r="AD349" s="409"/>
      <c r="AE349" s="411"/>
    </row>
    <row r="350" spans="19:31" x14ac:dyDescent="0.25">
      <c r="S350" s="429"/>
      <c r="T350" s="409"/>
      <c r="U350" s="409"/>
      <c r="V350" s="409"/>
      <c r="W350" s="409"/>
      <c r="X350" s="409"/>
      <c r="Y350" s="409"/>
      <c r="Z350" s="409"/>
      <c r="AA350" s="409"/>
      <c r="AB350" s="409"/>
      <c r="AC350" s="409"/>
      <c r="AD350" s="409"/>
      <c r="AE350" s="411"/>
    </row>
    <row r="351" spans="19:31" x14ac:dyDescent="0.25">
      <c r="S351" s="429"/>
      <c r="T351" s="409"/>
      <c r="U351" s="409"/>
      <c r="V351" s="409"/>
      <c r="W351" s="409"/>
      <c r="X351" s="409"/>
      <c r="Y351" s="409"/>
      <c r="Z351" s="409"/>
      <c r="AA351" s="409"/>
      <c r="AB351" s="409"/>
      <c r="AC351" s="409"/>
      <c r="AD351" s="409"/>
      <c r="AE351" s="411"/>
    </row>
    <row r="352" spans="19:31" x14ac:dyDescent="0.25">
      <c r="S352" s="429"/>
      <c r="T352" s="409"/>
      <c r="U352" s="409"/>
      <c r="V352" s="409"/>
      <c r="W352" s="409"/>
      <c r="X352" s="409"/>
      <c r="Y352" s="409"/>
      <c r="Z352" s="409"/>
      <c r="AA352" s="409"/>
      <c r="AB352" s="409"/>
      <c r="AC352" s="409"/>
      <c r="AD352" s="409"/>
      <c r="AE352" s="411"/>
    </row>
    <row r="353" spans="19:31" x14ac:dyDescent="0.25">
      <c r="S353" s="429"/>
      <c r="T353" s="409"/>
      <c r="U353" s="409"/>
      <c r="V353" s="409"/>
      <c r="W353" s="409"/>
      <c r="X353" s="409"/>
      <c r="Y353" s="409"/>
      <c r="Z353" s="409"/>
      <c r="AA353" s="409"/>
      <c r="AB353" s="409"/>
      <c r="AC353" s="409"/>
      <c r="AD353" s="409"/>
      <c r="AE353" s="411"/>
    </row>
    <row r="354" spans="19:31" x14ac:dyDescent="0.25">
      <c r="S354" s="429"/>
      <c r="T354" s="409"/>
      <c r="U354" s="409"/>
      <c r="V354" s="409"/>
      <c r="W354" s="409"/>
      <c r="X354" s="409"/>
      <c r="Y354" s="409"/>
      <c r="Z354" s="409"/>
      <c r="AA354" s="409"/>
      <c r="AB354" s="409"/>
      <c r="AC354" s="409"/>
      <c r="AD354" s="409"/>
      <c r="AE354" s="411"/>
    </row>
    <row r="355" spans="19:31" x14ac:dyDescent="0.25">
      <c r="S355" s="429"/>
      <c r="T355" s="409"/>
      <c r="U355" s="409"/>
      <c r="V355" s="409"/>
      <c r="W355" s="409"/>
      <c r="X355" s="409"/>
      <c r="Y355" s="409"/>
      <c r="Z355" s="409"/>
      <c r="AA355" s="409"/>
      <c r="AB355" s="409"/>
      <c r="AC355" s="409"/>
      <c r="AD355" s="409"/>
      <c r="AE355" s="411"/>
    </row>
    <row r="356" spans="19:31" x14ac:dyDescent="0.25">
      <c r="S356" s="429"/>
      <c r="T356" s="409"/>
      <c r="U356" s="409"/>
      <c r="V356" s="409"/>
      <c r="W356" s="409"/>
      <c r="X356" s="409"/>
      <c r="Y356" s="409"/>
      <c r="Z356" s="409"/>
      <c r="AA356" s="409"/>
      <c r="AB356" s="409"/>
      <c r="AC356" s="409"/>
      <c r="AD356" s="409"/>
      <c r="AE356" s="411"/>
    </row>
    <row r="357" spans="19:31" x14ac:dyDescent="0.25">
      <c r="S357" s="429"/>
      <c r="T357" s="409"/>
      <c r="U357" s="409"/>
      <c r="V357" s="409"/>
      <c r="W357" s="409"/>
      <c r="X357" s="409"/>
      <c r="Y357" s="409"/>
      <c r="Z357" s="409"/>
      <c r="AA357" s="409"/>
      <c r="AB357" s="409"/>
      <c r="AC357" s="409"/>
      <c r="AD357" s="409"/>
      <c r="AE357" s="411"/>
    </row>
    <row r="358" spans="19:31" x14ac:dyDescent="0.25">
      <c r="S358" s="429"/>
      <c r="T358" s="409"/>
      <c r="U358" s="409"/>
      <c r="V358" s="409"/>
      <c r="W358" s="409"/>
      <c r="X358" s="409"/>
      <c r="Y358" s="409"/>
      <c r="Z358" s="409"/>
      <c r="AA358" s="409"/>
      <c r="AB358" s="409"/>
      <c r="AC358" s="409"/>
      <c r="AD358" s="409"/>
      <c r="AE358" s="411"/>
    </row>
    <row r="359" spans="19:31" x14ac:dyDescent="0.25">
      <c r="S359" s="429"/>
      <c r="T359" s="409"/>
      <c r="U359" s="409"/>
      <c r="V359" s="409"/>
      <c r="W359" s="409"/>
      <c r="X359" s="409"/>
      <c r="Y359" s="409"/>
      <c r="Z359" s="409"/>
      <c r="AA359" s="409"/>
      <c r="AB359" s="409"/>
      <c r="AC359" s="409"/>
      <c r="AD359" s="409"/>
      <c r="AE359" s="411"/>
    </row>
    <row r="360" spans="19:31" x14ac:dyDescent="0.25">
      <c r="S360" s="429"/>
      <c r="T360" s="409"/>
      <c r="U360" s="409"/>
      <c r="V360" s="409"/>
      <c r="W360" s="409"/>
      <c r="X360" s="409"/>
      <c r="Y360" s="409"/>
      <c r="Z360" s="409"/>
      <c r="AA360" s="409"/>
      <c r="AB360" s="409"/>
      <c r="AC360" s="409"/>
      <c r="AD360" s="409"/>
      <c r="AE360" s="411"/>
    </row>
    <row r="361" spans="19:31" x14ac:dyDescent="0.25">
      <c r="S361" s="429"/>
      <c r="T361" s="409"/>
      <c r="U361" s="409"/>
      <c r="V361" s="409"/>
      <c r="W361" s="409"/>
      <c r="X361" s="409"/>
      <c r="Y361" s="409"/>
      <c r="Z361" s="409"/>
      <c r="AA361" s="409"/>
      <c r="AB361" s="409"/>
      <c r="AC361" s="409"/>
      <c r="AD361" s="409"/>
      <c r="AE361" s="411"/>
    </row>
    <row r="362" spans="19:31" x14ac:dyDescent="0.25">
      <c r="S362" s="429"/>
      <c r="T362" s="409"/>
      <c r="U362" s="409"/>
      <c r="V362" s="409"/>
      <c r="W362" s="409"/>
      <c r="X362" s="409"/>
      <c r="Y362" s="409"/>
      <c r="Z362" s="409"/>
      <c r="AA362" s="409"/>
      <c r="AB362" s="409"/>
      <c r="AC362" s="409"/>
      <c r="AD362" s="409"/>
      <c r="AE362" s="411"/>
    </row>
    <row r="363" spans="19:31" x14ac:dyDescent="0.25">
      <c r="S363" s="429"/>
      <c r="T363" s="409"/>
      <c r="U363" s="409"/>
      <c r="V363" s="409"/>
      <c r="W363" s="409"/>
      <c r="X363" s="409"/>
      <c r="Y363" s="409"/>
      <c r="Z363" s="409"/>
      <c r="AA363" s="409"/>
      <c r="AB363" s="409"/>
      <c r="AC363" s="409"/>
      <c r="AD363" s="409"/>
      <c r="AE363" s="411"/>
    </row>
    <row r="364" spans="19:31" x14ac:dyDescent="0.25">
      <c r="S364" s="429"/>
      <c r="T364" s="409"/>
      <c r="U364" s="409"/>
      <c r="V364" s="409"/>
      <c r="W364" s="409"/>
      <c r="X364" s="409"/>
      <c r="Y364" s="409"/>
      <c r="Z364" s="409"/>
      <c r="AA364" s="409"/>
      <c r="AB364" s="409"/>
      <c r="AC364" s="409"/>
      <c r="AD364" s="409"/>
      <c r="AE364" s="411"/>
    </row>
    <row r="365" spans="19:31" x14ac:dyDescent="0.25">
      <c r="S365" s="429"/>
      <c r="T365" s="409"/>
      <c r="U365" s="409"/>
      <c r="V365" s="409"/>
      <c r="W365" s="409"/>
      <c r="X365" s="409"/>
      <c r="Y365" s="409"/>
      <c r="Z365" s="409"/>
      <c r="AA365" s="409"/>
      <c r="AB365" s="409"/>
      <c r="AC365" s="409"/>
      <c r="AD365" s="409"/>
      <c r="AE365" s="411"/>
    </row>
    <row r="366" spans="19:31" x14ac:dyDescent="0.25">
      <c r="S366" s="429"/>
      <c r="T366" s="409"/>
      <c r="U366" s="409"/>
      <c r="V366" s="409"/>
      <c r="W366" s="409"/>
      <c r="X366" s="409"/>
      <c r="Y366" s="409"/>
      <c r="Z366" s="409"/>
      <c r="AA366" s="409"/>
      <c r="AB366" s="409"/>
      <c r="AC366" s="409"/>
      <c r="AD366" s="409"/>
      <c r="AE366" s="411"/>
    </row>
    <row r="367" spans="19:31" x14ac:dyDescent="0.25">
      <c r="S367" s="429"/>
      <c r="T367" s="409"/>
      <c r="U367" s="409"/>
      <c r="V367" s="409"/>
      <c r="W367" s="409"/>
      <c r="X367" s="409"/>
      <c r="Y367" s="409"/>
      <c r="Z367" s="409"/>
      <c r="AA367" s="409"/>
      <c r="AB367" s="409"/>
      <c r="AC367" s="409"/>
      <c r="AD367" s="409"/>
      <c r="AE367" s="411"/>
    </row>
    <row r="368" spans="19:31" x14ac:dyDescent="0.25">
      <c r="S368" s="429"/>
      <c r="T368" s="409"/>
      <c r="U368" s="409"/>
      <c r="V368" s="409"/>
      <c r="W368" s="409"/>
      <c r="X368" s="409"/>
      <c r="Y368" s="409"/>
      <c r="Z368" s="409"/>
      <c r="AA368" s="409"/>
      <c r="AB368" s="409"/>
      <c r="AC368" s="409"/>
      <c r="AD368" s="409"/>
      <c r="AE368" s="411"/>
    </row>
    <row r="369" spans="19:31" x14ac:dyDescent="0.25">
      <c r="S369" s="429"/>
      <c r="T369" s="409"/>
      <c r="U369" s="409"/>
      <c r="V369" s="409"/>
      <c r="W369" s="409"/>
      <c r="X369" s="409"/>
      <c r="Y369" s="409"/>
      <c r="Z369" s="409"/>
      <c r="AA369" s="409"/>
      <c r="AB369" s="409"/>
      <c r="AC369" s="409"/>
      <c r="AD369" s="409"/>
      <c r="AE369" s="411"/>
    </row>
    <row r="370" spans="19:31" x14ac:dyDescent="0.25">
      <c r="S370" s="429"/>
      <c r="T370" s="409"/>
      <c r="U370" s="409"/>
      <c r="V370" s="409"/>
      <c r="W370" s="409"/>
      <c r="X370" s="409"/>
      <c r="Y370" s="409"/>
      <c r="Z370" s="409"/>
      <c r="AA370" s="409"/>
      <c r="AB370" s="409"/>
      <c r="AC370" s="409"/>
      <c r="AD370" s="409"/>
      <c r="AE370" s="411"/>
    </row>
    <row r="371" spans="19:31" x14ac:dyDescent="0.25">
      <c r="S371" s="429"/>
      <c r="T371" s="409"/>
      <c r="U371" s="409"/>
      <c r="V371" s="409"/>
      <c r="W371" s="409"/>
      <c r="X371" s="409"/>
      <c r="Y371" s="409"/>
      <c r="Z371" s="409"/>
      <c r="AA371" s="409"/>
      <c r="AB371" s="409"/>
      <c r="AC371" s="409"/>
      <c r="AD371" s="409"/>
      <c r="AE371" s="411"/>
    </row>
    <row r="372" spans="19:31" x14ac:dyDescent="0.25">
      <c r="S372" s="429"/>
      <c r="T372" s="409"/>
      <c r="U372" s="409"/>
      <c r="V372" s="409"/>
      <c r="W372" s="409"/>
      <c r="X372" s="409"/>
      <c r="Y372" s="409"/>
      <c r="Z372" s="409"/>
      <c r="AA372" s="409"/>
      <c r="AB372" s="409"/>
      <c r="AC372" s="409"/>
      <c r="AD372" s="409"/>
      <c r="AE372" s="411"/>
    </row>
    <row r="373" spans="19:31" x14ac:dyDescent="0.25">
      <c r="S373" s="429"/>
      <c r="T373" s="409"/>
      <c r="U373" s="409"/>
      <c r="V373" s="409"/>
      <c r="W373" s="409"/>
      <c r="X373" s="409"/>
      <c r="Y373" s="409"/>
      <c r="Z373" s="409"/>
      <c r="AA373" s="409"/>
      <c r="AB373" s="409"/>
      <c r="AC373" s="409"/>
      <c r="AD373" s="409"/>
      <c r="AE373" s="411"/>
    </row>
    <row r="374" spans="19:31" x14ac:dyDescent="0.25">
      <c r="S374" s="429"/>
      <c r="T374" s="409"/>
      <c r="U374" s="409"/>
      <c r="V374" s="409"/>
      <c r="W374" s="409"/>
      <c r="X374" s="409"/>
      <c r="Y374" s="409"/>
      <c r="Z374" s="409"/>
      <c r="AA374" s="409"/>
      <c r="AB374" s="409"/>
      <c r="AC374" s="409"/>
      <c r="AD374" s="409"/>
      <c r="AE374" s="411"/>
    </row>
    <row r="375" spans="19:31" x14ac:dyDescent="0.25">
      <c r="S375" s="429"/>
      <c r="T375" s="409"/>
      <c r="U375" s="409"/>
      <c r="V375" s="409"/>
      <c r="W375" s="409"/>
      <c r="X375" s="409"/>
      <c r="Y375" s="409"/>
      <c r="Z375" s="409"/>
      <c r="AA375" s="409"/>
      <c r="AB375" s="409"/>
      <c r="AC375" s="409"/>
      <c r="AD375" s="409"/>
      <c r="AE375" s="411"/>
    </row>
    <row r="376" spans="19:31" x14ac:dyDescent="0.25">
      <c r="S376" s="429"/>
      <c r="T376" s="409"/>
      <c r="U376" s="409"/>
      <c r="V376" s="409"/>
      <c r="W376" s="409"/>
      <c r="X376" s="409"/>
      <c r="Y376" s="409"/>
      <c r="Z376" s="409"/>
      <c r="AA376" s="409"/>
      <c r="AB376" s="409"/>
      <c r="AC376" s="409"/>
      <c r="AD376" s="409"/>
      <c r="AE376" s="411"/>
    </row>
    <row r="377" spans="19:31" x14ac:dyDescent="0.25">
      <c r="S377" s="429"/>
      <c r="T377" s="409"/>
      <c r="U377" s="409"/>
      <c r="V377" s="409"/>
      <c r="W377" s="409"/>
      <c r="X377" s="409"/>
      <c r="Y377" s="409"/>
      <c r="Z377" s="409"/>
      <c r="AA377" s="409"/>
      <c r="AB377" s="409"/>
      <c r="AC377" s="409"/>
      <c r="AD377" s="409"/>
      <c r="AE377" s="411"/>
    </row>
    <row r="378" spans="19:31" x14ac:dyDescent="0.25">
      <c r="S378" s="429"/>
      <c r="T378" s="409"/>
      <c r="U378" s="409"/>
      <c r="V378" s="409"/>
      <c r="W378" s="409"/>
      <c r="X378" s="409"/>
      <c r="Y378" s="409"/>
      <c r="Z378" s="409"/>
      <c r="AA378" s="409"/>
      <c r="AB378" s="409"/>
      <c r="AC378" s="409"/>
      <c r="AD378" s="409"/>
      <c r="AE378" s="411"/>
    </row>
    <row r="379" spans="19:31" x14ac:dyDescent="0.25">
      <c r="S379" s="429"/>
      <c r="T379" s="409"/>
      <c r="U379" s="409"/>
      <c r="V379" s="409"/>
      <c r="W379" s="409"/>
      <c r="X379" s="409"/>
      <c r="Y379" s="409"/>
      <c r="Z379" s="409"/>
      <c r="AA379" s="409"/>
      <c r="AB379" s="409"/>
      <c r="AC379" s="409"/>
      <c r="AD379" s="409"/>
      <c r="AE379" s="411"/>
    </row>
    <row r="380" spans="19:31" x14ac:dyDescent="0.25">
      <c r="S380" s="429"/>
      <c r="T380" s="409"/>
      <c r="U380" s="409"/>
      <c r="V380" s="409"/>
      <c r="W380" s="409"/>
      <c r="X380" s="409"/>
      <c r="Y380" s="409"/>
      <c r="Z380" s="409"/>
      <c r="AA380" s="409"/>
      <c r="AB380" s="409"/>
      <c r="AC380" s="409"/>
      <c r="AD380" s="409"/>
      <c r="AE380" s="411"/>
    </row>
    <row r="381" spans="19:31" x14ac:dyDescent="0.25">
      <c r="S381" s="429"/>
      <c r="T381" s="409"/>
      <c r="U381" s="409"/>
      <c r="V381" s="409"/>
      <c r="W381" s="409"/>
      <c r="X381" s="409"/>
      <c r="Y381" s="409"/>
      <c r="Z381" s="409"/>
      <c r="AA381" s="409"/>
      <c r="AB381" s="409"/>
      <c r="AC381" s="409"/>
      <c r="AD381" s="409"/>
      <c r="AE381" s="411"/>
    </row>
    <row r="382" spans="19:31" x14ac:dyDescent="0.25">
      <c r="S382" s="429"/>
      <c r="T382" s="409"/>
      <c r="U382" s="409"/>
      <c r="V382" s="409"/>
      <c r="W382" s="409"/>
      <c r="X382" s="409"/>
      <c r="Y382" s="409"/>
      <c r="Z382" s="409"/>
      <c r="AA382" s="409"/>
      <c r="AB382" s="409"/>
      <c r="AC382" s="409"/>
      <c r="AD382" s="409"/>
      <c r="AE382" s="411"/>
    </row>
    <row r="383" spans="19:31" x14ac:dyDescent="0.25">
      <c r="S383" s="429"/>
      <c r="T383" s="409"/>
      <c r="U383" s="409"/>
      <c r="V383" s="409"/>
      <c r="W383" s="409"/>
      <c r="X383" s="409"/>
      <c r="Y383" s="409"/>
      <c r="Z383" s="409"/>
      <c r="AA383" s="409"/>
      <c r="AB383" s="409"/>
      <c r="AC383" s="409"/>
      <c r="AD383" s="409"/>
      <c r="AE383" s="411"/>
    </row>
    <row r="384" spans="19:31" x14ac:dyDescent="0.25">
      <c r="S384" s="429"/>
      <c r="T384" s="409"/>
      <c r="U384" s="409"/>
      <c r="V384" s="409"/>
      <c r="W384" s="409"/>
      <c r="X384" s="409"/>
      <c r="Y384" s="409"/>
      <c r="Z384" s="409"/>
      <c r="AA384" s="409"/>
      <c r="AB384" s="409"/>
      <c r="AC384" s="409"/>
      <c r="AD384" s="409"/>
      <c r="AE384" s="411"/>
    </row>
    <row r="385" spans="19:31" x14ac:dyDescent="0.25">
      <c r="S385" s="429"/>
      <c r="T385" s="409"/>
      <c r="U385" s="409"/>
      <c r="V385" s="409"/>
      <c r="W385" s="409"/>
      <c r="X385" s="409"/>
      <c r="Y385" s="409"/>
      <c r="Z385" s="409"/>
      <c r="AA385" s="409"/>
      <c r="AB385" s="409"/>
      <c r="AC385" s="409"/>
      <c r="AD385" s="409"/>
      <c r="AE385" s="411"/>
    </row>
    <row r="386" spans="19:31" x14ac:dyDescent="0.25">
      <c r="S386" s="429"/>
      <c r="T386" s="409"/>
      <c r="U386" s="409"/>
      <c r="V386" s="409"/>
      <c r="W386" s="409"/>
      <c r="X386" s="409"/>
      <c r="Y386" s="409"/>
      <c r="Z386" s="409"/>
      <c r="AA386" s="409"/>
      <c r="AB386" s="409"/>
      <c r="AC386" s="409"/>
      <c r="AD386" s="409"/>
      <c r="AE386" s="411"/>
    </row>
    <row r="387" spans="19:31" x14ac:dyDescent="0.25">
      <c r="S387" s="429"/>
      <c r="T387" s="409"/>
      <c r="U387" s="409"/>
      <c r="V387" s="409"/>
      <c r="W387" s="409"/>
      <c r="X387" s="409"/>
      <c r="Y387" s="409"/>
      <c r="Z387" s="409"/>
      <c r="AA387" s="409"/>
      <c r="AB387" s="409"/>
      <c r="AC387" s="409"/>
      <c r="AD387" s="409"/>
      <c r="AE387" s="411"/>
    </row>
    <row r="388" spans="19:31" x14ac:dyDescent="0.25">
      <c r="S388" s="429"/>
      <c r="T388" s="409"/>
      <c r="U388" s="409"/>
      <c r="V388" s="409"/>
      <c r="W388" s="409"/>
      <c r="X388" s="409"/>
      <c r="Y388" s="409"/>
      <c r="Z388" s="409"/>
      <c r="AA388" s="409"/>
      <c r="AB388" s="409"/>
      <c r="AC388" s="409"/>
      <c r="AD388" s="409"/>
      <c r="AE388" s="411"/>
    </row>
    <row r="389" spans="19:31" x14ac:dyDescent="0.25">
      <c r="S389" s="429"/>
      <c r="T389" s="409"/>
      <c r="U389" s="409"/>
      <c r="V389" s="409"/>
      <c r="W389" s="409"/>
      <c r="X389" s="409"/>
      <c r="Y389" s="409"/>
      <c r="Z389" s="409"/>
      <c r="AA389" s="409"/>
      <c r="AB389" s="409"/>
      <c r="AC389" s="409"/>
      <c r="AD389" s="409"/>
      <c r="AE389" s="411"/>
    </row>
    <row r="390" spans="19:31" x14ac:dyDescent="0.25">
      <c r="S390" s="429"/>
      <c r="T390" s="409"/>
      <c r="U390" s="409"/>
      <c r="V390" s="409"/>
      <c r="W390" s="409"/>
      <c r="X390" s="409"/>
      <c r="Y390" s="409"/>
      <c r="Z390" s="409"/>
      <c r="AA390" s="409"/>
      <c r="AB390" s="409"/>
      <c r="AC390" s="409"/>
      <c r="AD390" s="409"/>
      <c r="AE390" s="411"/>
    </row>
    <row r="391" spans="19:31" x14ac:dyDescent="0.25">
      <c r="S391" s="429"/>
      <c r="T391" s="409"/>
      <c r="U391" s="409"/>
      <c r="V391" s="409"/>
      <c r="W391" s="409"/>
      <c r="X391" s="409"/>
      <c r="Y391" s="409"/>
      <c r="Z391" s="409"/>
      <c r="AA391" s="409"/>
      <c r="AB391" s="409"/>
      <c r="AC391" s="409"/>
      <c r="AD391" s="409"/>
      <c r="AE391" s="411"/>
    </row>
    <row r="392" spans="19:31" x14ac:dyDescent="0.25">
      <c r="S392" s="429"/>
      <c r="T392" s="409"/>
      <c r="U392" s="409"/>
      <c r="V392" s="409"/>
      <c r="W392" s="409"/>
      <c r="X392" s="409"/>
      <c r="Y392" s="409"/>
      <c r="Z392" s="409"/>
      <c r="AA392" s="409"/>
      <c r="AB392" s="409"/>
      <c r="AC392" s="409"/>
      <c r="AD392" s="409"/>
      <c r="AE392" s="411"/>
    </row>
    <row r="393" spans="19:31" x14ac:dyDescent="0.25">
      <c r="S393" s="429"/>
      <c r="T393" s="409"/>
      <c r="U393" s="409"/>
      <c r="V393" s="409"/>
      <c r="W393" s="409"/>
      <c r="X393" s="409"/>
      <c r="Y393" s="409"/>
      <c r="Z393" s="409"/>
      <c r="AA393" s="409"/>
      <c r="AB393" s="409"/>
      <c r="AC393" s="409"/>
      <c r="AD393" s="409"/>
      <c r="AE393" s="411"/>
    </row>
    <row r="394" spans="19:31" x14ac:dyDescent="0.25">
      <c r="S394" s="429"/>
      <c r="T394" s="409"/>
      <c r="U394" s="409"/>
      <c r="V394" s="409"/>
      <c r="W394" s="409"/>
      <c r="X394" s="409"/>
      <c r="Y394" s="409"/>
      <c r="Z394" s="409"/>
      <c r="AA394" s="409"/>
      <c r="AB394" s="409"/>
      <c r="AC394" s="409"/>
      <c r="AD394" s="409"/>
      <c r="AE394" s="411"/>
    </row>
    <row r="395" spans="19:31" x14ac:dyDescent="0.25">
      <c r="S395" s="429"/>
      <c r="T395" s="409"/>
      <c r="U395" s="409"/>
      <c r="V395" s="409"/>
      <c r="W395" s="409"/>
      <c r="X395" s="409"/>
      <c r="Y395" s="409"/>
      <c r="Z395" s="409"/>
      <c r="AA395" s="409"/>
      <c r="AB395" s="409"/>
      <c r="AC395" s="409"/>
      <c r="AD395" s="409"/>
      <c r="AE395" s="411"/>
    </row>
    <row r="396" spans="19:31" x14ac:dyDescent="0.25">
      <c r="S396" s="429"/>
      <c r="T396" s="409"/>
      <c r="U396" s="409"/>
      <c r="V396" s="409"/>
      <c r="W396" s="409"/>
      <c r="X396" s="409"/>
      <c r="Y396" s="409"/>
      <c r="Z396" s="409"/>
      <c r="AA396" s="409"/>
      <c r="AB396" s="409"/>
      <c r="AC396" s="409"/>
      <c r="AD396" s="409"/>
      <c r="AE396" s="411"/>
    </row>
    <row r="397" spans="19:31" x14ac:dyDescent="0.25">
      <c r="S397" s="429"/>
      <c r="T397" s="409"/>
      <c r="U397" s="409"/>
      <c r="V397" s="409"/>
      <c r="W397" s="409"/>
      <c r="X397" s="409"/>
      <c r="Y397" s="409"/>
      <c r="Z397" s="409"/>
      <c r="AA397" s="409"/>
      <c r="AB397" s="409"/>
      <c r="AC397" s="409"/>
      <c r="AD397" s="409"/>
      <c r="AE397" s="411"/>
    </row>
    <row r="398" spans="19:31" x14ac:dyDescent="0.25">
      <c r="S398" s="429"/>
      <c r="T398" s="409"/>
      <c r="U398" s="409"/>
      <c r="V398" s="409"/>
      <c r="W398" s="409"/>
      <c r="X398" s="409"/>
      <c r="Y398" s="409"/>
      <c r="Z398" s="409"/>
      <c r="AA398" s="409"/>
      <c r="AB398" s="409"/>
      <c r="AC398" s="409"/>
      <c r="AD398" s="409"/>
      <c r="AE398" s="411"/>
    </row>
    <row r="399" spans="19:31" x14ac:dyDescent="0.25">
      <c r="S399" s="429"/>
      <c r="T399" s="409"/>
      <c r="U399" s="409"/>
      <c r="V399" s="409"/>
      <c r="W399" s="409"/>
      <c r="X399" s="409"/>
      <c r="Y399" s="409"/>
      <c r="Z399" s="409"/>
      <c r="AA399" s="409"/>
      <c r="AB399" s="409"/>
      <c r="AC399" s="409"/>
      <c r="AD399" s="409"/>
      <c r="AE399" s="411"/>
    </row>
    <row r="400" spans="19:31" x14ac:dyDescent="0.25">
      <c r="S400" s="429"/>
      <c r="T400" s="409"/>
      <c r="U400" s="409"/>
      <c r="V400" s="409"/>
      <c r="W400" s="409"/>
      <c r="X400" s="409"/>
      <c r="Y400" s="409"/>
      <c r="Z400" s="409"/>
      <c r="AA400" s="409"/>
      <c r="AB400" s="409"/>
      <c r="AC400" s="409"/>
      <c r="AD400" s="409"/>
      <c r="AE400" s="411"/>
    </row>
    <row r="401" spans="19:31" x14ac:dyDescent="0.25">
      <c r="S401" s="429"/>
      <c r="T401" s="409"/>
      <c r="U401" s="409"/>
      <c r="V401" s="409"/>
      <c r="W401" s="409"/>
      <c r="X401" s="409"/>
      <c r="Y401" s="409"/>
      <c r="Z401" s="409"/>
      <c r="AA401" s="409"/>
      <c r="AB401" s="409"/>
      <c r="AC401" s="409"/>
      <c r="AD401" s="409"/>
      <c r="AE401" s="411"/>
    </row>
    <row r="402" spans="19:31" x14ac:dyDescent="0.25">
      <c r="S402" s="429"/>
      <c r="T402" s="409"/>
      <c r="U402" s="409"/>
      <c r="V402" s="409"/>
      <c r="W402" s="409"/>
      <c r="X402" s="409"/>
      <c r="Y402" s="409"/>
      <c r="Z402" s="409"/>
      <c r="AA402" s="409"/>
      <c r="AB402" s="409"/>
      <c r="AC402" s="409"/>
      <c r="AD402" s="409"/>
      <c r="AE402" s="411"/>
    </row>
    <row r="403" spans="19:31" x14ac:dyDescent="0.25">
      <c r="S403" s="429"/>
      <c r="T403" s="409"/>
      <c r="U403" s="409"/>
      <c r="V403" s="409"/>
      <c r="W403" s="409"/>
      <c r="X403" s="409"/>
      <c r="Y403" s="409"/>
      <c r="Z403" s="409"/>
      <c r="AA403" s="409"/>
      <c r="AB403" s="409"/>
      <c r="AC403" s="409"/>
      <c r="AD403" s="409"/>
      <c r="AE403" s="411"/>
    </row>
    <row r="404" spans="19:31" x14ac:dyDescent="0.25">
      <c r="S404" s="429"/>
      <c r="T404" s="409"/>
      <c r="U404" s="409"/>
      <c r="V404" s="409"/>
      <c r="W404" s="409"/>
      <c r="X404" s="409"/>
      <c r="Y404" s="409"/>
      <c r="Z404" s="409"/>
      <c r="AA404" s="409"/>
      <c r="AB404" s="409"/>
      <c r="AC404" s="409"/>
      <c r="AD404" s="409"/>
      <c r="AE404" s="411"/>
    </row>
    <row r="405" spans="19:31" x14ac:dyDescent="0.25">
      <c r="S405" s="429"/>
      <c r="T405" s="409"/>
      <c r="U405" s="409"/>
      <c r="V405" s="409"/>
      <c r="W405" s="409"/>
      <c r="X405" s="409"/>
      <c r="Y405" s="409"/>
      <c r="Z405" s="409"/>
      <c r="AA405" s="409"/>
      <c r="AB405" s="409"/>
      <c r="AC405" s="409"/>
      <c r="AD405" s="409"/>
      <c r="AE405" s="411"/>
    </row>
    <row r="406" spans="19:31" x14ac:dyDescent="0.25">
      <c r="S406" s="429"/>
      <c r="T406" s="409"/>
      <c r="U406" s="409"/>
      <c r="V406" s="409"/>
      <c r="W406" s="409"/>
      <c r="X406" s="409"/>
      <c r="Y406" s="409"/>
      <c r="Z406" s="409"/>
      <c r="AA406" s="409"/>
      <c r="AB406" s="409"/>
      <c r="AC406" s="409"/>
      <c r="AD406" s="409"/>
      <c r="AE406" s="411"/>
    </row>
    <row r="407" spans="19:31" x14ac:dyDescent="0.25">
      <c r="S407" s="429"/>
      <c r="T407" s="409"/>
      <c r="U407" s="409"/>
      <c r="V407" s="409"/>
      <c r="W407" s="409"/>
      <c r="X407" s="409"/>
      <c r="Y407" s="409"/>
      <c r="Z407" s="409"/>
      <c r="AA407" s="409"/>
      <c r="AB407" s="409"/>
      <c r="AC407" s="409"/>
      <c r="AD407" s="409"/>
      <c r="AE407" s="411"/>
    </row>
    <row r="408" spans="19:31" x14ac:dyDescent="0.25">
      <c r="S408" s="429"/>
      <c r="T408" s="409"/>
      <c r="U408" s="409"/>
      <c r="V408" s="409"/>
      <c r="W408" s="409"/>
      <c r="X408" s="409"/>
      <c r="Y408" s="409"/>
      <c r="Z408" s="409"/>
      <c r="AA408" s="409"/>
      <c r="AB408" s="409"/>
      <c r="AC408" s="409"/>
      <c r="AD408" s="409"/>
      <c r="AE408" s="411"/>
    </row>
    <row r="409" spans="19:31" x14ac:dyDescent="0.25">
      <c r="S409" s="429"/>
      <c r="T409" s="409"/>
      <c r="U409" s="409"/>
      <c r="V409" s="409"/>
      <c r="W409" s="409"/>
      <c r="X409" s="409"/>
      <c r="Y409" s="409"/>
      <c r="Z409" s="409"/>
      <c r="AA409" s="409"/>
      <c r="AB409" s="409"/>
      <c r="AC409" s="409"/>
      <c r="AD409" s="409"/>
      <c r="AE409" s="411"/>
    </row>
    <row r="410" spans="19:31" x14ac:dyDescent="0.25">
      <c r="S410" s="429"/>
      <c r="T410" s="409"/>
      <c r="U410" s="409"/>
      <c r="V410" s="409"/>
      <c r="W410" s="409"/>
      <c r="X410" s="409"/>
      <c r="Y410" s="409"/>
      <c r="Z410" s="409"/>
      <c r="AA410" s="409"/>
      <c r="AB410" s="409"/>
      <c r="AC410" s="409"/>
      <c r="AD410" s="409"/>
      <c r="AE410" s="411"/>
    </row>
    <row r="411" spans="19:31" x14ac:dyDescent="0.25">
      <c r="S411" s="429"/>
      <c r="T411" s="409"/>
      <c r="U411" s="409"/>
      <c r="V411" s="409"/>
      <c r="W411" s="409"/>
      <c r="X411" s="409"/>
      <c r="Y411" s="409"/>
      <c r="Z411" s="409"/>
      <c r="AA411" s="409"/>
      <c r="AB411" s="409"/>
      <c r="AC411" s="409"/>
      <c r="AD411" s="409"/>
      <c r="AE411" s="411"/>
    </row>
    <row r="412" spans="19:31" x14ac:dyDescent="0.25">
      <c r="S412" s="429"/>
      <c r="T412" s="409"/>
      <c r="U412" s="409"/>
      <c r="V412" s="409"/>
      <c r="W412" s="409"/>
      <c r="X412" s="409"/>
      <c r="Y412" s="409"/>
      <c r="Z412" s="409"/>
      <c r="AA412" s="409"/>
      <c r="AB412" s="409"/>
      <c r="AC412" s="409"/>
      <c r="AD412" s="409"/>
      <c r="AE412" s="411"/>
    </row>
    <row r="413" spans="19:31" x14ac:dyDescent="0.25">
      <c r="S413" s="429"/>
      <c r="T413" s="409"/>
      <c r="U413" s="409"/>
      <c r="V413" s="409"/>
      <c r="W413" s="409"/>
      <c r="X413" s="409"/>
      <c r="Y413" s="409"/>
      <c r="Z413" s="409"/>
      <c r="AA413" s="409"/>
      <c r="AB413" s="409"/>
      <c r="AC413" s="409"/>
      <c r="AD413" s="409"/>
      <c r="AE413" s="411"/>
    </row>
    <row r="414" spans="19:31" x14ac:dyDescent="0.25">
      <c r="S414" s="429"/>
      <c r="T414" s="409"/>
      <c r="U414" s="409"/>
      <c r="V414" s="409"/>
      <c r="W414" s="409"/>
      <c r="X414" s="409"/>
      <c r="Y414" s="409"/>
      <c r="Z414" s="409"/>
      <c r="AA414" s="409"/>
      <c r="AB414" s="409"/>
      <c r="AC414" s="409"/>
      <c r="AD414" s="409"/>
      <c r="AE414" s="411"/>
    </row>
    <row r="415" spans="19:31" x14ac:dyDescent="0.25">
      <c r="S415" s="429"/>
      <c r="T415" s="409"/>
      <c r="U415" s="409"/>
      <c r="V415" s="409"/>
      <c r="W415" s="409"/>
      <c r="X415" s="409"/>
      <c r="Y415" s="409"/>
      <c r="Z415" s="409"/>
      <c r="AA415" s="409"/>
      <c r="AB415" s="409"/>
      <c r="AC415" s="409"/>
      <c r="AD415" s="409"/>
      <c r="AE415" s="411"/>
    </row>
    <row r="416" spans="19:31" x14ac:dyDescent="0.25">
      <c r="S416" s="429"/>
      <c r="T416" s="409"/>
      <c r="U416" s="409"/>
      <c r="V416" s="409"/>
      <c r="W416" s="409"/>
      <c r="X416" s="409"/>
      <c r="Y416" s="409"/>
      <c r="Z416" s="409"/>
      <c r="AA416" s="409"/>
      <c r="AB416" s="409"/>
      <c r="AC416" s="409"/>
      <c r="AD416" s="409"/>
      <c r="AE416" s="411"/>
    </row>
    <row r="417" spans="19:31" x14ac:dyDescent="0.25">
      <c r="S417" s="429"/>
      <c r="T417" s="409"/>
      <c r="U417" s="409"/>
      <c r="V417" s="409"/>
      <c r="W417" s="409"/>
      <c r="X417" s="409"/>
      <c r="Y417" s="409"/>
      <c r="Z417" s="409"/>
      <c r="AA417" s="409"/>
      <c r="AB417" s="409"/>
      <c r="AC417" s="409"/>
      <c r="AD417" s="409"/>
      <c r="AE417" s="411"/>
    </row>
    <row r="418" spans="19:31" x14ac:dyDescent="0.25">
      <c r="S418" s="429"/>
      <c r="T418" s="409"/>
      <c r="U418" s="409"/>
      <c r="V418" s="409"/>
      <c r="W418" s="409"/>
      <c r="X418" s="409"/>
      <c r="Y418" s="409"/>
      <c r="Z418" s="409"/>
      <c r="AA418" s="409"/>
      <c r="AB418" s="409"/>
      <c r="AC418" s="409"/>
      <c r="AD418" s="409"/>
      <c r="AE418" s="411"/>
    </row>
    <row r="419" spans="19:31" x14ac:dyDescent="0.25">
      <c r="S419" s="429"/>
      <c r="T419" s="409"/>
      <c r="U419" s="409"/>
      <c r="V419" s="409"/>
      <c r="W419" s="409"/>
      <c r="X419" s="409"/>
      <c r="Y419" s="409"/>
      <c r="Z419" s="409"/>
      <c r="AA419" s="409"/>
      <c r="AB419" s="409"/>
      <c r="AC419" s="409"/>
      <c r="AD419" s="409"/>
      <c r="AE419" s="411"/>
    </row>
    <row r="420" spans="19:31" x14ac:dyDescent="0.25">
      <c r="S420" s="429"/>
      <c r="T420" s="409"/>
      <c r="U420" s="409"/>
      <c r="V420" s="409"/>
      <c r="W420" s="409"/>
      <c r="X420" s="409"/>
      <c r="Y420" s="409"/>
      <c r="Z420" s="409"/>
      <c r="AA420" s="409"/>
      <c r="AB420" s="409"/>
      <c r="AC420" s="409"/>
      <c r="AD420" s="409"/>
      <c r="AE420" s="411"/>
    </row>
    <row r="421" spans="19:31" x14ac:dyDescent="0.25">
      <c r="S421" s="429"/>
      <c r="T421" s="409"/>
      <c r="U421" s="409"/>
      <c r="V421" s="409"/>
      <c r="W421" s="409"/>
      <c r="X421" s="409"/>
      <c r="Y421" s="409"/>
      <c r="Z421" s="409"/>
      <c r="AA421" s="409"/>
      <c r="AB421" s="409"/>
      <c r="AC421" s="409"/>
      <c r="AD421" s="409"/>
      <c r="AE421" s="411"/>
    </row>
    <row r="422" spans="19:31" x14ac:dyDescent="0.25">
      <c r="S422" s="429"/>
      <c r="T422" s="409"/>
      <c r="U422" s="409"/>
      <c r="V422" s="409"/>
      <c r="W422" s="409"/>
      <c r="X422" s="409"/>
      <c r="Y422" s="409"/>
      <c r="Z422" s="409"/>
      <c r="AA422" s="409"/>
      <c r="AB422" s="409"/>
      <c r="AC422" s="409"/>
      <c r="AD422" s="409"/>
      <c r="AE422" s="411"/>
    </row>
    <row r="423" spans="19:31" x14ac:dyDescent="0.25">
      <c r="S423" s="429"/>
      <c r="T423" s="409"/>
      <c r="U423" s="409"/>
      <c r="V423" s="409"/>
      <c r="W423" s="409"/>
      <c r="X423" s="409"/>
      <c r="Y423" s="409"/>
      <c r="Z423" s="409"/>
      <c r="AA423" s="409"/>
      <c r="AB423" s="409"/>
      <c r="AC423" s="409"/>
      <c r="AD423" s="409"/>
      <c r="AE423" s="411"/>
    </row>
    <row r="424" spans="19:31" x14ac:dyDescent="0.25">
      <c r="S424" s="429"/>
      <c r="T424" s="409"/>
      <c r="U424" s="409"/>
      <c r="V424" s="409"/>
      <c r="W424" s="409"/>
      <c r="X424" s="409"/>
      <c r="Y424" s="409"/>
      <c r="Z424" s="409"/>
      <c r="AA424" s="409"/>
      <c r="AB424" s="409"/>
      <c r="AC424" s="409"/>
      <c r="AD424" s="409"/>
      <c r="AE424" s="411"/>
    </row>
    <row r="425" spans="19:31" x14ac:dyDescent="0.25">
      <c r="S425" s="429"/>
      <c r="T425" s="409"/>
      <c r="U425" s="409"/>
      <c r="V425" s="409"/>
      <c r="W425" s="409"/>
      <c r="X425" s="409"/>
      <c r="Y425" s="409"/>
      <c r="Z425" s="409"/>
      <c r="AA425" s="409"/>
      <c r="AB425" s="409"/>
      <c r="AC425" s="409"/>
      <c r="AD425" s="409"/>
      <c r="AE425" s="411"/>
    </row>
    <row r="426" spans="19:31" x14ac:dyDescent="0.25">
      <c r="S426" s="429"/>
      <c r="T426" s="409"/>
      <c r="U426" s="409"/>
      <c r="V426" s="409"/>
      <c r="W426" s="409"/>
      <c r="X426" s="409"/>
      <c r="Y426" s="409"/>
      <c r="Z426" s="409"/>
      <c r="AA426" s="409"/>
      <c r="AB426" s="409"/>
      <c r="AC426" s="409"/>
      <c r="AD426" s="409"/>
      <c r="AE426" s="411"/>
    </row>
    <row r="427" spans="19:31" x14ac:dyDescent="0.25">
      <c r="S427" s="429"/>
      <c r="T427" s="409"/>
      <c r="U427" s="409"/>
      <c r="V427" s="409"/>
      <c r="W427" s="409"/>
      <c r="X427" s="409"/>
      <c r="Y427" s="409"/>
      <c r="Z427" s="409"/>
      <c r="AA427" s="409"/>
      <c r="AB427" s="409"/>
      <c r="AC427" s="409"/>
      <c r="AD427" s="409"/>
      <c r="AE427" s="411"/>
    </row>
    <row r="428" spans="19:31" x14ac:dyDescent="0.25">
      <c r="S428" s="429"/>
      <c r="T428" s="409"/>
      <c r="U428" s="409"/>
      <c r="V428" s="409"/>
      <c r="W428" s="409"/>
      <c r="X428" s="409"/>
      <c r="Y428" s="409"/>
      <c r="Z428" s="409"/>
      <c r="AA428" s="409"/>
      <c r="AB428" s="409"/>
      <c r="AC428" s="409"/>
      <c r="AD428" s="409"/>
      <c r="AE428" s="411"/>
    </row>
    <row r="429" spans="19:31" x14ac:dyDescent="0.25">
      <c r="S429" s="429"/>
      <c r="T429" s="409"/>
      <c r="U429" s="409"/>
      <c r="V429" s="409"/>
      <c r="W429" s="409"/>
      <c r="X429" s="409"/>
      <c r="Y429" s="409"/>
      <c r="Z429" s="409"/>
      <c r="AA429" s="409"/>
      <c r="AB429" s="409"/>
      <c r="AC429" s="409"/>
      <c r="AD429" s="409"/>
      <c r="AE429" s="411"/>
    </row>
    <row r="430" spans="19:31" x14ac:dyDescent="0.25">
      <c r="S430" s="429"/>
      <c r="T430" s="409"/>
      <c r="U430" s="409"/>
      <c r="V430" s="409"/>
      <c r="W430" s="409"/>
      <c r="X430" s="409"/>
      <c r="Y430" s="409"/>
      <c r="Z430" s="409"/>
      <c r="AA430" s="409"/>
      <c r="AB430" s="409"/>
      <c r="AC430" s="409"/>
      <c r="AD430" s="409"/>
      <c r="AE430" s="411"/>
    </row>
    <row r="431" spans="19:31" x14ac:dyDescent="0.25">
      <c r="S431" s="429"/>
      <c r="T431" s="409"/>
      <c r="U431" s="409"/>
      <c r="V431" s="409"/>
      <c r="W431" s="409"/>
      <c r="X431" s="409"/>
      <c r="Y431" s="409"/>
      <c r="Z431" s="409"/>
      <c r="AA431" s="409"/>
      <c r="AB431" s="409"/>
      <c r="AC431" s="409"/>
      <c r="AD431" s="409"/>
      <c r="AE431" s="411"/>
    </row>
    <row r="432" spans="19:31" x14ac:dyDescent="0.25">
      <c r="S432" s="429"/>
      <c r="T432" s="409"/>
      <c r="U432" s="409"/>
      <c r="V432" s="409"/>
      <c r="W432" s="409"/>
      <c r="X432" s="409"/>
      <c r="Y432" s="409"/>
      <c r="Z432" s="409"/>
      <c r="AA432" s="409"/>
      <c r="AB432" s="409"/>
      <c r="AC432" s="409"/>
      <c r="AD432" s="409"/>
      <c r="AE432" s="411"/>
    </row>
    <row r="433" spans="19:31" x14ac:dyDescent="0.25">
      <c r="S433" s="429"/>
      <c r="T433" s="409"/>
      <c r="U433" s="409"/>
      <c r="V433" s="409"/>
      <c r="W433" s="409"/>
      <c r="X433" s="409"/>
      <c r="Y433" s="409"/>
      <c r="Z433" s="409"/>
      <c r="AA433" s="409"/>
      <c r="AB433" s="409"/>
      <c r="AC433" s="409"/>
      <c r="AD433" s="409"/>
      <c r="AE433" s="411"/>
    </row>
    <row r="434" spans="19:31" x14ac:dyDescent="0.25">
      <c r="S434" s="429"/>
      <c r="T434" s="409"/>
      <c r="U434" s="409"/>
      <c r="V434" s="409"/>
      <c r="W434" s="409"/>
      <c r="X434" s="409"/>
      <c r="Y434" s="409"/>
      <c r="Z434" s="409"/>
      <c r="AA434" s="409"/>
      <c r="AB434" s="409"/>
      <c r="AC434" s="409"/>
      <c r="AD434" s="409"/>
      <c r="AE434" s="411"/>
    </row>
    <row r="435" spans="19:31" x14ac:dyDescent="0.25">
      <c r="S435" s="429"/>
      <c r="T435" s="409"/>
      <c r="U435" s="409"/>
      <c r="V435" s="409"/>
      <c r="W435" s="409"/>
      <c r="X435" s="409"/>
      <c r="Y435" s="409"/>
      <c r="Z435" s="409"/>
      <c r="AA435" s="409"/>
      <c r="AB435" s="409"/>
      <c r="AC435" s="409"/>
      <c r="AD435" s="409"/>
      <c r="AE435" s="411"/>
    </row>
    <row r="436" spans="19:31" x14ac:dyDescent="0.25">
      <c r="S436" s="429"/>
      <c r="T436" s="409"/>
      <c r="U436" s="409"/>
      <c r="V436" s="409"/>
      <c r="W436" s="409"/>
      <c r="X436" s="409"/>
      <c r="Y436" s="409"/>
      <c r="Z436" s="409"/>
      <c r="AA436" s="409"/>
      <c r="AB436" s="409"/>
      <c r="AC436" s="409"/>
      <c r="AD436" s="409"/>
      <c r="AE436" s="411"/>
    </row>
    <row r="437" spans="19:31" x14ac:dyDescent="0.25">
      <c r="S437" s="429"/>
      <c r="T437" s="409"/>
      <c r="U437" s="409"/>
      <c r="V437" s="409"/>
      <c r="W437" s="409"/>
      <c r="X437" s="409"/>
      <c r="Y437" s="409"/>
      <c r="Z437" s="409"/>
      <c r="AA437" s="409"/>
      <c r="AB437" s="409"/>
      <c r="AC437" s="409"/>
      <c r="AD437" s="409"/>
      <c r="AE437" s="411"/>
    </row>
    <row r="438" spans="19:31" x14ac:dyDescent="0.25">
      <c r="S438" s="429"/>
      <c r="T438" s="409"/>
      <c r="U438" s="409"/>
      <c r="V438" s="409"/>
      <c r="W438" s="409"/>
      <c r="X438" s="409"/>
      <c r="Y438" s="409"/>
      <c r="Z438" s="409"/>
      <c r="AA438" s="409"/>
      <c r="AB438" s="409"/>
      <c r="AC438" s="409"/>
      <c r="AD438" s="409"/>
      <c r="AE438" s="411"/>
    </row>
    <row r="439" spans="19:31" x14ac:dyDescent="0.25">
      <c r="S439" s="429"/>
      <c r="T439" s="409"/>
      <c r="U439" s="409"/>
      <c r="V439" s="409"/>
      <c r="W439" s="409"/>
      <c r="X439" s="409"/>
      <c r="Y439" s="409"/>
      <c r="Z439" s="409"/>
      <c r="AA439" s="409"/>
      <c r="AB439" s="409"/>
      <c r="AC439" s="409"/>
      <c r="AD439" s="409"/>
      <c r="AE439" s="411"/>
    </row>
    <row r="440" spans="19:31" x14ac:dyDescent="0.25">
      <c r="S440" s="429"/>
      <c r="T440" s="409"/>
      <c r="U440" s="409"/>
      <c r="V440" s="409"/>
      <c r="W440" s="409"/>
      <c r="X440" s="409"/>
      <c r="Y440" s="409"/>
      <c r="Z440" s="409"/>
      <c r="AA440" s="409"/>
      <c r="AB440" s="409"/>
      <c r="AC440" s="409"/>
      <c r="AD440" s="409"/>
      <c r="AE440" s="411"/>
    </row>
    <row r="441" spans="19:31" x14ac:dyDescent="0.25">
      <c r="S441" s="429"/>
      <c r="T441" s="409"/>
      <c r="U441" s="409"/>
      <c r="V441" s="409"/>
      <c r="W441" s="409"/>
      <c r="X441" s="409"/>
      <c r="Y441" s="409"/>
      <c r="Z441" s="409"/>
      <c r="AA441" s="409"/>
      <c r="AB441" s="409"/>
      <c r="AC441" s="409"/>
      <c r="AD441" s="409"/>
      <c r="AE441" s="411"/>
    </row>
    <row r="442" spans="19:31" x14ac:dyDescent="0.25">
      <c r="S442" s="429"/>
      <c r="T442" s="409"/>
      <c r="U442" s="409"/>
      <c r="V442" s="409"/>
      <c r="W442" s="409"/>
      <c r="X442" s="409"/>
      <c r="Y442" s="409"/>
      <c r="Z442" s="409"/>
      <c r="AA442" s="409"/>
      <c r="AB442" s="409"/>
      <c r="AC442" s="409"/>
      <c r="AD442" s="409"/>
      <c r="AE442" s="411"/>
    </row>
    <row r="443" spans="19:31" x14ac:dyDescent="0.25">
      <c r="S443" s="429"/>
      <c r="T443" s="409"/>
      <c r="U443" s="409"/>
      <c r="V443" s="409"/>
      <c r="W443" s="409"/>
      <c r="X443" s="409"/>
      <c r="Y443" s="409"/>
      <c r="Z443" s="409"/>
      <c r="AA443" s="409"/>
      <c r="AB443" s="409"/>
      <c r="AC443" s="409"/>
      <c r="AD443" s="409"/>
      <c r="AE443" s="411"/>
    </row>
    <row r="444" spans="19:31" x14ac:dyDescent="0.25">
      <c r="S444" s="429"/>
      <c r="T444" s="409"/>
      <c r="U444" s="409"/>
      <c r="V444" s="409"/>
      <c r="W444" s="409"/>
      <c r="X444" s="409"/>
      <c r="Y444" s="409"/>
      <c r="Z444" s="409"/>
      <c r="AA444" s="409"/>
      <c r="AB444" s="409"/>
      <c r="AC444" s="409"/>
      <c r="AD444" s="409"/>
      <c r="AE444" s="411"/>
    </row>
    <row r="445" spans="19:31" x14ac:dyDescent="0.25">
      <c r="S445" s="429"/>
      <c r="T445" s="409"/>
      <c r="U445" s="409"/>
      <c r="V445" s="409"/>
      <c r="W445" s="409"/>
      <c r="X445" s="409"/>
      <c r="Y445" s="409"/>
      <c r="Z445" s="409"/>
      <c r="AA445" s="409"/>
      <c r="AB445" s="409"/>
      <c r="AC445" s="409"/>
      <c r="AD445" s="409"/>
      <c r="AE445" s="411"/>
    </row>
    <row r="446" spans="19:31" x14ac:dyDescent="0.25">
      <c r="S446" s="429"/>
      <c r="T446" s="409"/>
      <c r="U446" s="409"/>
      <c r="V446" s="409"/>
      <c r="W446" s="409"/>
      <c r="X446" s="409"/>
      <c r="Y446" s="409"/>
      <c r="Z446" s="409"/>
      <c r="AA446" s="409"/>
      <c r="AB446" s="409"/>
      <c r="AC446" s="409"/>
      <c r="AD446" s="409"/>
      <c r="AE446" s="411"/>
    </row>
    <row r="447" spans="19:31" x14ac:dyDescent="0.25">
      <c r="S447" s="429"/>
      <c r="T447" s="409"/>
      <c r="U447" s="409"/>
      <c r="V447" s="409"/>
      <c r="W447" s="409"/>
      <c r="X447" s="409"/>
      <c r="Y447" s="409"/>
      <c r="Z447" s="409"/>
      <c r="AA447" s="409"/>
      <c r="AB447" s="409"/>
      <c r="AC447" s="409"/>
      <c r="AD447" s="409"/>
      <c r="AE447" s="411"/>
    </row>
    <row r="448" spans="19:31" x14ac:dyDescent="0.25">
      <c r="S448" s="429"/>
      <c r="T448" s="409"/>
      <c r="U448" s="409"/>
      <c r="V448" s="409"/>
      <c r="W448" s="409"/>
      <c r="X448" s="409"/>
      <c r="Y448" s="409"/>
      <c r="Z448" s="409"/>
      <c r="AA448" s="409"/>
      <c r="AB448" s="409"/>
      <c r="AC448" s="409"/>
      <c r="AD448" s="409"/>
      <c r="AE448" s="411"/>
    </row>
    <row r="449" spans="19:31" x14ac:dyDescent="0.25">
      <c r="S449" s="429"/>
      <c r="T449" s="409"/>
      <c r="U449" s="409"/>
      <c r="V449" s="409"/>
      <c r="W449" s="409"/>
      <c r="X449" s="409"/>
      <c r="Y449" s="409"/>
      <c r="Z449" s="409"/>
      <c r="AA449" s="409"/>
      <c r="AB449" s="409"/>
      <c r="AC449" s="409"/>
      <c r="AD449" s="409"/>
      <c r="AE449" s="411"/>
    </row>
    <row r="450" spans="19:31" x14ac:dyDescent="0.25">
      <c r="S450" s="429"/>
      <c r="T450" s="409"/>
      <c r="U450" s="409"/>
      <c r="V450" s="409"/>
      <c r="W450" s="409"/>
      <c r="X450" s="409"/>
      <c r="Y450" s="409"/>
      <c r="Z450" s="409"/>
      <c r="AA450" s="409"/>
      <c r="AB450" s="409"/>
      <c r="AC450" s="409"/>
      <c r="AD450" s="409"/>
      <c r="AE450" s="411"/>
    </row>
    <row r="451" spans="19:31" x14ac:dyDescent="0.25">
      <c r="S451" s="429"/>
      <c r="T451" s="409"/>
      <c r="U451" s="409"/>
      <c r="V451" s="409"/>
      <c r="W451" s="409"/>
      <c r="X451" s="409"/>
      <c r="Y451" s="409"/>
      <c r="Z451" s="409"/>
      <c r="AA451" s="409"/>
      <c r="AB451" s="409"/>
      <c r="AC451" s="409"/>
      <c r="AD451" s="409"/>
      <c r="AE451" s="411"/>
    </row>
    <row r="452" spans="19:31" x14ac:dyDescent="0.25">
      <c r="S452" s="429"/>
      <c r="T452" s="409"/>
      <c r="U452" s="409"/>
      <c r="V452" s="409"/>
      <c r="W452" s="409"/>
      <c r="X452" s="409"/>
      <c r="Y452" s="409"/>
      <c r="Z452" s="409"/>
      <c r="AA452" s="409"/>
      <c r="AB452" s="409"/>
      <c r="AC452" s="409"/>
      <c r="AD452" s="409"/>
      <c r="AE452" s="411"/>
    </row>
    <row r="453" spans="19:31" x14ac:dyDescent="0.25">
      <c r="S453" s="429"/>
      <c r="T453" s="409"/>
      <c r="U453" s="409"/>
      <c r="V453" s="409"/>
      <c r="W453" s="409"/>
      <c r="X453" s="409"/>
      <c r="Y453" s="409"/>
      <c r="Z453" s="409"/>
      <c r="AA453" s="409"/>
      <c r="AB453" s="409"/>
      <c r="AC453" s="409"/>
      <c r="AD453" s="409"/>
      <c r="AE453" s="411"/>
    </row>
    <row r="454" spans="19:31" x14ac:dyDescent="0.25">
      <c r="S454" s="429"/>
      <c r="T454" s="409"/>
      <c r="U454" s="409"/>
      <c r="V454" s="409"/>
      <c r="W454" s="409"/>
      <c r="X454" s="409"/>
      <c r="Y454" s="409"/>
      <c r="Z454" s="409"/>
      <c r="AA454" s="409"/>
      <c r="AB454" s="409"/>
      <c r="AC454" s="409"/>
      <c r="AD454" s="409"/>
      <c r="AE454" s="411"/>
    </row>
    <row r="455" spans="19:31" x14ac:dyDescent="0.25">
      <c r="S455" s="429"/>
      <c r="T455" s="409"/>
      <c r="U455" s="409"/>
      <c r="V455" s="409"/>
      <c r="W455" s="409"/>
      <c r="X455" s="409"/>
      <c r="Y455" s="409"/>
      <c r="Z455" s="409"/>
      <c r="AA455" s="409"/>
      <c r="AB455" s="409"/>
      <c r="AC455" s="409"/>
      <c r="AD455" s="409"/>
      <c r="AE455" s="411"/>
    </row>
    <row r="456" spans="19:31" x14ac:dyDescent="0.25">
      <c r="S456" s="429"/>
      <c r="T456" s="409"/>
      <c r="U456" s="409"/>
      <c r="V456" s="409"/>
      <c r="W456" s="409"/>
      <c r="X456" s="409"/>
      <c r="Y456" s="409"/>
      <c r="Z456" s="409"/>
      <c r="AA456" s="409"/>
      <c r="AB456" s="409"/>
      <c r="AC456" s="409"/>
      <c r="AD456" s="409"/>
      <c r="AE456" s="411"/>
    </row>
    <row r="457" spans="19:31" x14ac:dyDescent="0.25">
      <c r="S457" s="429"/>
      <c r="T457" s="409"/>
      <c r="U457" s="409"/>
      <c r="V457" s="409"/>
      <c r="W457" s="409"/>
      <c r="X457" s="409"/>
      <c r="Y457" s="409"/>
      <c r="Z457" s="409"/>
      <c r="AA457" s="409"/>
      <c r="AB457" s="409"/>
      <c r="AC457" s="409"/>
      <c r="AD457" s="409"/>
      <c r="AE457" s="411"/>
    </row>
    <row r="458" spans="19:31" x14ac:dyDescent="0.25">
      <c r="S458" s="429"/>
      <c r="T458" s="409"/>
      <c r="U458" s="409"/>
      <c r="V458" s="409"/>
      <c r="W458" s="409"/>
      <c r="X458" s="409"/>
      <c r="Y458" s="409"/>
      <c r="Z458" s="409"/>
      <c r="AA458" s="409"/>
      <c r="AB458" s="409"/>
      <c r="AC458" s="409"/>
      <c r="AD458" s="409"/>
      <c r="AE458" s="411"/>
    </row>
    <row r="459" spans="19:31" x14ac:dyDescent="0.25">
      <c r="S459" s="429"/>
      <c r="T459" s="409"/>
      <c r="U459" s="409"/>
      <c r="V459" s="409"/>
      <c r="W459" s="409"/>
      <c r="X459" s="409"/>
      <c r="Y459" s="409"/>
      <c r="Z459" s="409"/>
      <c r="AA459" s="409"/>
      <c r="AB459" s="409"/>
      <c r="AC459" s="409"/>
      <c r="AD459" s="409"/>
      <c r="AE459" s="411"/>
    </row>
    <row r="460" spans="19:31" x14ac:dyDescent="0.25">
      <c r="S460" s="429"/>
      <c r="T460" s="409"/>
      <c r="U460" s="409"/>
      <c r="V460" s="409"/>
      <c r="W460" s="409"/>
      <c r="X460" s="409"/>
      <c r="Y460" s="409"/>
      <c r="Z460" s="409"/>
      <c r="AA460" s="409"/>
      <c r="AB460" s="409"/>
      <c r="AC460" s="409"/>
      <c r="AD460" s="409"/>
      <c r="AE460" s="411"/>
    </row>
    <row r="461" spans="19:31" x14ac:dyDescent="0.25">
      <c r="S461" s="429"/>
      <c r="T461" s="409"/>
      <c r="U461" s="409"/>
      <c r="V461" s="409"/>
      <c r="W461" s="409"/>
      <c r="X461" s="409"/>
      <c r="Y461" s="409"/>
      <c r="Z461" s="409"/>
      <c r="AA461" s="409"/>
      <c r="AB461" s="409"/>
      <c r="AC461" s="409"/>
      <c r="AD461" s="409"/>
      <c r="AE461" s="411"/>
    </row>
    <row r="462" spans="19:31" x14ac:dyDescent="0.25">
      <c r="S462" s="429"/>
      <c r="T462" s="409"/>
      <c r="U462" s="409"/>
      <c r="V462" s="409"/>
      <c r="W462" s="409"/>
      <c r="X462" s="409"/>
      <c r="Y462" s="409"/>
      <c r="Z462" s="409"/>
      <c r="AA462" s="409"/>
      <c r="AB462" s="409"/>
      <c r="AC462" s="409"/>
      <c r="AD462" s="409"/>
      <c r="AE462" s="411"/>
    </row>
    <row r="463" spans="19:31" x14ac:dyDescent="0.25">
      <c r="S463" s="429"/>
      <c r="T463" s="409"/>
      <c r="U463" s="409"/>
      <c r="V463" s="409"/>
      <c r="W463" s="409"/>
      <c r="X463" s="409"/>
      <c r="Y463" s="409"/>
      <c r="Z463" s="409"/>
      <c r="AA463" s="409"/>
      <c r="AB463" s="409"/>
      <c r="AC463" s="409"/>
      <c r="AD463" s="409"/>
      <c r="AE463" s="411"/>
    </row>
    <row r="464" spans="19:31" x14ac:dyDescent="0.25">
      <c r="S464" s="429"/>
      <c r="T464" s="409"/>
      <c r="U464" s="409"/>
      <c r="V464" s="409"/>
      <c r="W464" s="409"/>
      <c r="X464" s="409"/>
      <c r="Y464" s="409"/>
      <c r="Z464" s="409"/>
      <c r="AA464" s="409"/>
      <c r="AB464" s="409"/>
      <c r="AC464" s="409"/>
      <c r="AD464" s="409"/>
      <c r="AE464" s="411"/>
    </row>
    <row r="465" spans="19:31" x14ac:dyDescent="0.25">
      <c r="S465" s="429"/>
      <c r="T465" s="409"/>
      <c r="U465" s="409"/>
      <c r="V465" s="409"/>
      <c r="W465" s="409"/>
      <c r="X465" s="409"/>
      <c r="Y465" s="409"/>
      <c r="Z465" s="409"/>
      <c r="AA465" s="409"/>
      <c r="AB465" s="409"/>
      <c r="AC465" s="409"/>
      <c r="AD465" s="409"/>
      <c r="AE465" s="411"/>
    </row>
    <row r="466" spans="19:31" x14ac:dyDescent="0.25">
      <c r="S466" s="429"/>
      <c r="T466" s="409"/>
      <c r="U466" s="409"/>
      <c r="V466" s="409"/>
      <c r="W466" s="409"/>
      <c r="X466" s="409"/>
      <c r="Y466" s="409"/>
      <c r="Z466" s="409"/>
      <c r="AA466" s="409"/>
      <c r="AB466" s="409"/>
      <c r="AC466" s="409"/>
      <c r="AD466" s="409"/>
      <c r="AE466" s="411"/>
    </row>
    <row r="467" spans="19:31" x14ac:dyDescent="0.25">
      <c r="S467" s="429"/>
      <c r="T467" s="409"/>
      <c r="U467" s="409"/>
      <c r="V467" s="409"/>
      <c r="W467" s="409"/>
      <c r="X467" s="409"/>
      <c r="Y467" s="409"/>
      <c r="Z467" s="409"/>
      <c r="AA467" s="409"/>
      <c r="AB467" s="409"/>
      <c r="AC467" s="409"/>
      <c r="AD467" s="409"/>
      <c r="AE467" s="411"/>
    </row>
    <row r="468" spans="19:31" x14ac:dyDescent="0.25">
      <c r="S468" s="429"/>
      <c r="T468" s="409"/>
      <c r="U468" s="409"/>
      <c r="V468" s="409"/>
      <c r="W468" s="409"/>
      <c r="X468" s="409"/>
      <c r="Y468" s="409"/>
      <c r="Z468" s="409"/>
      <c r="AA468" s="409"/>
      <c r="AB468" s="409"/>
      <c r="AC468" s="409"/>
      <c r="AD468" s="409"/>
      <c r="AE468" s="411"/>
    </row>
    <row r="469" spans="19:31" x14ac:dyDescent="0.25">
      <c r="S469" s="429"/>
      <c r="T469" s="409"/>
      <c r="U469" s="409"/>
      <c r="V469" s="409"/>
      <c r="W469" s="409"/>
      <c r="X469" s="409"/>
      <c r="Y469" s="409"/>
      <c r="Z469" s="409"/>
      <c r="AA469" s="409"/>
      <c r="AB469" s="409"/>
      <c r="AC469" s="409"/>
      <c r="AD469" s="409"/>
      <c r="AE469" s="411"/>
    </row>
    <row r="470" spans="19:31" x14ac:dyDescent="0.25">
      <c r="S470" s="429"/>
      <c r="T470" s="409"/>
      <c r="U470" s="409"/>
      <c r="V470" s="409"/>
      <c r="W470" s="409"/>
      <c r="X470" s="409"/>
      <c r="Y470" s="409"/>
      <c r="Z470" s="409"/>
      <c r="AA470" s="409"/>
      <c r="AB470" s="409"/>
      <c r="AC470" s="409"/>
      <c r="AD470" s="409"/>
      <c r="AE470" s="411"/>
    </row>
    <row r="471" spans="19:31" x14ac:dyDescent="0.25">
      <c r="S471" s="429"/>
      <c r="T471" s="409"/>
      <c r="U471" s="409"/>
      <c r="V471" s="409"/>
      <c r="W471" s="409"/>
      <c r="X471" s="409"/>
      <c r="Y471" s="409"/>
      <c r="Z471" s="409"/>
      <c r="AA471" s="409"/>
      <c r="AB471" s="409"/>
      <c r="AC471" s="409"/>
      <c r="AD471" s="409"/>
      <c r="AE471" s="411"/>
    </row>
    <row r="472" spans="19:31" x14ac:dyDescent="0.25">
      <c r="S472" s="429"/>
      <c r="T472" s="409"/>
      <c r="U472" s="409"/>
      <c r="V472" s="409"/>
      <c r="W472" s="409"/>
      <c r="X472" s="409"/>
      <c r="Y472" s="409"/>
      <c r="Z472" s="409"/>
      <c r="AA472" s="409"/>
      <c r="AB472" s="409"/>
      <c r="AC472" s="409"/>
      <c r="AD472" s="409"/>
      <c r="AE472" s="411"/>
    </row>
    <row r="473" spans="19:31" x14ac:dyDescent="0.25">
      <c r="S473" s="429"/>
      <c r="T473" s="409"/>
      <c r="U473" s="409"/>
      <c r="V473" s="409"/>
      <c r="W473" s="409"/>
      <c r="X473" s="409"/>
      <c r="Y473" s="409"/>
      <c r="Z473" s="409"/>
      <c r="AA473" s="409"/>
      <c r="AB473" s="409"/>
      <c r="AC473" s="409"/>
      <c r="AD473" s="409"/>
      <c r="AE473" s="411"/>
    </row>
    <row r="474" spans="19:31" x14ac:dyDescent="0.25">
      <c r="S474" s="429"/>
      <c r="T474" s="409"/>
      <c r="U474" s="409"/>
      <c r="V474" s="409"/>
      <c r="W474" s="409"/>
      <c r="X474" s="409"/>
      <c r="Y474" s="409"/>
      <c r="Z474" s="409"/>
      <c r="AA474" s="409"/>
      <c r="AB474" s="409"/>
      <c r="AC474" s="409"/>
      <c r="AD474" s="409"/>
      <c r="AE474" s="411"/>
    </row>
    <row r="475" spans="19:31" x14ac:dyDescent="0.25">
      <c r="S475" s="429"/>
      <c r="T475" s="409"/>
      <c r="U475" s="409"/>
      <c r="V475" s="409"/>
      <c r="W475" s="409"/>
      <c r="X475" s="409"/>
      <c r="Y475" s="409"/>
      <c r="Z475" s="409"/>
      <c r="AA475" s="409"/>
      <c r="AB475" s="409"/>
      <c r="AC475" s="409"/>
      <c r="AD475" s="409"/>
      <c r="AE475" s="411"/>
    </row>
    <row r="476" spans="19:31" x14ac:dyDescent="0.25">
      <c r="S476" s="429"/>
      <c r="T476" s="409"/>
      <c r="U476" s="409"/>
      <c r="V476" s="409"/>
      <c r="W476" s="409"/>
      <c r="X476" s="409"/>
      <c r="Y476" s="409"/>
      <c r="Z476" s="409"/>
      <c r="AA476" s="409"/>
      <c r="AB476" s="409"/>
      <c r="AC476" s="409"/>
      <c r="AD476" s="409"/>
      <c r="AE476" s="411"/>
    </row>
    <row r="477" spans="19:31" x14ac:dyDescent="0.25">
      <c r="S477" s="429"/>
      <c r="T477" s="409"/>
      <c r="U477" s="409"/>
      <c r="V477" s="409"/>
      <c r="W477" s="409"/>
      <c r="X477" s="409"/>
      <c r="Y477" s="409"/>
      <c r="Z477" s="409"/>
      <c r="AA477" s="409"/>
      <c r="AB477" s="409"/>
      <c r="AC477" s="409"/>
      <c r="AD477" s="409"/>
      <c r="AE477" s="411"/>
    </row>
    <row r="478" spans="19:31" x14ac:dyDescent="0.25">
      <c r="S478" s="429"/>
      <c r="T478" s="409"/>
      <c r="U478" s="409"/>
      <c r="V478" s="409"/>
      <c r="W478" s="409"/>
      <c r="X478" s="409"/>
      <c r="Y478" s="409"/>
      <c r="Z478" s="409"/>
      <c r="AA478" s="409"/>
      <c r="AB478" s="409"/>
      <c r="AC478" s="409"/>
      <c r="AD478" s="409"/>
      <c r="AE478" s="411"/>
    </row>
    <row r="479" spans="19:31" x14ac:dyDescent="0.25">
      <c r="S479" s="429"/>
      <c r="T479" s="409"/>
      <c r="U479" s="409"/>
      <c r="V479" s="409"/>
      <c r="W479" s="409"/>
      <c r="X479" s="409"/>
      <c r="Y479" s="409"/>
      <c r="Z479" s="409"/>
      <c r="AA479" s="409"/>
      <c r="AB479" s="409"/>
      <c r="AC479" s="409"/>
      <c r="AD479" s="409"/>
      <c r="AE479" s="411"/>
    </row>
    <row r="480" spans="19:31" x14ac:dyDescent="0.25">
      <c r="S480" s="429"/>
      <c r="T480" s="409"/>
      <c r="U480" s="409"/>
      <c r="V480" s="409"/>
      <c r="W480" s="409"/>
      <c r="X480" s="409"/>
      <c r="Y480" s="409"/>
      <c r="Z480" s="409"/>
      <c r="AA480" s="409"/>
      <c r="AB480" s="409"/>
      <c r="AC480" s="409"/>
      <c r="AD480" s="409"/>
      <c r="AE480" s="411"/>
    </row>
    <row r="481" spans="19:31" x14ac:dyDescent="0.25">
      <c r="S481" s="429"/>
      <c r="T481" s="409"/>
      <c r="U481" s="409"/>
      <c r="V481" s="409"/>
      <c r="W481" s="409"/>
      <c r="X481" s="409"/>
      <c r="Y481" s="409"/>
      <c r="Z481" s="409"/>
      <c r="AA481" s="409"/>
      <c r="AB481" s="409"/>
      <c r="AC481" s="409"/>
      <c r="AD481" s="409"/>
      <c r="AE481" s="411"/>
    </row>
    <row r="482" spans="19:31" x14ac:dyDescent="0.25">
      <c r="S482" s="429"/>
      <c r="T482" s="409"/>
      <c r="U482" s="409"/>
      <c r="V482" s="409"/>
      <c r="W482" s="409"/>
      <c r="X482" s="409"/>
      <c r="Y482" s="409"/>
      <c r="Z482" s="409"/>
      <c r="AA482" s="409"/>
      <c r="AB482" s="409"/>
      <c r="AC482" s="409"/>
      <c r="AD482" s="409"/>
      <c r="AE482" s="411"/>
    </row>
    <row r="483" spans="19:31" x14ac:dyDescent="0.25">
      <c r="S483" s="429"/>
      <c r="T483" s="409"/>
      <c r="U483" s="409"/>
      <c r="V483" s="409"/>
      <c r="W483" s="409"/>
      <c r="X483" s="409"/>
      <c r="Y483" s="409"/>
      <c r="Z483" s="409"/>
      <c r="AA483" s="409"/>
      <c r="AB483" s="409"/>
      <c r="AC483" s="409"/>
      <c r="AD483" s="409"/>
      <c r="AE483" s="411"/>
    </row>
    <row r="484" spans="19:31" x14ac:dyDescent="0.25">
      <c r="S484" s="429"/>
      <c r="T484" s="409"/>
      <c r="U484" s="409"/>
      <c r="V484" s="409"/>
      <c r="W484" s="409"/>
      <c r="X484" s="409"/>
      <c r="Y484" s="409"/>
      <c r="Z484" s="409"/>
      <c r="AA484" s="409"/>
      <c r="AB484" s="409"/>
      <c r="AC484" s="409"/>
      <c r="AD484" s="409"/>
      <c r="AE484" s="411"/>
    </row>
    <row r="485" spans="19:31" x14ac:dyDescent="0.25">
      <c r="S485" s="429"/>
      <c r="T485" s="409"/>
      <c r="U485" s="409"/>
      <c r="V485" s="409"/>
      <c r="W485" s="409"/>
      <c r="X485" s="409"/>
      <c r="Y485" s="409"/>
      <c r="Z485" s="409"/>
      <c r="AA485" s="409"/>
      <c r="AB485" s="409"/>
      <c r="AC485" s="409"/>
      <c r="AD485" s="409"/>
      <c r="AE485" s="411"/>
    </row>
    <row r="486" spans="19:31" x14ac:dyDescent="0.25">
      <c r="S486" s="429"/>
      <c r="T486" s="409"/>
      <c r="U486" s="409"/>
      <c r="V486" s="409"/>
      <c r="W486" s="409"/>
      <c r="X486" s="409"/>
      <c r="Y486" s="409"/>
      <c r="Z486" s="409"/>
      <c r="AA486" s="409"/>
      <c r="AB486" s="409"/>
      <c r="AC486" s="409"/>
      <c r="AD486" s="409"/>
      <c r="AE486" s="411"/>
    </row>
    <row r="487" spans="19:31" x14ac:dyDescent="0.25">
      <c r="S487" s="429"/>
      <c r="T487" s="409"/>
      <c r="U487" s="409"/>
      <c r="V487" s="409"/>
      <c r="W487" s="409"/>
      <c r="X487" s="409"/>
      <c r="Y487" s="409"/>
      <c r="Z487" s="409"/>
      <c r="AA487" s="409"/>
      <c r="AB487" s="409"/>
      <c r="AC487" s="409"/>
      <c r="AD487" s="409"/>
      <c r="AE487" s="411"/>
    </row>
    <row r="488" spans="19:31" x14ac:dyDescent="0.25">
      <c r="S488" s="429"/>
      <c r="T488" s="409"/>
      <c r="U488" s="409"/>
      <c r="V488" s="409"/>
      <c r="W488" s="409"/>
      <c r="X488" s="409"/>
      <c r="Y488" s="409"/>
      <c r="Z488" s="409"/>
      <c r="AA488" s="409"/>
      <c r="AB488" s="409"/>
      <c r="AC488" s="409"/>
      <c r="AD488" s="409"/>
      <c r="AE488" s="411"/>
    </row>
    <row r="489" spans="19:31" x14ac:dyDescent="0.25">
      <c r="S489" s="429"/>
      <c r="T489" s="409"/>
      <c r="U489" s="409"/>
      <c r="V489" s="409"/>
      <c r="W489" s="409"/>
      <c r="X489" s="409"/>
      <c r="Y489" s="409"/>
      <c r="Z489" s="409"/>
      <c r="AA489" s="409"/>
      <c r="AB489" s="409"/>
      <c r="AC489" s="409"/>
      <c r="AD489" s="409"/>
      <c r="AE489" s="411"/>
    </row>
    <row r="490" spans="19:31" x14ac:dyDescent="0.25">
      <c r="S490" s="429"/>
      <c r="T490" s="409"/>
      <c r="U490" s="409"/>
      <c r="V490" s="409"/>
      <c r="W490" s="409"/>
      <c r="X490" s="409"/>
      <c r="Y490" s="409"/>
      <c r="Z490" s="409"/>
      <c r="AA490" s="409"/>
      <c r="AB490" s="409"/>
      <c r="AC490" s="409"/>
      <c r="AD490" s="409"/>
      <c r="AE490" s="411"/>
    </row>
    <row r="491" spans="19:31" x14ac:dyDescent="0.25">
      <c r="S491" s="429"/>
      <c r="T491" s="409"/>
      <c r="U491" s="409"/>
      <c r="V491" s="409"/>
      <c r="W491" s="409"/>
      <c r="X491" s="409"/>
      <c r="Y491" s="409"/>
      <c r="Z491" s="409"/>
      <c r="AA491" s="409"/>
      <c r="AB491" s="409"/>
      <c r="AC491" s="409"/>
      <c r="AD491" s="409"/>
      <c r="AE491" s="411"/>
    </row>
    <row r="492" spans="19:31" x14ac:dyDescent="0.25">
      <c r="S492" s="429"/>
      <c r="T492" s="409"/>
      <c r="U492" s="409"/>
      <c r="V492" s="409"/>
      <c r="W492" s="409"/>
      <c r="X492" s="409"/>
      <c r="Y492" s="409"/>
      <c r="Z492" s="409"/>
      <c r="AA492" s="409"/>
      <c r="AB492" s="409"/>
      <c r="AC492" s="409"/>
      <c r="AD492" s="409"/>
      <c r="AE492" s="411"/>
    </row>
    <row r="493" spans="19:31" x14ac:dyDescent="0.25">
      <c r="S493" s="429"/>
      <c r="T493" s="409"/>
      <c r="U493" s="409"/>
      <c r="V493" s="409"/>
      <c r="W493" s="409"/>
      <c r="X493" s="409"/>
      <c r="Y493" s="409"/>
      <c r="Z493" s="409"/>
      <c r="AA493" s="409"/>
      <c r="AB493" s="409"/>
      <c r="AC493" s="409"/>
      <c r="AD493" s="409"/>
      <c r="AE493" s="411"/>
    </row>
    <row r="494" spans="19:31" x14ac:dyDescent="0.25">
      <c r="S494" s="429"/>
      <c r="T494" s="409"/>
      <c r="U494" s="409"/>
      <c r="V494" s="409"/>
      <c r="W494" s="409"/>
      <c r="X494" s="409"/>
      <c r="Y494" s="409"/>
      <c r="Z494" s="409"/>
      <c r="AA494" s="409"/>
      <c r="AB494" s="409"/>
      <c r="AC494" s="409"/>
      <c r="AD494" s="409"/>
      <c r="AE494" s="411"/>
    </row>
    <row r="495" spans="19:31" x14ac:dyDescent="0.25">
      <c r="S495" s="429"/>
      <c r="T495" s="409"/>
      <c r="U495" s="409"/>
      <c r="V495" s="409"/>
      <c r="W495" s="409"/>
      <c r="X495" s="409"/>
      <c r="Y495" s="409"/>
      <c r="Z495" s="409"/>
      <c r="AA495" s="409"/>
      <c r="AB495" s="409"/>
      <c r="AC495" s="409"/>
      <c r="AD495" s="409"/>
      <c r="AE495" s="411"/>
    </row>
    <row r="496" spans="19:31" x14ac:dyDescent="0.25">
      <c r="S496" s="429"/>
      <c r="T496" s="409"/>
      <c r="U496" s="409"/>
      <c r="V496" s="409"/>
      <c r="W496" s="409"/>
      <c r="X496" s="409"/>
      <c r="Y496" s="409"/>
      <c r="Z496" s="409"/>
      <c r="AA496" s="409"/>
      <c r="AB496" s="409"/>
      <c r="AC496" s="409"/>
      <c r="AD496" s="409"/>
      <c r="AE496" s="411"/>
    </row>
    <row r="497" spans="19:31" x14ac:dyDescent="0.25">
      <c r="S497" s="429"/>
      <c r="T497" s="409"/>
      <c r="U497" s="409"/>
      <c r="V497" s="409"/>
      <c r="W497" s="409"/>
      <c r="X497" s="409"/>
      <c r="Y497" s="409"/>
      <c r="Z497" s="409"/>
      <c r="AA497" s="409"/>
      <c r="AB497" s="409"/>
      <c r="AC497" s="409"/>
      <c r="AD497" s="409"/>
      <c r="AE497" s="411"/>
    </row>
    <row r="498" spans="19:31" x14ac:dyDescent="0.25">
      <c r="S498" s="429"/>
      <c r="T498" s="409"/>
      <c r="U498" s="409"/>
      <c r="V498" s="409"/>
      <c r="W498" s="409"/>
      <c r="X498" s="409"/>
      <c r="Y498" s="409"/>
      <c r="Z498" s="409"/>
      <c r="AA498" s="409"/>
      <c r="AB498" s="409"/>
      <c r="AC498" s="409"/>
      <c r="AD498" s="409"/>
      <c r="AE498" s="411"/>
    </row>
    <row r="499" spans="19:31" x14ac:dyDescent="0.25">
      <c r="S499" s="429"/>
      <c r="T499" s="409"/>
      <c r="U499" s="409"/>
      <c r="V499" s="409"/>
      <c r="W499" s="409"/>
      <c r="X499" s="409"/>
      <c r="Y499" s="409"/>
      <c r="Z499" s="409"/>
      <c r="AA499" s="409"/>
      <c r="AB499" s="409"/>
      <c r="AC499" s="409"/>
      <c r="AD499" s="409"/>
      <c r="AE499" s="411"/>
    </row>
    <row r="500" spans="19:31" x14ac:dyDescent="0.25">
      <c r="S500" s="429"/>
      <c r="T500" s="409"/>
      <c r="U500" s="409"/>
      <c r="V500" s="409"/>
      <c r="W500" s="409"/>
      <c r="X500" s="409"/>
      <c r="Y500" s="409"/>
      <c r="Z500" s="409"/>
      <c r="AA500" s="409"/>
      <c r="AB500" s="409"/>
      <c r="AC500" s="409"/>
      <c r="AD500" s="409"/>
      <c r="AE500" s="411"/>
    </row>
    <row r="501" spans="19:31" x14ac:dyDescent="0.25">
      <c r="S501" s="429"/>
      <c r="T501" s="409"/>
      <c r="U501" s="409"/>
      <c r="V501" s="409"/>
      <c r="W501" s="409"/>
      <c r="X501" s="409"/>
      <c r="Y501" s="409"/>
      <c r="Z501" s="409"/>
      <c r="AA501" s="409"/>
      <c r="AB501" s="409"/>
      <c r="AC501" s="409"/>
      <c r="AD501" s="409"/>
      <c r="AE501" s="411"/>
    </row>
    <row r="502" spans="19:31" x14ac:dyDescent="0.25">
      <c r="S502" s="429"/>
      <c r="T502" s="409"/>
      <c r="U502" s="409"/>
      <c r="V502" s="409"/>
      <c r="W502" s="409"/>
      <c r="X502" s="409"/>
      <c r="Y502" s="409"/>
      <c r="Z502" s="409"/>
      <c r="AA502" s="409"/>
      <c r="AB502" s="409"/>
      <c r="AC502" s="409"/>
      <c r="AD502" s="409"/>
      <c r="AE502" s="411"/>
    </row>
    <row r="503" spans="19:31" x14ac:dyDescent="0.25">
      <c r="S503" s="429"/>
      <c r="T503" s="409"/>
      <c r="U503" s="409"/>
      <c r="V503" s="409"/>
      <c r="W503" s="409"/>
      <c r="X503" s="409"/>
      <c r="Y503" s="409"/>
      <c r="Z503" s="409"/>
      <c r="AA503" s="409"/>
      <c r="AB503" s="409"/>
      <c r="AC503" s="409"/>
      <c r="AD503" s="409"/>
      <c r="AE503" s="411"/>
    </row>
    <row r="504" spans="19:31" x14ac:dyDescent="0.25">
      <c r="S504" s="429"/>
      <c r="T504" s="409"/>
      <c r="U504" s="409"/>
      <c r="V504" s="409"/>
      <c r="W504" s="409"/>
      <c r="X504" s="409"/>
      <c r="Y504" s="409"/>
      <c r="Z504" s="409"/>
      <c r="AA504" s="409"/>
      <c r="AB504" s="409"/>
      <c r="AC504" s="409"/>
      <c r="AD504" s="409"/>
      <c r="AE504" s="411"/>
    </row>
    <row r="505" spans="19:31" x14ac:dyDescent="0.25">
      <c r="S505" s="429"/>
      <c r="T505" s="409"/>
      <c r="U505" s="409"/>
      <c r="V505" s="409"/>
      <c r="W505" s="409"/>
      <c r="X505" s="409"/>
      <c r="Y505" s="409"/>
      <c r="Z505" s="409"/>
      <c r="AA505" s="409"/>
      <c r="AB505" s="409"/>
      <c r="AC505" s="409"/>
      <c r="AD505" s="409"/>
      <c r="AE505" s="411"/>
    </row>
    <row r="506" spans="19:31" x14ac:dyDescent="0.25">
      <c r="S506" s="429"/>
      <c r="T506" s="409"/>
      <c r="U506" s="409"/>
      <c r="V506" s="409"/>
      <c r="W506" s="409"/>
      <c r="X506" s="409"/>
      <c r="Y506" s="409"/>
      <c r="Z506" s="409"/>
      <c r="AA506" s="409"/>
      <c r="AB506" s="409"/>
      <c r="AC506" s="409"/>
      <c r="AD506" s="409"/>
      <c r="AE506" s="411"/>
    </row>
    <row r="507" spans="19:31" x14ac:dyDescent="0.25">
      <c r="S507" s="429"/>
      <c r="T507" s="409"/>
      <c r="U507" s="409"/>
      <c r="V507" s="409"/>
      <c r="W507" s="409"/>
      <c r="X507" s="409"/>
      <c r="Y507" s="409"/>
      <c r="Z507" s="409"/>
      <c r="AA507" s="409"/>
      <c r="AB507" s="409"/>
      <c r="AC507" s="409"/>
      <c r="AD507" s="409"/>
      <c r="AE507" s="411"/>
    </row>
    <row r="508" spans="19:31" x14ac:dyDescent="0.25">
      <c r="S508" s="429"/>
      <c r="T508" s="409"/>
      <c r="U508" s="409"/>
      <c r="V508" s="409"/>
      <c r="W508" s="409"/>
      <c r="X508" s="409"/>
      <c r="Y508" s="409"/>
      <c r="Z508" s="409"/>
      <c r="AA508" s="409"/>
      <c r="AB508" s="409"/>
      <c r="AC508" s="409"/>
      <c r="AD508" s="409"/>
      <c r="AE508" s="411"/>
    </row>
    <row r="509" spans="19:31" x14ac:dyDescent="0.25">
      <c r="S509" s="429"/>
      <c r="T509" s="409"/>
      <c r="U509" s="409"/>
      <c r="V509" s="409"/>
      <c r="W509" s="409"/>
      <c r="X509" s="409"/>
      <c r="Y509" s="409"/>
      <c r="Z509" s="409"/>
      <c r="AA509" s="409"/>
      <c r="AB509" s="409"/>
      <c r="AC509" s="409"/>
      <c r="AD509" s="409"/>
      <c r="AE509" s="411"/>
    </row>
    <row r="510" spans="19:31" x14ac:dyDescent="0.25">
      <c r="S510" s="429"/>
      <c r="T510" s="409"/>
      <c r="U510" s="409"/>
      <c r="V510" s="409"/>
      <c r="W510" s="409"/>
      <c r="X510" s="409"/>
      <c r="Y510" s="409"/>
      <c r="Z510" s="409"/>
      <c r="AA510" s="409"/>
      <c r="AB510" s="409"/>
      <c r="AC510" s="409"/>
      <c r="AD510" s="409"/>
      <c r="AE510" s="411"/>
    </row>
    <row r="511" spans="19:31" x14ac:dyDescent="0.25">
      <c r="S511" s="429"/>
      <c r="T511" s="409"/>
      <c r="U511" s="409"/>
      <c r="V511" s="409"/>
      <c r="W511" s="409"/>
      <c r="X511" s="409"/>
      <c r="Y511" s="409"/>
      <c r="Z511" s="409"/>
      <c r="AA511" s="409"/>
      <c r="AB511" s="409"/>
      <c r="AC511" s="409"/>
      <c r="AD511" s="409"/>
      <c r="AE511" s="411"/>
    </row>
    <row r="512" spans="19:31" x14ac:dyDescent="0.25">
      <c r="S512" s="429"/>
      <c r="T512" s="409"/>
      <c r="U512" s="409"/>
      <c r="V512" s="409"/>
      <c r="W512" s="409"/>
      <c r="X512" s="409"/>
      <c r="Y512" s="409"/>
      <c r="Z512" s="409"/>
      <c r="AA512" s="409"/>
      <c r="AB512" s="409"/>
      <c r="AC512" s="409"/>
      <c r="AD512" s="409"/>
      <c r="AE512" s="411"/>
    </row>
    <row r="513" spans="19:31" x14ac:dyDescent="0.25">
      <c r="S513" s="429"/>
      <c r="T513" s="409"/>
      <c r="U513" s="409"/>
      <c r="V513" s="409"/>
      <c r="W513" s="409"/>
      <c r="X513" s="409"/>
      <c r="Y513" s="409"/>
      <c r="Z513" s="409"/>
      <c r="AA513" s="409"/>
      <c r="AB513" s="409"/>
      <c r="AC513" s="409"/>
      <c r="AD513" s="409"/>
      <c r="AE513" s="411"/>
    </row>
    <row r="514" spans="19:31" x14ac:dyDescent="0.25">
      <c r="S514" s="429"/>
      <c r="T514" s="409"/>
      <c r="U514" s="409"/>
      <c r="V514" s="409"/>
      <c r="W514" s="409"/>
      <c r="X514" s="409"/>
      <c r="Y514" s="409"/>
      <c r="Z514" s="409"/>
      <c r="AA514" s="409"/>
      <c r="AB514" s="409"/>
      <c r="AC514" s="409"/>
      <c r="AD514" s="409"/>
      <c r="AE514" s="411"/>
    </row>
    <row r="515" spans="19:31" x14ac:dyDescent="0.25">
      <c r="S515" s="429"/>
      <c r="T515" s="409"/>
      <c r="U515" s="409"/>
      <c r="V515" s="409"/>
      <c r="W515" s="409"/>
      <c r="X515" s="409"/>
      <c r="Y515" s="409"/>
      <c r="Z515" s="409"/>
      <c r="AA515" s="409"/>
      <c r="AB515" s="409"/>
      <c r="AC515" s="409"/>
      <c r="AD515" s="409"/>
      <c r="AE515" s="411"/>
    </row>
    <row r="516" spans="19:31" x14ac:dyDescent="0.25">
      <c r="S516" s="429"/>
      <c r="T516" s="409"/>
      <c r="U516" s="409"/>
      <c r="V516" s="409"/>
      <c r="W516" s="409"/>
      <c r="X516" s="409"/>
      <c r="Y516" s="409"/>
      <c r="Z516" s="409"/>
      <c r="AA516" s="409"/>
      <c r="AB516" s="409"/>
      <c r="AC516" s="409"/>
      <c r="AD516" s="409"/>
      <c r="AE516" s="411"/>
    </row>
    <row r="517" spans="19:31" x14ac:dyDescent="0.25">
      <c r="S517" s="429"/>
      <c r="T517" s="409"/>
      <c r="U517" s="409"/>
      <c r="V517" s="409"/>
      <c r="W517" s="409"/>
      <c r="X517" s="409"/>
      <c r="Y517" s="409"/>
      <c r="Z517" s="409"/>
      <c r="AA517" s="409"/>
      <c r="AB517" s="409"/>
      <c r="AC517" s="409"/>
      <c r="AD517" s="409"/>
      <c r="AE517" s="411"/>
    </row>
    <row r="518" spans="19:31" x14ac:dyDescent="0.25">
      <c r="S518" s="429"/>
      <c r="T518" s="409"/>
      <c r="U518" s="409"/>
      <c r="V518" s="409"/>
      <c r="W518" s="409"/>
      <c r="X518" s="409"/>
      <c r="Y518" s="409"/>
      <c r="Z518" s="409"/>
      <c r="AA518" s="409"/>
      <c r="AB518" s="409"/>
      <c r="AC518" s="409"/>
      <c r="AD518" s="409"/>
      <c r="AE518" s="411"/>
    </row>
    <row r="519" spans="19:31" x14ac:dyDescent="0.25">
      <c r="S519" s="429"/>
      <c r="T519" s="409"/>
      <c r="U519" s="409"/>
      <c r="V519" s="409"/>
      <c r="W519" s="409"/>
      <c r="X519" s="409"/>
      <c r="Y519" s="409"/>
      <c r="Z519" s="409"/>
      <c r="AA519" s="409"/>
      <c r="AB519" s="409"/>
      <c r="AC519" s="409"/>
      <c r="AD519" s="409"/>
      <c r="AE519" s="411"/>
    </row>
    <row r="520" spans="19:31" x14ac:dyDescent="0.25">
      <c r="S520" s="429"/>
      <c r="T520" s="409"/>
      <c r="U520" s="409"/>
      <c r="V520" s="409"/>
      <c r="W520" s="409"/>
      <c r="X520" s="409"/>
      <c r="Y520" s="409"/>
      <c r="Z520" s="409"/>
      <c r="AA520" s="409"/>
      <c r="AB520" s="409"/>
      <c r="AC520" s="409"/>
      <c r="AD520" s="409"/>
      <c r="AE520" s="411"/>
    </row>
    <row r="521" spans="19:31" x14ac:dyDescent="0.25">
      <c r="S521" s="429"/>
      <c r="T521" s="409"/>
      <c r="U521" s="409"/>
      <c r="V521" s="409"/>
      <c r="W521" s="409"/>
      <c r="X521" s="409"/>
      <c r="Y521" s="409"/>
      <c r="Z521" s="409"/>
      <c r="AA521" s="409"/>
      <c r="AB521" s="409"/>
      <c r="AC521" s="409"/>
      <c r="AD521" s="409"/>
      <c r="AE521" s="411"/>
    </row>
    <row r="522" spans="19:31" x14ac:dyDescent="0.25">
      <c r="S522" s="429"/>
      <c r="T522" s="409"/>
      <c r="U522" s="409"/>
      <c r="V522" s="409"/>
      <c r="W522" s="409"/>
      <c r="X522" s="409"/>
      <c r="Y522" s="409"/>
      <c r="Z522" s="409"/>
      <c r="AA522" s="409"/>
      <c r="AB522" s="409"/>
      <c r="AC522" s="409"/>
      <c r="AD522" s="409"/>
      <c r="AE522" s="411"/>
    </row>
    <row r="523" spans="19:31" x14ac:dyDescent="0.25">
      <c r="S523" s="429"/>
      <c r="T523" s="409"/>
      <c r="U523" s="409"/>
      <c r="V523" s="409"/>
      <c r="W523" s="409"/>
      <c r="X523" s="409"/>
      <c r="Y523" s="409"/>
      <c r="Z523" s="409"/>
      <c r="AA523" s="409"/>
      <c r="AB523" s="409"/>
      <c r="AC523" s="409"/>
      <c r="AD523" s="409"/>
      <c r="AE523" s="411"/>
    </row>
    <row r="524" spans="19:31" x14ac:dyDescent="0.25">
      <c r="S524" s="429"/>
      <c r="T524" s="409"/>
      <c r="U524" s="409"/>
      <c r="V524" s="409"/>
      <c r="W524" s="409"/>
      <c r="X524" s="409"/>
      <c r="Y524" s="409"/>
      <c r="Z524" s="409"/>
      <c r="AA524" s="409"/>
      <c r="AB524" s="409"/>
      <c r="AC524" s="409"/>
      <c r="AD524" s="409"/>
      <c r="AE524" s="411"/>
    </row>
    <row r="525" spans="19:31" x14ac:dyDescent="0.25">
      <c r="S525" s="429"/>
      <c r="T525" s="409"/>
      <c r="U525" s="409"/>
      <c r="V525" s="409"/>
      <c r="W525" s="409"/>
      <c r="X525" s="409"/>
      <c r="Y525" s="409"/>
      <c r="Z525" s="409"/>
      <c r="AA525" s="409"/>
      <c r="AB525" s="409"/>
      <c r="AC525" s="409"/>
      <c r="AD525" s="409"/>
      <c r="AE525" s="411"/>
    </row>
    <row r="526" spans="19:31" x14ac:dyDescent="0.25">
      <c r="S526" s="429"/>
      <c r="T526" s="409"/>
      <c r="U526" s="409"/>
      <c r="V526" s="409"/>
      <c r="W526" s="409"/>
      <c r="X526" s="409"/>
      <c r="Y526" s="409"/>
      <c r="Z526" s="409"/>
      <c r="AA526" s="409"/>
      <c r="AB526" s="409"/>
      <c r="AC526" s="409"/>
      <c r="AD526" s="409"/>
      <c r="AE526" s="411"/>
    </row>
    <row r="527" spans="19:31" x14ac:dyDescent="0.25">
      <c r="S527" s="429"/>
      <c r="T527" s="409"/>
      <c r="U527" s="409"/>
      <c r="V527" s="409"/>
      <c r="W527" s="409"/>
      <c r="X527" s="409"/>
      <c r="Y527" s="409"/>
      <c r="Z527" s="409"/>
      <c r="AA527" s="409"/>
      <c r="AB527" s="409"/>
      <c r="AC527" s="409"/>
      <c r="AD527" s="409"/>
      <c r="AE527" s="411"/>
    </row>
    <row r="528" spans="19:31" x14ac:dyDescent="0.25">
      <c r="S528" s="429"/>
      <c r="T528" s="409"/>
      <c r="U528" s="409"/>
      <c r="V528" s="409"/>
      <c r="W528" s="409"/>
      <c r="X528" s="409"/>
      <c r="Y528" s="409"/>
      <c r="Z528" s="409"/>
      <c r="AA528" s="409"/>
      <c r="AB528" s="409"/>
      <c r="AC528" s="409"/>
      <c r="AD528" s="409"/>
      <c r="AE528" s="411"/>
    </row>
    <row r="529" spans="19:31" x14ac:dyDescent="0.25">
      <c r="S529" s="429"/>
      <c r="T529" s="409"/>
      <c r="U529" s="409"/>
      <c r="V529" s="409"/>
      <c r="W529" s="409"/>
      <c r="X529" s="409"/>
      <c r="Y529" s="409"/>
      <c r="Z529" s="409"/>
      <c r="AA529" s="409"/>
      <c r="AB529" s="409"/>
      <c r="AC529" s="409"/>
      <c r="AD529" s="409"/>
      <c r="AE529" s="411"/>
    </row>
    <row r="530" spans="19:31" x14ac:dyDescent="0.25">
      <c r="S530" s="429"/>
      <c r="T530" s="409"/>
      <c r="U530" s="409"/>
      <c r="V530" s="409"/>
      <c r="W530" s="409"/>
      <c r="X530" s="409"/>
      <c r="Y530" s="409"/>
      <c r="Z530" s="409"/>
      <c r="AA530" s="409"/>
      <c r="AB530" s="409"/>
      <c r="AC530" s="409"/>
      <c r="AD530" s="409"/>
      <c r="AE530" s="411"/>
    </row>
    <row r="531" spans="19:31" x14ac:dyDescent="0.25">
      <c r="S531" s="429"/>
      <c r="T531" s="409"/>
      <c r="U531" s="409"/>
      <c r="V531" s="409"/>
      <c r="W531" s="409"/>
      <c r="X531" s="409"/>
      <c r="Y531" s="409"/>
      <c r="Z531" s="409"/>
      <c r="AA531" s="409"/>
      <c r="AB531" s="409"/>
      <c r="AC531" s="409"/>
      <c r="AD531" s="409"/>
      <c r="AE531" s="411"/>
    </row>
    <row r="532" spans="19:31" x14ac:dyDescent="0.25">
      <c r="S532" s="429"/>
      <c r="T532" s="409"/>
      <c r="U532" s="409"/>
      <c r="V532" s="409"/>
      <c r="W532" s="409"/>
      <c r="X532" s="409"/>
      <c r="Y532" s="409"/>
      <c r="Z532" s="409"/>
      <c r="AA532" s="409"/>
      <c r="AB532" s="409"/>
      <c r="AC532" s="409"/>
      <c r="AD532" s="409"/>
      <c r="AE532" s="411"/>
    </row>
    <row r="533" spans="19:31" x14ac:dyDescent="0.25">
      <c r="S533" s="429"/>
      <c r="T533" s="409"/>
      <c r="U533" s="409"/>
      <c r="V533" s="409"/>
      <c r="W533" s="409"/>
      <c r="X533" s="409"/>
      <c r="Y533" s="409"/>
      <c r="Z533" s="409"/>
      <c r="AA533" s="409"/>
      <c r="AB533" s="409"/>
      <c r="AC533" s="409"/>
      <c r="AD533" s="409"/>
      <c r="AE533" s="411"/>
    </row>
    <row r="534" spans="19:31" x14ac:dyDescent="0.25">
      <c r="S534" s="429"/>
      <c r="T534" s="409"/>
      <c r="U534" s="409"/>
      <c r="V534" s="409"/>
      <c r="W534" s="409"/>
      <c r="X534" s="409"/>
      <c r="Y534" s="409"/>
      <c r="Z534" s="409"/>
      <c r="AA534" s="409"/>
      <c r="AB534" s="409"/>
      <c r="AC534" s="409"/>
      <c r="AD534" s="409"/>
      <c r="AE534" s="411"/>
    </row>
    <row r="535" spans="19:31" x14ac:dyDescent="0.25">
      <c r="S535" s="429"/>
      <c r="T535" s="409"/>
      <c r="U535" s="409"/>
      <c r="V535" s="409"/>
      <c r="W535" s="409"/>
      <c r="X535" s="409"/>
      <c r="Y535" s="409"/>
      <c r="Z535" s="409"/>
      <c r="AA535" s="409"/>
      <c r="AB535" s="409"/>
      <c r="AC535" s="409"/>
      <c r="AD535" s="409"/>
      <c r="AE535" s="411"/>
    </row>
    <row r="536" spans="19:31" x14ac:dyDescent="0.25">
      <c r="S536" s="429"/>
      <c r="T536" s="409"/>
      <c r="U536" s="409"/>
      <c r="V536" s="409"/>
      <c r="W536" s="409"/>
      <c r="X536" s="409"/>
      <c r="Y536" s="409"/>
      <c r="Z536" s="409"/>
      <c r="AA536" s="409"/>
      <c r="AB536" s="409"/>
      <c r="AC536" s="409"/>
      <c r="AD536" s="409"/>
      <c r="AE536" s="411"/>
    </row>
    <row r="537" spans="19:31" x14ac:dyDescent="0.25">
      <c r="S537" s="429"/>
      <c r="T537" s="409"/>
      <c r="U537" s="409"/>
      <c r="V537" s="409"/>
      <c r="W537" s="409"/>
      <c r="X537" s="409"/>
      <c r="Y537" s="409"/>
      <c r="Z537" s="409"/>
      <c r="AA537" s="409"/>
      <c r="AB537" s="409"/>
      <c r="AC537" s="409"/>
      <c r="AD537" s="409"/>
      <c r="AE537" s="411"/>
    </row>
    <row r="538" spans="19:31" x14ac:dyDescent="0.25">
      <c r="S538" s="429"/>
      <c r="T538" s="409"/>
      <c r="U538" s="409"/>
      <c r="V538" s="409"/>
      <c r="W538" s="409"/>
      <c r="X538" s="409"/>
      <c r="Y538" s="409"/>
      <c r="Z538" s="409"/>
      <c r="AA538" s="409"/>
      <c r="AB538" s="409"/>
      <c r="AC538" s="409"/>
      <c r="AD538" s="409"/>
      <c r="AE538" s="411"/>
    </row>
    <row r="539" spans="19:31" x14ac:dyDescent="0.25">
      <c r="S539" s="429"/>
      <c r="T539" s="409"/>
      <c r="U539" s="409"/>
      <c r="V539" s="409"/>
      <c r="W539" s="409"/>
      <c r="X539" s="409"/>
      <c r="Y539" s="409"/>
      <c r="Z539" s="409"/>
      <c r="AA539" s="409"/>
      <c r="AB539" s="409"/>
      <c r="AC539" s="409"/>
      <c r="AD539" s="409"/>
      <c r="AE539" s="411"/>
    </row>
    <row r="540" spans="19:31" x14ac:dyDescent="0.25">
      <c r="S540" s="429"/>
      <c r="T540" s="409"/>
      <c r="U540" s="409"/>
      <c r="V540" s="409"/>
      <c r="W540" s="409"/>
      <c r="X540" s="409"/>
      <c r="Y540" s="409"/>
      <c r="Z540" s="409"/>
      <c r="AA540" s="409"/>
      <c r="AB540" s="409"/>
      <c r="AC540" s="409"/>
      <c r="AD540" s="409"/>
      <c r="AE540" s="411"/>
    </row>
    <row r="541" spans="19:31" x14ac:dyDescent="0.25">
      <c r="S541" s="429"/>
      <c r="T541" s="409"/>
      <c r="U541" s="409"/>
      <c r="V541" s="409"/>
      <c r="W541" s="409"/>
      <c r="X541" s="409"/>
      <c r="Y541" s="409"/>
      <c r="Z541" s="409"/>
      <c r="AA541" s="409"/>
      <c r="AB541" s="409"/>
      <c r="AC541" s="409"/>
      <c r="AD541" s="409"/>
      <c r="AE541" s="411"/>
    </row>
    <row r="542" spans="19:31" x14ac:dyDescent="0.25">
      <c r="S542" s="429"/>
      <c r="T542" s="409"/>
      <c r="U542" s="409"/>
      <c r="V542" s="409"/>
      <c r="W542" s="409"/>
      <c r="X542" s="409"/>
      <c r="Y542" s="409"/>
      <c r="Z542" s="409"/>
      <c r="AA542" s="409"/>
      <c r="AB542" s="409"/>
      <c r="AC542" s="409"/>
      <c r="AD542" s="409"/>
      <c r="AE542" s="411"/>
    </row>
    <row r="543" spans="19:31" x14ac:dyDescent="0.25">
      <c r="S543" s="429"/>
      <c r="T543" s="409"/>
      <c r="U543" s="409"/>
      <c r="V543" s="409"/>
      <c r="W543" s="409"/>
      <c r="X543" s="409"/>
      <c r="Y543" s="409"/>
      <c r="Z543" s="409"/>
      <c r="AA543" s="409"/>
      <c r="AB543" s="409"/>
      <c r="AC543" s="409"/>
      <c r="AD543" s="409"/>
      <c r="AE543" s="411"/>
    </row>
    <row r="544" spans="19:31" x14ac:dyDescent="0.25">
      <c r="S544" s="429"/>
      <c r="T544" s="409"/>
      <c r="U544" s="409"/>
      <c r="V544" s="409"/>
      <c r="W544" s="409"/>
      <c r="X544" s="409"/>
      <c r="Y544" s="409"/>
      <c r="Z544" s="409"/>
      <c r="AA544" s="409"/>
      <c r="AB544" s="409"/>
      <c r="AC544" s="409"/>
      <c r="AD544" s="409"/>
      <c r="AE544" s="411"/>
    </row>
    <row r="545" spans="19:31" x14ac:dyDescent="0.25">
      <c r="S545" s="429"/>
      <c r="T545" s="409"/>
      <c r="U545" s="409"/>
      <c r="V545" s="409"/>
      <c r="W545" s="409"/>
      <c r="X545" s="409"/>
      <c r="Y545" s="409"/>
      <c r="Z545" s="409"/>
      <c r="AA545" s="409"/>
      <c r="AB545" s="409"/>
      <c r="AC545" s="409"/>
      <c r="AD545" s="409"/>
      <c r="AE545" s="411"/>
    </row>
    <row r="546" spans="19:31" x14ac:dyDescent="0.25">
      <c r="S546" s="429"/>
      <c r="T546" s="409"/>
      <c r="U546" s="409"/>
      <c r="V546" s="409"/>
      <c r="W546" s="409"/>
      <c r="X546" s="409"/>
      <c r="Y546" s="409"/>
      <c r="Z546" s="409"/>
      <c r="AA546" s="409"/>
      <c r="AB546" s="409"/>
      <c r="AC546" s="409"/>
      <c r="AD546" s="409"/>
      <c r="AE546" s="411"/>
    </row>
    <row r="547" spans="19:31" x14ac:dyDescent="0.25">
      <c r="S547" s="429"/>
      <c r="T547" s="409"/>
      <c r="U547" s="409"/>
      <c r="V547" s="409"/>
      <c r="W547" s="409"/>
      <c r="X547" s="409"/>
      <c r="Y547" s="409"/>
      <c r="Z547" s="409"/>
      <c r="AA547" s="409"/>
      <c r="AB547" s="409"/>
      <c r="AC547" s="409"/>
      <c r="AD547" s="409"/>
      <c r="AE547" s="411"/>
    </row>
    <row r="548" spans="19:31" x14ac:dyDescent="0.25">
      <c r="S548" s="429"/>
      <c r="T548" s="409"/>
      <c r="U548" s="409"/>
      <c r="V548" s="409"/>
      <c r="W548" s="409"/>
      <c r="X548" s="409"/>
      <c r="Y548" s="409"/>
      <c r="Z548" s="409"/>
      <c r="AA548" s="409"/>
      <c r="AB548" s="409"/>
      <c r="AC548" s="409"/>
      <c r="AD548" s="409"/>
      <c r="AE548" s="411"/>
    </row>
    <row r="549" spans="19:31" x14ac:dyDescent="0.25">
      <c r="S549" s="429"/>
      <c r="T549" s="409"/>
      <c r="U549" s="409"/>
      <c r="V549" s="409"/>
      <c r="W549" s="409"/>
      <c r="X549" s="409"/>
      <c r="Y549" s="409"/>
      <c r="Z549" s="409"/>
      <c r="AA549" s="409"/>
      <c r="AB549" s="409"/>
      <c r="AC549" s="409"/>
      <c r="AD549" s="409"/>
      <c r="AE549" s="411"/>
    </row>
    <row r="550" spans="19:31" x14ac:dyDescent="0.25">
      <c r="S550" s="429"/>
      <c r="T550" s="409"/>
      <c r="U550" s="409"/>
      <c r="V550" s="409"/>
      <c r="W550" s="409"/>
      <c r="X550" s="409"/>
      <c r="Y550" s="409"/>
      <c r="Z550" s="409"/>
      <c r="AA550" s="409"/>
      <c r="AB550" s="409"/>
      <c r="AC550" s="409"/>
      <c r="AD550" s="409"/>
      <c r="AE550" s="411"/>
    </row>
    <row r="551" spans="19:31" x14ac:dyDescent="0.25">
      <c r="S551" s="429"/>
      <c r="T551" s="409"/>
      <c r="U551" s="409"/>
      <c r="V551" s="409"/>
      <c r="W551" s="409"/>
      <c r="X551" s="409"/>
      <c r="Y551" s="409"/>
      <c r="Z551" s="409"/>
      <c r="AA551" s="409"/>
      <c r="AB551" s="409"/>
      <c r="AC551" s="409"/>
      <c r="AD551" s="409"/>
      <c r="AE551" s="411"/>
    </row>
    <row r="552" spans="19:31" x14ac:dyDescent="0.25">
      <c r="S552" s="429"/>
      <c r="T552" s="409"/>
      <c r="U552" s="409"/>
      <c r="V552" s="409"/>
      <c r="W552" s="409"/>
      <c r="X552" s="409"/>
      <c r="Y552" s="409"/>
      <c r="Z552" s="409"/>
      <c r="AA552" s="409"/>
      <c r="AB552" s="409"/>
      <c r="AC552" s="409"/>
      <c r="AD552" s="409"/>
      <c r="AE552" s="411"/>
    </row>
    <row r="553" spans="19:31" x14ac:dyDescent="0.25">
      <c r="S553" s="429"/>
      <c r="T553" s="409"/>
      <c r="U553" s="409"/>
      <c r="V553" s="409"/>
      <c r="W553" s="409"/>
      <c r="X553" s="409"/>
      <c r="Y553" s="409"/>
      <c r="Z553" s="409"/>
      <c r="AA553" s="409"/>
      <c r="AB553" s="409"/>
      <c r="AC553" s="409"/>
      <c r="AD553" s="409"/>
      <c r="AE553" s="411"/>
    </row>
    <row r="554" spans="19:31" x14ac:dyDescent="0.25">
      <c r="S554" s="429"/>
      <c r="T554" s="409"/>
      <c r="U554" s="409"/>
      <c r="V554" s="409"/>
      <c r="W554" s="409"/>
      <c r="X554" s="409"/>
      <c r="Y554" s="409"/>
      <c r="Z554" s="409"/>
      <c r="AA554" s="409"/>
      <c r="AB554" s="409"/>
      <c r="AC554" s="409"/>
      <c r="AD554" s="409"/>
      <c r="AE554" s="411"/>
    </row>
    <row r="555" spans="19:31" x14ac:dyDescent="0.25">
      <c r="S555" s="429"/>
      <c r="T555" s="409"/>
      <c r="U555" s="409"/>
      <c r="V555" s="409"/>
      <c r="W555" s="409"/>
      <c r="X555" s="409"/>
      <c r="Y555" s="409"/>
      <c r="Z555" s="409"/>
      <c r="AA555" s="409"/>
      <c r="AB555" s="409"/>
      <c r="AC555" s="409"/>
      <c r="AD555" s="409"/>
      <c r="AE555" s="411"/>
    </row>
    <row r="556" spans="19:31" x14ac:dyDescent="0.25">
      <c r="S556" s="429"/>
      <c r="T556" s="409"/>
      <c r="U556" s="409"/>
      <c r="V556" s="409"/>
      <c r="W556" s="409"/>
      <c r="X556" s="409"/>
      <c r="Y556" s="409"/>
      <c r="Z556" s="409"/>
      <c r="AA556" s="409"/>
      <c r="AB556" s="409"/>
      <c r="AC556" s="409"/>
      <c r="AD556" s="409"/>
      <c r="AE556" s="411"/>
    </row>
    <row r="557" spans="19:31" x14ac:dyDescent="0.25">
      <c r="S557" s="429"/>
      <c r="T557" s="409"/>
      <c r="U557" s="409"/>
      <c r="V557" s="409"/>
      <c r="W557" s="409"/>
      <c r="X557" s="409"/>
      <c r="Y557" s="409"/>
      <c r="Z557" s="409"/>
      <c r="AA557" s="409"/>
      <c r="AB557" s="409"/>
      <c r="AC557" s="409"/>
      <c r="AD557" s="409"/>
      <c r="AE557" s="411"/>
    </row>
    <row r="558" spans="19:31" x14ac:dyDescent="0.25">
      <c r="S558" s="429"/>
      <c r="T558" s="409"/>
      <c r="U558" s="409"/>
      <c r="V558" s="409"/>
      <c r="W558" s="409"/>
      <c r="X558" s="409"/>
      <c r="Y558" s="409"/>
      <c r="Z558" s="409"/>
      <c r="AA558" s="409"/>
      <c r="AB558" s="409"/>
      <c r="AC558" s="409"/>
      <c r="AD558" s="409"/>
      <c r="AE558" s="411"/>
    </row>
    <row r="559" spans="19:31" x14ac:dyDescent="0.25">
      <c r="S559" s="429"/>
      <c r="T559" s="409"/>
      <c r="U559" s="409"/>
      <c r="V559" s="409"/>
      <c r="W559" s="409"/>
      <c r="X559" s="409"/>
      <c r="Y559" s="409"/>
      <c r="Z559" s="409"/>
      <c r="AA559" s="409"/>
      <c r="AB559" s="409"/>
      <c r="AC559" s="409"/>
      <c r="AD559" s="409"/>
      <c r="AE559" s="411"/>
    </row>
    <row r="560" spans="19:31" x14ac:dyDescent="0.25">
      <c r="S560" s="429"/>
      <c r="T560" s="409"/>
      <c r="U560" s="409"/>
      <c r="V560" s="409"/>
      <c r="W560" s="409"/>
      <c r="X560" s="409"/>
      <c r="Y560" s="409"/>
      <c r="Z560" s="409"/>
      <c r="AA560" s="409"/>
      <c r="AB560" s="409"/>
      <c r="AC560" s="409"/>
      <c r="AD560" s="409"/>
      <c r="AE560" s="411"/>
    </row>
    <row r="561" spans="19:31" x14ac:dyDescent="0.25">
      <c r="S561" s="429"/>
      <c r="T561" s="409"/>
      <c r="U561" s="409"/>
      <c r="V561" s="409"/>
      <c r="W561" s="409"/>
      <c r="X561" s="409"/>
      <c r="Y561" s="409"/>
      <c r="Z561" s="409"/>
      <c r="AA561" s="409"/>
      <c r="AB561" s="409"/>
      <c r="AC561" s="409"/>
      <c r="AD561" s="409"/>
      <c r="AE561" s="411"/>
    </row>
    <row r="562" spans="19:31" x14ac:dyDescent="0.25">
      <c r="S562" s="429"/>
      <c r="T562" s="409"/>
      <c r="U562" s="409"/>
      <c r="V562" s="409"/>
      <c r="W562" s="409"/>
      <c r="X562" s="409"/>
      <c r="Y562" s="409"/>
      <c r="Z562" s="409"/>
      <c r="AA562" s="409"/>
      <c r="AB562" s="409"/>
      <c r="AC562" s="409"/>
      <c r="AD562" s="409"/>
      <c r="AE562" s="411"/>
    </row>
    <row r="563" spans="19:31" x14ac:dyDescent="0.25">
      <c r="S563" s="429"/>
      <c r="T563" s="409"/>
      <c r="U563" s="409"/>
      <c r="V563" s="409"/>
      <c r="W563" s="409"/>
      <c r="X563" s="409"/>
      <c r="Y563" s="409"/>
      <c r="Z563" s="409"/>
      <c r="AA563" s="409"/>
      <c r="AB563" s="409"/>
      <c r="AC563" s="409"/>
      <c r="AD563" s="409"/>
      <c r="AE563" s="411"/>
    </row>
    <row r="564" spans="19:31" x14ac:dyDescent="0.25">
      <c r="S564" s="429"/>
      <c r="T564" s="409"/>
      <c r="U564" s="409"/>
      <c r="V564" s="409"/>
      <c r="W564" s="409"/>
      <c r="X564" s="409"/>
      <c r="Y564" s="409"/>
      <c r="Z564" s="409"/>
      <c r="AA564" s="409"/>
      <c r="AB564" s="409"/>
      <c r="AC564" s="409"/>
      <c r="AD564" s="409"/>
      <c r="AE564" s="411"/>
    </row>
    <row r="565" spans="19:31" x14ac:dyDescent="0.25">
      <c r="S565" s="429"/>
      <c r="T565" s="409"/>
      <c r="U565" s="409"/>
      <c r="V565" s="409"/>
      <c r="W565" s="409"/>
      <c r="X565" s="409"/>
      <c r="Y565" s="409"/>
      <c r="Z565" s="409"/>
      <c r="AA565" s="409"/>
      <c r="AB565" s="409"/>
      <c r="AC565" s="409"/>
      <c r="AD565" s="409"/>
      <c r="AE565" s="411"/>
    </row>
    <row r="566" spans="19:31" x14ac:dyDescent="0.25">
      <c r="S566" s="429"/>
      <c r="T566" s="409"/>
      <c r="U566" s="409"/>
      <c r="V566" s="409"/>
      <c r="W566" s="409"/>
      <c r="X566" s="409"/>
      <c r="Y566" s="409"/>
      <c r="Z566" s="409"/>
      <c r="AA566" s="409"/>
      <c r="AB566" s="409"/>
      <c r="AC566" s="409"/>
      <c r="AD566" s="409"/>
      <c r="AE566" s="411"/>
    </row>
    <row r="567" spans="19:31" x14ac:dyDescent="0.25">
      <c r="S567" s="429"/>
      <c r="T567" s="409"/>
      <c r="U567" s="409"/>
      <c r="V567" s="409"/>
      <c r="W567" s="409"/>
      <c r="X567" s="409"/>
      <c r="Y567" s="409"/>
      <c r="Z567" s="409"/>
      <c r="AA567" s="409"/>
      <c r="AB567" s="409"/>
      <c r="AC567" s="409"/>
      <c r="AD567" s="409"/>
      <c r="AE567" s="411"/>
    </row>
    <row r="568" spans="19:31" x14ac:dyDescent="0.25">
      <c r="S568" s="429"/>
      <c r="T568" s="409"/>
      <c r="U568" s="409"/>
      <c r="V568" s="409"/>
      <c r="W568" s="409"/>
      <c r="X568" s="409"/>
      <c r="Y568" s="409"/>
      <c r="Z568" s="409"/>
      <c r="AA568" s="409"/>
      <c r="AB568" s="409"/>
      <c r="AC568" s="409"/>
      <c r="AD568" s="409"/>
      <c r="AE568" s="411"/>
    </row>
    <row r="569" spans="19:31" x14ac:dyDescent="0.25">
      <c r="S569" s="429"/>
      <c r="T569" s="409"/>
      <c r="U569" s="409"/>
      <c r="V569" s="409"/>
      <c r="W569" s="409"/>
      <c r="X569" s="409"/>
      <c r="Y569" s="409"/>
      <c r="Z569" s="409"/>
      <c r="AA569" s="409"/>
      <c r="AB569" s="409"/>
      <c r="AC569" s="409"/>
      <c r="AD569" s="409"/>
      <c r="AE569" s="411"/>
    </row>
    <row r="570" spans="19:31" x14ac:dyDescent="0.25">
      <c r="S570" s="429"/>
      <c r="T570" s="409"/>
      <c r="U570" s="409"/>
      <c r="V570" s="409"/>
      <c r="W570" s="409"/>
      <c r="X570" s="409"/>
      <c r="Y570" s="409"/>
      <c r="Z570" s="409"/>
      <c r="AA570" s="409"/>
      <c r="AB570" s="409"/>
      <c r="AC570" s="409"/>
      <c r="AD570" s="409"/>
      <c r="AE570" s="411"/>
    </row>
    <row r="571" spans="19:31" x14ac:dyDescent="0.25">
      <c r="S571" s="429"/>
      <c r="T571" s="409"/>
      <c r="U571" s="409"/>
      <c r="V571" s="409"/>
      <c r="W571" s="409"/>
      <c r="X571" s="409"/>
      <c r="Y571" s="409"/>
      <c r="Z571" s="409"/>
      <c r="AA571" s="409"/>
      <c r="AB571" s="409"/>
      <c r="AC571" s="409"/>
      <c r="AD571" s="409"/>
      <c r="AE571" s="411"/>
    </row>
    <row r="572" spans="19:31" x14ac:dyDescent="0.25">
      <c r="S572" s="429"/>
      <c r="T572" s="409"/>
      <c r="U572" s="409"/>
      <c r="V572" s="409"/>
      <c r="W572" s="409"/>
      <c r="X572" s="409"/>
      <c r="Y572" s="409"/>
      <c r="Z572" s="409"/>
      <c r="AA572" s="409"/>
      <c r="AB572" s="409"/>
      <c r="AC572" s="409"/>
      <c r="AD572" s="409"/>
      <c r="AE572" s="411"/>
    </row>
    <row r="573" spans="19:31" x14ac:dyDescent="0.25">
      <c r="S573" s="429"/>
      <c r="T573" s="409"/>
      <c r="U573" s="409"/>
      <c r="V573" s="409"/>
      <c r="W573" s="409"/>
      <c r="X573" s="409"/>
      <c r="Y573" s="409"/>
      <c r="Z573" s="409"/>
      <c r="AA573" s="409"/>
      <c r="AB573" s="409"/>
      <c r="AC573" s="409"/>
      <c r="AD573" s="409"/>
      <c r="AE573" s="411"/>
    </row>
    <row r="574" spans="19:31" x14ac:dyDescent="0.25">
      <c r="S574" s="429"/>
      <c r="T574" s="409"/>
      <c r="U574" s="409"/>
      <c r="V574" s="409"/>
      <c r="W574" s="409"/>
      <c r="X574" s="409"/>
      <c r="Y574" s="409"/>
      <c r="Z574" s="409"/>
      <c r="AA574" s="409"/>
      <c r="AB574" s="409"/>
      <c r="AC574" s="409"/>
      <c r="AD574" s="409"/>
      <c r="AE574" s="411"/>
    </row>
    <row r="575" spans="19:31" x14ac:dyDescent="0.25">
      <c r="S575" s="429"/>
      <c r="T575" s="409"/>
      <c r="U575" s="409"/>
      <c r="V575" s="409"/>
      <c r="W575" s="409"/>
      <c r="X575" s="409"/>
      <c r="Y575" s="409"/>
      <c r="Z575" s="409"/>
      <c r="AA575" s="409"/>
      <c r="AB575" s="409"/>
      <c r="AC575" s="409"/>
      <c r="AD575" s="409"/>
      <c r="AE575" s="411"/>
    </row>
    <row r="576" spans="19:31" x14ac:dyDescent="0.25">
      <c r="S576" s="429"/>
      <c r="T576" s="409"/>
      <c r="U576" s="409"/>
      <c r="V576" s="409"/>
      <c r="W576" s="409"/>
      <c r="X576" s="409"/>
      <c r="Y576" s="409"/>
      <c r="Z576" s="409"/>
      <c r="AA576" s="409"/>
      <c r="AB576" s="409"/>
      <c r="AC576" s="409"/>
      <c r="AD576" s="409"/>
      <c r="AE576" s="411"/>
    </row>
    <row r="577" spans="19:31" x14ac:dyDescent="0.25">
      <c r="S577" s="429"/>
      <c r="T577" s="409"/>
      <c r="U577" s="409"/>
      <c r="V577" s="409"/>
      <c r="W577" s="409"/>
      <c r="X577" s="409"/>
      <c r="Y577" s="409"/>
      <c r="Z577" s="409"/>
      <c r="AA577" s="409"/>
      <c r="AB577" s="409"/>
      <c r="AC577" s="409"/>
      <c r="AD577" s="409"/>
      <c r="AE577" s="411"/>
    </row>
    <row r="578" spans="19:31" x14ac:dyDescent="0.25">
      <c r="S578" s="429"/>
      <c r="T578" s="409"/>
      <c r="U578" s="409"/>
      <c r="V578" s="409"/>
      <c r="W578" s="409"/>
      <c r="X578" s="409"/>
      <c r="Y578" s="409"/>
      <c r="Z578" s="409"/>
      <c r="AA578" s="409"/>
      <c r="AB578" s="409"/>
      <c r="AC578" s="409"/>
      <c r="AD578" s="409"/>
      <c r="AE578" s="411"/>
    </row>
    <row r="579" spans="19:31" x14ac:dyDescent="0.25">
      <c r="S579" s="429"/>
      <c r="T579" s="409"/>
      <c r="U579" s="409"/>
      <c r="V579" s="409"/>
      <c r="W579" s="409"/>
      <c r="X579" s="409"/>
      <c r="Y579" s="409"/>
      <c r="Z579" s="409"/>
      <c r="AA579" s="409"/>
      <c r="AB579" s="409"/>
      <c r="AC579" s="409"/>
      <c r="AD579" s="409"/>
      <c r="AE579" s="411"/>
    </row>
    <row r="580" spans="19:31" x14ac:dyDescent="0.25">
      <c r="S580" s="429"/>
      <c r="T580" s="409"/>
      <c r="U580" s="409"/>
      <c r="V580" s="409"/>
      <c r="W580" s="409"/>
      <c r="X580" s="409"/>
      <c r="Y580" s="409"/>
      <c r="Z580" s="409"/>
      <c r="AA580" s="409"/>
      <c r="AB580" s="409"/>
      <c r="AC580" s="409"/>
      <c r="AD580" s="409"/>
      <c r="AE580" s="411"/>
    </row>
    <row r="581" spans="19:31" x14ac:dyDescent="0.25">
      <c r="S581" s="429"/>
      <c r="T581" s="409"/>
      <c r="U581" s="409"/>
      <c r="V581" s="409"/>
      <c r="W581" s="409"/>
      <c r="X581" s="409"/>
      <c r="Y581" s="409"/>
      <c r="Z581" s="409"/>
      <c r="AA581" s="409"/>
      <c r="AB581" s="409"/>
      <c r="AC581" s="409"/>
      <c r="AD581" s="409"/>
      <c r="AE581" s="411"/>
    </row>
    <row r="582" spans="19:31" x14ac:dyDescent="0.25">
      <c r="S582" s="429"/>
      <c r="T582" s="409"/>
      <c r="U582" s="409"/>
      <c r="V582" s="409"/>
      <c r="W582" s="409"/>
      <c r="X582" s="409"/>
      <c r="Y582" s="409"/>
      <c r="Z582" s="409"/>
      <c r="AA582" s="409"/>
      <c r="AB582" s="409"/>
      <c r="AC582" s="409"/>
      <c r="AD582" s="409"/>
      <c r="AE582" s="411"/>
    </row>
    <row r="583" spans="19:31" x14ac:dyDescent="0.25">
      <c r="S583" s="429"/>
      <c r="T583" s="409"/>
      <c r="U583" s="409"/>
      <c r="V583" s="409"/>
      <c r="W583" s="409"/>
      <c r="X583" s="409"/>
      <c r="Y583" s="409"/>
      <c r="Z583" s="409"/>
      <c r="AA583" s="409"/>
      <c r="AB583" s="409"/>
      <c r="AC583" s="409"/>
      <c r="AD583" s="409"/>
      <c r="AE583" s="411"/>
    </row>
    <row r="584" spans="19:31" x14ac:dyDescent="0.25">
      <c r="S584" s="429"/>
      <c r="T584" s="409"/>
      <c r="U584" s="409"/>
      <c r="V584" s="409"/>
      <c r="W584" s="409"/>
      <c r="X584" s="409"/>
      <c r="Y584" s="409"/>
      <c r="Z584" s="409"/>
      <c r="AA584" s="409"/>
      <c r="AB584" s="409"/>
      <c r="AC584" s="409"/>
      <c r="AD584" s="409"/>
      <c r="AE584" s="411"/>
    </row>
    <row r="585" spans="19:31" x14ac:dyDescent="0.25">
      <c r="S585" s="429"/>
      <c r="T585" s="409"/>
      <c r="U585" s="409"/>
      <c r="V585" s="409"/>
      <c r="W585" s="409"/>
      <c r="X585" s="409"/>
      <c r="Y585" s="409"/>
      <c r="Z585" s="409"/>
      <c r="AA585" s="409"/>
      <c r="AB585" s="409"/>
      <c r="AC585" s="409"/>
      <c r="AD585" s="409"/>
      <c r="AE585" s="411"/>
    </row>
    <row r="586" spans="19:31" x14ac:dyDescent="0.25">
      <c r="S586" s="429"/>
      <c r="T586" s="409"/>
      <c r="U586" s="409"/>
      <c r="V586" s="409"/>
      <c r="W586" s="409"/>
      <c r="X586" s="409"/>
      <c r="Y586" s="409"/>
      <c r="Z586" s="409"/>
      <c r="AA586" s="409"/>
      <c r="AB586" s="409"/>
      <c r="AC586" s="409"/>
      <c r="AD586" s="409"/>
      <c r="AE586" s="411"/>
    </row>
    <row r="587" spans="19:31" x14ac:dyDescent="0.25">
      <c r="S587" s="429"/>
      <c r="T587" s="409"/>
      <c r="U587" s="409"/>
      <c r="V587" s="409"/>
      <c r="W587" s="409"/>
      <c r="X587" s="409"/>
      <c r="Y587" s="409"/>
      <c r="Z587" s="409"/>
      <c r="AA587" s="409"/>
      <c r="AB587" s="409"/>
      <c r="AC587" s="409"/>
      <c r="AD587" s="409"/>
      <c r="AE587" s="411"/>
    </row>
    <row r="588" spans="19:31" x14ac:dyDescent="0.25">
      <c r="S588" s="429"/>
      <c r="T588" s="409"/>
      <c r="U588" s="409"/>
      <c r="V588" s="409"/>
      <c r="W588" s="409"/>
      <c r="X588" s="409"/>
      <c r="Y588" s="409"/>
      <c r="Z588" s="409"/>
      <c r="AA588" s="409"/>
      <c r="AB588" s="409"/>
      <c r="AC588" s="409"/>
      <c r="AD588" s="409"/>
      <c r="AE588" s="411"/>
    </row>
    <row r="589" spans="19:31" x14ac:dyDescent="0.25">
      <c r="S589" s="429"/>
      <c r="T589" s="409"/>
      <c r="U589" s="409"/>
      <c r="V589" s="409"/>
      <c r="W589" s="409"/>
      <c r="X589" s="409"/>
      <c r="Y589" s="409"/>
      <c r="Z589" s="409"/>
      <c r="AA589" s="409"/>
      <c r="AB589" s="409"/>
      <c r="AC589" s="409"/>
      <c r="AD589" s="409"/>
      <c r="AE589" s="411"/>
    </row>
    <row r="590" spans="19:31" x14ac:dyDescent="0.25">
      <c r="S590" s="429"/>
      <c r="T590" s="409"/>
      <c r="U590" s="409"/>
      <c r="V590" s="409"/>
      <c r="W590" s="409"/>
      <c r="X590" s="409"/>
      <c r="Y590" s="409"/>
      <c r="Z590" s="409"/>
      <c r="AA590" s="409"/>
      <c r="AB590" s="409"/>
      <c r="AC590" s="409"/>
      <c r="AD590" s="409"/>
      <c r="AE590" s="411"/>
    </row>
    <row r="591" spans="19:31" x14ac:dyDescent="0.25">
      <c r="S591" s="429"/>
      <c r="T591" s="409"/>
      <c r="U591" s="409"/>
      <c r="V591" s="409"/>
      <c r="W591" s="409"/>
      <c r="X591" s="409"/>
      <c r="Y591" s="409"/>
      <c r="Z591" s="409"/>
      <c r="AA591" s="409"/>
      <c r="AB591" s="409"/>
      <c r="AC591" s="409"/>
      <c r="AD591" s="409"/>
      <c r="AE591" s="411"/>
    </row>
    <row r="592" spans="19:31" x14ac:dyDescent="0.25">
      <c r="S592" s="429"/>
      <c r="T592" s="409"/>
      <c r="U592" s="409"/>
      <c r="V592" s="409"/>
      <c r="W592" s="409"/>
      <c r="X592" s="409"/>
      <c r="Y592" s="409"/>
      <c r="Z592" s="409"/>
      <c r="AA592" s="409"/>
      <c r="AB592" s="409"/>
      <c r="AC592" s="409"/>
      <c r="AD592" s="409"/>
      <c r="AE592" s="411"/>
    </row>
    <row r="593" spans="19:31" x14ac:dyDescent="0.25">
      <c r="S593" s="429"/>
      <c r="T593" s="409"/>
      <c r="U593" s="409"/>
      <c r="V593" s="409"/>
      <c r="W593" s="409"/>
      <c r="X593" s="409"/>
      <c r="Y593" s="409"/>
      <c r="Z593" s="409"/>
      <c r="AA593" s="409"/>
      <c r="AB593" s="409"/>
      <c r="AC593" s="409"/>
      <c r="AD593" s="409"/>
      <c r="AE593" s="411"/>
    </row>
    <row r="594" spans="19:31" x14ac:dyDescent="0.25">
      <c r="S594" s="429"/>
      <c r="T594" s="409"/>
      <c r="U594" s="409"/>
      <c r="V594" s="409"/>
      <c r="W594" s="409"/>
      <c r="X594" s="409"/>
      <c r="Y594" s="409"/>
      <c r="Z594" s="409"/>
      <c r="AA594" s="409"/>
      <c r="AB594" s="409"/>
      <c r="AC594" s="409"/>
      <c r="AD594" s="409"/>
      <c r="AE594" s="411"/>
    </row>
    <row r="595" spans="19:31" x14ac:dyDescent="0.25">
      <c r="S595" s="429"/>
      <c r="T595" s="409"/>
      <c r="U595" s="409"/>
      <c r="V595" s="409"/>
      <c r="W595" s="409"/>
      <c r="X595" s="409"/>
      <c r="Y595" s="409"/>
      <c r="Z595" s="409"/>
      <c r="AA595" s="409"/>
      <c r="AB595" s="409"/>
      <c r="AC595" s="409"/>
      <c r="AD595" s="409"/>
      <c r="AE595" s="411"/>
    </row>
    <row r="596" spans="19:31" x14ac:dyDescent="0.25">
      <c r="S596" s="429"/>
      <c r="T596" s="409"/>
      <c r="U596" s="409"/>
      <c r="V596" s="409"/>
      <c r="W596" s="409"/>
      <c r="X596" s="409"/>
      <c r="Y596" s="409"/>
      <c r="Z596" s="409"/>
      <c r="AA596" s="409"/>
      <c r="AB596" s="409"/>
      <c r="AC596" s="409"/>
      <c r="AD596" s="409"/>
      <c r="AE596" s="411"/>
    </row>
    <row r="597" spans="19:31" x14ac:dyDescent="0.25">
      <c r="S597" s="429"/>
      <c r="T597" s="409"/>
      <c r="U597" s="409"/>
      <c r="V597" s="409"/>
      <c r="W597" s="409"/>
      <c r="X597" s="409"/>
      <c r="Y597" s="409"/>
      <c r="Z597" s="409"/>
      <c r="AA597" s="409"/>
      <c r="AB597" s="409"/>
      <c r="AC597" s="409"/>
      <c r="AD597" s="409"/>
      <c r="AE597" s="411"/>
    </row>
    <row r="598" spans="19:31" x14ac:dyDescent="0.25">
      <c r="S598" s="429"/>
      <c r="T598" s="409"/>
      <c r="U598" s="409"/>
      <c r="V598" s="409"/>
      <c r="W598" s="409"/>
      <c r="X598" s="409"/>
      <c r="Y598" s="409"/>
      <c r="Z598" s="409"/>
      <c r="AA598" s="409"/>
      <c r="AB598" s="409"/>
      <c r="AC598" s="409"/>
      <c r="AD598" s="409"/>
      <c r="AE598" s="411"/>
    </row>
    <row r="599" spans="19:31" x14ac:dyDescent="0.25">
      <c r="S599" s="429"/>
      <c r="T599" s="409"/>
      <c r="U599" s="409"/>
      <c r="V599" s="409"/>
      <c r="W599" s="409"/>
      <c r="X599" s="409"/>
      <c r="Y599" s="409"/>
      <c r="Z599" s="409"/>
      <c r="AA599" s="409"/>
      <c r="AB599" s="409"/>
      <c r="AC599" s="409"/>
      <c r="AD599" s="409"/>
      <c r="AE599" s="411"/>
    </row>
    <row r="600" spans="19:31" x14ac:dyDescent="0.25">
      <c r="S600" s="429"/>
      <c r="T600" s="409"/>
      <c r="U600" s="409"/>
      <c r="V600" s="409"/>
      <c r="W600" s="409"/>
      <c r="X600" s="409"/>
      <c r="Y600" s="409"/>
      <c r="Z600" s="409"/>
      <c r="AA600" s="409"/>
      <c r="AB600" s="409"/>
      <c r="AC600" s="409"/>
      <c r="AD600" s="409"/>
      <c r="AE600" s="411"/>
    </row>
    <row r="601" spans="19:31" x14ac:dyDescent="0.25">
      <c r="S601" s="429"/>
      <c r="T601" s="409"/>
      <c r="U601" s="409"/>
      <c r="V601" s="409"/>
      <c r="W601" s="409"/>
      <c r="X601" s="409"/>
      <c r="Y601" s="409"/>
      <c r="Z601" s="409"/>
      <c r="AA601" s="409"/>
      <c r="AB601" s="409"/>
      <c r="AC601" s="409"/>
      <c r="AD601" s="409"/>
      <c r="AE601" s="411"/>
    </row>
    <row r="602" spans="19:31" x14ac:dyDescent="0.25">
      <c r="S602" s="429"/>
      <c r="T602" s="409"/>
      <c r="U602" s="409"/>
      <c r="V602" s="409"/>
      <c r="W602" s="409"/>
      <c r="X602" s="409"/>
      <c r="Y602" s="409"/>
      <c r="Z602" s="409"/>
      <c r="AA602" s="409"/>
      <c r="AB602" s="409"/>
      <c r="AC602" s="409"/>
      <c r="AD602" s="409"/>
      <c r="AE602" s="411"/>
    </row>
    <row r="603" spans="19:31" x14ac:dyDescent="0.25">
      <c r="S603" s="429"/>
      <c r="T603" s="409"/>
      <c r="U603" s="409"/>
      <c r="V603" s="409"/>
      <c r="W603" s="409"/>
      <c r="X603" s="409"/>
      <c r="Y603" s="409"/>
      <c r="Z603" s="409"/>
      <c r="AA603" s="409"/>
      <c r="AB603" s="409"/>
      <c r="AC603" s="409"/>
      <c r="AD603" s="409"/>
      <c r="AE603" s="411"/>
    </row>
    <row r="604" spans="19:31" x14ac:dyDescent="0.25">
      <c r="S604" s="429"/>
      <c r="T604" s="409"/>
      <c r="U604" s="409"/>
      <c r="V604" s="409"/>
      <c r="W604" s="409"/>
      <c r="X604" s="409"/>
      <c r="Y604" s="409"/>
      <c r="Z604" s="409"/>
      <c r="AA604" s="409"/>
      <c r="AB604" s="409"/>
      <c r="AC604" s="409"/>
      <c r="AD604" s="409"/>
      <c r="AE604" s="411"/>
    </row>
    <row r="605" spans="19:31" x14ac:dyDescent="0.25">
      <c r="S605" s="429"/>
      <c r="T605" s="409"/>
      <c r="U605" s="409"/>
      <c r="V605" s="409"/>
      <c r="W605" s="409"/>
      <c r="X605" s="409"/>
      <c r="Y605" s="409"/>
      <c r="Z605" s="409"/>
      <c r="AA605" s="409"/>
      <c r="AB605" s="409"/>
      <c r="AC605" s="409"/>
      <c r="AD605" s="409"/>
      <c r="AE605" s="411"/>
    </row>
    <row r="606" spans="19:31" x14ac:dyDescent="0.25">
      <c r="S606" s="429"/>
      <c r="T606" s="409"/>
      <c r="U606" s="409"/>
      <c r="V606" s="409"/>
      <c r="W606" s="409"/>
      <c r="X606" s="409"/>
      <c r="Y606" s="409"/>
      <c r="Z606" s="409"/>
      <c r="AA606" s="409"/>
      <c r="AB606" s="409"/>
      <c r="AC606" s="409"/>
      <c r="AD606" s="409"/>
      <c r="AE606" s="411"/>
    </row>
    <row r="607" spans="19:31" x14ac:dyDescent="0.25">
      <c r="S607" s="429"/>
      <c r="T607" s="409"/>
      <c r="U607" s="409"/>
      <c r="V607" s="409"/>
      <c r="W607" s="409"/>
      <c r="X607" s="409"/>
      <c r="Y607" s="409"/>
      <c r="Z607" s="409"/>
      <c r="AA607" s="409"/>
      <c r="AB607" s="409"/>
      <c r="AC607" s="409"/>
      <c r="AD607" s="409"/>
      <c r="AE607" s="411"/>
    </row>
    <row r="608" spans="19:31" x14ac:dyDescent="0.25">
      <c r="S608" s="429"/>
      <c r="T608" s="409"/>
      <c r="U608" s="409"/>
      <c r="V608" s="409"/>
      <c r="W608" s="409"/>
      <c r="X608" s="409"/>
      <c r="Y608" s="409"/>
      <c r="Z608" s="409"/>
      <c r="AA608" s="409"/>
      <c r="AB608" s="409"/>
      <c r="AC608" s="409"/>
      <c r="AD608" s="409"/>
      <c r="AE608" s="411"/>
    </row>
    <row r="609" spans="19:31" x14ac:dyDescent="0.25">
      <c r="S609" s="429"/>
      <c r="T609" s="409"/>
      <c r="U609" s="409"/>
      <c r="V609" s="409"/>
      <c r="W609" s="409"/>
      <c r="X609" s="409"/>
      <c r="Y609" s="409"/>
      <c r="Z609" s="409"/>
      <c r="AA609" s="409"/>
      <c r="AB609" s="409"/>
      <c r="AC609" s="409"/>
      <c r="AD609" s="409"/>
      <c r="AE609" s="411"/>
    </row>
    <row r="610" spans="19:31" x14ac:dyDescent="0.25">
      <c r="S610" s="429"/>
      <c r="T610" s="409"/>
      <c r="U610" s="409"/>
      <c r="V610" s="409"/>
      <c r="W610" s="409"/>
      <c r="X610" s="409"/>
      <c r="Y610" s="409"/>
      <c r="Z610" s="409"/>
      <c r="AA610" s="409"/>
      <c r="AB610" s="409"/>
      <c r="AC610" s="409"/>
      <c r="AD610" s="409"/>
      <c r="AE610" s="411"/>
    </row>
    <row r="611" spans="19:31" x14ac:dyDescent="0.25">
      <c r="S611" s="429"/>
      <c r="T611" s="409"/>
      <c r="U611" s="409"/>
      <c r="V611" s="409"/>
      <c r="W611" s="409"/>
      <c r="X611" s="409"/>
      <c r="Y611" s="409"/>
      <c r="Z611" s="409"/>
      <c r="AA611" s="409"/>
      <c r="AB611" s="409"/>
      <c r="AC611" s="409"/>
      <c r="AD611" s="409"/>
      <c r="AE611" s="411"/>
    </row>
    <row r="612" spans="19:31" x14ac:dyDescent="0.25">
      <c r="S612" s="429"/>
      <c r="T612" s="409"/>
      <c r="U612" s="409"/>
      <c r="V612" s="409"/>
      <c r="W612" s="409"/>
      <c r="X612" s="409"/>
      <c r="Y612" s="409"/>
      <c r="Z612" s="409"/>
      <c r="AA612" s="409"/>
      <c r="AB612" s="409"/>
      <c r="AC612" s="409"/>
      <c r="AD612" s="409"/>
      <c r="AE612" s="411"/>
    </row>
    <row r="613" spans="19:31" x14ac:dyDescent="0.25">
      <c r="S613" s="429"/>
      <c r="T613" s="409"/>
      <c r="U613" s="409"/>
      <c r="V613" s="409"/>
      <c r="W613" s="409"/>
      <c r="X613" s="409"/>
      <c r="Y613" s="409"/>
      <c r="Z613" s="409"/>
      <c r="AA613" s="409"/>
      <c r="AB613" s="409"/>
      <c r="AC613" s="409"/>
      <c r="AD613" s="409"/>
      <c r="AE613" s="411"/>
    </row>
    <row r="614" spans="19:31" x14ac:dyDescent="0.25">
      <c r="S614" s="429"/>
      <c r="T614" s="409"/>
      <c r="U614" s="409"/>
      <c r="V614" s="409"/>
      <c r="W614" s="409"/>
      <c r="X614" s="409"/>
      <c r="Y614" s="409"/>
      <c r="Z614" s="409"/>
      <c r="AA614" s="409"/>
      <c r="AB614" s="409"/>
      <c r="AC614" s="409"/>
      <c r="AD614" s="409"/>
      <c r="AE614" s="411"/>
    </row>
    <row r="615" spans="19:31" x14ac:dyDescent="0.25">
      <c r="S615" s="429"/>
      <c r="T615" s="409"/>
      <c r="U615" s="409"/>
      <c r="V615" s="409"/>
      <c r="W615" s="409"/>
      <c r="X615" s="409"/>
      <c r="Y615" s="409"/>
      <c r="Z615" s="409"/>
      <c r="AA615" s="409"/>
      <c r="AB615" s="409"/>
      <c r="AC615" s="409"/>
      <c r="AD615" s="409"/>
      <c r="AE615" s="411"/>
    </row>
    <row r="616" spans="19:31" x14ac:dyDescent="0.25">
      <c r="S616" s="429"/>
      <c r="T616" s="409"/>
      <c r="U616" s="409"/>
      <c r="V616" s="409"/>
      <c r="W616" s="409"/>
      <c r="X616" s="409"/>
      <c r="Y616" s="409"/>
      <c r="Z616" s="409"/>
      <c r="AA616" s="409"/>
      <c r="AB616" s="409"/>
      <c r="AC616" s="409"/>
      <c r="AD616" s="409"/>
      <c r="AE616" s="411"/>
    </row>
    <row r="617" spans="19:31" x14ac:dyDescent="0.25">
      <c r="S617" s="429"/>
      <c r="T617" s="409"/>
      <c r="U617" s="409"/>
      <c r="V617" s="409"/>
      <c r="W617" s="409"/>
      <c r="X617" s="409"/>
      <c r="Y617" s="409"/>
      <c r="Z617" s="409"/>
      <c r="AA617" s="409"/>
      <c r="AB617" s="409"/>
      <c r="AC617" s="409"/>
      <c r="AD617" s="409"/>
      <c r="AE617" s="411"/>
    </row>
    <row r="618" spans="19:31" x14ac:dyDescent="0.25">
      <c r="S618" s="429"/>
      <c r="T618" s="409"/>
      <c r="U618" s="409"/>
      <c r="V618" s="409"/>
      <c r="W618" s="409"/>
      <c r="X618" s="409"/>
      <c r="Y618" s="409"/>
      <c r="Z618" s="409"/>
      <c r="AA618" s="409"/>
      <c r="AB618" s="409"/>
      <c r="AC618" s="409"/>
      <c r="AD618" s="409"/>
      <c r="AE618" s="411"/>
    </row>
    <row r="619" spans="19:31" x14ac:dyDescent="0.25">
      <c r="S619" s="429"/>
      <c r="T619" s="409"/>
      <c r="U619" s="409"/>
      <c r="V619" s="409"/>
      <c r="W619" s="409"/>
      <c r="X619" s="409"/>
      <c r="Y619" s="409"/>
      <c r="Z619" s="409"/>
      <c r="AA619" s="409"/>
      <c r="AB619" s="409"/>
      <c r="AC619" s="409"/>
      <c r="AD619" s="409"/>
      <c r="AE619" s="411"/>
    </row>
    <row r="620" spans="19:31" x14ac:dyDescent="0.25">
      <c r="S620" s="429"/>
      <c r="T620" s="409"/>
      <c r="U620" s="409"/>
      <c r="V620" s="409"/>
      <c r="W620" s="409"/>
      <c r="X620" s="409"/>
      <c r="Y620" s="409"/>
      <c r="Z620" s="409"/>
      <c r="AA620" s="409"/>
      <c r="AB620" s="409"/>
      <c r="AC620" s="409"/>
      <c r="AD620" s="409"/>
      <c r="AE620" s="411"/>
    </row>
    <row r="621" spans="19:31" x14ac:dyDescent="0.25">
      <c r="S621" s="429"/>
      <c r="T621" s="409"/>
      <c r="U621" s="409"/>
      <c r="V621" s="409"/>
      <c r="W621" s="409"/>
      <c r="X621" s="409"/>
      <c r="Y621" s="409"/>
      <c r="Z621" s="409"/>
      <c r="AA621" s="409"/>
      <c r="AB621" s="409"/>
      <c r="AC621" s="409"/>
      <c r="AD621" s="409"/>
      <c r="AE621" s="411"/>
    </row>
    <row r="622" spans="19:31" x14ac:dyDescent="0.25">
      <c r="S622" s="429"/>
      <c r="T622" s="409"/>
      <c r="U622" s="409"/>
      <c r="V622" s="409"/>
      <c r="W622" s="409"/>
      <c r="X622" s="409"/>
      <c r="Y622" s="409"/>
      <c r="Z622" s="409"/>
      <c r="AA622" s="409"/>
      <c r="AB622" s="409"/>
      <c r="AC622" s="409"/>
      <c r="AD622" s="409"/>
      <c r="AE622" s="411"/>
    </row>
    <row r="623" spans="19:31" x14ac:dyDescent="0.25">
      <c r="S623" s="429"/>
      <c r="T623" s="409"/>
      <c r="U623" s="409"/>
      <c r="V623" s="409"/>
      <c r="W623" s="409"/>
      <c r="X623" s="409"/>
      <c r="Y623" s="409"/>
      <c r="Z623" s="409"/>
      <c r="AA623" s="409"/>
      <c r="AB623" s="409"/>
      <c r="AC623" s="409"/>
      <c r="AD623" s="409"/>
      <c r="AE623" s="411"/>
    </row>
    <row r="624" spans="19:31" x14ac:dyDescent="0.25">
      <c r="S624" s="429"/>
      <c r="T624" s="409"/>
      <c r="U624" s="409"/>
      <c r="V624" s="409"/>
      <c r="W624" s="409"/>
      <c r="X624" s="409"/>
      <c r="Y624" s="409"/>
      <c r="Z624" s="409"/>
      <c r="AA624" s="409"/>
      <c r="AB624" s="409"/>
      <c r="AC624" s="409"/>
      <c r="AD624" s="409"/>
      <c r="AE624" s="411"/>
    </row>
    <row r="625" spans="19:31" x14ac:dyDescent="0.25">
      <c r="S625" s="429"/>
      <c r="T625" s="409"/>
      <c r="U625" s="409"/>
      <c r="V625" s="409"/>
      <c r="W625" s="409"/>
      <c r="X625" s="409"/>
      <c r="Y625" s="409"/>
      <c r="Z625" s="409"/>
      <c r="AA625" s="409"/>
      <c r="AB625" s="409"/>
      <c r="AC625" s="409"/>
      <c r="AD625" s="409"/>
      <c r="AE625" s="411"/>
    </row>
    <row r="626" spans="19:31" x14ac:dyDescent="0.25">
      <c r="S626" s="429"/>
      <c r="T626" s="409"/>
      <c r="U626" s="409"/>
      <c r="V626" s="409"/>
      <c r="W626" s="409"/>
      <c r="X626" s="409"/>
      <c r="Y626" s="409"/>
      <c r="Z626" s="409"/>
      <c r="AA626" s="409"/>
      <c r="AB626" s="409"/>
      <c r="AC626" s="409"/>
      <c r="AD626" s="409"/>
      <c r="AE626" s="411"/>
    </row>
    <row r="627" spans="19:31" x14ac:dyDescent="0.25">
      <c r="S627" s="429"/>
      <c r="T627" s="409"/>
      <c r="U627" s="409"/>
      <c r="V627" s="409"/>
      <c r="W627" s="409"/>
      <c r="X627" s="409"/>
      <c r="Y627" s="409"/>
      <c r="Z627" s="409"/>
      <c r="AA627" s="409"/>
      <c r="AB627" s="409"/>
      <c r="AC627" s="409"/>
      <c r="AD627" s="409"/>
      <c r="AE627" s="411"/>
    </row>
    <row r="628" spans="19:31" x14ac:dyDescent="0.25">
      <c r="S628" s="429"/>
      <c r="T628" s="409"/>
      <c r="U628" s="409"/>
      <c r="V628" s="409"/>
      <c r="W628" s="409"/>
      <c r="X628" s="409"/>
      <c r="Y628" s="409"/>
      <c r="Z628" s="409"/>
      <c r="AA628" s="409"/>
      <c r="AB628" s="409"/>
      <c r="AC628" s="409"/>
      <c r="AD628" s="409"/>
      <c r="AE628" s="411"/>
    </row>
    <row r="629" spans="19:31" x14ac:dyDescent="0.25">
      <c r="S629" s="429"/>
      <c r="T629" s="409"/>
      <c r="U629" s="409"/>
      <c r="V629" s="409"/>
      <c r="W629" s="409"/>
      <c r="X629" s="409"/>
      <c r="Y629" s="409"/>
      <c r="Z629" s="409"/>
      <c r="AA629" s="409"/>
      <c r="AB629" s="409"/>
      <c r="AC629" s="409"/>
      <c r="AD629" s="409"/>
      <c r="AE629" s="411"/>
    </row>
    <row r="630" spans="19:31" x14ac:dyDescent="0.25">
      <c r="S630" s="429"/>
      <c r="T630" s="409"/>
      <c r="U630" s="409"/>
      <c r="V630" s="409"/>
      <c r="W630" s="409"/>
      <c r="X630" s="409"/>
      <c r="Y630" s="409"/>
      <c r="Z630" s="409"/>
      <c r="AA630" s="409"/>
      <c r="AB630" s="409"/>
      <c r="AC630" s="409"/>
      <c r="AD630" s="409"/>
      <c r="AE630" s="411"/>
    </row>
    <row r="631" spans="19:31" x14ac:dyDescent="0.25">
      <c r="S631" s="429"/>
      <c r="T631" s="409"/>
      <c r="U631" s="409"/>
      <c r="V631" s="409"/>
      <c r="W631" s="409"/>
      <c r="X631" s="409"/>
      <c r="Y631" s="409"/>
      <c r="Z631" s="409"/>
      <c r="AA631" s="409"/>
      <c r="AB631" s="409"/>
      <c r="AC631" s="409"/>
      <c r="AD631" s="409"/>
      <c r="AE631" s="411"/>
    </row>
    <row r="632" spans="19:31" x14ac:dyDescent="0.25">
      <c r="S632" s="429"/>
      <c r="T632" s="409"/>
      <c r="U632" s="409"/>
      <c r="V632" s="409"/>
      <c r="W632" s="409"/>
      <c r="X632" s="409"/>
      <c r="Y632" s="409"/>
      <c r="Z632" s="409"/>
      <c r="AA632" s="409"/>
      <c r="AB632" s="409"/>
      <c r="AC632" s="409"/>
      <c r="AD632" s="409"/>
      <c r="AE632" s="411"/>
    </row>
    <row r="633" spans="19:31" x14ac:dyDescent="0.25">
      <c r="S633" s="429"/>
      <c r="T633" s="409"/>
      <c r="U633" s="409"/>
      <c r="V633" s="409"/>
      <c r="W633" s="409"/>
      <c r="X633" s="409"/>
      <c r="Y633" s="409"/>
      <c r="Z633" s="409"/>
      <c r="AA633" s="409"/>
      <c r="AB633" s="409"/>
      <c r="AC633" s="409"/>
      <c r="AD633" s="409"/>
      <c r="AE633" s="411"/>
    </row>
    <row r="634" spans="19:31" x14ac:dyDescent="0.25">
      <c r="S634" s="429"/>
      <c r="T634" s="409"/>
      <c r="U634" s="409"/>
      <c r="V634" s="409"/>
      <c r="W634" s="409"/>
      <c r="X634" s="409"/>
      <c r="Y634" s="409"/>
      <c r="Z634" s="409"/>
      <c r="AA634" s="409"/>
      <c r="AB634" s="409"/>
      <c r="AC634" s="409"/>
      <c r="AD634" s="409"/>
      <c r="AE634" s="411"/>
    </row>
    <row r="635" spans="19:31" x14ac:dyDescent="0.25">
      <c r="S635" s="429"/>
      <c r="T635" s="409"/>
      <c r="U635" s="409"/>
      <c r="V635" s="409"/>
      <c r="W635" s="409"/>
      <c r="X635" s="409"/>
      <c r="Y635" s="409"/>
      <c r="Z635" s="409"/>
      <c r="AA635" s="409"/>
      <c r="AB635" s="409"/>
      <c r="AC635" s="409"/>
      <c r="AD635" s="409"/>
      <c r="AE635" s="411"/>
    </row>
    <row r="636" spans="19:31" x14ac:dyDescent="0.25">
      <c r="S636" s="429"/>
      <c r="T636" s="409"/>
      <c r="U636" s="409"/>
      <c r="V636" s="409"/>
      <c r="W636" s="409"/>
      <c r="X636" s="409"/>
      <c r="Y636" s="409"/>
      <c r="Z636" s="409"/>
      <c r="AA636" s="409"/>
      <c r="AB636" s="409"/>
      <c r="AC636" s="409"/>
      <c r="AD636" s="409"/>
      <c r="AE636" s="411"/>
    </row>
    <row r="637" spans="19:31" x14ac:dyDescent="0.25">
      <c r="S637" s="429"/>
      <c r="T637" s="409"/>
      <c r="U637" s="409"/>
      <c r="V637" s="409"/>
      <c r="W637" s="409"/>
      <c r="X637" s="409"/>
      <c r="Y637" s="409"/>
      <c r="Z637" s="409"/>
      <c r="AA637" s="409"/>
      <c r="AB637" s="409"/>
      <c r="AC637" s="409"/>
      <c r="AD637" s="409"/>
      <c r="AE637" s="411"/>
    </row>
    <row r="638" spans="19:31" x14ac:dyDescent="0.25">
      <c r="S638" s="429"/>
      <c r="T638" s="409"/>
      <c r="U638" s="409"/>
      <c r="V638" s="409"/>
      <c r="W638" s="409"/>
      <c r="X638" s="409"/>
      <c r="Y638" s="409"/>
      <c r="Z638" s="409"/>
      <c r="AA638" s="409"/>
      <c r="AB638" s="409"/>
      <c r="AC638" s="409"/>
      <c r="AD638" s="409"/>
      <c r="AE638" s="411"/>
    </row>
    <row r="639" spans="19:31" x14ac:dyDescent="0.25">
      <c r="S639" s="429"/>
      <c r="T639" s="409"/>
      <c r="U639" s="409"/>
      <c r="V639" s="409"/>
      <c r="W639" s="409"/>
      <c r="X639" s="409"/>
      <c r="Y639" s="409"/>
      <c r="Z639" s="409"/>
      <c r="AA639" s="409"/>
      <c r="AB639" s="409"/>
      <c r="AC639" s="409"/>
      <c r="AD639" s="409"/>
      <c r="AE639" s="411"/>
    </row>
    <row r="640" spans="19:31" x14ac:dyDescent="0.25">
      <c r="S640" s="429"/>
      <c r="T640" s="409"/>
      <c r="U640" s="409"/>
      <c r="V640" s="409"/>
      <c r="W640" s="409"/>
      <c r="X640" s="409"/>
      <c r="Y640" s="409"/>
      <c r="Z640" s="409"/>
      <c r="AA640" s="409"/>
      <c r="AB640" s="409"/>
      <c r="AC640" s="409"/>
      <c r="AD640" s="409"/>
      <c r="AE640" s="411"/>
    </row>
    <row r="641" spans="19:31" x14ac:dyDescent="0.25">
      <c r="S641" s="429"/>
      <c r="T641" s="409"/>
      <c r="U641" s="409"/>
      <c r="V641" s="409"/>
      <c r="W641" s="409"/>
      <c r="X641" s="409"/>
      <c r="Y641" s="409"/>
      <c r="Z641" s="409"/>
      <c r="AA641" s="409"/>
      <c r="AB641" s="409"/>
      <c r="AC641" s="409"/>
      <c r="AD641" s="409"/>
      <c r="AE641" s="411"/>
    </row>
    <row r="642" spans="19:31" x14ac:dyDescent="0.25">
      <c r="S642" s="429"/>
      <c r="T642" s="409"/>
      <c r="U642" s="409"/>
      <c r="V642" s="409"/>
      <c r="W642" s="409"/>
      <c r="X642" s="409"/>
      <c r="Y642" s="409"/>
      <c r="Z642" s="409"/>
      <c r="AA642" s="409"/>
      <c r="AB642" s="409"/>
      <c r="AC642" s="409"/>
      <c r="AD642" s="409"/>
      <c r="AE642" s="411"/>
    </row>
    <row r="643" spans="19:31" x14ac:dyDescent="0.25">
      <c r="S643" s="429"/>
      <c r="T643" s="409"/>
      <c r="U643" s="409"/>
      <c r="V643" s="409"/>
      <c r="W643" s="409"/>
      <c r="X643" s="409"/>
      <c r="Y643" s="409"/>
      <c r="Z643" s="409"/>
      <c r="AA643" s="409"/>
      <c r="AB643" s="409"/>
      <c r="AC643" s="409"/>
      <c r="AD643" s="409"/>
      <c r="AE643" s="411"/>
    </row>
    <row r="644" spans="19:31" x14ac:dyDescent="0.25">
      <c r="S644" s="429"/>
      <c r="T644" s="409"/>
      <c r="U644" s="409"/>
      <c r="V644" s="409"/>
      <c r="W644" s="409"/>
      <c r="X644" s="409"/>
      <c r="Y644" s="409"/>
      <c r="Z644" s="409"/>
      <c r="AA644" s="409"/>
      <c r="AB644" s="409"/>
      <c r="AC644" s="409"/>
      <c r="AD644" s="409"/>
      <c r="AE644" s="411"/>
    </row>
    <row r="645" spans="19:31" x14ac:dyDescent="0.25">
      <c r="S645" s="429"/>
      <c r="T645" s="409"/>
      <c r="U645" s="409"/>
      <c r="V645" s="409"/>
      <c r="W645" s="409"/>
      <c r="X645" s="409"/>
      <c r="Y645" s="409"/>
      <c r="Z645" s="409"/>
      <c r="AA645" s="409"/>
      <c r="AB645" s="409"/>
      <c r="AC645" s="409"/>
      <c r="AD645" s="409"/>
      <c r="AE645" s="411"/>
    </row>
    <row r="646" spans="19:31" x14ac:dyDescent="0.25">
      <c r="S646" s="429"/>
      <c r="T646" s="409"/>
      <c r="U646" s="409"/>
      <c r="V646" s="409"/>
      <c r="W646" s="409"/>
      <c r="X646" s="409"/>
      <c r="Y646" s="409"/>
      <c r="Z646" s="409"/>
      <c r="AA646" s="409"/>
      <c r="AB646" s="409"/>
      <c r="AC646" s="409"/>
      <c r="AD646" s="409"/>
      <c r="AE646" s="411"/>
    </row>
    <row r="647" spans="19:31" x14ac:dyDescent="0.25">
      <c r="S647" s="429"/>
      <c r="T647" s="409"/>
      <c r="U647" s="409"/>
      <c r="V647" s="409"/>
      <c r="W647" s="409"/>
      <c r="X647" s="409"/>
      <c r="Y647" s="409"/>
      <c r="Z647" s="409"/>
      <c r="AA647" s="409"/>
      <c r="AB647" s="409"/>
      <c r="AC647" s="409"/>
      <c r="AD647" s="409"/>
      <c r="AE647" s="411"/>
    </row>
    <row r="648" spans="19:31" x14ac:dyDescent="0.25">
      <c r="S648" s="429"/>
      <c r="T648" s="409"/>
      <c r="U648" s="409"/>
      <c r="V648" s="409"/>
      <c r="W648" s="409"/>
      <c r="X648" s="409"/>
      <c r="Y648" s="409"/>
      <c r="Z648" s="409"/>
      <c r="AA648" s="409"/>
      <c r="AB648" s="409"/>
      <c r="AC648" s="409"/>
      <c r="AD648" s="409"/>
      <c r="AE648" s="411"/>
    </row>
    <row r="649" spans="19:31" x14ac:dyDescent="0.25">
      <c r="S649" s="429"/>
      <c r="T649" s="409"/>
      <c r="U649" s="409"/>
      <c r="V649" s="409"/>
      <c r="W649" s="409"/>
      <c r="X649" s="409"/>
      <c r="Y649" s="409"/>
      <c r="Z649" s="409"/>
      <c r="AA649" s="409"/>
      <c r="AB649" s="409"/>
      <c r="AC649" s="409"/>
      <c r="AD649" s="409"/>
      <c r="AE649" s="411"/>
    </row>
    <row r="650" spans="19:31" x14ac:dyDescent="0.25">
      <c r="S650" s="429"/>
      <c r="T650" s="409"/>
      <c r="U650" s="409"/>
      <c r="V650" s="409"/>
      <c r="W650" s="409"/>
      <c r="X650" s="409"/>
      <c r="Y650" s="409"/>
      <c r="Z650" s="409"/>
      <c r="AA650" s="409"/>
      <c r="AB650" s="409"/>
      <c r="AC650" s="409"/>
      <c r="AD650" s="409"/>
      <c r="AE650" s="411"/>
    </row>
    <row r="651" spans="19:31" x14ac:dyDescent="0.25">
      <c r="S651" s="429"/>
      <c r="T651" s="409"/>
      <c r="U651" s="409"/>
      <c r="V651" s="409"/>
      <c r="W651" s="409"/>
      <c r="X651" s="409"/>
      <c r="Y651" s="409"/>
      <c r="Z651" s="409"/>
      <c r="AA651" s="409"/>
      <c r="AB651" s="409"/>
      <c r="AC651" s="409"/>
      <c r="AD651" s="409"/>
      <c r="AE651" s="411"/>
    </row>
    <row r="652" spans="19:31" x14ac:dyDescent="0.25">
      <c r="S652" s="429"/>
      <c r="T652" s="409"/>
      <c r="U652" s="409"/>
      <c r="V652" s="409"/>
      <c r="W652" s="409"/>
      <c r="X652" s="409"/>
      <c r="Y652" s="409"/>
      <c r="Z652" s="409"/>
      <c r="AA652" s="409"/>
      <c r="AB652" s="409"/>
      <c r="AC652" s="409"/>
      <c r="AD652" s="409"/>
      <c r="AE652" s="411"/>
    </row>
    <row r="653" spans="19:31" x14ac:dyDescent="0.25">
      <c r="S653" s="429"/>
      <c r="T653" s="409"/>
      <c r="U653" s="409"/>
      <c r="V653" s="409"/>
      <c r="W653" s="409"/>
      <c r="X653" s="409"/>
      <c r="Y653" s="409"/>
      <c r="Z653" s="409"/>
      <c r="AA653" s="409"/>
      <c r="AB653" s="409"/>
      <c r="AC653" s="409"/>
      <c r="AD653" s="409"/>
      <c r="AE653" s="411"/>
    </row>
    <row r="654" spans="19:31" x14ac:dyDescent="0.25">
      <c r="S654" s="429"/>
      <c r="T654" s="409"/>
      <c r="U654" s="409"/>
      <c r="V654" s="409"/>
      <c r="W654" s="409"/>
      <c r="X654" s="409"/>
      <c r="Y654" s="409"/>
      <c r="Z654" s="409"/>
      <c r="AA654" s="409"/>
      <c r="AB654" s="409"/>
      <c r="AC654" s="409"/>
      <c r="AD654" s="409"/>
      <c r="AE654" s="411"/>
    </row>
    <row r="655" spans="19:31" x14ac:dyDescent="0.25">
      <c r="S655" s="429"/>
      <c r="T655" s="409"/>
      <c r="U655" s="409"/>
      <c r="V655" s="409"/>
      <c r="W655" s="409"/>
      <c r="X655" s="409"/>
      <c r="Y655" s="409"/>
      <c r="Z655" s="409"/>
      <c r="AA655" s="409"/>
      <c r="AB655" s="409"/>
      <c r="AC655" s="409"/>
      <c r="AD655" s="409"/>
      <c r="AE655" s="411"/>
    </row>
    <row r="656" spans="19:31" x14ac:dyDescent="0.25">
      <c r="S656" s="429"/>
      <c r="T656" s="409"/>
      <c r="U656" s="409"/>
      <c r="V656" s="409"/>
      <c r="W656" s="409"/>
      <c r="X656" s="409"/>
      <c r="Y656" s="409"/>
      <c r="Z656" s="409"/>
      <c r="AA656" s="409"/>
      <c r="AB656" s="409"/>
      <c r="AC656" s="409"/>
      <c r="AD656" s="409"/>
      <c r="AE656" s="411"/>
    </row>
    <row r="657" spans="19:31" x14ac:dyDescent="0.25">
      <c r="S657" s="429"/>
      <c r="T657" s="409"/>
      <c r="U657" s="409"/>
      <c r="V657" s="409"/>
      <c r="W657" s="409"/>
      <c r="X657" s="409"/>
      <c r="Y657" s="409"/>
      <c r="Z657" s="409"/>
      <c r="AA657" s="409"/>
      <c r="AB657" s="409"/>
      <c r="AC657" s="409"/>
      <c r="AD657" s="409"/>
      <c r="AE657" s="411"/>
    </row>
    <row r="658" spans="19:31" x14ac:dyDescent="0.25">
      <c r="S658" s="429"/>
      <c r="T658" s="409"/>
      <c r="U658" s="409"/>
      <c r="V658" s="409"/>
      <c r="W658" s="409"/>
      <c r="X658" s="409"/>
      <c r="Y658" s="409"/>
      <c r="Z658" s="409"/>
      <c r="AA658" s="409"/>
      <c r="AB658" s="409"/>
      <c r="AC658" s="409"/>
      <c r="AD658" s="409"/>
      <c r="AE658" s="411"/>
    </row>
    <row r="659" spans="19:31" x14ac:dyDescent="0.25">
      <c r="S659" s="429"/>
      <c r="T659" s="409"/>
      <c r="U659" s="409"/>
      <c r="V659" s="409"/>
      <c r="W659" s="409"/>
      <c r="X659" s="409"/>
      <c r="Y659" s="409"/>
      <c r="Z659" s="409"/>
      <c r="AA659" s="409"/>
      <c r="AB659" s="409"/>
      <c r="AC659" s="409"/>
      <c r="AD659" s="409"/>
      <c r="AE659" s="411"/>
    </row>
    <row r="660" spans="19:31" x14ac:dyDescent="0.25">
      <c r="S660" s="429"/>
      <c r="T660" s="409"/>
      <c r="U660" s="409"/>
      <c r="V660" s="409"/>
      <c r="W660" s="409"/>
      <c r="X660" s="409"/>
      <c r="Y660" s="409"/>
      <c r="Z660" s="409"/>
      <c r="AA660" s="409"/>
      <c r="AB660" s="409"/>
      <c r="AC660" s="409"/>
      <c r="AD660" s="409"/>
      <c r="AE660" s="411"/>
    </row>
    <row r="661" spans="19:31" x14ac:dyDescent="0.25">
      <c r="S661" s="429"/>
      <c r="T661" s="409"/>
      <c r="U661" s="409"/>
      <c r="V661" s="409"/>
      <c r="W661" s="409"/>
      <c r="X661" s="409"/>
      <c r="Y661" s="409"/>
      <c r="Z661" s="409"/>
      <c r="AA661" s="409"/>
      <c r="AB661" s="409"/>
      <c r="AC661" s="409"/>
      <c r="AD661" s="409"/>
      <c r="AE661" s="411"/>
    </row>
    <row r="662" spans="19:31" x14ac:dyDescent="0.25">
      <c r="S662" s="429"/>
      <c r="T662" s="409"/>
      <c r="U662" s="409"/>
      <c r="V662" s="409"/>
      <c r="W662" s="409"/>
      <c r="X662" s="409"/>
      <c r="Y662" s="409"/>
      <c r="Z662" s="409"/>
      <c r="AA662" s="409"/>
      <c r="AB662" s="409"/>
      <c r="AC662" s="409"/>
      <c r="AD662" s="409"/>
      <c r="AE662" s="411"/>
    </row>
    <row r="663" spans="19:31" x14ac:dyDescent="0.25">
      <c r="S663" s="429"/>
      <c r="T663" s="409"/>
      <c r="U663" s="409"/>
      <c r="V663" s="409"/>
      <c r="W663" s="409"/>
      <c r="X663" s="409"/>
      <c r="Y663" s="409"/>
      <c r="Z663" s="409"/>
      <c r="AA663" s="409"/>
      <c r="AB663" s="409"/>
      <c r="AC663" s="409"/>
      <c r="AD663" s="409"/>
      <c r="AE663" s="411"/>
    </row>
    <row r="664" spans="19:31" x14ac:dyDescent="0.25">
      <c r="S664" s="429"/>
      <c r="T664" s="409"/>
      <c r="U664" s="409"/>
      <c r="V664" s="409"/>
      <c r="W664" s="409"/>
      <c r="X664" s="409"/>
      <c r="Y664" s="409"/>
      <c r="Z664" s="409"/>
      <c r="AA664" s="409"/>
      <c r="AB664" s="409"/>
      <c r="AC664" s="409"/>
      <c r="AD664" s="409"/>
      <c r="AE664" s="411"/>
    </row>
    <row r="665" spans="19:31" x14ac:dyDescent="0.25">
      <c r="S665" s="429"/>
      <c r="T665" s="409"/>
      <c r="U665" s="409"/>
      <c r="V665" s="409"/>
      <c r="W665" s="409"/>
      <c r="X665" s="409"/>
      <c r="Y665" s="409"/>
      <c r="Z665" s="409"/>
      <c r="AA665" s="409"/>
      <c r="AB665" s="409"/>
      <c r="AC665" s="409"/>
      <c r="AD665" s="409"/>
      <c r="AE665" s="411"/>
    </row>
    <row r="666" spans="19:31" x14ac:dyDescent="0.25">
      <c r="S666" s="429"/>
      <c r="T666" s="409"/>
      <c r="U666" s="409"/>
      <c r="V666" s="409"/>
      <c r="W666" s="409"/>
      <c r="X666" s="409"/>
      <c r="Y666" s="409"/>
      <c r="Z666" s="409"/>
      <c r="AA666" s="409"/>
      <c r="AB666" s="409"/>
      <c r="AC666" s="409"/>
      <c r="AD666" s="409"/>
      <c r="AE666" s="411"/>
    </row>
    <row r="667" spans="19:31" x14ac:dyDescent="0.25">
      <c r="S667" s="429"/>
      <c r="T667" s="409"/>
      <c r="U667" s="409"/>
      <c r="V667" s="409"/>
      <c r="W667" s="409"/>
      <c r="X667" s="409"/>
      <c r="Y667" s="409"/>
      <c r="Z667" s="409"/>
      <c r="AA667" s="409"/>
      <c r="AB667" s="409"/>
      <c r="AC667" s="409"/>
      <c r="AD667" s="409"/>
      <c r="AE667" s="411"/>
    </row>
    <row r="668" spans="19:31" x14ac:dyDescent="0.25">
      <c r="S668" s="429"/>
      <c r="T668" s="409"/>
      <c r="U668" s="409"/>
      <c r="V668" s="409"/>
      <c r="W668" s="409"/>
      <c r="X668" s="409"/>
      <c r="Y668" s="409"/>
      <c r="Z668" s="409"/>
      <c r="AA668" s="409"/>
      <c r="AB668" s="409"/>
      <c r="AC668" s="409"/>
      <c r="AD668" s="409"/>
      <c r="AE668" s="411"/>
    </row>
    <row r="669" spans="19:31" x14ac:dyDescent="0.25">
      <c r="S669" s="429"/>
      <c r="T669" s="409"/>
      <c r="U669" s="409"/>
      <c r="V669" s="409"/>
      <c r="W669" s="409"/>
      <c r="X669" s="409"/>
      <c r="Y669" s="409"/>
      <c r="Z669" s="409"/>
      <c r="AA669" s="409"/>
      <c r="AB669" s="409"/>
      <c r="AC669" s="409"/>
      <c r="AD669" s="409"/>
      <c r="AE669" s="411"/>
    </row>
    <row r="670" spans="19:31" x14ac:dyDescent="0.25">
      <c r="S670" s="429"/>
      <c r="T670" s="409"/>
      <c r="U670" s="409"/>
      <c r="V670" s="409"/>
      <c r="W670" s="409"/>
      <c r="X670" s="409"/>
      <c r="Y670" s="409"/>
      <c r="Z670" s="409"/>
      <c r="AA670" s="409"/>
      <c r="AB670" s="409"/>
      <c r="AC670" s="409"/>
      <c r="AD670" s="409"/>
      <c r="AE670" s="411"/>
    </row>
    <row r="671" spans="19:31" x14ac:dyDescent="0.25">
      <c r="S671" s="429"/>
      <c r="T671" s="409"/>
      <c r="U671" s="409"/>
      <c r="V671" s="409"/>
      <c r="W671" s="409"/>
      <c r="X671" s="409"/>
      <c r="Y671" s="409"/>
      <c r="Z671" s="409"/>
      <c r="AA671" s="409"/>
      <c r="AB671" s="409"/>
      <c r="AC671" s="409"/>
      <c r="AD671" s="409"/>
      <c r="AE671" s="411"/>
    </row>
    <row r="672" spans="19:31" x14ac:dyDescent="0.25">
      <c r="S672" s="429"/>
      <c r="T672" s="409"/>
      <c r="U672" s="409"/>
      <c r="V672" s="409"/>
      <c r="W672" s="409"/>
      <c r="X672" s="409"/>
      <c r="Y672" s="409"/>
      <c r="Z672" s="409"/>
      <c r="AA672" s="409"/>
      <c r="AB672" s="409"/>
      <c r="AC672" s="409"/>
      <c r="AD672" s="409"/>
      <c r="AE672" s="411"/>
    </row>
    <row r="673" spans="19:31" x14ac:dyDescent="0.25">
      <c r="S673" s="429"/>
      <c r="T673" s="409"/>
      <c r="U673" s="409"/>
      <c r="V673" s="409"/>
      <c r="W673" s="409"/>
      <c r="X673" s="409"/>
      <c r="Y673" s="409"/>
      <c r="Z673" s="409"/>
      <c r="AA673" s="409"/>
      <c r="AB673" s="409"/>
      <c r="AC673" s="409"/>
      <c r="AD673" s="409"/>
      <c r="AE673" s="411"/>
    </row>
    <row r="674" spans="19:31" x14ac:dyDescent="0.25">
      <c r="S674" s="429"/>
      <c r="T674" s="409"/>
      <c r="U674" s="409"/>
      <c r="V674" s="409"/>
      <c r="W674" s="409"/>
      <c r="X674" s="409"/>
      <c r="Y674" s="409"/>
      <c r="Z674" s="409"/>
      <c r="AA674" s="409"/>
      <c r="AB674" s="409"/>
      <c r="AC674" s="409"/>
      <c r="AD674" s="409"/>
      <c r="AE674" s="411"/>
    </row>
    <row r="675" spans="19:31" x14ac:dyDescent="0.25">
      <c r="S675" s="429"/>
      <c r="T675" s="409"/>
      <c r="U675" s="409"/>
      <c r="V675" s="409"/>
      <c r="W675" s="409"/>
      <c r="X675" s="409"/>
      <c r="Y675" s="409"/>
      <c r="Z675" s="409"/>
      <c r="AA675" s="409"/>
      <c r="AB675" s="409"/>
      <c r="AC675" s="409"/>
      <c r="AD675" s="409"/>
      <c r="AE675" s="411"/>
    </row>
    <row r="676" spans="19:31" x14ac:dyDescent="0.25">
      <c r="S676" s="429"/>
      <c r="T676" s="409"/>
      <c r="U676" s="409"/>
      <c r="V676" s="409"/>
      <c r="W676" s="409"/>
      <c r="X676" s="409"/>
      <c r="Y676" s="409"/>
      <c r="Z676" s="409"/>
      <c r="AA676" s="409"/>
      <c r="AB676" s="409"/>
      <c r="AC676" s="409"/>
      <c r="AD676" s="409"/>
      <c r="AE676" s="411"/>
    </row>
    <row r="677" spans="19:31" x14ac:dyDescent="0.25">
      <c r="S677" s="429"/>
      <c r="T677" s="409"/>
      <c r="U677" s="409"/>
      <c r="V677" s="409"/>
      <c r="W677" s="409"/>
      <c r="X677" s="409"/>
      <c r="Y677" s="409"/>
      <c r="Z677" s="409"/>
      <c r="AA677" s="409"/>
      <c r="AB677" s="409"/>
      <c r="AC677" s="409"/>
      <c r="AD677" s="409"/>
      <c r="AE677" s="411"/>
    </row>
    <row r="678" spans="19:31" x14ac:dyDescent="0.25">
      <c r="S678" s="429"/>
      <c r="T678" s="409"/>
      <c r="U678" s="409"/>
      <c r="V678" s="409"/>
      <c r="W678" s="409"/>
      <c r="X678" s="409"/>
      <c r="Y678" s="409"/>
      <c r="Z678" s="409"/>
      <c r="AA678" s="409"/>
      <c r="AB678" s="409"/>
      <c r="AC678" s="409"/>
      <c r="AD678" s="409"/>
      <c r="AE678" s="411"/>
    </row>
    <row r="679" spans="19:31" x14ac:dyDescent="0.25">
      <c r="S679" s="429"/>
      <c r="T679" s="409"/>
      <c r="U679" s="409"/>
      <c r="V679" s="409"/>
      <c r="W679" s="409"/>
      <c r="X679" s="409"/>
      <c r="Y679" s="409"/>
      <c r="Z679" s="409"/>
      <c r="AA679" s="409"/>
      <c r="AB679" s="409"/>
      <c r="AC679" s="409"/>
      <c r="AD679" s="409"/>
      <c r="AE679" s="411"/>
    </row>
    <row r="680" spans="19:31" x14ac:dyDescent="0.25">
      <c r="S680" s="429"/>
      <c r="T680" s="409"/>
      <c r="U680" s="409"/>
      <c r="V680" s="409"/>
      <c r="W680" s="409"/>
      <c r="X680" s="409"/>
      <c r="Y680" s="409"/>
      <c r="Z680" s="409"/>
      <c r="AA680" s="409"/>
      <c r="AB680" s="409"/>
      <c r="AC680" s="409"/>
      <c r="AD680" s="409"/>
      <c r="AE680" s="411"/>
    </row>
    <row r="681" spans="19:31" x14ac:dyDescent="0.25">
      <c r="S681" s="429"/>
      <c r="T681" s="409"/>
      <c r="U681" s="409"/>
      <c r="V681" s="409"/>
      <c r="W681" s="409"/>
      <c r="X681" s="409"/>
      <c r="Y681" s="409"/>
      <c r="Z681" s="409"/>
      <c r="AA681" s="409"/>
      <c r="AB681" s="409"/>
      <c r="AC681" s="409"/>
      <c r="AD681" s="409"/>
      <c r="AE681" s="411"/>
    </row>
    <row r="682" spans="19:31" x14ac:dyDescent="0.25">
      <c r="S682" s="429"/>
      <c r="T682" s="409"/>
      <c r="U682" s="409"/>
      <c r="V682" s="409"/>
      <c r="W682" s="409"/>
      <c r="X682" s="409"/>
      <c r="Y682" s="409"/>
      <c r="Z682" s="409"/>
      <c r="AA682" s="409"/>
      <c r="AB682" s="409"/>
      <c r="AC682" s="409"/>
      <c r="AD682" s="409"/>
      <c r="AE682" s="411"/>
    </row>
    <row r="683" spans="19:31" x14ac:dyDescent="0.25">
      <c r="S683" s="429"/>
      <c r="T683" s="409"/>
      <c r="U683" s="409"/>
      <c r="V683" s="409"/>
      <c r="W683" s="409"/>
      <c r="X683" s="409"/>
      <c r="Y683" s="409"/>
      <c r="Z683" s="409"/>
      <c r="AA683" s="409"/>
      <c r="AB683" s="409"/>
      <c r="AC683" s="409"/>
      <c r="AD683" s="409"/>
      <c r="AE683" s="411"/>
    </row>
    <row r="684" spans="19:31" x14ac:dyDescent="0.25">
      <c r="S684" s="429"/>
      <c r="T684" s="409"/>
      <c r="U684" s="409"/>
      <c r="V684" s="409"/>
      <c r="W684" s="409"/>
      <c r="X684" s="409"/>
      <c r="Y684" s="409"/>
      <c r="Z684" s="409"/>
      <c r="AA684" s="409"/>
      <c r="AB684" s="409"/>
      <c r="AC684" s="409"/>
      <c r="AD684" s="409"/>
      <c r="AE684" s="411"/>
    </row>
    <row r="685" spans="19:31" x14ac:dyDescent="0.25">
      <c r="S685" s="429"/>
      <c r="T685" s="409"/>
      <c r="U685" s="409"/>
      <c r="V685" s="409"/>
      <c r="W685" s="409"/>
      <c r="X685" s="409"/>
      <c r="Y685" s="409"/>
      <c r="Z685" s="409"/>
      <c r="AA685" s="409"/>
      <c r="AB685" s="409"/>
      <c r="AC685" s="409"/>
      <c r="AD685" s="409"/>
      <c r="AE685" s="411"/>
    </row>
    <row r="686" spans="19:31" x14ac:dyDescent="0.25">
      <c r="S686" s="429"/>
      <c r="T686" s="409"/>
      <c r="U686" s="409"/>
      <c r="V686" s="409"/>
      <c r="W686" s="409"/>
      <c r="X686" s="409"/>
      <c r="Y686" s="409"/>
      <c r="Z686" s="409"/>
      <c r="AA686" s="409"/>
      <c r="AB686" s="409"/>
      <c r="AC686" s="409"/>
      <c r="AD686" s="409"/>
      <c r="AE686" s="411"/>
    </row>
    <row r="687" spans="19:31" x14ac:dyDescent="0.25">
      <c r="S687" s="429"/>
      <c r="T687" s="409"/>
      <c r="U687" s="409"/>
      <c r="V687" s="409"/>
      <c r="W687" s="409"/>
      <c r="X687" s="409"/>
      <c r="Y687" s="409"/>
      <c r="Z687" s="409"/>
      <c r="AA687" s="409"/>
      <c r="AB687" s="409"/>
      <c r="AC687" s="409"/>
      <c r="AD687" s="409"/>
      <c r="AE687" s="411"/>
    </row>
    <row r="688" spans="19:31" x14ac:dyDescent="0.25">
      <c r="S688" s="429"/>
      <c r="T688" s="409"/>
      <c r="U688" s="409"/>
      <c r="V688" s="409"/>
      <c r="W688" s="409"/>
      <c r="X688" s="409"/>
      <c r="Y688" s="409"/>
      <c r="Z688" s="409"/>
      <c r="AA688" s="409"/>
      <c r="AB688" s="409"/>
      <c r="AC688" s="409"/>
      <c r="AD688" s="409"/>
      <c r="AE688" s="411"/>
    </row>
    <row r="689" spans="19:31" x14ac:dyDescent="0.25">
      <c r="S689" s="429"/>
      <c r="T689" s="409"/>
      <c r="U689" s="409"/>
      <c r="V689" s="409"/>
      <c r="W689" s="409"/>
      <c r="X689" s="409"/>
      <c r="Y689" s="409"/>
      <c r="Z689" s="409"/>
      <c r="AA689" s="409"/>
      <c r="AB689" s="409"/>
      <c r="AC689" s="409"/>
      <c r="AD689" s="409"/>
      <c r="AE689" s="411"/>
    </row>
    <row r="690" spans="19:31" x14ac:dyDescent="0.25">
      <c r="S690" s="429"/>
      <c r="T690" s="409"/>
      <c r="U690" s="409"/>
      <c r="V690" s="409"/>
      <c r="W690" s="409"/>
      <c r="X690" s="409"/>
      <c r="Y690" s="409"/>
      <c r="Z690" s="409"/>
      <c r="AA690" s="409"/>
      <c r="AB690" s="409"/>
      <c r="AC690" s="409"/>
      <c r="AD690" s="409"/>
      <c r="AE690" s="411"/>
    </row>
    <row r="691" spans="19:31" x14ac:dyDescent="0.25">
      <c r="S691" s="429"/>
      <c r="T691" s="409"/>
      <c r="U691" s="409"/>
      <c r="V691" s="409"/>
      <c r="W691" s="409"/>
      <c r="X691" s="409"/>
      <c r="Y691" s="409"/>
      <c r="Z691" s="409"/>
      <c r="AA691" s="409"/>
      <c r="AB691" s="409"/>
      <c r="AC691" s="409"/>
      <c r="AD691" s="409"/>
      <c r="AE691" s="411"/>
    </row>
    <row r="692" spans="19:31" x14ac:dyDescent="0.25">
      <c r="S692" s="429"/>
      <c r="T692" s="409"/>
      <c r="U692" s="409"/>
      <c r="V692" s="409"/>
      <c r="W692" s="409"/>
      <c r="X692" s="409"/>
      <c r="Y692" s="409"/>
      <c r="Z692" s="409"/>
      <c r="AA692" s="409"/>
      <c r="AB692" s="409"/>
      <c r="AC692" s="409"/>
      <c r="AD692" s="409"/>
      <c r="AE692" s="411"/>
    </row>
    <row r="693" spans="19:31" x14ac:dyDescent="0.25">
      <c r="S693" s="429"/>
      <c r="T693" s="409"/>
      <c r="U693" s="409"/>
      <c r="V693" s="409"/>
      <c r="W693" s="409"/>
      <c r="X693" s="409"/>
      <c r="Y693" s="409"/>
      <c r="Z693" s="409"/>
      <c r="AA693" s="409"/>
      <c r="AB693" s="409"/>
      <c r="AC693" s="409"/>
      <c r="AD693" s="409"/>
      <c r="AE693" s="411"/>
    </row>
    <row r="694" spans="19:31" x14ac:dyDescent="0.25">
      <c r="S694" s="429"/>
      <c r="T694" s="409"/>
      <c r="U694" s="409"/>
      <c r="V694" s="409"/>
      <c r="W694" s="409"/>
      <c r="X694" s="409"/>
      <c r="Y694" s="409"/>
      <c r="Z694" s="409"/>
      <c r="AA694" s="409"/>
      <c r="AB694" s="409"/>
      <c r="AC694" s="409"/>
      <c r="AD694" s="409"/>
      <c r="AE694" s="411"/>
    </row>
    <row r="695" spans="19:31" x14ac:dyDescent="0.25">
      <c r="S695" s="429"/>
      <c r="T695" s="409"/>
      <c r="U695" s="409"/>
      <c r="V695" s="409"/>
      <c r="W695" s="409"/>
      <c r="X695" s="409"/>
      <c r="Y695" s="409"/>
      <c r="Z695" s="409"/>
      <c r="AA695" s="409"/>
      <c r="AB695" s="409"/>
      <c r="AC695" s="409"/>
      <c r="AD695" s="409"/>
      <c r="AE695" s="411"/>
    </row>
    <row r="696" spans="19:31" x14ac:dyDescent="0.25">
      <c r="S696" s="429"/>
      <c r="T696" s="409"/>
      <c r="U696" s="409"/>
      <c r="V696" s="409"/>
      <c r="W696" s="409"/>
      <c r="X696" s="409"/>
      <c r="Y696" s="409"/>
      <c r="Z696" s="409"/>
      <c r="AA696" s="409"/>
      <c r="AB696" s="409"/>
      <c r="AC696" s="409"/>
      <c r="AD696" s="409"/>
      <c r="AE696" s="411"/>
    </row>
    <row r="697" spans="19:31" x14ac:dyDescent="0.25">
      <c r="S697" s="429"/>
      <c r="T697" s="409"/>
      <c r="U697" s="409"/>
      <c r="V697" s="409"/>
      <c r="W697" s="409"/>
      <c r="X697" s="409"/>
      <c r="Y697" s="409"/>
      <c r="Z697" s="409"/>
      <c r="AA697" s="409"/>
      <c r="AB697" s="409"/>
      <c r="AC697" s="409"/>
      <c r="AD697" s="409"/>
      <c r="AE697" s="411"/>
    </row>
    <row r="698" spans="19:31" x14ac:dyDescent="0.25">
      <c r="S698" s="429"/>
      <c r="T698" s="409"/>
      <c r="U698" s="409"/>
      <c r="V698" s="409"/>
      <c r="W698" s="409"/>
      <c r="X698" s="409"/>
      <c r="Y698" s="409"/>
      <c r="Z698" s="409"/>
      <c r="AA698" s="409"/>
      <c r="AB698" s="409"/>
      <c r="AC698" s="409"/>
      <c r="AD698" s="409"/>
      <c r="AE698" s="411"/>
    </row>
    <row r="699" spans="19:31" x14ac:dyDescent="0.25">
      <c r="S699" s="429"/>
      <c r="T699" s="409"/>
      <c r="U699" s="409"/>
      <c r="V699" s="409"/>
      <c r="W699" s="409"/>
      <c r="X699" s="409"/>
      <c r="Y699" s="409"/>
      <c r="Z699" s="409"/>
      <c r="AA699" s="409"/>
      <c r="AB699" s="409"/>
      <c r="AC699" s="409"/>
      <c r="AD699" s="409"/>
      <c r="AE699" s="411"/>
    </row>
    <row r="700" spans="19:31" x14ac:dyDescent="0.25">
      <c r="S700" s="429"/>
      <c r="T700" s="409"/>
      <c r="U700" s="409"/>
      <c r="V700" s="409"/>
      <c r="W700" s="409"/>
      <c r="X700" s="409"/>
      <c r="Y700" s="409"/>
      <c r="Z700" s="409"/>
      <c r="AA700" s="409"/>
      <c r="AB700" s="409"/>
      <c r="AC700" s="409"/>
      <c r="AD700" s="409"/>
      <c r="AE700" s="411"/>
    </row>
    <row r="701" spans="19:31" x14ac:dyDescent="0.25">
      <c r="S701" s="429"/>
      <c r="T701" s="409"/>
      <c r="U701" s="409"/>
      <c r="V701" s="409"/>
      <c r="W701" s="409"/>
      <c r="X701" s="409"/>
      <c r="Y701" s="409"/>
      <c r="Z701" s="409"/>
      <c r="AA701" s="409"/>
      <c r="AB701" s="409"/>
      <c r="AC701" s="409"/>
      <c r="AD701" s="409"/>
      <c r="AE701" s="411"/>
    </row>
    <row r="702" spans="19:31" x14ac:dyDescent="0.25">
      <c r="S702" s="429"/>
      <c r="T702" s="409"/>
      <c r="U702" s="409"/>
      <c r="V702" s="409"/>
      <c r="W702" s="409"/>
      <c r="X702" s="409"/>
      <c r="Y702" s="409"/>
      <c r="Z702" s="409"/>
      <c r="AA702" s="409"/>
      <c r="AB702" s="409"/>
      <c r="AC702" s="409"/>
      <c r="AD702" s="409"/>
      <c r="AE702" s="411"/>
    </row>
    <row r="703" spans="19:31" x14ac:dyDescent="0.25">
      <c r="S703" s="429"/>
      <c r="T703" s="409"/>
      <c r="U703" s="409"/>
      <c r="V703" s="409"/>
      <c r="W703" s="409"/>
      <c r="X703" s="409"/>
      <c r="Y703" s="409"/>
      <c r="Z703" s="409"/>
      <c r="AA703" s="409"/>
      <c r="AB703" s="409"/>
      <c r="AC703" s="409"/>
      <c r="AD703" s="409"/>
      <c r="AE703" s="411"/>
    </row>
    <row r="704" spans="19:31" x14ac:dyDescent="0.25">
      <c r="S704" s="429"/>
      <c r="T704" s="409"/>
      <c r="U704" s="409"/>
      <c r="V704" s="409"/>
      <c r="W704" s="409"/>
      <c r="X704" s="409"/>
      <c r="Y704" s="409"/>
      <c r="Z704" s="409"/>
      <c r="AA704" s="409"/>
      <c r="AB704" s="409"/>
      <c r="AC704" s="409"/>
      <c r="AD704" s="409"/>
      <c r="AE704" s="411"/>
    </row>
    <row r="705" spans="19:31" x14ac:dyDescent="0.25">
      <c r="S705" s="429"/>
      <c r="T705" s="409"/>
      <c r="U705" s="409"/>
      <c r="V705" s="409"/>
      <c r="W705" s="409"/>
      <c r="X705" s="409"/>
      <c r="Y705" s="409"/>
      <c r="Z705" s="409"/>
      <c r="AA705" s="409"/>
      <c r="AB705" s="409"/>
      <c r="AC705" s="409"/>
      <c r="AD705" s="409"/>
      <c r="AE705" s="411"/>
    </row>
    <row r="706" spans="19:31" x14ac:dyDescent="0.25">
      <c r="S706" s="429"/>
      <c r="T706" s="409"/>
      <c r="U706" s="409"/>
      <c r="V706" s="409"/>
      <c r="W706" s="409"/>
      <c r="X706" s="409"/>
      <c r="Y706" s="409"/>
      <c r="Z706" s="409"/>
      <c r="AA706" s="409"/>
      <c r="AB706" s="409"/>
      <c r="AC706" s="409"/>
      <c r="AD706" s="409"/>
      <c r="AE706" s="411"/>
    </row>
    <row r="707" spans="19:31" x14ac:dyDescent="0.25">
      <c r="S707" s="429"/>
      <c r="T707" s="409"/>
      <c r="U707" s="409"/>
      <c r="V707" s="409"/>
      <c r="W707" s="409"/>
      <c r="X707" s="409"/>
      <c r="Y707" s="409"/>
      <c r="Z707" s="409"/>
      <c r="AA707" s="409"/>
      <c r="AB707" s="409"/>
      <c r="AC707" s="409"/>
      <c r="AD707" s="409"/>
      <c r="AE707" s="411"/>
    </row>
    <row r="708" spans="19:31" x14ac:dyDescent="0.25">
      <c r="S708" s="429"/>
      <c r="T708" s="409"/>
      <c r="U708" s="409"/>
      <c r="V708" s="409"/>
      <c r="W708" s="409"/>
      <c r="X708" s="409"/>
      <c r="Y708" s="409"/>
      <c r="Z708" s="409"/>
      <c r="AA708" s="409"/>
      <c r="AB708" s="409"/>
      <c r="AC708" s="409"/>
      <c r="AD708" s="409"/>
      <c r="AE708" s="411"/>
    </row>
    <row r="709" spans="19:31" x14ac:dyDescent="0.25">
      <c r="S709" s="429"/>
      <c r="T709" s="409"/>
      <c r="U709" s="409"/>
      <c r="V709" s="409"/>
      <c r="W709" s="409"/>
      <c r="X709" s="409"/>
      <c r="Y709" s="409"/>
      <c r="Z709" s="409"/>
      <c r="AA709" s="409"/>
      <c r="AB709" s="409"/>
      <c r="AC709" s="409"/>
      <c r="AD709" s="409"/>
      <c r="AE709" s="411"/>
    </row>
    <row r="710" spans="19:31" x14ac:dyDescent="0.25">
      <c r="S710" s="429"/>
      <c r="T710" s="409"/>
      <c r="U710" s="409"/>
      <c r="V710" s="409"/>
      <c r="W710" s="409"/>
      <c r="X710" s="409"/>
      <c r="Y710" s="409"/>
      <c r="Z710" s="409"/>
      <c r="AA710" s="409"/>
      <c r="AB710" s="409"/>
      <c r="AC710" s="409"/>
      <c r="AD710" s="409"/>
      <c r="AE710" s="411"/>
    </row>
    <row r="711" spans="19:31" x14ac:dyDescent="0.25">
      <c r="S711" s="429"/>
      <c r="T711" s="409"/>
      <c r="U711" s="409"/>
      <c r="V711" s="409"/>
      <c r="W711" s="409"/>
      <c r="X711" s="409"/>
      <c r="Y711" s="409"/>
      <c r="Z711" s="409"/>
      <c r="AA711" s="409"/>
      <c r="AB711" s="409"/>
      <c r="AC711" s="409"/>
      <c r="AD711" s="409"/>
      <c r="AE711" s="411"/>
    </row>
    <row r="712" spans="19:31" x14ac:dyDescent="0.25">
      <c r="S712" s="429"/>
      <c r="T712" s="409"/>
      <c r="U712" s="409"/>
      <c r="V712" s="409"/>
      <c r="W712" s="409"/>
      <c r="X712" s="409"/>
      <c r="Y712" s="409"/>
      <c r="Z712" s="409"/>
      <c r="AA712" s="409"/>
      <c r="AB712" s="409"/>
      <c r="AC712" s="409"/>
      <c r="AD712" s="409"/>
      <c r="AE712" s="411"/>
    </row>
    <row r="713" spans="19:31" x14ac:dyDescent="0.25">
      <c r="S713" s="429"/>
      <c r="T713" s="409"/>
      <c r="U713" s="409"/>
      <c r="V713" s="409"/>
      <c r="W713" s="409"/>
      <c r="X713" s="409"/>
      <c r="Y713" s="409"/>
      <c r="Z713" s="409"/>
      <c r="AA713" s="409"/>
      <c r="AB713" s="409"/>
      <c r="AC713" s="409"/>
      <c r="AD713" s="409"/>
      <c r="AE713" s="411"/>
    </row>
    <row r="714" spans="19:31" x14ac:dyDescent="0.25">
      <c r="S714" s="429"/>
      <c r="T714" s="409"/>
      <c r="U714" s="409"/>
      <c r="V714" s="409"/>
      <c r="W714" s="409"/>
      <c r="X714" s="409"/>
      <c r="Y714" s="409"/>
      <c r="Z714" s="409"/>
      <c r="AA714" s="409"/>
      <c r="AB714" s="409"/>
      <c r="AC714" s="409"/>
      <c r="AD714" s="409"/>
      <c r="AE714" s="411"/>
    </row>
    <row r="715" spans="19:31" x14ac:dyDescent="0.25">
      <c r="S715" s="429"/>
      <c r="T715" s="409"/>
      <c r="U715" s="409"/>
      <c r="V715" s="409"/>
      <c r="W715" s="409"/>
      <c r="X715" s="409"/>
      <c r="Y715" s="409"/>
      <c r="Z715" s="409"/>
      <c r="AA715" s="409"/>
      <c r="AB715" s="409"/>
      <c r="AC715" s="409"/>
      <c r="AD715" s="409"/>
      <c r="AE715" s="411"/>
    </row>
    <row r="716" spans="19:31" x14ac:dyDescent="0.25">
      <c r="S716" s="429"/>
      <c r="T716" s="409"/>
      <c r="U716" s="409"/>
      <c r="V716" s="409"/>
      <c r="W716" s="409"/>
      <c r="X716" s="409"/>
      <c r="Y716" s="409"/>
      <c r="Z716" s="409"/>
      <c r="AA716" s="409"/>
      <c r="AB716" s="409"/>
      <c r="AC716" s="409"/>
      <c r="AD716" s="409"/>
      <c r="AE716" s="411"/>
    </row>
    <row r="717" spans="19:31" x14ac:dyDescent="0.25">
      <c r="S717" s="429"/>
      <c r="T717" s="409"/>
      <c r="U717" s="409"/>
      <c r="V717" s="409"/>
      <c r="W717" s="409"/>
      <c r="X717" s="409"/>
      <c r="Y717" s="409"/>
      <c r="Z717" s="409"/>
      <c r="AA717" s="409"/>
      <c r="AB717" s="409"/>
      <c r="AC717" s="409"/>
      <c r="AD717" s="409"/>
      <c r="AE717" s="411"/>
    </row>
    <row r="718" spans="19:31" x14ac:dyDescent="0.25">
      <c r="S718" s="429"/>
      <c r="T718" s="409"/>
      <c r="U718" s="409"/>
      <c r="V718" s="409"/>
      <c r="W718" s="409"/>
      <c r="X718" s="409"/>
      <c r="Y718" s="409"/>
      <c r="Z718" s="409"/>
      <c r="AA718" s="409"/>
      <c r="AB718" s="409"/>
      <c r="AC718" s="409"/>
      <c r="AD718" s="409"/>
      <c r="AE718" s="411"/>
    </row>
    <row r="719" spans="19:31" x14ac:dyDescent="0.25">
      <c r="S719" s="429"/>
      <c r="T719" s="409"/>
      <c r="U719" s="409"/>
      <c r="V719" s="409"/>
      <c r="W719" s="409"/>
      <c r="X719" s="409"/>
      <c r="Y719" s="409"/>
      <c r="Z719" s="409"/>
      <c r="AA719" s="409"/>
      <c r="AB719" s="409"/>
      <c r="AC719" s="409"/>
      <c r="AD719" s="409"/>
      <c r="AE719" s="411"/>
    </row>
    <row r="720" spans="19:31" x14ac:dyDescent="0.25">
      <c r="S720" s="429"/>
      <c r="T720" s="409"/>
      <c r="U720" s="409"/>
      <c r="V720" s="409"/>
      <c r="W720" s="409"/>
      <c r="X720" s="409"/>
      <c r="Y720" s="409"/>
      <c r="Z720" s="409"/>
      <c r="AA720" s="409"/>
      <c r="AB720" s="409"/>
      <c r="AC720" s="409"/>
      <c r="AD720" s="409"/>
      <c r="AE720" s="411"/>
    </row>
    <row r="721" spans="19:31" x14ac:dyDescent="0.25">
      <c r="S721" s="429"/>
      <c r="T721" s="409"/>
      <c r="U721" s="409"/>
      <c r="V721" s="409"/>
      <c r="W721" s="409"/>
      <c r="X721" s="409"/>
      <c r="Y721" s="409"/>
      <c r="Z721" s="409"/>
      <c r="AA721" s="409"/>
      <c r="AB721" s="409"/>
      <c r="AC721" s="409"/>
      <c r="AD721" s="409"/>
      <c r="AE721" s="411"/>
    </row>
    <row r="722" spans="19:31" x14ac:dyDescent="0.25">
      <c r="S722" s="429"/>
      <c r="T722" s="409"/>
      <c r="U722" s="409"/>
      <c r="V722" s="409"/>
      <c r="W722" s="409"/>
      <c r="X722" s="409"/>
      <c r="Y722" s="409"/>
      <c r="Z722" s="409"/>
      <c r="AA722" s="409"/>
      <c r="AB722" s="409"/>
      <c r="AC722" s="409"/>
      <c r="AD722" s="409"/>
      <c r="AE722" s="411"/>
    </row>
    <row r="723" spans="19:31" x14ac:dyDescent="0.25">
      <c r="S723" s="429"/>
      <c r="T723" s="409"/>
      <c r="U723" s="409"/>
      <c r="V723" s="409"/>
      <c r="W723" s="409"/>
      <c r="X723" s="409"/>
      <c r="Y723" s="409"/>
      <c r="Z723" s="409"/>
      <c r="AA723" s="409"/>
      <c r="AB723" s="409"/>
      <c r="AC723" s="409"/>
      <c r="AD723" s="409"/>
      <c r="AE723" s="411"/>
    </row>
    <row r="724" spans="19:31" x14ac:dyDescent="0.25">
      <c r="S724" s="429"/>
      <c r="T724" s="409"/>
      <c r="U724" s="409"/>
      <c r="V724" s="409"/>
      <c r="W724" s="409"/>
      <c r="X724" s="409"/>
      <c r="Y724" s="409"/>
      <c r="Z724" s="409"/>
      <c r="AA724" s="409"/>
      <c r="AB724" s="409"/>
      <c r="AC724" s="409"/>
      <c r="AD724" s="409"/>
      <c r="AE724" s="411"/>
    </row>
    <row r="725" spans="19:31" x14ac:dyDescent="0.25">
      <c r="S725" s="429"/>
      <c r="T725" s="409"/>
      <c r="U725" s="409"/>
      <c r="V725" s="409"/>
      <c r="W725" s="409"/>
      <c r="X725" s="409"/>
      <c r="Y725" s="409"/>
      <c r="Z725" s="409"/>
      <c r="AA725" s="409"/>
      <c r="AB725" s="409"/>
      <c r="AC725" s="409"/>
      <c r="AD725" s="409"/>
      <c r="AE725" s="411"/>
    </row>
    <row r="726" spans="19:31" x14ac:dyDescent="0.25">
      <c r="S726" s="429"/>
      <c r="T726" s="409"/>
      <c r="U726" s="409"/>
      <c r="V726" s="409"/>
      <c r="W726" s="409"/>
      <c r="X726" s="409"/>
      <c r="Y726" s="409"/>
      <c r="Z726" s="409"/>
      <c r="AA726" s="409"/>
      <c r="AB726" s="409"/>
      <c r="AC726" s="409"/>
      <c r="AD726" s="409"/>
      <c r="AE726" s="411"/>
    </row>
    <row r="727" spans="19:31" x14ac:dyDescent="0.25">
      <c r="S727" s="429"/>
      <c r="T727" s="409"/>
      <c r="U727" s="409"/>
      <c r="V727" s="409"/>
      <c r="W727" s="409"/>
      <c r="X727" s="409"/>
      <c r="Y727" s="409"/>
      <c r="Z727" s="409"/>
      <c r="AA727" s="409"/>
      <c r="AB727" s="409"/>
      <c r="AC727" s="409"/>
      <c r="AD727" s="409"/>
      <c r="AE727" s="411"/>
    </row>
    <row r="728" spans="19:31" x14ac:dyDescent="0.25">
      <c r="S728" s="429"/>
      <c r="T728" s="409"/>
      <c r="U728" s="409"/>
      <c r="V728" s="409"/>
      <c r="W728" s="409"/>
      <c r="X728" s="409"/>
      <c r="Y728" s="409"/>
      <c r="Z728" s="409"/>
      <c r="AA728" s="409"/>
      <c r="AB728" s="409"/>
      <c r="AC728" s="409"/>
      <c r="AD728" s="409"/>
      <c r="AE728" s="411"/>
    </row>
    <row r="729" spans="19:31" x14ac:dyDescent="0.25">
      <c r="S729" s="429"/>
      <c r="T729" s="409"/>
      <c r="U729" s="409"/>
      <c r="V729" s="409"/>
      <c r="W729" s="409"/>
      <c r="X729" s="409"/>
      <c r="Y729" s="409"/>
      <c r="Z729" s="409"/>
      <c r="AA729" s="409"/>
      <c r="AB729" s="409"/>
      <c r="AC729" s="409"/>
      <c r="AD729" s="409"/>
      <c r="AE729" s="411"/>
    </row>
    <row r="730" spans="19:31" x14ac:dyDescent="0.25">
      <c r="S730" s="429"/>
      <c r="T730" s="409"/>
      <c r="U730" s="409"/>
      <c r="V730" s="409"/>
      <c r="W730" s="409"/>
      <c r="X730" s="409"/>
      <c r="Y730" s="409"/>
      <c r="Z730" s="409"/>
      <c r="AA730" s="409"/>
      <c r="AB730" s="409"/>
      <c r="AC730" s="409"/>
      <c r="AD730" s="409"/>
      <c r="AE730" s="411"/>
    </row>
    <row r="731" spans="19:31" x14ac:dyDescent="0.25">
      <c r="S731" s="429"/>
      <c r="T731" s="409"/>
      <c r="U731" s="409"/>
      <c r="V731" s="409"/>
      <c r="W731" s="409"/>
      <c r="X731" s="409"/>
      <c r="Y731" s="409"/>
      <c r="Z731" s="409"/>
      <c r="AA731" s="409"/>
      <c r="AB731" s="409"/>
      <c r="AC731" s="409"/>
      <c r="AD731" s="409"/>
      <c r="AE731" s="411"/>
    </row>
    <row r="732" spans="19:31" x14ac:dyDescent="0.25">
      <c r="S732" s="429"/>
      <c r="T732" s="409"/>
      <c r="U732" s="409"/>
      <c r="V732" s="409"/>
      <c r="W732" s="409"/>
      <c r="X732" s="409"/>
      <c r="Y732" s="409"/>
      <c r="Z732" s="409"/>
      <c r="AA732" s="409"/>
      <c r="AB732" s="409"/>
      <c r="AC732" s="409"/>
      <c r="AD732" s="409"/>
      <c r="AE732" s="411"/>
    </row>
    <row r="733" spans="19:31" x14ac:dyDescent="0.25">
      <c r="S733" s="429"/>
      <c r="T733" s="409"/>
      <c r="U733" s="409"/>
      <c r="V733" s="409"/>
      <c r="W733" s="409"/>
      <c r="X733" s="409"/>
      <c r="Y733" s="409"/>
      <c r="Z733" s="409"/>
      <c r="AA733" s="409"/>
      <c r="AB733" s="409"/>
      <c r="AC733" s="409"/>
      <c r="AD733" s="409"/>
      <c r="AE733" s="411"/>
    </row>
    <row r="734" spans="19:31" x14ac:dyDescent="0.25">
      <c r="S734" s="429"/>
      <c r="T734" s="409"/>
      <c r="U734" s="409"/>
      <c r="V734" s="409"/>
      <c r="W734" s="409"/>
      <c r="X734" s="409"/>
      <c r="Y734" s="409"/>
      <c r="Z734" s="409"/>
      <c r="AA734" s="409"/>
      <c r="AB734" s="409"/>
      <c r="AC734" s="409"/>
      <c r="AD734" s="409"/>
      <c r="AE734" s="411"/>
    </row>
    <row r="735" spans="19:31" x14ac:dyDescent="0.25">
      <c r="S735" s="429"/>
      <c r="T735" s="409"/>
      <c r="U735" s="409"/>
      <c r="V735" s="409"/>
      <c r="W735" s="409"/>
      <c r="X735" s="409"/>
      <c r="Y735" s="409"/>
      <c r="Z735" s="409"/>
      <c r="AA735" s="409"/>
      <c r="AB735" s="409"/>
      <c r="AC735" s="409"/>
      <c r="AD735" s="409"/>
      <c r="AE735" s="411"/>
    </row>
    <row r="736" spans="19:31" x14ac:dyDescent="0.25">
      <c r="S736" s="429"/>
      <c r="T736" s="409"/>
      <c r="U736" s="409"/>
      <c r="V736" s="409"/>
      <c r="W736" s="409"/>
      <c r="X736" s="409"/>
      <c r="Y736" s="409"/>
      <c r="Z736" s="409"/>
      <c r="AA736" s="409"/>
      <c r="AB736" s="409"/>
      <c r="AC736" s="409"/>
      <c r="AD736" s="409"/>
      <c r="AE736" s="411"/>
    </row>
    <row r="737" spans="19:31" x14ac:dyDescent="0.25">
      <c r="S737" s="429"/>
      <c r="T737" s="409"/>
      <c r="U737" s="409"/>
      <c r="V737" s="409"/>
      <c r="W737" s="409"/>
      <c r="X737" s="409"/>
      <c r="Y737" s="409"/>
      <c r="Z737" s="409"/>
      <c r="AA737" s="409"/>
      <c r="AB737" s="409"/>
      <c r="AC737" s="409"/>
      <c r="AD737" s="409"/>
      <c r="AE737" s="411"/>
    </row>
    <row r="738" spans="19:31" x14ac:dyDescent="0.25">
      <c r="S738" s="429"/>
      <c r="T738" s="409"/>
      <c r="U738" s="409"/>
      <c r="V738" s="409"/>
      <c r="W738" s="409"/>
      <c r="X738" s="409"/>
      <c r="Y738" s="409"/>
      <c r="Z738" s="409"/>
      <c r="AA738" s="409"/>
      <c r="AB738" s="409"/>
      <c r="AC738" s="409"/>
      <c r="AD738" s="409"/>
      <c r="AE738" s="411"/>
    </row>
    <row r="739" spans="19:31" x14ac:dyDescent="0.25">
      <c r="S739" s="429"/>
      <c r="T739" s="409"/>
      <c r="U739" s="409"/>
      <c r="V739" s="409"/>
      <c r="W739" s="409"/>
      <c r="X739" s="409"/>
      <c r="Y739" s="409"/>
      <c r="Z739" s="409"/>
      <c r="AA739" s="409"/>
      <c r="AB739" s="409"/>
      <c r="AC739" s="409"/>
      <c r="AD739" s="409"/>
      <c r="AE739" s="411"/>
    </row>
    <row r="740" spans="19:31" x14ac:dyDescent="0.25">
      <c r="S740" s="429"/>
      <c r="T740" s="409"/>
      <c r="U740" s="409"/>
      <c r="V740" s="409"/>
      <c r="W740" s="409"/>
      <c r="X740" s="409"/>
      <c r="Y740" s="409"/>
      <c r="Z740" s="409"/>
      <c r="AA740" s="409"/>
      <c r="AB740" s="409"/>
      <c r="AC740" s="409"/>
      <c r="AD740" s="409"/>
      <c r="AE740" s="411"/>
    </row>
    <row r="741" spans="19:31" x14ac:dyDescent="0.25">
      <c r="S741" s="429"/>
      <c r="T741" s="409"/>
      <c r="U741" s="409"/>
      <c r="V741" s="409"/>
      <c r="W741" s="409"/>
      <c r="X741" s="409"/>
      <c r="Y741" s="409"/>
      <c r="Z741" s="409"/>
      <c r="AA741" s="409"/>
      <c r="AB741" s="409"/>
      <c r="AC741" s="409"/>
      <c r="AD741" s="409"/>
      <c r="AE741" s="411"/>
    </row>
    <row r="742" spans="19:31" x14ac:dyDescent="0.25">
      <c r="S742" s="429"/>
      <c r="T742" s="409"/>
      <c r="U742" s="409"/>
      <c r="V742" s="409"/>
      <c r="W742" s="409"/>
      <c r="X742" s="409"/>
      <c r="Y742" s="409"/>
      <c r="Z742" s="409"/>
      <c r="AA742" s="409"/>
      <c r="AB742" s="409"/>
      <c r="AC742" s="409"/>
      <c r="AD742" s="409"/>
      <c r="AE742" s="411"/>
    </row>
    <row r="743" spans="19:31" x14ac:dyDescent="0.25">
      <c r="S743" s="429"/>
      <c r="T743" s="409"/>
      <c r="U743" s="409"/>
      <c r="V743" s="409"/>
      <c r="W743" s="409"/>
      <c r="X743" s="409"/>
      <c r="Y743" s="409"/>
      <c r="Z743" s="409"/>
      <c r="AA743" s="409"/>
      <c r="AB743" s="409"/>
      <c r="AC743" s="409"/>
      <c r="AD743" s="409"/>
      <c r="AE743" s="411"/>
    </row>
    <row r="744" spans="19:31" x14ac:dyDescent="0.25">
      <c r="S744" s="429"/>
      <c r="T744" s="409"/>
      <c r="U744" s="409"/>
      <c r="V744" s="409"/>
      <c r="W744" s="409"/>
      <c r="X744" s="409"/>
      <c r="Y744" s="409"/>
      <c r="Z744" s="409"/>
      <c r="AA744" s="409"/>
      <c r="AB744" s="409"/>
      <c r="AC744" s="409"/>
      <c r="AD744" s="409"/>
      <c r="AE744" s="411"/>
    </row>
    <row r="745" spans="19:31" x14ac:dyDescent="0.25">
      <c r="S745" s="429"/>
      <c r="T745" s="409"/>
      <c r="U745" s="409"/>
      <c r="V745" s="409"/>
      <c r="W745" s="409"/>
      <c r="X745" s="409"/>
      <c r="Y745" s="409"/>
      <c r="Z745" s="409"/>
      <c r="AA745" s="409"/>
      <c r="AB745" s="409"/>
      <c r="AC745" s="409"/>
      <c r="AD745" s="409"/>
      <c r="AE745" s="411"/>
    </row>
    <row r="746" spans="19:31" x14ac:dyDescent="0.25">
      <c r="S746" s="429"/>
      <c r="T746" s="409"/>
      <c r="U746" s="409"/>
      <c r="V746" s="409"/>
      <c r="W746" s="409"/>
      <c r="X746" s="409"/>
      <c r="Y746" s="409"/>
      <c r="Z746" s="409"/>
      <c r="AA746" s="409"/>
      <c r="AB746" s="409"/>
      <c r="AC746" s="409"/>
      <c r="AD746" s="409"/>
      <c r="AE746" s="411"/>
    </row>
    <row r="747" spans="19:31" x14ac:dyDescent="0.25">
      <c r="S747" s="429"/>
      <c r="T747" s="409"/>
      <c r="U747" s="409"/>
      <c r="V747" s="409"/>
      <c r="W747" s="409"/>
      <c r="X747" s="409"/>
      <c r="Y747" s="409"/>
      <c r="Z747" s="409"/>
      <c r="AA747" s="409"/>
      <c r="AB747" s="409"/>
      <c r="AC747" s="409"/>
      <c r="AD747" s="409"/>
      <c r="AE747" s="411"/>
    </row>
    <row r="748" spans="19:31" x14ac:dyDescent="0.25">
      <c r="S748" s="429"/>
      <c r="T748" s="409"/>
      <c r="U748" s="409"/>
      <c r="V748" s="409"/>
      <c r="W748" s="409"/>
      <c r="X748" s="409"/>
      <c r="Y748" s="409"/>
      <c r="Z748" s="409"/>
      <c r="AA748" s="409"/>
      <c r="AB748" s="409"/>
      <c r="AC748" s="409"/>
      <c r="AD748" s="409"/>
      <c r="AE748" s="411"/>
    </row>
    <row r="749" spans="19:31" x14ac:dyDescent="0.25">
      <c r="S749" s="429"/>
      <c r="T749" s="409"/>
      <c r="U749" s="409"/>
      <c r="V749" s="409"/>
      <c r="W749" s="409"/>
      <c r="X749" s="409"/>
      <c r="Y749" s="409"/>
      <c r="Z749" s="409"/>
      <c r="AA749" s="409"/>
      <c r="AB749" s="409"/>
      <c r="AC749" s="409"/>
      <c r="AD749" s="409"/>
      <c r="AE749" s="411"/>
    </row>
    <row r="750" spans="19:31" x14ac:dyDescent="0.25">
      <c r="S750" s="429"/>
      <c r="T750" s="409"/>
      <c r="U750" s="409"/>
      <c r="V750" s="409"/>
      <c r="W750" s="409"/>
      <c r="X750" s="409"/>
      <c r="Y750" s="409"/>
      <c r="Z750" s="409"/>
      <c r="AA750" s="409"/>
      <c r="AB750" s="409"/>
      <c r="AC750" s="409"/>
      <c r="AD750" s="409"/>
      <c r="AE750" s="411"/>
    </row>
    <row r="751" spans="19:31" x14ac:dyDescent="0.25">
      <c r="S751" s="429"/>
      <c r="T751" s="409"/>
      <c r="U751" s="409"/>
      <c r="V751" s="409"/>
      <c r="W751" s="409"/>
      <c r="X751" s="409"/>
      <c r="Y751" s="409"/>
      <c r="Z751" s="409"/>
      <c r="AA751" s="409"/>
      <c r="AB751" s="409"/>
      <c r="AC751" s="409"/>
      <c r="AD751" s="409"/>
      <c r="AE751" s="411"/>
    </row>
    <row r="752" spans="19:31" x14ac:dyDescent="0.25">
      <c r="S752" s="429"/>
      <c r="T752" s="409"/>
      <c r="U752" s="409"/>
      <c r="V752" s="409"/>
      <c r="W752" s="409"/>
      <c r="X752" s="409"/>
      <c r="Y752" s="409"/>
      <c r="Z752" s="409"/>
      <c r="AA752" s="409"/>
      <c r="AB752" s="409"/>
      <c r="AC752" s="409"/>
      <c r="AD752" s="409"/>
      <c r="AE752" s="411"/>
    </row>
    <row r="753" spans="19:31" x14ac:dyDescent="0.25">
      <c r="S753" s="429"/>
      <c r="T753" s="409"/>
      <c r="U753" s="409"/>
      <c r="V753" s="409"/>
      <c r="W753" s="409"/>
      <c r="X753" s="409"/>
      <c r="Y753" s="409"/>
      <c r="Z753" s="409"/>
      <c r="AA753" s="409"/>
      <c r="AB753" s="409"/>
      <c r="AC753" s="409"/>
      <c r="AD753" s="409"/>
      <c r="AE753" s="411"/>
    </row>
    <row r="754" spans="19:31" x14ac:dyDescent="0.25">
      <c r="S754" s="429"/>
      <c r="T754" s="409"/>
      <c r="U754" s="409"/>
      <c r="V754" s="409"/>
      <c r="W754" s="409"/>
      <c r="X754" s="409"/>
      <c r="Y754" s="409"/>
      <c r="Z754" s="409"/>
      <c r="AA754" s="409"/>
      <c r="AB754" s="409"/>
      <c r="AC754" s="409"/>
      <c r="AD754" s="409"/>
      <c r="AE754" s="411"/>
    </row>
    <row r="755" spans="19:31" x14ac:dyDescent="0.25">
      <c r="S755" s="429"/>
      <c r="T755" s="409"/>
      <c r="U755" s="409"/>
      <c r="V755" s="409"/>
      <c r="W755" s="409"/>
      <c r="X755" s="409"/>
      <c r="Y755" s="409"/>
      <c r="Z755" s="409"/>
      <c r="AA755" s="409"/>
      <c r="AB755" s="409"/>
      <c r="AC755" s="409"/>
      <c r="AD755" s="409"/>
      <c r="AE755" s="411"/>
    </row>
    <row r="756" spans="19:31" x14ac:dyDescent="0.25">
      <c r="S756" s="429"/>
      <c r="T756" s="409"/>
      <c r="U756" s="409"/>
      <c r="V756" s="409"/>
      <c r="W756" s="409"/>
      <c r="X756" s="409"/>
      <c r="Y756" s="409"/>
      <c r="Z756" s="409"/>
      <c r="AA756" s="409"/>
      <c r="AB756" s="409"/>
      <c r="AC756" s="409"/>
      <c r="AD756" s="409"/>
      <c r="AE756" s="411"/>
    </row>
    <row r="757" spans="19:31" x14ac:dyDescent="0.25">
      <c r="S757" s="429"/>
      <c r="T757" s="409"/>
      <c r="U757" s="409"/>
      <c r="V757" s="409"/>
      <c r="W757" s="409"/>
      <c r="X757" s="409"/>
      <c r="Y757" s="409"/>
      <c r="Z757" s="409"/>
      <c r="AA757" s="409"/>
      <c r="AB757" s="409"/>
      <c r="AC757" s="409"/>
      <c r="AD757" s="409"/>
      <c r="AE757" s="411"/>
    </row>
    <row r="758" spans="19:31" x14ac:dyDescent="0.25">
      <c r="S758" s="429"/>
      <c r="T758" s="409"/>
      <c r="U758" s="409"/>
      <c r="V758" s="409"/>
      <c r="W758" s="409"/>
      <c r="X758" s="409"/>
      <c r="Y758" s="409"/>
      <c r="Z758" s="409"/>
      <c r="AA758" s="409"/>
      <c r="AB758" s="409"/>
      <c r="AC758" s="409"/>
      <c r="AD758" s="409"/>
      <c r="AE758" s="411"/>
    </row>
    <row r="759" spans="19:31" x14ac:dyDescent="0.25">
      <c r="S759" s="429"/>
      <c r="T759" s="409"/>
      <c r="U759" s="409"/>
      <c r="V759" s="409"/>
      <c r="W759" s="409"/>
      <c r="X759" s="409"/>
      <c r="Y759" s="409"/>
      <c r="Z759" s="409"/>
      <c r="AA759" s="409"/>
      <c r="AB759" s="409"/>
      <c r="AC759" s="409"/>
      <c r="AD759" s="409"/>
      <c r="AE759" s="411"/>
    </row>
    <row r="760" spans="19:31" x14ac:dyDescent="0.25">
      <c r="S760" s="429"/>
      <c r="T760" s="409"/>
      <c r="U760" s="409"/>
      <c r="V760" s="409"/>
      <c r="W760" s="409"/>
      <c r="X760" s="409"/>
      <c r="Y760" s="409"/>
      <c r="Z760" s="409"/>
      <c r="AA760" s="409"/>
      <c r="AB760" s="409"/>
      <c r="AC760" s="409"/>
      <c r="AD760" s="409"/>
      <c r="AE760" s="411"/>
    </row>
    <row r="761" spans="19:31" x14ac:dyDescent="0.25">
      <c r="S761" s="429"/>
      <c r="T761" s="409"/>
      <c r="U761" s="409"/>
      <c r="V761" s="409"/>
      <c r="W761" s="409"/>
      <c r="X761" s="409"/>
      <c r="Y761" s="409"/>
      <c r="Z761" s="409"/>
      <c r="AA761" s="409"/>
      <c r="AB761" s="409"/>
      <c r="AC761" s="409"/>
      <c r="AD761" s="409"/>
      <c r="AE761" s="411"/>
    </row>
    <row r="762" spans="19:31" x14ac:dyDescent="0.25">
      <c r="S762" s="429"/>
      <c r="T762" s="409"/>
      <c r="U762" s="409"/>
      <c r="V762" s="409"/>
      <c r="W762" s="409"/>
      <c r="X762" s="409"/>
      <c r="Y762" s="409"/>
      <c r="Z762" s="409"/>
      <c r="AA762" s="409"/>
      <c r="AB762" s="409"/>
      <c r="AC762" s="409"/>
      <c r="AD762" s="409"/>
      <c r="AE762" s="411"/>
    </row>
    <row r="763" spans="19:31" x14ac:dyDescent="0.25">
      <c r="S763" s="429"/>
      <c r="T763" s="409"/>
      <c r="U763" s="409"/>
      <c r="V763" s="409"/>
      <c r="W763" s="409"/>
      <c r="X763" s="409"/>
      <c r="Y763" s="409"/>
      <c r="Z763" s="409"/>
      <c r="AA763" s="409"/>
      <c r="AB763" s="409"/>
      <c r="AC763" s="409"/>
      <c r="AD763" s="409"/>
      <c r="AE763" s="411"/>
    </row>
    <row r="764" spans="19:31" x14ac:dyDescent="0.25">
      <c r="S764" s="429"/>
      <c r="T764" s="409"/>
      <c r="U764" s="409"/>
      <c r="V764" s="409"/>
      <c r="W764" s="409"/>
      <c r="X764" s="409"/>
      <c r="Y764" s="409"/>
      <c r="Z764" s="409"/>
      <c r="AA764" s="409"/>
      <c r="AB764" s="409"/>
      <c r="AC764" s="409"/>
      <c r="AD764" s="409"/>
      <c r="AE764" s="411"/>
    </row>
    <row r="765" spans="19:31" x14ac:dyDescent="0.25">
      <c r="S765" s="429"/>
      <c r="T765" s="409"/>
      <c r="U765" s="409"/>
      <c r="V765" s="409"/>
      <c r="W765" s="409"/>
      <c r="X765" s="409"/>
      <c r="Y765" s="409"/>
      <c r="Z765" s="409"/>
      <c r="AA765" s="409"/>
      <c r="AB765" s="409"/>
      <c r="AC765" s="409"/>
      <c r="AD765" s="409"/>
      <c r="AE765" s="411"/>
    </row>
    <row r="766" spans="19:31" x14ac:dyDescent="0.25">
      <c r="S766" s="429"/>
      <c r="T766" s="409"/>
      <c r="U766" s="409"/>
      <c r="V766" s="409"/>
      <c r="W766" s="409"/>
      <c r="X766" s="409"/>
      <c r="Y766" s="409"/>
      <c r="Z766" s="409"/>
      <c r="AA766" s="409"/>
      <c r="AB766" s="409"/>
      <c r="AC766" s="409"/>
      <c r="AD766" s="409"/>
      <c r="AE766" s="411"/>
    </row>
    <row r="767" spans="19:31" x14ac:dyDescent="0.25">
      <c r="S767" s="429"/>
      <c r="T767" s="409"/>
      <c r="U767" s="409"/>
      <c r="V767" s="409"/>
      <c r="W767" s="409"/>
      <c r="X767" s="409"/>
      <c r="Y767" s="409"/>
      <c r="Z767" s="409"/>
      <c r="AA767" s="409"/>
      <c r="AB767" s="409"/>
      <c r="AC767" s="409"/>
      <c r="AD767" s="409"/>
      <c r="AE767" s="411"/>
    </row>
    <row r="768" spans="19:31" x14ac:dyDescent="0.25">
      <c r="S768" s="429"/>
      <c r="T768" s="409"/>
      <c r="U768" s="409"/>
      <c r="V768" s="409"/>
      <c r="W768" s="409"/>
      <c r="X768" s="409"/>
      <c r="Y768" s="409"/>
      <c r="Z768" s="409"/>
      <c r="AA768" s="409"/>
      <c r="AB768" s="409"/>
      <c r="AC768" s="409"/>
      <c r="AD768" s="409"/>
      <c r="AE768" s="411"/>
    </row>
    <row r="769" spans="19:31" x14ac:dyDescent="0.25">
      <c r="S769" s="429"/>
      <c r="T769" s="409"/>
      <c r="U769" s="409"/>
      <c r="V769" s="409"/>
      <c r="W769" s="409"/>
      <c r="X769" s="409"/>
      <c r="Y769" s="409"/>
      <c r="Z769" s="409"/>
      <c r="AA769" s="409"/>
      <c r="AB769" s="409"/>
      <c r="AC769" s="409"/>
      <c r="AD769" s="409"/>
      <c r="AE769" s="411"/>
    </row>
    <row r="770" spans="19:31" x14ac:dyDescent="0.25">
      <c r="S770" s="429"/>
      <c r="T770" s="409"/>
      <c r="U770" s="409"/>
      <c r="V770" s="409"/>
      <c r="W770" s="409"/>
      <c r="X770" s="409"/>
      <c r="Y770" s="409"/>
      <c r="Z770" s="409"/>
      <c r="AA770" s="409"/>
      <c r="AB770" s="409"/>
      <c r="AC770" s="409"/>
      <c r="AD770" s="409"/>
      <c r="AE770" s="411"/>
    </row>
    <row r="771" spans="19:31" x14ac:dyDescent="0.25">
      <c r="S771" s="429"/>
      <c r="T771" s="409"/>
      <c r="U771" s="409"/>
      <c r="V771" s="409"/>
      <c r="W771" s="409"/>
      <c r="X771" s="409"/>
      <c r="Y771" s="409"/>
      <c r="Z771" s="409"/>
      <c r="AA771" s="409"/>
      <c r="AB771" s="409"/>
      <c r="AC771" s="409"/>
      <c r="AD771" s="409"/>
      <c r="AE771" s="411"/>
    </row>
    <row r="772" spans="19:31" x14ac:dyDescent="0.25">
      <c r="S772" s="429"/>
      <c r="T772" s="409"/>
      <c r="U772" s="409"/>
      <c r="V772" s="409"/>
      <c r="W772" s="409"/>
      <c r="X772" s="409"/>
      <c r="Y772" s="409"/>
      <c r="Z772" s="409"/>
      <c r="AA772" s="409"/>
      <c r="AB772" s="409"/>
      <c r="AC772" s="409"/>
      <c r="AD772" s="409"/>
      <c r="AE772" s="411"/>
    </row>
    <row r="773" spans="19:31" x14ac:dyDescent="0.25">
      <c r="S773" s="429"/>
      <c r="T773" s="409"/>
      <c r="U773" s="409"/>
      <c r="V773" s="409"/>
      <c r="W773" s="409"/>
      <c r="X773" s="409"/>
      <c r="Y773" s="409"/>
      <c r="Z773" s="409"/>
      <c r="AA773" s="409"/>
      <c r="AB773" s="409"/>
      <c r="AC773" s="409"/>
      <c r="AD773" s="409"/>
      <c r="AE773" s="411"/>
    </row>
    <row r="774" spans="19:31" x14ac:dyDescent="0.25">
      <c r="S774" s="429"/>
      <c r="T774" s="409"/>
      <c r="U774" s="409"/>
      <c r="V774" s="409"/>
      <c r="W774" s="409"/>
      <c r="X774" s="409"/>
      <c r="Y774" s="409"/>
      <c r="Z774" s="409"/>
      <c r="AA774" s="409"/>
      <c r="AB774" s="409"/>
      <c r="AC774" s="409"/>
      <c r="AD774" s="409"/>
      <c r="AE774" s="411"/>
    </row>
    <row r="775" spans="19:31" x14ac:dyDescent="0.25">
      <c r="S775" s="429"/>
      <c r="T775" s="409"/>
      <c r="U775" s="409"/>
      <c r="V775" s="409"/>
      <c r="W775" s="409"/>
      <c r="X775" s="409"/>
      <c r="Y775" s="409"/>
      <c r="Z775" s="409"/>
      <c r="AA775" s="409"/>
      <c r="AB775" s="409"/>
      <c r="AC775" s="409"/>
      <c r="AD775" s="409"/>
      <c r="AE775" s="411"/>
    </row>
    <row r="776" spans="19:31" x14ac:dyDescent="0.25">
      <c r="S776" s="429"/>
      <c r="T776" s="409"/>
      <c r="U776" s="409"/>
      <c r="V776" s="409"/>
      <c r="W776" s="409"/>
      <c r="X776" s="409"/>
      <c r="Y776" s="409"/>
      <c r="Z776" s="409"/>
      <c r="AA776" s="409"/>
      <c r="AB776" s="409"/>
      <c r="AC776" s="409"/>
      <c r="AD776" s="409"/>
      <c r="AE776" s="411"/>
    </row>
    <row r="777" spans="19:31" x14ac:dyDescent="0.25">
      <c r="S777" s="429"/>
      <c r="T777" s="409"/>
      <c r="U777" s="409"/>
      <c r="V777" s="409"/>
      <c r="W777" s="409"/>
      <c r="X777" s="409"/>
      <c r="Y777" s="409"/>
      <c r="Z777" s="409"/>
      <c r="AA777" s="409"/>
      <c r="AB777" s="409"/>
      <c r="AC777" s="409"/>
      <c r="AD777" s="409"/>
      <c r="AE777" s="411"/>
    </row>
    <row r="778" spans="19:31" x14ac:dyDescent="0.25">
      <c r="S778" s="429"/>
      <c r="T778" s="409"/>
      <c r="U778" s="409"/>
      <c r="V778" s="409"/>
      <c r="W778" s="409"/>
      <c r="X778" s="409"/>
      <c r="Y778" s="409"/>
      <c r="Z778" s="409"/>
      <c r="AA778" s="409"/>
      <c r="AB778" s="409"/>
      <c r="AC778" s="409"/>
      <c r="AD778" s="409"/>
      <c r="AE778" s="411"/>
    </row>
    <row r="779" spans="19:31" x14ac:dyDescent="0.25">
      <c r="S779" s="429"/>
      <c r="T779" s="409"/>
      <c r="U779" s="409"/>
      <c r="V779" s="409"/>
      <c r="W779" s="409"/>
      <c r="X779" s="409"/>
      <c r="Y779" s="409"/>
      <c r="Z779" s="409"/>
      <c r="AA779" s="409"/>
      <c r="AB779" s="409"/>
      <c r="AC779" s="409"/>
      <c r="AD779" s="409"/>
      <c r="AE779" s="411"/>
    </row>
    <row r="780" spans="19:31" x14ac:dyDescent="0.25">
      <c r="S780" s="429"/>
      <c r="T780" s="409"/>
      <c r="U780" s="409"/>
      <c r="V780" s="409"/>
      <c r="W780" s="409"/>
      <c r="X780" s="409"/>
      <c r="Y780" s="409"/>
      <c r="Z780" s="409"/>
      <c r="AA780" s="409"/>
      <c r="AB780" s="409"/>
      <c r="AC780" s="409"/>
      <c r="AD780" s="409"/>
      <c r="AE780" s="411"/>
    </row>
    <row r="781" spans="19:31" x14ac:dyDescent="0.25">
      <c r="S781" s="429"/>
      <c r="T781" s="409"/>
      <c r="U781" s="409"/>
      <c r="V781" s="409"/>
      <c r="W781" s="409"/>
      <c r="X781" s="409"/>
      <c r="Y781" s="409"/>
      <c r="Z781" s="409"/>
      <c r="AA781" s="409"/>
      <c r="AB781" s="409"/>
      <c r="AC781" s="409"/>
      <c r="AD781" s="409"/>
      <c r="AE781" s="411"/>
    </row>
    <row r="782" spans="19:31" x14ac:dyDescent="0.25">
      <c r="S782" s="429"/>
      <c r="T782" s="409"/>
      <c r="U782" s="409"/>
      <c r="V782" s="409"/>
      <c r="W782" s="409"/>
      <c r="X782" s="409"/>
      <c r="Y782" s="409"/>
      <c r="Z782" s="409"/>
      <c r="AA782" s="409"/>
      <c r="AB782" s="409"/>
      <c r="AC782" s="409"/>
      <c r="AD782" s="409"/>
      <c r="AE782" s="411"/>
    </row>
    <row r="783" spans="19:31" x14ac:dyDescent="0.25">
      <c r="S783" s="429"/>
      <c r="T783" s="409"/>
      <c r="U783" s="409"/>
      <c r="V783" s="409"/>
      <c r="W783" s="409"/>
      <c r="X783" s="409"/>
      <c r="Y783" s="409"/>
      <c r="Z783" s="409"/>
      <c r="AA783" s="409"/>
      <c r="AB783" s="409"/>
      <c r="AC783" s="409"/>
      <c r="AD783" s="409"/>
      <c r="AE783" s="411"/>
    </row>
    <row r="784" spans="19:31" x14ac:dyDescent="0.25">
      <c r="S784" s="429"/>
      <c r="T784" s="409"/>
      <c r="U784" s="409"/>
      <c r="V784" s="409"/>
      <c r="W784" s="409"/>
      <c r="X784" s="409"/>
      <c r="Y784" s="409"/>
      <c r="Z784" s="409"/>
      <c r="AA784" s="409"/>
      <c r="AB784" s="409"/>
      <c r="AC784" s="409"/>
      <c r="AD784" s="409"/>
      <c r="AE784" s="411"/>
    </row>
    <row r="785" spans="19:31" x14ac:dyDescent="0.25">
      <c r="S785" s="429"/>
      <c r="T785" s="409"/>
      <c r="U785" s="409"/>
      <c r="V785" s="409"/>
      <c r="W785" s="409"/>
      <c r="X785" s="409"/>
      <c r="Y785" s="409"/>
      <c r="Z785" s="409"/>
      <c r="AA785" s="409"/>
      <c r="AB785" s="409"/>
      <c r="AC785" s="409"/>
      <c r="AD785" s="409"/>
      <c r="AE785" s="411"/>
    </row>
    <row r="786" spans="19:31" x14ac:dyDescent="0.25">
      <c r="S786" s="429"/>
      <c r="T786" s="409"/>
      <c r="U786" s="409"/>
      <c r="V786" s="409"/>
      <c r="W786" s="409"/>
      <c r="X786" s="409"/>
      <c r="Y786" s="409"/>
      <c r="Z786" s="409"/>
      <c r="AA786" s="409"/>
      <c r="AB786" s="409"/>
      <c r="AC786" s="409"/>
      <c r="AD786" s="409"/>
      <c r="AE786" s="411"/>
    </row>
    <row r="787" spans="19:31" x14ac:dyDescent="0.25">
      <c r="S787" s="429"/>
      <c r="T787" s="409"/>
      <c r="U787" s="409"/>
      <c r="V787" s="409"/>
      <c r="W787" s="409"/>
      <c r="X787" s="409"/>
      <c r="Y787" s="409"/>
      <c r="Z787" s="409"/>
      <c r="AA787" s="409"/>
      <c r="AB787" s="409"/>
      <c r="AC787" s="409"/>
      <c r="AD787" s="409"/>
      <c r="AE787" s="411"/>
    </row>
    <row r="788" spans="19:31" x14ac:dyDescent="0.25">
      <c r="S788" s="429"/>
      <c r="T788" s="409"/>
      <c r="U788" s="409"/>
      <c r="V788" s="409"/>
      <c r="W788" s="409"/>
      <c r="X788" s="409"/>
      <c r="Y788" s="409"/>
      <c r="Z788" s="409"/>
      <c r="AA788" s="409"/>
      <c r="AB788" s="409"/>
      <c r="AC788" s="409"/>
      <c r="AD788" s="409"/>
      <c r="AE788" s="411"/>
    </row>
    <row r="789" spans="19:31" x14ac:dyDescent="0.25">
      <c r="S789" s="429"/>
      <c r="T789" s="409"/>
      <c r="U789" s="409"/>
      <c r="V789" s="409"/>
      <c r="W789" s="409"/>
      <c r="X789" s="409"/>
      <c r="Y789" s="409"/>
      <c r="Z789" s="409"/>
      <c r="AA789" s="409"/>
      <c r="AB789" s="409"/>
      <c r="AC789" s="409"/>
      <c r="AD789" s="409"/>
      <c r="AE789" s="411"/>
    </row>
    <row r="790" spans="19:31" x14ac:dyDescent="0.25">
      <c r="S790" s="429"/>
      <c r="T790" s="409"/>
      <c r="U790" s="409"/>
      <c r="V790" s="409"/>
      <c r="W790" s="409"/>
      <c r="X790" s="409"/>
      <c r="Y790" s="409"/>
      <c r="Z790" s="409"/>
      <c r="AA790" s="409"/>
      <c r="AB790" s="409"/>
      <c r="AC790" s="409"/>
      <c r="AD790" s="409"/>
      <c r="AE790" s="411"/>
    </row>
    <row r="791" spans="19:31" x14ac:dyDescent="0.25">
      <c r="S791" s="429"/>
      <c r="T791" s="409"/>
      <c r="U791" s="409"/>
      <c r="V791" s="409"/>
      <c r="W791" s="409"/>
      <c r="X791" s="409"/>
      <c r="Y791" s="409"/>
      <c r="Z791" s="409"/>
      <c r="AA791" s="409"/>
      <c r="AB791" s="409"/>
      <c r="AC791" s="409"/>
      <c r="AD791" s="409"/>
      <c r="AE791" s="411"/>
    </row>
    <row r="792" spans="19:31" x14ac:dyDescent="0.25">
      <c r="S792" s="429"/>
      <c r="T792" s="409"/>
      <c r="U792" s="409"/>
      <c r="V792" s="409"/>
      <c r="W792" s="409"/>
      <c r="X792" s="409"/>
      <c r="Y792" s="409"/>
      <c r="Z792" s="409"/>
      <c r="AA792" s="409"/>
      <c r="AB792" s="409"/>
      <c r="AC792" s="409"/>
      <c r="AD792" s="409"/>
      <c r="AE792" s="411"/>
    </row>
    <row r="793" spans="19:31" x14ac:dyDescent="0.25">
      <c r="S793" s="429"/>
      <c r="T793" s="409"/>
      <c r="U793" s="409"/>
      <c r="V793" s="409"/>
      <c r="W793" s="409"/>
      <c r="X793" s="409"/>
      <c r="Y793" s="409"/>
      <c r="Z793" s="409"/>
      <c r="AA793" s="409"/>
      <c r="AB793" s="409"/>
      <c r="AC793" s="409"/>
      <c r="AD793" s="409"/>
      <c r="AE793" s="411"/>
    </row>
    <row r="794" spans="19:31" x14ac:dyDescent="0.25">
      <c r="S794" s="429"/>
      <c r="T794" s="409"/>
      <c r="U794" s="409"/>
      <c r="V794" s="409"/>
      <c r="W794" s="409"/>
      <c r="X794" s="409"/>
      <c r="Y794" s="409"/>
      <c r="Z794" s="409"/>
      <c r="AA794" s="409"/>
      <c r="AB794" s="409"/>
      <c r="AC794" s="409"/>
      <c r="AD794" s="409"/>
      <c r="AE794" s="411"/>
    </row>
    <row r="795" spans="19:31" x14ac:dyDescent="0.25">
      <c r="S795" s="429"/>
      <c r="T795" s="409"/>
      <c r="U795" s="409"/>
      <c r="V795" s="409"/>
      <c r="W795" s="409"/>
      <c r="X795" s="409"/>
      <c r="Y795" s="409"/>
      <c r="Z795" s="409"/>
      <c r="AA795" s="409"/>
      <c r="AB795" s="409"/>
      <c r="AC795" s="409"/>
      <c r="AD795" s="409"/>
      <c r="AE795" s="411"/>
    </row>
    <row r="796" spans="19:31" x14ac:dyDescent="0.25">
      <c r="S796" s="429"/>
      <c r="T796" s="409"/>
      <c r="U796" s="409"/>
      <c r="V796" s="409"/>
      <c r="W796" s="409"/>
      <c r="X796" s="409"/>
      <c r="Y796" s="409"/>
      <c r="Z796" s="409"/>
      <c r="AA796" s="409"/>
      <c r="AB796" s="409"/>
      <c r="AC796" s="409"/>
      <c r="AD796" s="409"/>
      <c r="AE796" s="411"/>
    </row>
    <row r="797" spans="19:31" x14ac:dyDescent="0.25">
      <c r="S797" s="429"/>
      <c r="T797" s="409"/>
      <c r="U797" s="409"/>
      <c r="V797" s="409"/>
      <c r="W797" s="409"/>
      <c r="X797" s="409"/>
      <c r="Y797" s="409"/>
      <c r="Z797" s="409"/>
      <c r="AA797" s="409"/>
      <c r="AB797" s="409"/>
      <c r="AC797" s="409"/>
      <c r="AD797" s="409"/>
      <c r="AE797" s="411"/>
    </row>
    <row r="798" spans="19:31" x14ac:dyDescent="0.25">
      <c r="S798" s="429"/>
      <c r="T798" s="409"/>
      <c r="U798" s="409"/>
      <c r="V798" s="409"/>
      <c r="W798" s="409"/>
      <c r="X798" s="409"/>
      <c r="Y798" s="409"/>
      <c r="Z798" s="409"/>
      <c r="AA798" s="409"/>
      <c r="AB798" s="409"/>
      <c r="AC798" s="409"/>
      <c r="AD798" s="409"/>
      <c r="AE798" s="411"/>
    </row>
    <row r="799" spans="19:31" x14ac:dyDescent="0.25">
      <c r="S799" s="429"/>
      <c r="T799" s="409"/>
      <c r="U799" s="409"/>
      <c r="V799" s="409"/>
      <c r="W799" s="409"/>
      <c r="X799" s="409"/>
      <c r="Y799" s="409"/>
      <c r="Z799" s="409"/>
      <c r="AA799" s="409"/>
      <c r="AB799" s="409"/>
      <c r="AC799" s="409"/>
      <c r="AD799" s="409"/>
      <c r="AE799" s="411"/>
    </row>
    <row r="800" spans="19:31" x14ac:dyDescent="0.25">
      <c r="S800" s="429"/>
      <c r="T800" s="409"/>
      <c r="U800" s="409"/>
      <c r="V800" s="409"/>
      <c r="W800" s="409"/>
      <c r="X800" s="409"/>
      <c r="Y800" s="409"/>
      <c r="Z800" s="409"/>
      <c r="AA800" s="409"/>
      <c r="AB800" s="409"/>
      <c r="AC800" s="409"/>
      <c r="AD800" s="409"/>
      <c r="AE800" s="411"/>
    </row>
    <row r="801" spans="19:31" x14ac:dyDescent="0.25">
      <c r="S801" s="429"/>
      <c r="T801" s="409"/>
      <c r="U801" s="409"/>
      <c r="V801" s="409"/>
      <c r="W801" s="409"/>
      <c r="X801" s="409"/>
      <c r="Y801" s="409"/>
      <c r="Z801" s="409"/>
      <c r="AA801" s="409"/>
      <c r="AB801" s="409"/>
      <c r="AC801" s="409"/>
      <c r="AD801" s="409"/>
      <c r="AE801" s="411"/>
    </row>
    <row r="802" spans="19:31" x14ac:dyDescent="0.25">
      <c r="S802" s="429"/>
      <c r="T802" s="409"/>
      <c r="U802" s="409"/>
      <c r="V802" s="409"/>
      <c r="W802" s="409"/>
      <c r="X802" s="409"/>
      <c r="Y802" s="409"/>
      <c r="Z802" s="409"/>
      <c r="AA802" s="409"/>
      <c r="AB802" s="409"/>
      <c r="AC802" s="409"/>
      <c r="AD802" s="409"/>
      <c r="AE802" s="411"/>
    </row>
    <row r="803" spans="19:31" x14ac:dyDescent="0.25">
      <c r="S803" s="429"/>
      <c r="T803" s="409"/>
      <c r="U803" s="409"/>
      <c r="V803" s="409"/>
      <c r="W803" s="409"/>
      <c r="X803" s="409"/>
      <c r="Y803" s="409"/>
      <c r="Z803" s="409"/>
      <c r="AA803" s="409"/>
      <c r="AB803" s="409"/>
      <c r="AC803" s="409"/>
      <c r="AD803" s="409"/>
      <c r="AE803" s="411"/>
    </row>
    <row r="804" spans="19:31" x14ac:dyDescent="0.25">
      <c r="S804" s="429"/>
      <c r="T804" s="409"/>
      <c r="U804" s="409"/>
      <c r="V804" s="409"/>
      <c r="W804" s="409"/>
      <c r="X804" s="409"/>
      <c r="Y804" s="409"/>
      <c r="Z804" s="409"/>
      <c r="AA804" s="409"/>
      <c r="AB804" s="409"/>
      <c r="AC804" s="409"/>
      <c r="AD804" s="409"/>
      <c r="AE804" s="411"/>
    </row>
    <row r="805" spans="19:31" x14ac:dyDescent="0.25">
      <c r="S805" s="429"/>
      <c r="T805" s="409"/>
      <c r="U805" s="409"/>
      <c r="V805" s="409"/>
      <c r="W805" s="409"/>
      <c r="X805" s="409"/>
      <c r="Y805" s="409"/>
      <c r="Z805" s="409"/>
      <c r="AA805" s="409"/>
      <c r="AB805" s="409"/>
      <c r="AC805" s="409"/>
      <c r="AD805" s="409"/>
      <c r="AE805" s="411"/>
    </row>
    <row r="806" spans="19:31" x14ac:dyDescent="0.25">
      <c r="S806" s="429"/>
      <c r="T806" s="409"/>
      <c r="U806" s="409"/>
      <c r="V806" s="409"/>
      <c r="W806" s="409"/>
      <c r="X806" s="409"/>
      <c r="Y806" s="409"/>
      <c r="Z806" s="409"/>
      <c r="AA806" s="409"/>
      <c r="AB806" s="409"/>
      <c r="AC806" s="409"/>
      <c r="AD806" s="409"/>
      <c r="AE806" s="411"/>
    </row>
    <row r="807" spans="19:31" x14ac:dyDescent="0.25">
      <c r="S807" s="429"/>
      <c r="T807" s="409"/>
      <c r="U807" s="409"/>
      <c r="V807" s="409"/>
      <c r="W807" s="409"/>
      <c r="X807" s="409"/>
      <c r="Y807" s="409"/>
      <c r="Z807" s="409"/>
      <c r="AA807" s="409"/>
      <c r="AB807" s="409"/>
      <c r="AC807" s="409"/>
      <c r="AD807" s="409"/>
      <c r="AE807" s="411"/>
    </row>
    <row r="808" spans="19:31" x14ac:dyDescent="0.25">
      <c r="S808" s="429"/>
      <c r="T808" s="409"/>
      <c r="U808" s="409"/>
      <c r="V808" s="409"/>
      <c r="W808" s="409"/>
      <c r="X808" s="409"/>
      <c r="Y808" s="409"/>
      <c r="Z808" s="409"/>
      <c r="AA808" s="409"/>
      <c r="AB808" s="409"/>
      <c r="AC808" s="409"/>
      <c r="AD808" s="409"/>
      <c r="AE808" s="411"/>
    </row>
    <row r="809" spans="19:31" x14ac:dyDescent="0.25">
      <c r="S809" s="429"/>
      <c r="T809" s="409"/>
      <c r="U809" s="409"/>
      <c r="V809" s="409"/>
      <c r="W809" s="409"/>
      <c r="X809" s="409"/>
      <c r="Y809" s="409"/>
      <c r="Z809" s="409"/>
      <c r="AA809" s="409"/>
      <c r="AB809" s="409"/>
      <c r="AC809" s="409"/>
      <c r="AD809" s="409"/>
      <c r="AE809" s="411"/>
    </row>
    <row r="810" spans="19:31" x14ac:dyDescent="0.25">
      <c r="S810" s="429"/>
      <c r="T810" s="409"/>
      <c r="U810" s="409"/>
      <c r="V810" s="409"/>
      <c r="W810" s="409"/>
      <c r="X810" s="409"/>
      <c r="Y810" s="409"/>
      <c r="Z810" s="409"/>
      <c r="AA810" s="409"/>
      <c r="AB810" s="409"/>
      <c r="AC810" s="409"/>
      <c r="AD810" s="409"/>
      <c r="AE810" s="411"/>
    </row>
    <row r="811" spans="19:31" x14ac:dyDescent="0.25">
      <c r="S811" s="429"/>
      <c r="T811" s="409"/>
      <c r="U811" s="409"/>
      <c r="V811" s="409"/>
      <c r="W811" s="409"/>
      <c r="X811" s="409"/>
      <c r="Y811" s="409"/>
      <c r="Z811" s="409"/>
      <c r="AA811" s="409"/>
      <c r="AB811" s="409"/>
      <c r="AC811" s="409"/>
      <c r="AD811" s="409"/>
      <c r="AE811" s="411"/>
    </row>
    <row r="812" spans="19:31" x14ac:dyDescent="0.25">
      <c r="S812" s="429"/>
      <c r="T812" s="409"/>
      <c r="U812" s="409"/>
      <c r="V812" s="409"/>
      <c r="W812" s="409"/>
      <c r="X812" s="409"/>
      <c r="Y812" s="409"/>
      <c r="Z812" s="409"/>
      <c r="AA812" s="409"/>
      <c r="AB812" s="409"/>
      <c r="AC812" s="409"/>
      <c r="AD812" s="409"/>
      <c r="AE812" s="411"/>
    </row>
    <row r="813" spans="19:31" x14ac:dyDescent="0.25">
      <c r="S813" s="429"/>
      <c r="T813" s="409"/>
      <c r="U813" s="409"/>
      <c r="V813" s="409"/>
      <c r="W813" s="409"/>
      <c r="X813" s="409"/>
      <c r="Y813" s="409"/>
      <c r="Z813" s="409"/>
      <c r="AA813" s="409"/>
      <c r="AB813" s="409"/>
      <c r="AC813" s="409"/>
      <c r="AD813" s="409"/>
      <c r="AE813" s="411"/>
    </row>
    <row r="814" spans="19:31" x14ac:dyDescent="0.25">
      <c r="S814" s="429"/>
      <c r="T814" s="409"/>
      <c r="U814" s="409"/>
      <c r="V814" s="409"/>
      <c r="W814" s="409"/>
      <c r="X814" s="409"/>
      <c r="Y814" s="409"/>
      <c r="Z814" s="409"/>
      <c r="AA814" s="409"/>
      <c r="AB814" s="409"/>
      <c r="AC814" s="409"/>
      <c r="AD814" s="409"/>
      <c r="AE814" s="411"/>
    </row>
    <row r="815" spans="19:31" x14ac:dyDescent="0.25">
      <c r="S815" s="429"/>
      <c r="T815" s="409"/>
      <c r="U815" s="409"/>
      <c r="V815" s="409"/>
      <c r="W815" s="409"/>
      <c r="X815" s="409"/>
      <c r="Y815" s="409"/>
      <c r="Z815" s="409"/>
      <c r="AA815" s="409"/>
      <c r="AB815" s="409"/>
      <c r="AC815" s="409"/>
      <c r="AD815" s="409"/>
      <c r="AE815" s="411"/>
    </row>
    <row r="816" spans="19:31" x14ac:dyDescent="0.25">
      <c r="S816" s="429"/>
      <c r="T816" s="409"/>
      <c r="U816" s="409"/>
      <c r="V816" s="409"/>
      <c r="W816" s="409"/>
      <c r="X816" s="409"/>
      <c r="Y816" s="409"/>
      <c r="Z816" s="409"/>
      <c r="AA816" s="409"/>
      <c r="AB816" s="409"/>
      <c r="AC816" s="409"/>
      <c r="AD816" s="409"/>
      <c r="AE816" s="411"/>
    </row>
    <row r="817" spans="19:31" x14ac:dyDescent="0.25">
      <c r="S817" s="429"/>
      <c r="T817" s="409"/>
      <c r="U817" s="409"/>
      <c r="V817" s="409"/>
      <c r="W817" s="409"/>
      <c r="X817" s="409"/>
      <c r="Y817" s="409"/>
      <c r="Z817" s="409"/>
      <c r="AA817" s="409"/>
      <c r="AB817" s="409"/>
      <c r="AC817" s="409"/>
      <c r="AD817" s="409"/>
      <c r="AE817" s="411"/>
    </row>
    <row r="818" spans="19:31" x14ac:dyDescent="0.25">
      <c r="S818" s="429"/>
      <c r="T818" s="409"/>
      <c r="U818" s="409"/>
      <c r="V818" s="409"/>
      <c r="W818" s="409"/>
      <c r="X818" s="409"/>
      <c r="Y818" s="409"/>
      <c r="Z818" s="409"/>
      <c r="AA818" s="409"/>
      <c r="AB818" s="409"/>
      <c r="AC818" s="409"/>
      <c r="AD818" s="409"/>
      <c r="AE818" s="411"/>
    </row>
    <row r="819" spans="19:31" x14ac:dyDescent="0.25">
      <c r="S819" s="429"/>
      <c r="T819" s="409"/>
      <c r="U819" s="409"/>
      <c r="V819" s="409"/>
      <c r="W819" s="409"/>
      <c r="X819" s="409"/>
      <c r="Y819" s="409"/>
      <c r="Z819" s="409"/>
      <c r="AA819" s="409"/>
      <c r="AB819" s="409"/>
      <c r="AC819" s="409"/>
      <c r="AD819" s="409"/>
      <c r="AE819" s="411"/>
    </row>
    <row r="820" spans="19:31" x14ac:dyDescent="0.25">
      <c r="S820" s="429"/>
      <c r="T820" s="409"/>
      <c r="U820" s="409"/>
      <c r="V820" s="409"/>
      <c r="W820" s="409"/>
      <c r="X820" s="409"/>
      <c r="Y820" s="409"/>
      <c r="Z820" s="409"/>
      <c r="AA820" s="409"/>
      <c r="AB820" s="409"/>
      <c r="AC820" s="409"/>
      <c r="AD820" s="409"/>
      <c r="AE820" s="411"/>
    </row>
    <row r="821" spans="19:31" x14ac:dyDescent="0.25">
      <c r="S821" s="429"/>
      <c r="T821" s="409"/>
      <c r="U821" s="409"/>
      <c r="V821" s="409"/>
      <c r="W821" s="409"/>
      <c r="X821" s="409"/>
      <c r="Y821" s="409"/>
      <c r="Z821" s="409"/>
      <c r="AA821" s="409"/>
      <c r="AB821" s="409"/>
      <c r="AC821" s="409"/>
      <c r="AD821" s="409"/>
      <c r="AE821" s="411"/>
    </row>
    <row r="822" spans="19:31" x14ac:dyDescent="0.25">
      <c r="S822" s="429"/>
      <c r="T822" s="409"/>
      <c r="U822" s="409"/>
      <c r="V822" s="409"/>
      <c r="W822" s="409"/>
      <c r="X822" s="409"/>
      <c r="Y822" s="409"/>
      <c r="Z822" s="409"/>
      <c r="AA822" s="409"/>
      <c r="AB822" s="409"/>
      <c r="AC822" s="409"/>
      <c r="AD822" s="409"/>
      <c r="AE822" s="411"/>
    </row>
    <row r="823" spans="19:31" x14ac:dyDescent="0.25">
      <c r="S823" s="429"/>
      <c r="T823" s="409"/>
      <c r="U823" s="409"/>
      <c r="V823" s="409"/>
      <c r="W823" s="409"/>
      <c r="X823" s="409"/>
      <c r="Y823" s="409"/>
      <c r="Z823" s="409"/>
      <c r="AA823" s="409"/>
      <c r="AB823" s="409"/>
      <c r="AC823" s="409"/>
      <c r="AD823" s="409"/>
      <c r="AE823" s="411"/>
    </row>
    <row r="824" spans="19:31" x14ac:dyDescent="0.25">
      <c r="S824" s="429"/>
      <c r="T824" s="409"/>
      <c r="U824" s="409"/>
      <c r="V824" s="409"/>
      <c r="W824" s="409"/>
      <c r="X824" s="409"/>
      <c r="Y824" s="409"/>
      <c r="Z824" s="409"/>
      <c r="AA824" s="409"/>
      <c r="AB824" s="409"/>
      <c r="AC824" s="409"/>
      <c r="AD824" s="409"/>
      <c r="AE824" s="411"/>
    </row>
    <row r="825" spans="19:31" x14ac:dyDescent="0.25">
      <c r="S825" s="429"/>
      <c r="T825" s="409"/>
      <c r="U825" s="409"/>
      <c r="V825" s="409"/>
      <c r="W825" s="409"/>
      <c r="X825" s="409"/>
      <c r="Y825" s="409"/>
      <c r="Z825" s="409"/>
      <c r="AA825" s="409"/>
      <c r="AB825" s="409"/>
      <c r="AC825" s="409"/>
      <c r="AD825" s="409"/>
      <c r="AE825" s="411"/>
    </row>
    <row r="826" spans="19:31" x14ac:dyDescent="0.25">
      <c r="S826" s="429"/>
      <c r="T826" s="409"/>
      <c r="U826" s="409"/>
      <c r="V826" s="409"/>
      <c r="W826" s="409"/>
      <c r="X826" s="409"/>
      <c r="Y826" s="409"/>
      <c r="Z826" s="409"/>
      <c r="AA826" s="409"/>
      <c r="AB826" s="409"/>
      <c r="AC826" s="409"/>
      <c r="AD826" s="409"/>
      <c r="AE826" s="411"/>
    </row>
    <row r="827" spans="19:31" x14ac:dyDescent="0.25">
      <c r="S827" s="429"/>
      <c r="T827" s="409"/>
      <c r="U827" s="409"/>
      <c r="V827" s="409"/>
      <c r="W827" s="409"/>
      <c r="X827" s="409"/>
      <c r="Y827" s="409"/>
      <c r="Z827" s="409"/>
      <c r="AA827" s="409"/>
      <c r="AB827" s="409"/>
      <c r="AC827" s="409"/>
      <c r="AD827" s="409"/>
      <c r="AE827" s="411"/>
    </row>
    <row r="828" spans="19:31" x14ac:dyDescent="0.25">
      <c r="S828" s="429"/>
      <c r="T828" s="409"/>
      <c r="U828" s="409"/>
      <c r="V828" s="409"/>
      <c r="W828" s="409"/>
      <c r="X828" s="409"/>
      <c r="Y828" s="409"/>
      <c r="Z828" s="409"/>
      <c r="AA828" s="409"/>
      <c r="AB828" s="409"/>
      <c r="AC828" s="409"/>
      <c r="AD828" s="409"/>
      <c r="AE828" s="411"/>
    </row>
    <row r="829" spans="19:31" x14ac:dyDescent="0.25">
      <c r="S829" s="429"/>
      <c r="T829" s="409"/>
      <c r="U829" s="409"/>
      <c r="V829" s="409"/>
      <c r="W829" s="409"/>
      <c r="X829" s="409"/>
      <c r="Y829" s="409"/>
      <c r="Z829" s="409"/>
      <c r="AA829" s="409"/>
      <c r="AB829" s="409"/>
      <c r="AC829" s="409"/>
      <c r="AD829" s="409"/>
      <c r="AE829" s="411"/>
    </row>
    <row r="830" spans="19:31" x14ac:dyDescent="0.25">
      <c r="S830" s="429"/>
      <c r="T830" s="409"/>
      <c r="U830" s="409"/>
      <c r="V830" s="409"/>
      <c r="W830" s="409"/>
      <c r="X830" s="409"/>
      <c r="Y830" s="409"/>
      <c r="Z830" s="409"/>
      <c r="AA830" s="409"/>
      <c r="AB830" s="409"/>
      <c r="AC830" s="409"/>
      <c r="AD830" s="409"/>
      <c r="AE830" s="411"/>
    </row>
    <row r="831" spans="19:31" x14ac:dyDescent="0.25">
      <c r="S831" s="429"/>
      <c r="T831" s="409"/>
      <c r="U831" s="409"/>
      <c r="V831" s="409"/>
      <c r="W831" s="409"/>
      <c r="X831" s="409"/>
      <c r="Y831" s="409"/>
      <c r="Z831" s="409"/>
      <c r="AA831" s="409"/>
      <c r="AB831" s="409"/>
      <c r="AC831" s="409"/>
      <c r="AD831" s="409"/>
      <c r="AE831" s="411"/>
    </row>
    <row r="832" spans="19:31" x14ac:dyDescent="0.25">
      <c r="S832" s="429"/>
      <c r="T832" s="409"/>
      <c r="U832" s="409"/>
      <c r="V832" s="409"/>
      <c r="W832" s="409"/>
      <c r="X832" s="409"/>
      <c r="Y832" s="409"/>
      <c r="Z832" s="409"/>
      <c r="AA832" s="409"/>
      <c r="AB832" s="409"/>
      <c r="AC832" s="409"/>
      <c r="AD832" s="409"/>
      <c r="AE832" s="411"/>
    </row>
    <row r="833" spans="19:31" x14ac:dyDescent="0.25">
      <c r="S833" s="429"/>
      <c r="T833" s="409"/>
      <c r="U833" s="409"/>
      <c r="V833" s="409"/>
      <c r="W833" s="409"/>
      <c r="X833" s="409"/>
      <c r="Y833" s="409"/>
      <c r="Z833" s="409"/>
      <c r="AA833" s="409"/>
      <c r="AB833" s="409"/>
      <c r="AC833" s="409"/>
      <c r="AD833" s="409"/>
      <c r="AE833" s="411"/>
    </row>
    <row r="834" spans="19:31" x14ac:dyDescent="0.25">
      <c r="S834" s="429"/>
      <c r="T834" s="409"/>
      <c r="U834" s="409"/>
      <c r="V834" s="409"/>
      <c r="W834" s="409"/>
      <c r="X834" s="409"/>
      <c r="Y834" s="409"/>
      <c r="Z834" s="409"/>
      <c r="AA834" s="409"/>
      <c r="AB834" s="409"/>
      <c r="AC834" s="409"/>
      <c r="AD834" s="409"/>
      <c r="AE834" s="411"/>
    </row>
    <row r="835" spans="19:31" x14ac:dyDescent="0.25">
      <c r="S835" s="429"/>
      <c r="T835" s="409"/>
      <c r="U835" s="409"/>
      <c r="V835" s="409"/>
      <c r="W835" s="409"/>
      <c r="X835" s="409"/>
      <c r="Y835" s="409"/>
      <c r="Z835" s="409"/>
      <c r="AA835" s="409"/>
      <c r="AB835" s="409"/>
      <c r="AC835" s="409"/>
      <c r="AD835" s="409"/>
      <c r="AE835" s="411"/>
    </row>
    <row r="836" spans="19:31" x14ac:dyDescent="0.25">
      <c r="S836" s="429"/>
      <c r="T836" s="409"/>
      <c r="U836" s="409"/>
      <c r="V836" s="409"/>
      <c r="W836" s="409"/>
      <c r="X836" s="409"/>
      <c r="Y836" s="409"/>
      <c r="Z836" s="409"/>
      <c r="AA836" s="409"/>
      <c r="AB836" s="409"/>
      <c r="AC836" s="409"/>
      <c r="AD836" s="409"/>
      <c r="AE836" s="411"/>
    </row>
    <row r="837" spans="19:31" x14ac:dyDescent="0.25">
      <c r="S837" s="429"/>
      <c r="T837" s="409"/>
      <c r="U837" s="409"/>
      <c r="V837" s="409"/>
      <c r="W837" s="409"/>
      <c r="X837" s="409"/>
      <c r="Y837" s="409"/>
      <c r="Z837" s="409"/>
      <c r="AA837" s="409"/>
      <c r="AB837" s="409"/>
      <c r="AC837" s="409"/>
      <c r="AD837" s="409"/>
      <c r="AE837" s="411"/>
    </row>
    <row r="838" spans="19:31" x14ac:dyDescent="0.25">
      <c r="S838" s="429"/>
      <c r="T838" s="409"/>
      <c r="U838" s="409"/>
      <c r="V838" s="409"/>
      <c r="W838" s="409"/>
      <c r="X838" s="409"/>
      <c r="Y838" s="409"/>
      <c r="Z838" s="409"/>
      <c r="AA838" s="409"/>
      <c r="AB838" s="409"/>
      <c r="AC838" s="409"/>
      <c r="AD838" s="409"/>
      <c r="AE838" s="411"/>
    </row>
    <row r="839" spans="19:31" x14ac:dyDescent="0.25">
      <c r="S839" s="429"/>
      <c r="T839" s="409"/>
      <c r="U839" s="409"/>
      <c r="V839" s="409"/>
      <c r="W839" s="409"/>
      <c r="X839" s="409"/>
      <c r="Y839" s="409"/>
      <c r="Z839" s="409"/>
      <c r="AA839" s="409"/>
      <c r="AB839" s="409"/>
      <c r="AC839" s="409"/>
      <c r="AD839" s="409"/>
      <c r="AE839" s="411"/>
    </row>
    <row r="840" spans="19:31" x14ac:dyDescent="0.25">
      <c r="S840" s="429"/>
      <c r="T840" s="409"/>
      <c r="U840" s="409"/>
      <c r="V840" s="409"/>
      <c r="W840" s="409"/>
      <c r="X840" s="409"/>
      <c r="Y840" s="409"/>
      <c r="Z840" s="409"/>
      <c r="AA840" s="409"/>
      <c r="AB840" s="409"/>
      <c r="AC840" s="409"/>
      <c r="AD840" s="409"/>
      <c r="AE840" s="411"/>
    </row>
    <row r="841" spans="19:31" x14ac:dyDescent="0.25">
      <c r="S841" s="429"/>
      <c r="T841" s="409"/>
      <c r="U841" s="409"/>
      <c r="V841" s="409"/>
      <c r="W841" s="409"/>
      <c r="X841" s="409"/>
      <c r="Y841" s="409"/>
      <c r="Z841" s="409"/>
      <c r="AA841" s="409"/>
      <c r="AB841" s="409"/>
      <c r="AC841" s="409"/>
      <c r="AD841" s="409"/>
      <c r="AE841" s="411"/>
    </row>
    <row r="842" spans="19:31" x14ac:dyDescent="0.25">
      <c r="S842" s="429"/>
      <c r="T842" s="409"/>
      <c r="U842" s="409"/>
      <c r="V842" s="409"/>
      <c r="W842" s="409"/>
      <c r="X842" s="409"/>
      <c r="Y842" s="409"/>
      <c r="Z842" s="409"/>
      <c r="AA842" s="409"/>
      <c r="AB842" s="409"/>
      <c r="AC842" s="409"/>
      <c r="AD842" s="409"/>
      <c r="AE842" s="411"/>
    </row>
    <row r="843" spans="19:31" x14ac:dyDescent="0.25">
      <c r="S843" s="429"/>
      <c r="T843" s="409"/>
      <c r="U843" s="409"/>
      <c r="V843" s="409"/>
      <c r="W843" s="409"/>
      <c r="X843" s="409"/>
      <c r="Y843" s="409"/>
      <c r="Z843" s="409"/>
      <c r="AA843" s="409"/>
      <c r="AB843" s="409"/>
      <c r="AC843" s="409"/>
      <c r="AD843" s="409"/>
      <c r="AE843" s="411"/>
    </row>
    <row r="844" spans="19:31" x14ac:dyDescent="0.25">
      <c r="S844" s="429"/>
      <c r="T844" s="409"/>
      <c r="U844" s="409"/>
      <c r="V844" s="409"/>
      <c r="W844" s="409"/>
      <c r="X844" s="409"/>
      <c r="Y844" s="409"/>
      <c r="Z844" s="409"/>
      <c r="AA844" s="409"/>
      <c r="AB844" s="409"/>
      <c r="AC844" s="409"/>
      <c r="AD844" s="409"/>
      <c r="AE844" s="411"/>
    </row>
    <row r="845" spans="19:31" x14ac:dyDescent="0.25">
      <c r="S845" s="429"/>
      <c r="T845" s="409"/>
      <c r="U845" s="409"/>
      <c r="V845" s="409"/>
      <c r="W845" s="409"/>
      <c r="X845" s="409"/>
      <c r="Y845" s="409"/>
      <c r="Z845" s="409"/>
      <c r="AA845" s="409"/>
      <c r="AB845" s="409"/>
      <c r="AC845" s="409"/>
      <c r="AD845" s="409"/>
      <c r="AE845" s="411"/>
    </row>
    <row r="846" spans="19:31" x14ac:dyDescent="0.25">
      <c r="S846" s="429"/>
      <c r="T846" s="409"/>
      <c r="U846" s="409"/>
      <c r="V846" s="409"/>
      <c r="W846" s="409"/>
      <c r="X846" s="409"/>
      <c r="Y846" s="409"/>
      <c r="Z846" s="409"/>
      <c r="AA846" s="409"/>
      <c r="AB846" s="409"/>
      <c r="AC846" s="409"/>
      <c r="AD846" s="409"/>
      <c r="AE846" s="411"/>
    </row>
    <row r="847" spans="19:31" x14ac:dyDescent="0.25">
      <c r="S847" s="429"/>
      <c r="T847" s="409"/>
      <c r="U847" s="409"/>
      <c r="V847" s="409"/>
      <c r="W847" s="409"/>
      <c r="X847" s="409"/>
      <c r="Y847" s="409"/>
      <c r="Z847" s="409"/>
      <c r="AA847" s="409"/>
      <c r="AB847" s="409"/>
      <c r="AC847" s="409"/>
      <c r="AD847" s="409"/>
      <c r="AE847" s="411"/>
    </row>
    <row r="848" spans="19:31" x14ac:dyDescent="0.25">
      <c r="S848" s="429"/>
      <c r="T848" s="409"/>
      <c r="U848" s="409"/>
      <c r="V848" s="409"/>
      <c r="W848" s="409"/>
      <c r="X848" s="409"/>
      <c r="Y848" s="409"/>
      <c r="Z848" s="409"/>
      <c r="AA848" s="409"/>
      <c r="AB848" s="409"/>
      <c r="AC848" s="409"/>
      <c r="AD848" s="409"/>
      <c r="AE848" s="411"/>
    </row>
    <row r="849" spans="19:31" x14ac:dyDescent="0.25">
      <c r="S849" s="429"/>
      <c r="T849" s="409"/>
      <c r="U849" s="409"/>
      <c r="V849" s="409"/>
      <c r="W849" s="409"/>
      <c r="X849" s="409"/>
      <c r="Y849" s="409"/>
      <c r="Z849" s="409"/>
      <c r="AA849" s="409"/>
      <c r="AB849" s="409"/>
      <c r="AC849" s="409"/>
      <c r="AD849" s="409"/>
      <c r="AE849" s="411"/>
    </row>
    <row r="850" spans="19:31" x14ac:dyDescent="0.25">
      <c r="S850" s="429"/>
      <c r="T850" s="409"/>
      <c r="U850" s="409"/>
      <c r="V850" s="409"/>
      <c r="W850" s="409"/>
      <c r="X850" s="409"/>
      <c r="Y850" s="409"/>
      <c r="Z850" s="409"/>
      <c r="AA850" s="409"/>
      <c r="AB850" s="409"/>
      <c r="AC850" s="409"/>
      <c r="AD850" s="409"/>
      <c r="AE850" s="411"/>
    </row>
    <row r="851" spans="19:31" x14ac:dyDescent="0.25">
      <c r="S851" s="429"/>
      <c r="T851" s="409"/>
      <c r="U851" s="409"/>
      <c r="V851" s="409"/>
      <c r="W851" s="409"/>
      <c r="X851" s="409"/>
      <c r="Y851" s="409"/>
      <c r="Z851" s="409"/>
      <c r="AA851" s="409"/>
      <c r="AB851" s="409"/>
      <c r="AC851" s="409"/>
      <c r="AD851" s="409"/>
      <c r="AE851" s="411"/>
    </row>
    <row r="852" spans="19:31" x14ac:dyDescent="0.25">
      <c r="S852" s="429"/>
      <c r="T852" s="409"/>
      <c r="U852" s="409"/>
      <c r="V852" s="409"/>
      <c r="W852" s="409"/>
      <c r="X852" s="409"/>
      <c r="Y852" s="409"/>
      <c r="Z852" s="409"/>
      <c r="AA852" s="409"/>
      <c r="AB852" s="409"/>
      <c r="AC852" s="409"/>
      <c r="AD852" s="409"/>
      <c r="AE852" s="411"/>
    </row>
    <row r="853" spans="19:31" x14ac:dyDescent="0.25">
      <c r="S853" s="429"/>
      <c r="T853" s="409"/>
      <c r="U853" s="409"/>
      <c r="V853" s="409"/>
      <c r="W853" s="409"/>
      <c r="X853" s="409"/>
      <c r="Y853" s="409"/>
      <c r="Z853" s="409"/>
      <c r="AA853" s="409"/>
      <c r="AB853" s="409"/>
      <c r="AC853" s="409"/>
      <c r="AD853" s="409"/>
      <c r="AE853" s="411"/>
    </row>
    <row r="854" spans="19:31" x14ac:dyDescent="0.25">
      <c r="S854" s="429"/>
      <c r="T854" s="409"/>
      <c r="U854" s="409"/>
      <c r="V854" s="409"/>
      <c r="W854" s="409"/>
      <c r="X854" s="409"/>
      <c r="Y854" s="409"/>
      <c r="Z854" s="409"/>
      <c r="AA854" s="409"/>
      <c r="AB854" s="409"/>
      <c r="AC854" s="409"/>
      <c r="AD854" s="409"/>
      <c r="AE854" s="411"/>
    </row>
    <row r="855" spans="19:31" x14ac:dyDescent="0.25">
      <c r="S855" s="429"/>
      <c r="T855" s="409"/>
      <c r="U855" s="409"/>
      <c r="V855" s="409"/>
      <c r="W855" s="409"/>
      <c r="X855" s="409"/>
      <c r="Y855" s="409"/>
      <c r="Z855" s="409"/>
      <c r="AA855" s="409"/>
      <c r="AB855" s="409"/>
      <c r="AC855" s="409"/>
      <c r="AD855" s="409"/>
      <c r="AE855" s="411"/>
    </row>
    <row r="856" spans="19:31" x14ac:dyDescent="0.25">
      <c r="S856" s="429"/>
      <c r="T856" s="409"/>
      <c r="U856" s="409"/>
      <c r="V856" s="409"/>
      <c r="W856" s="409"/>
      <c r="X856" s="409"/>
      <c r="Y856" s="409"/>
      <c r="Z856" s="409"/>
      <c r="AA856" s="409"/>
      <c r="AB856" s="409"/>
      <c r="AC856" s="409"/>
      <c r="AD856" s="409"/>
      <c r="AE856" s="411"/>
    </row>
    <row r="857" spans="19:31" x14ac:dyDescent="0.25">
      <c r="S857" s="429"/>
      <c r="T857" s="409"/>
      <c r="U857" s="409"/>
      <c r="V857" s="409"/>
      <c r="W857" s="409"/>
      <c r="X857" s="409"/>
      <c r="Y857" s="409"/>
      <c r="Z857" s="409"/>
      <c r="AA857" s="409"/>
      <c r="AB857" s="409"/>
      <c r="AC857" s="409"/>
      <c r="AD857" s="409"/>
      <c r="AE857" s="411"/>
    </row>
    <row r="858" spans="19:31" x14ac:dyDescent="0.25">
      <c r="S858" s="429"/>
      <c r="T858" s="409"/>
      <c r="U858" s="409"/>
      <c r="V858" s="409"/>
      <c r="W858" s="409"/>
      <c r="X858" s="409"/>
      <c r="Y858" s="409"/>
      <c r="Z858" s="409"/>
      <c r="AA858" s="409"/>
      <c r="AB858" s="409"/>
      <c r="AC858" s="409"/>
      <c r="AD858" s="409"/>
      <c r="AE858" s="411"/>
    </row>
    <row r="859" spans="19:31" x14ac:dyDescent="0.25">
      <c r="S859" s="429"/>
      <c r="T859" s="409"/>
      <c r="U859" s="409"/>
      <c r="V859" s="409"/>
      <c r="W859" s="409"/>
      <c r="X859" s="409"/>
      <c r="Y859" s="409"/>
      <c r="Z859" s="409"/>
      <c r="AA859" s="409"/>
      <c r="AB859" s="409"/>
      <c r="AC859" s="409"/>
      <c r="AD859" s="409"/>
      <c r="AE859" s="411"/>
    </row>
    <row r="860" spans="19:31" x14ac:dyDescent="0.25">
      <c r="S860" s="429"/>
      <c r="T860" s="409"/>
      <c r="U860" s="409"/>
      <c r="V860" s="409"/>
      <c r="W860" s="409"/>
      <c r="X860" s="409"/>
      <c r="Y860" s="409"/>
      <c r="Z860" s="409"/>
      <c r="AA860" s="409"/>
      <c r="AB860" s="409"/>
      <c r="AC860" s="409"/>
      <c r="AD860" s="409"/>
      <c r="AE860" s="411"/>
    </row>
    <row r="861" spans="19:31" x14ac:dyDescent="0.25">
      <c r="S861" s="429"/>
      <c r="T861" s="409"/>
      <c r="U861" s="409"/>
      <c r="V861" s="409"/>
      <c r="W861" s="409"/>
      <c r="X861" s="409"/>
      <c r="Y861" s="409"/>
      <c r="Z861" s="409"/>
      <c r="AA861" s="409"/>
      <c r="AB861" s="409"/>
      <c r="AC861" s="409"/>
      <c r="AD861" s="409"/>
      <c r="AE861" s="411"/>
    </row>
    <row r="862" spans="19:31" x14ac:dyDescent="0.25">
      <c r="S862" s="429"/>
      <c r="T862" s="409"/>
      <c r="U862" s="409"/>
      <c r="V862" s="409"/>
      <c r="W862" s="409"/>
      <c r="X862" s="409"/>
      <c r="Y862" s="409"/>
      <c r="Z862" s="409"/>
      <c r="AA862" s="409"/>
      <c r="AB862" s="409"/>
      <c r="AC862" s="409"/>
      <c r="AD862" s="409"/>
      <c r="AE862" s="411"/>
    </row>
    <row r="863" spans="19:31" x14ac:dyDescent="0.25">
      <c r="S863" s="429"/>
      <c r="T863" s="409"/>
      <c r="U863" s="409"/>
      <c r="V863" s="409"/>
      <c r="W863" s="409"/>
      <c r="X863" s="409"/>
      <c r="Y863" s="409"/>
      <c r="Z863" s="409"/>
      <c r="AA863" s="409"/>
      <c r="AB863" s="409"/>
      <c r="AC863" s="409"/>
      <c r="AD863" s="409"/>
      <c r="AE863" s="411"/>
    </row>
    <row r="864" spans="19:31" x14ac:dyDescent="0.25">
      <c r="S864" s="429"/>
      <c r="T864" s="409"/>
      <c r="U864" s="409"/>
      <c r="V864" s="409"/>
      <c r="W864" s="409"/>
      <c r="X864" s="409"/>
      <c r="Y864" s="409"/>
      <c r="Z864" s="409"/>
      <c r="AA864" s="409"/>
      <c r="AB864" s="409"/>
      <c r="AC864" s="409"/>
      <c r="AD864" s="409"/>
      <c r="AE864" s="411"/>
    </row>
    <row r="865" spans="19:31" x14ac:dyDescent="0.25">
      <c r="S865" s="429"/>
      <c r="T865" s="409"/>
      <c r="U865" s="409"/>
      <c r="V865" s="409"/>
      <c r="W865" s="409"/>
      <c r="X865" s="409"/>
      <c r="Y865" s="409"/>
      <c r="Z865" s="409"/>
      <c r="AA865" s="409"/>
      <c r="AB865" s="409"/>
      <c r="AC865" s="409"/>
      <c r="AD865" s="409"/>
      <c r="AE865" s="411"/>
    </row>
    <row r="866" spans="19:31" x14ac:dyDescent="0.25">
      <c r="S866" s="429"/>
      <c r="T866" s="409"/>
      <c r="U866" s="409"/>
      <c r="V866" s="409"/>
      <c r="W866" s="409"/>
      <c r="X866" s="409"/>
      <c r="Y866" s="409"/>
      <c r="Z866" s="409"/>
      <c r="AA866" s="409"/>
      <c r="AB866" s="409"/>
      <c r="AC866" s="409"/>
      <c r="AD866" s="409"/>
      <c r="AE866" s="411"/>
    </row>
    <row r="867" spans="19:31" x14ac:dyDescent="0.25">
      <c r="S867" s="429"/>
      <c r="T867" s="409"/>
      <c r="U867" s="409"/>
      <c r="V867" s="409"/>
      <c r="W867" s="409"/>
      <c r="X867" s="409"/>
      <c r="Y867" s="409"/>
      <c r="Z867" s="409"/>
      <c r="AA867" s="409"/>
      <c r="AB867" s="409"/>
      <c r="AC867" s="409"/>
      <c r="AD867" s="409"/>
      <c r="AE867" s="411"/>
    </row>
    <row r="868" spans="19:31" x14ac:dyDescent="0.25">
      <c r="S868" s="429"/>
      <c r="T868" s="409"/>
      <c r="U868" s="409"/>
      <c r="V868" s="409"/>
      <c r="W868" s="409"/>
      <c r="X868" s="409"/>
      <c r="Y868" s="409"/>
      <c r="Z868" s="409"/>
      <c r="AA868" s="409"/>
      <c r="AB868" s="409"/>
      <c r="AC868" s="409"/>
      <c r="AD868" s="409"/>
      <c r="AE868" s="411"/>
    </row>
    <row r="869" spans="19:31" x14ac:dyDescent="0.25">
      <c r="S869" s="429"/>
      <c r="T869" s="409"/>
      <c r="U869" s="409"/>
      <c r="V869" s="409"/>
      <c r="W869" s="409"/>
      <c r="X869" s="409"/>
      <c r="Y869" s="409"/>
      <c r="Z869" s="409"/>
      <c r="AA869" s="409"/>
      <c r="AB869" s="409"/>
      <c r="AC869" s="409"/>
      <c r="AD869" s="409"/>
      <c r="AE869" s="411"/>
    </row>
    <row r="870" spans="19:31" x14ac:dyDescent="0.25">
      <c r="S870" s="429"/>
      <c r="T870" s="409"/>
      <c r="U870" s="409"/>
      <c r="V870" s="409"/>
      <c r="W870" s="409"/>
      <c r="X870" s="409"/>
      <c r="Y870" s="409"/>
      <c r="Z870" s="409"/>
      <c r="AA870" s="409"/>
      <c r="AB870" s="409"/>
      <c r="AC870" s="409"/>
      <c r="AD870" s="409"/>
      <c r="AE870" s="411"/>
    </row>
    <row r="871" spans="19:31" x14ac:dyDescent="0.25">
      <c r="S871" s="429"/>
      <c r="T871" s="409"/>
      <c r="U871" s="409"/>
      <c r="V871" s="409"/>
      <c r="W871" s="409"/>
      <c r="X871" s="409"/>
      <c r="Y871" s="409"/>
      <c r="Z871" s="409"/>
      <c r="AA871" s="409"/>
      <c r="AB871" s="409"/>
      <c r="AC871" s="409"/>
      <c r="AD871" s="409"/>
      <c r="AE871" s="411"/>
    </row>
    <row r="872" spans="19:31" x14ac:dyDescent="0.25">
      <c r="S872" s="429"/>
      <c r="T872" s="409"/>
      <c r="U872" s="409"/>
      <c r="V872" s="409"/>
      <c r="W872" s="409"/>
      <c r="X872" s="409"/>
      <c r="Y872" s="409"/>
      <c r="Z872" s="409"/>
      <c r="AA872" s="409"/>
      <c r="AB872" s="409"/>
      <c r="AC872" s="409"/>
      <c r="AD872" s="409"/>
      <c r="AE872" s="411"/>
    </row>
    <row r="873" spans="19:31" x14ac:dyDescent="0.25">
      <c r="S873" s="429"/>
      <c r="T873" s="409"/>
      <c r="U873" s="409"/>
      <c r="V873" s="409"/>
      <c r="W873" s="409"/>
      <c r="X873" s="409"/>
      <c r="Y873" s="409"/>
      <c r="Z873" s="409"/>
      <c r="AA873" s="409"/>
      <c r="AB873" s="409"/>
      <c r="AC873" s="409"/>
      <c r="AD873" s="409"/>
      <c r="AE873" s="411"/>
    </row>
    <row r="874" spans="19:31" x14ac:dyDescent="0.25">
      <c r="S874" s="429"/>
      <c r="T874" s="409"/>
      <c r="U874" s="409"/>
      <c r="V874" s="409"/>
      <c r="W874" s="409"/>
      <c r="X874" s="409"/>
      <c r="Y874" s="409"/>
      <c r="Z874" s="409"/>
      <c r="AA874" s="409"/>
      <c r="AB874" s="409"/>
      <c r="AC874" s="409"/>
      <c r="AD874" s="409"/>
      <c r="AE874" s="411"/>
    </row>
    <row r="875" spans="19:31" x14ac:dyDescent="0.25">
      <c r="S875" s="429"/>
      <c r="T875" s="409"/>
      <c r="U875" s="409"/>
      <c r="V875" s="409"/>
      <c r="W875" s="409"/>
      <c r="X875" s="409"/>
      <c r="Y875" s="409"/>
      <c r="Z875" s="409"/>
      <c r="AA875" s="409"/>
      <c r="AB875" s="409"/>
      <c r="AC875" s="409"/>
      <c r="AD875" s="409"/>
      <c r="AE875" s="411"/>
    </row>
    <row r="876" spans="19:31" x14ac:dyDescent="0.25">
      <c r="S876" s="429"/>
      <c r="T876" s="409"/>
      <c r="U876" s="409"/>
      <c r="V876" s="409"/>
      <c r="W876" s="409"/>
      <c r="X876" s="409"/>
      <c r="Y876" s="409"/>
      <c r="Z876" s="409"/>
      <c r="AA876" s="409"/>
      <c r="AB876" s="409"/>
      <c r="AC876" s="409"/>
      <c r="AD876" s="409"/>
      <c r="AE876" s="411"/>
    </row>
    <row r="877" spans="19:31" x14ac:dyDescent="0.25">
      <c r="S877" s="429"/>
      <c r="T877" s="409"/>
      <c r="U877" s="409"/>
      <c r="V877" s="409"/>
      <c r="W877" s="409"/>
      <c r="X877" s="409"/>
      <c r="Y877" s="409"/>
      <c r="Z877" s="409"/>
      <c r="AA877" s="409"/>
      <c r="AB877" s="409"/>
      <c r="AC877" s="409"/>
      <c r="AD877" s="409"/>
      <c r="AE877" s="411"/>
    </row>
    <row r="878" spans="19:31" x14ac:dyDescent="0.25">
      <c r="S878" s="429"/>
      <c r="T878" s="409"/>
      <c r="U878" s="409"/>
      <c r="V878" s="409"/>
      <c r="W878" s="409"/>
      <c r="X878" s="409"/>
      <c r="Y878" s="409"/>
      <c r="Z878" s="409"/>
      <c r="AA878" s="409"/>
      <c r="AB878" s="409"/>
      <c r="AC878" s="409"/>
      <c r="AD878" s="409"/>
      <c r="AE878" s="411"/>
    </row>
    <row r="879" spans="19:31" x14ac:dyDescent="0.25">
      <c r="S879" s="429"/>
      <c r="T879" s="409"/>
      <c r="U879" s="409"/>
      <c r="V879" s="409"/>
      <c r="W879" s="409"/>
      <c r="X879" s="409"/>
      <c r="Y879" s="409"/>
      <c r="Z879" s="409"/>
      <c r="AA879" s="409"/>
      <c r="AB879" s="409"/>
      <c r="AC879" s="409"/>
      <c r="AD879" s="409"/>
      <c r="AE879" s="411"/>
    </row>
    <row r="880" spans="19:31" x14ac:dyDescent="0.25">
      <c r="S880" s="429"/>
      <c r="T880" s="409"/>
      <c r="U880" s="409"/>
      <c r="V880" s="409"/>
      <c r="W880" s="409"/>
      <c r="X880" s="409"/>
      <c r="Y880" s="409"/>
      <c r="Z880" s="409"/>
      <c r="AA880" s="409"/>
      <c r="AB880" s="409"/>
      <c r="AC880" s="409"/>
      <c r="AD880" s="409"/>
      <c r="AE880" s="411"/>
    </row>
    <row r="881" spans="19:31" x14ac:dyDescent="0.25">
      <c r="S881" s="429"/>
      <c r="T881" s="409"/>
      <c r="U881" s="409"/>
      <c r="V881" s="409"/>
      <c r="W881" s="409"/>
      <c r="X881" s="409"/>
      <c r="Y881" s="409"/>
      <c r="Z881" s="409"/>
      <c r="AA881" s="409"/>
      <c r="AB881" s="409"/>
      <c r="AC881" s="409"/>
      <c r="AD881" s="409"/>
      <c r="AE881" s="411"/>
    </row>
    <row r="882" spans="19:31" x14ac:dyDescent="0.25">
      <c r="S882" s="429"/>
      <c r="T882" s="409"/>
      <c r="U882" s="409"/>
      <c r="V882" s="409"/>
      <c r="W882" s="409"/>
      <c r="X882" s="409"/>
      <c r="Y882" s="409"/>
      <c r="Z882" s="409"/>
      <c r="AA882" s="409"/>
      <c r="AB882" s="409"/>
      <c r="AC882" s="409"/>
      <c r="AD882" s="409"/>
      <c r="AE882" s="411"/>
    </row>
    <row r="883" spans="19:31" x14ac:dyDescent="0.25">
      <c r="S883" s="429"/>
      <c r="T883" s="409"/>
      <c r="U883" s="409"/>
      <c r="V883" s="409"/>
      <c r="W883" s="409"/>
      <c r="X883" s="409"/>
      <c r="Y883" s="409"/>
      <c r="Z883" s="409"/>
      <c r="AA883" s="409"/>
      <c r="AB883" s="409"/>
      <c r="AC883" s="409"/>
      <c r="AD883" s="409"/>
      <c r="AE883" s="411"/>
    </row>
    <row r="884" spans="19:31" x14ac:dyDescent="0.25">
      <c r="S884" s="429"/>
      <c r="T884" s="409"/>
      <c r="U884" s="409"/>
      <c r="V884" s="409"/>
      <c r="W884" s="409"/>
      <c r="X884" s="409"/>
      <c r="Y884" s="409"/>
      <c r="Z884" s="409"/>
      <c r="AA884" s="409"/>
      <c r="AB884" s="409"/>
      <c r="AC884" s="409"/>
      <c r="AD884" s="409"/>
      <c r="AE884" s="411"/>
    </row>
    <row r="885" spans="19:31" x14ac:dyDescent="0.25">
      <c r="S885" s="429"/>
      <c r="T885" s="409"/>
      <c r="U885" s="409"/>
      <c r="V885" s="409"/>
      <c r="W885" s="409"/>
      <c r="X885" s="409"/>
      <c r="Y885" s="409"/>
      <c r="Z885" s="409"/>
      <c r="AA885" s="409"/>
      <c r="AB885" s="409"/>
      <c r="AC885" s="409"/>
      <c r="AD885" s="409"/>
      <c r="AE885" s="411"/>
    </row>
    <row r="886" spans="19:31" x14ac:dyDescent="0.25">
      <c r="S886" s="429"/>
      <c r="T886" s="409"/>
      <c r="U886" s="409"/>
      <c r="V886" s="409"/>
      <c r="W886" s="409"/>
      <c r="X886" s="409"/>
      <c r="Y886" s="409"/>
      <c r="Z886" s="409"/>
      <c r="AA886" s="409"/>
      <c r="AB886" s="409"/>
      <c r="AC886" s="409"/>
      <c r="AD886" s="409"/>
      <c r="AE886" s="411"/>
    </row>
    <row r="887" spans="19:31" x14ac:dyDescent="0.25">
      <c r="S887" s="429"/>
      <c r="T887" s="409"/>
      <c r="U887" s="409"/>
      <c r="V887" s="409"/>
      <c r="W887" s="409"/>
      <c r="X887" s="409"/>
      <c r="Y887" s="409"/>
      <c r="Z887" s="409"/>
      <c r="AA887" s="409"/>
      <c r="AB887" s="409"/>
      <c r="AC887" s="409"/>
      <c r="AD887" s="409"/>
      <c r="AE887" s="411"/>
    </row>
    <row r="888" spans="19:31" x14ac:dyDescent="0.25">
      <c r="S888" s="429"/>
      <c r="T888" s="409"/>
      <c r="U888" s="409"/>
      <c r="V888" s="409"/>
      <c r="W888" s="409"/>
      <c r="X888" s="409"/>
      <c r="Y888" s="409"/>
      <c r="Z888" s="409"/>
      <c r="AA888" s="409"/>
      <c r="AB888" s="409"/>
      <c r="AC888" s="409"/>
      <c r="AD888" s="409"/>
      <c r="AE888" s="411"/>
    </row>
    <row r="889" spans="19:31" x14ac:dyDescent="0.25">
      <c r="S889" s="429"/>
      <c r="T889" s="409"/>
      <c r="U889" s="409"/>
      <c r="V889" s="409"/>
      <c r="W889" s="409"/>
      <c r="X889" s="409"/>
      <c r="Y889" s="409"/>
      <c r="Z889" s="409"/>
      <c r="AA889" s="409"/>
      <c r="AB889" s="409"/>
      <c r="AC889" s="409"/>
      <c r="AD889" s="409"/>
      <c r="AE889" s="411"/>
    </row>
    <row r="890" spans="19:31" x14ac:dyDescent="0.25">
      <c r="S890" s="429"/>
      <c r="T890" s="409"/>
      <c r="U890" s="409"/>
      <c r="V890" s="409"/>
      <c r="W890" s="409"/>
      <c r="X890" s="409"/>
      <c r="Y890" s="409"/>
      <c r="Z890" s="409"/>
      <c r="AA890" s="409"/>
      <c r="AB890" s="409"/>
      <c r="AC890" s="409"/>
      <c r="AD890" s="409"/>
      <c r="AE890" s="411"/>
    </row>
    <row r="891" spans="19:31" x14ac:dyDescent="0.25">
      <c r="S891" s="429"/>
      <c r="T891" s="409"/>
      <c r="U891" s="409"/>
      <c r="V891" s="409"/>
      <c r="W891" s="409"/>
      <c r="X891" s="409"/>
      <c r="Y891" s="409"/>
      <c r="Z891" s="409"/>
      <c r="AA891" s="409"/>
      <c r="AB891" s="409"/>
      <c r="AC891" s="409"/>
      <c r="AD891" s="409"/>
      <c r="AE891" s="411"/>
    </row>
    <row r="892" spans="19:31" x14ac:dyDescent="0.25">
      <c r="S892" s="429"/>
      <c r="T892" s="409"/>
      <c r="U892" s="409"/>
      <c r="V892" s="409"/>
      <c r="W892" s="409"/>
      <c r="X892" s="409"/>
      <c r="Y892" s="409"/>
      <c r="Z892" s="409"/>
      <c r="AA892" s="409"/>
      <c r="AB892" s="409"/>
      <c r="AC892" s="409"/>
      <c r="AD892" s="409"/>
      <c r="AE892" s="411"/>
    </row>
    <row r="893" spans="19:31" x14ac:dyDescent="0.25">
      <c r="S893" s="429"/>
      <c r="T893" s="409"/>
      <c r="U893" s="409"/>
      <c r="V893" s="409"/>
      <c r="W893" s="409"/>
      <c r="X893" s="409"/>
      <c r="Y893" s="409"/>
      <c r="Z893" s="409"/>
      <c r="AA893" s="409"/>
      <c r="AB893" s="409"/>
      <c r="AC893" s="409"/>
      <c r="AD893" s="409"/>
      <c r="AE893" s="411"/>
    </row>
    <row r="894" spans="19:31" x14ac:dyDescent="0.25">
      <c r="S894" s="429"/>
      <c r="T894" s="409"/>
      <c r="U894" s="409"/>
      <c r="V894" s="409"/>
      <c r="W894" s="409"/>
      <c r="X894" s="409"/>
      <c r="Y894" s="409"/>
      <c r="Z894" s="409"/>
      <c r="AA894" s="409"/>
      <c r="AB894" s="409"/>
      <c r="AC894" s="409"/>
      <c r="AD894" s="409"/>
      <c r="AE894" s="411"/>
    </row>
    <row r="895" spans="19:31" x14ac:dyDescent="0.25">
      <c r="S895" s="429"/>
      <c r="T895" s="409"/>
      <c r="U895" s="409"/>
      <c r="V895" s="409"/>
      <c r="W895" s="409"/>
      <c r="X895" s="409"/>
      <c r="Y895" s="409"/>
      <c r="Z895" s="409"/>
      <c r="AA895" s="409"/>
      <c r="AB895" s="409"/>
      <c r="AC895" s="409"/>
      <c r="AD895" s="409"/>
      <c r="AE895" s="411"/>
    </row>
    <row r="896" spans="19:31" x14ac:dyDescent="0.25">
      <c r="S896" s="429"/>
      <c r="T896" s="409"/>
      <c r="U896" s="409"/>
      <c r="V896" s="409"/>
      <c r="W896" s="409"/>
      <c r="X896" s="409"/>
      <c r="Y896" s="409"/>
      <c r="Z896" s="409"/>
      <c r="AA896" s="409"/>
      <c r="AB896" s="409"/>
      <c r="AC896" s="409"/>
      <c r="AD896" s="409"/>
      <c r="AE896" s="411"/>
    </row>
    <row r="897" spans="19:31" x14ac:dyDescent="0.25">
      <c r="S897" s="429"/>
      <c r="T897" s="409"/>
      <c r="U897" s="409"/>
      <c r="V897" s="409"/>
      <c r="W897" s="409"/>
      <c r="X897" s="409"/>
      <c r="Y897" s="409"/>
      <c r="Z897" s="409"/>
      <c r="AA897" s="409"/>
      <c r="AB897" s="409"/>
      <c r="AC897" s="409"/>
      <c r="AD897" s="409"/>
      <c r="AE897" s="411"/>
    </row>
    <row r="898" spans="19:31" x14ac:dyDescent="0.25">
      <c r="S898" s="429"/>
      <c r="T898" s="409"/>
      <c r="U898" s="409"/>
      <c r="V898" s="409"/>
      <c r="W898" s="409"/>
      <c r="X898" s="409"/>
      <c r="Y898" s="409"/>
      <c r="Z898" s="409"/>
      <c r="AA898" s="409"/>
      <c r="AB898" s="409"/>
      <c r="AC898" s="409"/>
      <c r="AD898" s="409"/>
      <c r="AE898" s="411"/>
    </row>
    <row r="899" spans="19:31" x14ac:dyDescent="0.25">
      <c r="S899" s="429"/>
      <c r="T899" s="409"/>
      <c r="U899" s="409"/>
      <c r="V899" s="409"/>
      <c r="W899" s="409"/>
      <c r="X899" s="409"/>
      <c r="Y899" s="409"/>
      <c r="Z899" s="409"/>
      <c r="AA899" s="409"/>
      <c r="AB899" s="409"/>
      <c r="AC899" s="409"/>
      <c r="AD899" s="409"/>
      <c r="AE899" s="411"/>
    </row>
    <row r="900" spans="19:31" x14ac:dyDescent="0.25">
      <c r="S900" s="429"/>
      <c r="T900" s="409"/>
      <c r="U900" s="409"/>
      <c r="V900" s="409"/>
      <c r="W900" s="409"/>
      <c r="X900" s="409"/>
      <c r="Y900" s="409"/>
      <c r="Z900" s="409"/>
      <c r="AA900" s="409"/>
      <c r="AB900" s="409"/>
      <c r="AC900" s="409"/>
      <c r="AD900" s="409"/>
      <c r="AE900" s="411"/>
    </row>
    <row r="901" spans="19:31" x14ac:dyDescent="0.25">
      <c r="S901" s="429"/>
      <c r="T901" s="409"/>
      <c r="U901" s="409"/>
      <c r="V901" s="409"/>
      <c r="W901" s="409"/>
      <c r="X901" s="409"/>
      <c r="Y901" s="409"/>
      <c r="Z901" s="409"/>
      <c r="AA901" s="409"/>
      <c r="AB901" s="409"/>
      <c r="AC901" s="409"/>
      <c r="AD901" s="409"/>
      <c r="AE901" s="411"/>
    </row>
    <row r="902" spans="19:31" x14ac:dyDescent="0.25">
      <c r="S902" s="429"/>
      <c r="T902" s="409"/>
      <c r="U902" s="409"/>
      <c r="V902" s="409"/>
      <c r="W902" s="409"/>
      <c r="X902" s="409"/>
      <c r="Y902" s="409"/>
      <c r="Z902" s="409"/>
      <c r="AA902" s="409"/>
      <c r="AB902" s="409"/>
      <c r="AC902" s="409"/>
      <c r="AD902" s="409"/>
      <c r="AE902" s="411"/>
    </row>
    <row r="903" spans="19:31" x14ac:dyDescent="0.25">
      <c r="S903" s="429"/>
      <c r="T903" s="409"/>
      <c r="U903" s="409"/>
      <c r="V903" s="409"/>
      <c r="W903" s="409"/>
      <c r="X903" s="409"/>
      <c r="Y903" s="409"/>
      <c r="Z903" s="409"/>
      <c r="AA903" s="409"/>
      <c r="AB903" s="409"/>
      <c r="AC903" s="409"/>
      <c r="AD903" s="409"/>
      <c r="AE903" s="411"/>
    </row>
    <row r="904" spans="19:31" x14ac:dyDescent="0.25">
      <c r="S904" s="429"/>
      <c r="T904" s="409"/>
      <c r="U904" s="409"/>
      <c r="V904" s="409"/>
      <c r="W904" s="409"/>
      <c r="X904" s="409"/>
      <c r="Y904" s="409"/>
      <c r="Z904" s="409"/>
      <c r="AA904" s="409"/>
      <c r="AB904" s="409"/>
      <c r="AC904" s="409"/>
      <c r="AD904" s="409"/>
      <c r="AE904" s="411"/>
    </row>
    <row r="905" spans="19:31" x14ac:dyDescent="0.25">
      <c r="S905" s="429"/>
      <c r="T905" s="409"/>
      <c r="U905" s="409"/>
      <c r="V905" s="409"/>
      <c r="W905" s="409"/>
      <c r="X905" s="409"/>
      <c r="Y905" s="409"/>
      <c r="Z905" s="409"/>
      <c r="AA905" s="409"/>
      <c r="AB905" s="409"/>
      <c r="AC905" s="409"/>
      <c r="AD905" s="409"/>
      <c r="AE905" s="411"/>
    </row>
    <row r="906" spans="19:31" x14ac:dyDescent="0.25">
      <c r="S906" s="429"/>
      <c r="T906" s="409"/>
      <c r="U906" s="409"/>
      <c r="V906" s="409"/>
      <c r="W906" s="409"/>
      <c r="X906" s="409"/>
      <c r="Y906" s="409"/>
      <c r="Z906" s="409"/>
      <c r="AA906" s="409"/>
      <c r="AB906" s="409"/>
      <c r="AC906" s="409"/>
      <c r="AD906" s="409"/>
      <c r="AE906" s="411"/>
    </row>
    <row r="907" spans="19:31" x14ac:dyDescent="0.25">
      <c r="S907" s="429"/>
      <c r="T907" s="409"/>
      <c r="U907" s="409"/>
      <c r="V907" s="409"/>
      <c r="W907" s="409"/>
      <c r="X907" s="409"/>
      <c r="Y907" s="409"/>
      <c r="Z907" s="409"/>
      <c r="AA907" s="409"/>
      <c r="AB907" s="409"/>
      <c r="AC907" s="409"/>
      <c r="AD907" s="409"/>
      <c r="AE907" s="411"/>
    </row>
    <row r="908" spans="19:31" x14ac:dyDescent="0.25">
      <c r="S908" s="429"/>
      <c r="T908" s="409"/>
      <c r="U908" s="409"/>
      <c r="V908" s="409"/>
      <c r="W908" s="409"/>
      <c r="X908" s="409"/>
      <c r="Y908" s="409"/>
      <c r="Z908" s="409"/>
      <c r="AA908" s="409"/>
      <c r="AB908" s="409"/>
      <c r="AC908" s="409"/>
      <c r="AD908" s="409"/>
      <c r="AE908" s="411"/>
    </row>
    <row r="909" spans="19:31" x14ac:dyDescent="0.25">
      <c r="S909" s="429"/>
      <c r="T909" s="409"/>
      <c r="U909" s="409"/>
      <c r="V909" s="409"/>
      <c r="W909" s="409"/>
      <c r="X909" s="409"/>
      <c r="Y909" s="409"/>
      <c r="Z909" s="409"/>
      <c r="AA909" s="409"/>
      <c r="AB909" s="409"/>
      <c r="AC909" s="409"/>
      <c r="AD909" s="409"/>
      <c r="AE909" s="411"/>
    </row>
    <row r="910" spans="19:31" x14ac:dyDescent="0.25">
      <c r="S910" s="429"/>
      <c r="T910" s="409"/>
      <c r="U910" s="409"/>
      <c r="V910" s="409"/>
      <c r="W910" s="409"/>
      <c r="X910" s="409"/>
      <c r="Y910" s="409"/>
      <c r="Z910" s="409"/>
      <c r="AA910" s="409"/>
      <c r="AB910" s="409"/>
      <c r="AC910" s="409"/>
      <c r="AD910" s="409"/>
      <c r="AE910" s="411"/>
    </row>
    <row r="911" spans="19:31" x14ac:dyDescent="0.25">
      <c r="S911" s="429"/>
      <c r="T911" s="409"/>
      <c r="U911" s="409"/>
      <c r="V911" s="409"/>
      <c r="W911" s="409"/>
      <c r="X911" s="409"/>
      <c r="Y911" s="409"/>
      <c r="Z911" s="409"/>
      <c r="AA911" s="409"/>
      <c r="AB911" s="409"/>
      <c r="AC911" s="409"/>
      <c r="AD911" s="409"/>
      <c r="AE911" s="411"/>
    </row>
    <row r="912" spans="19:31" x14ac:dyDescent="0.25">
      <c r="S912" s="429"/>
      <c r="T912" s="409"/>
      <c r="U912" s="409"/>
      <c r="V912" s="409"/>
      <c r="W912" s="409"/>
      <c r="X912" s="409"/>
      <c r="Y912" s="409"/>
      <c r="Z912" s="409"/>
      <c r="AA912" s="409"/>
      <c r="AB912" s="409"/>
      <c r="AC912" s="409"/>
      <c r="AD912" s="409"/>
      <c r="AE912" s="411"/>
    </row>
    <row r="913" spans="19:31" x14ac:dyDescent="0.25">
      <c r="S913" s="429"/>
      <c r="T913" s="409"/>
      <c r="U913" s="409"/>
      <c r="V913" s="409"/>
      <c r="W913" s="409"/>
      <c r="X913" s="409"/>
      <c r="Y913" s="409"/>
      <c r="Z913" s="409"/>
      <c r="AA913" s="409"/>
      <c r="AB913" s="409"/>
      <c r="AC913" s="409"/>
      <c r="AD913" s="409"/>
      <c r="AE913" s="411"/>
    </row>
    <row r="914" spans="19:31" x14ac:dyDescent="0.25">
      <c r="S914" s="429"/>
      <c r="T914" s="409"/>
      <c r="U914" s="409"/>
      <c r="V914" s="409"/>
      <c r="W914" s="409"/>
      <c r="X914" s="409"/>
      <c r="Y914" s="409"/>
      <c r="Z914" s="409"/>
      <c r="AA914" s="409"/>
      <c r="AB914" s="409"/>
      <c r="AC914" s="409"/>
      <c r="AD914" s="409"/>
      <c r="AE914" s="411"/>
    </row>
    <row r="915" spans="19:31" x14ac:dyDescent="0.25">
      <c r="S915" s="429"/>
      <c r="T915" s="409"/>
      <c r="U915" s="409"/>
      <c r="V915" s="409"/>
      <c r="W915" s="409"/>
      <c r="X915" s="409"/>
      <c r="Y915" s="409"/>
      <c r="Z915" s="409"/>
      <c r="AA915" s="409"/>
      <c r="AB915" s="409"/>
      <c r="AC915" s="409"/>
      <c r="AD915" s="409"/>
      <c r="AE915" s="411"/>
    </row>
    <row r="916" spans="19:31" x14ac:dyDescent="0.25">
      <c r="S916" s="429"/>
      <c r="T916" s="409"/>
      <c r="U916" s="409"/>
      <c r="V916" s="409"/>
      <c r="W916" s="409"/>
      <c r="X916" s="409"/>
      <c r="Y916" s="409"/>
      <c r="Z916" s="409"/>
      <c r="AA916" s="409"/>
      <c r="AB916" s="409"/>
      <c r="AC916" s="409"/>
      <c r="AD916" s="409"/>
      <c r="AE916" s="411"/>
    </row>
    <row r="917" spans="19:31" x14ac:dyDescent="0.25">
      <c r="S917" s="429"/>
      <c r="T917" s="409"/>
      <c r="U917" s="409"/>
      <c r="V917" s="409"/>
      <c r="W917" s="409"/>
      <c r="X917" s="409"/>
      <c r="Y917" s="409"/>
      <c r="Z917" s="409"/>
      <c r="AA917" s="409"/>
      <c r="AB917" s="409"/>
      <c r="AC917" s="409"/>
      <c r="AD917" s="409"/>
      <c r="AE917" s="411"/>
    </row>
    <row r="918" spans="19:31" x14ac:dyDescent="0.25">
      <c r="S918" s="429"/>
      <c r="T918" s="409"/>
      <c r="U918" s="409"/>
      <c r="V918" s="409"/>
      <c r="W918" s="409"/>
      <c r="X918" s="409"/>
      <c r="Y918" s="409"/>
      <c r="Z918" s="409"/>
      <c r="AA918" s="409"/>
      <c r="AB918" s="409"/>
      <c r="AC918" s="409"/>
      <c r="AD918" s="409"/>
      <c r="AE918" s="411"/>
    </row>
    <row r="919" spans="19:31" x14ac:dyDescent="0.25">
      <c r="S919" s="429"/>
      <c r="T919" s="409"/>
      <c r="U919" s="409"/>
      <c r="V919" s="409"/>
      <c r="W919" s="409"/>
      <c r="X919" s="409"/>
      <c r="Y919" s="409"/>
      <c r="Z919" s="409"/>
      <c r="AA919" s="409"/>
      <c r="AB919" s="409"/>
      <c r="AC919" s="409"/>
      <c r="AD919" s="409"/>
      <c r="AE919" s="411"/>
    </row>
    <row r="920" spans="19:31" x14ac:dyDescent="0.25">
      <c r="S920" s="429"/>
      <c r="T920" s="409"/>
      <c r="U920" s="409"/>
      <c r="V920" s="409"/>
      <c r="W920" s="409"/>
      <c r="X920" s="409"/>
      <c r="Y920" s="409"/>
      <c r="Z920" s="409"/>
      <c r="AA920" s="409"/>
      <c r="AB920" s="409"/>
      <c r="AC920" s="409"/>
      <c r="AD920" s="409"/>
      <c r="AE920" s="411"/>
    </row>
    <row r="921" spans="19:31" x14ac:dyDescent="0.25">
      <c r="S921" s="429"/>
      <c r="T921" s="409"/>
      <c r="U921" s="409"/>
      <c r="V921" s="409"/>
      <c r="W921" s="409"/>
      <c r="X921" s="409"/>
      <c r="Y921" s="409"/>
      <c r="Z921" s="409"/>
      <c r="AA921" s="409"/>
      <c r="AB921" s="409"/>
      <c r="AC921" s="409"/>
      <c r="AD921" s="409"/>
      <c r="AE921" s="411"/>
    </row>
    <row r="922" spans="19:31" x14ac:dyDescent="0.25">
      <c r="S922" s="429"/>
      <c r="T922" s="409"/>
      <c r="U922" s="409"/>
      <c r="V922" s="409"/>
      <c r="W922" s="409"/>
      <c r="X922" s="409"/>
      <c r="Y922" s="409"/>
      <c r="Z922" s="409"/>
      <c r="AA922" s="409"/>
      <c r="AB922" s="409"/>
      <c r="AC922" s="409"/>
      <c r="AD922" s="409"/>
      <c r="AE922" s="411"/>
    </row>
    <row r="923" spans="19:31" x14ac:dyDescent="0.25">
      <c r="S923" s="429"/>
      <c r="T923" s="409"/>
      <c r="U923" s="409"/>
      <c r="V923" s="409"/>
      <c r="W923" s="409"/>
      <c r="X923" s="409"/>
      <c r="Y923" s="409"/>
      <c r="Z923" s="409"/>
      <c r="AA923" s="409"/>
      <c r="AB923" s="409"/>
      <c r="AC923" s="409"/>
      <c r="AD923" s="409"/>
      <c r="AE923" s="411"/>
    </row>
    <row r="924" spans="19:31" x14ac:dyDescent="0.25">
      <c r="S924" s="429"/>
      <c r="T924" s="409"/>
      <c r="U924" s="409"/>
      <c r="V924" s="409"/>
      <c r="W924" s="409"/>
      <c r="X924" s="409"/>
      <c r="Y924" s="409"/>
      <c r="Z924" s="409"/>
      <c r="AA924" s="409"/>
      <c r="AB924" s="409"/>
      <c r="AC924" s="409"/>
      <c r="AD924" s="409"/>
      <c r="AE924" s="411"/>
    </row>
    <row r="925" spans="19:31" x14ac:dyDescent="0.25">
      <c r="S925" s="429"/>
      <c r="T925" s="409"/>
      <c r="U925" s="409"/>
      <c r="V925" s="409"/>
      <c r="W925" s="409"/>
      <c r="X925" s="409"/>
      <c r="Y925" s="409"/>
      <c r="Z925" s="409"/>
      <c r="AA925" s="409"/>
      <c r="AB925" s="409"/>
      <c r="AC925" s="409"/>
      <c r="AD925" s="409"/>
      <c r="AE925" s="411"/>
    </row>
    <row r="926" spans="19:31" x14ac:dyDescent="0.25">
      <c r="S926" s="429"/>
      <c r="T926" s="409"/>
      <c r="U926" s="409"/>
      <c r="V926" s="409"/>
      <c r="W926" s="409"/>
      <c r="X926" s="409"/>
      <c r="Y926" s="409"/>
      <c r="Z926" s="409"/>
      <c r="AA926" s="409"/>
      <c r="AB926" s="409"/>
      <c r="AC926" s="409"/>
      <c r="AD926" s="409"/>
      <c r="AE926" s="411"/>
    </row>
    <row r="927" spans="19:31" x14ac:dyDescent="0.25">
      <c r="S927" s="429"/>
      <c r="T927" s="409"/>
      <c r="U927" s="409"/>
      <c r="V927" s="409"/>
      <c r="W927" s="409"/>
      <c r="X927" s="409"/>
      <c r="Y927" s="409"/>
      <c r="Z927" s="409"/>
      <c r="AA927" s="409"/>
      <c r="AB927" s="409"/>
      <c r="AC927" s="409"/>
      <c r="AD927" s="409"/>
      <c r="AE927" s="411"/>
    </row>
    <row r="928" spans="19:31" x14ac:dyDescent="0.25">
      <c r="S928" s="429"/>
      <c r="T928" s="409"/>
      <c r="U928" s="409"/>
      <c r="V928" s="409"/>
      <c r="W928" s="409"/>
      <c r="X928" s="409"/>
      <c r="Y928" s="409"/>
      <c r="Z928" s="409"/>
      <c r="AA928" s="409"/>
      <c r="AB928" s="409"/>
      <c r="AC928" s="409"/>
      <c r="AD928" s="409"/>
      <c r="AE928" s="411"/>
    </row>
    <row r="929" spans="19:31" x14ac:dyDescent="0.25">
      <c r="S929" s="429"/>
      <c r="T929" s="409"/>
      <c r="U929" s="409"/>
      <c r="V929" s="409"/>
      <c r="W929" s="409"/>
      <c r="X929" s="409"/>
      <c r="Y929" s="409"/>
      <c r="Z929" s="409"/>
      <c r="AA929" s="409"/>
      <c r="AB929" s="409"/>
      <c r="AC929" s="409"/>
      <c r="AD929" s="409"/>
      <c r="AE929" s="411"/>
    </row>
    <row r="930" spans="19:31" x14ac:dyDescent="0.25">
      <c r="S930" s="429"/>
      <c r="T930" s="409"/>
      <c r="U930" s="409"/>
      <c r="V930" s="409"/>
      <c r="W930" s="409"/>
      <c r="X930" s="409"/>
      <c r="Y930" s="409"/>
      <c r="Z930" s="409"/>
      <c r="AA930" s="409"/>
      <c r="AB930" s="409"/>
      <c r="AC930" s="409"/>
      <c r="AD930" s="409"/>
      <c r="AE930" s="411"/>
    </row>
    <row r="931" spans="19:31" x14ac:dyDescent="0.25">
      <c r="S931" s="429"/>
      <c r="T931" s="409"/>
      <c r="U931" s="409"/>
      <c r="V931" s="409"/>
      <c r="W931" s="409"/>
      <c r="X931" s="409"/>
      <c r="Y931" s="409"/>
      <c r="Z931" s="409"/>
      <c r="AA931" s="409"/>
      <c r="AB931" s="409"/>
      <c r="AC931" s="409"/>
      <c r="AD931" s="409"/>
      <c r="AE931" s="411"/>
    </row>
    <row r="932" spans="19:31" x14ac:dyDescent="0.25">
      <c r="S932" s="429"/>
      <c r="T932" s="409"/>
      <c r="U932" s="409"/>
      <c r="V932" s="409"/>
      <c r="W932" s="409"/>
      <c r="X932" s="409"/>
      <c r="Y932" s="409"/>
      <c r="Z932" s="409"/>
      <c r="AA932" s="409"/>
      <c r="AB932" s="409"/>
      <c r="AC932" s="409"/>
      <c r="AD932" s="409"/>
      <c r="AE932" s="411"/>
    </row>
    <row r="933" spans="19:31" x14ac:dyDescent="0.25">
      <c r="S933" s="429"/>
      <c r="T933" s="409"/>
      <c r="U933" s="409"/>
      <c r="V933" s="409"/>
      <c r="W933" s="409"/>
      <c r="X933" s="409"/>
      <c r="Y933" s="409"/>
      <c r="Z933" s="409"/>
      <c r="AA933" s="409"/>
      <c r="AB933" s="409"/>
      <c r="AC933" s="409"/>
      <c r="AD933" s="409"/>
      <c r="AE933" s="411"/>
    </row>
    <row r="934" spans="19:31" x14ac:dyDescent="0.25">
      <c r="S934" s="429"/>
      <c r="T934" s="409"/>
      <c r="U934" s="409"/>
      <c r="V934" s="409"/>
      <c r="W934" s="409"/>
      <c r="X934" s="409"/>
      <c r="Y934" s="409"/>
      <c r="Z934" s="409"/>
      <c r="AA934" s="409"/>
      <c r="AB934" s="409"/>
      <c r="AC934" s="409"/>
      <c r="AD934" s="409"/>
      <c r="AE934" s="411"/>
    </row>
    <row r="935" spans="19:31" x14ac:dyDescent="0.25">
      <c r="S935" s="429"/>
      <c r="T935" s="409"/>
      <c r="U935" s="409"/>
      <c r="V935" s="409"/>
      <c r="W935" s="409"/>
      <c r="X935" s="409"/>
      <c r="Y935" s="409"/>
      <c r="Z935" s="409"/>
      <c r="AA935" s="409"/>
      <c r="AB935" s="409"/>
      <c r="AC935" s="409"/>
      <c r="AD935" s="409"/>
      <c r="AE935" s="411"/>
    </row>
    <row r="936" spans="19:31" x14ac:dyDescent="0.25">
      <c r="S936" s="429"/>
      <c r="T936" s="409"/>
      <c r="U936" s="409"/>
      <c r="V936" s="409"/>
      <c r="W936" s="409"/>
      <c r="X936" s="409"/>
      <c r="Y936" s="409"/>
      <c r="Z936" s="409"/>
      <c r="AA936" s="409"/>
      <c r="AB936" s="409"/>
      <c r="AC936" s="409"/>
      <c r="AD936" s="409"/>
      <c r="AE936" s="411"/>
    </row>
    <row r="937" spans="19:31" x14ac:dyDescent="0.25">
      <c r="S937" s="429"/>
      <c r="T937" s="409"/>
      <c r="U937" s="409"/>
      <c r="V937" s="409"/>
      <c r="W937" s="409"/>
      <c r="X937" s="409"/>
      <c r="Y937" s="409"/>
      <c r="Z937" s="409"/>
      <c r="AA937" s="409"/>
      <c r="AB937" s="409"/>
      <c r="AC937" s="409"/>
      <c r="AD937" s="409"/>
      <c r="AE937" s="411"/>
    </row>
    <row r="938" spans="19:31" x14ac:dyDescent="0.25">
      <c r="S938" s="429"/>
      <c r="T938" s="409"/>
      <c r="U938" s="409"/>
      <c r="V938" s="409"/>
      <c r="W938" s="409"/>
      <c r="X938" s="409"/>
      <c r="Y938" s="409"/>
      <c r="Z938" s="409"/>
      <c r="AA938" s="409"/>
      <c r="AB938" s="409"/>
      <c r="AC938" s="409"/>
      <c r="AD938" s="409"/>
      <c r="AE938" s="411"/>
    </row>
    <row r="939" spans="19:31" x14ac:dyDescent="0.25">
      <c r="S939" s="429"/>
      <c r="T939" s="409"/>
      <c r="U939" s="409"/>
      <c r="V939" s="409"/>
      <c r="W939" s="409"/>
      <c r="X939" s="409"/>
      <c r="Y939" s="409"/>
      <c r="Z939" s="409"/>
      <c r="AA939" s="409"/>
      <c r="AB939" s="409"/>
      <c r="AC939" s="409"/>
      <c r="AD939" s="409"/>
      <c r="AE939" s="411"/>
    </row>
    <row r="940" spans="19:31" x14ac:dyDescent="0.25">
      <c r="S940" s="429"/>
      <c r="T940" s="409"/>
      <c r="U940" s="409"/>
      <c r="V940" s="409"/>
      <c r="W940" s="409"/>
      <c r="X940" s="409"/>
      <c r="Y940" s="409"/>
      <c r="Z940" s="409"/>
      <c r="AA940" s="409"/>
      <c r="AB940" s="409"/>
      <c r="AC940" s="409"/>
      <c r="AD940" s="409"/>
      <c r="AE940" s="411"/>
    </row>
    <row r="941" spans="19:31" x14ac:dyDescent="0.25">
      <c r="S941" s="429"/>
      <c r="T941" s="409"/>
      <c r="U941" s="409"/>
      <c r="V941" s="409"/>
      <c r="W941" s="409"/>
      <c r="X941" s="409"/>
      <c r="Y941" s="409"/>
      <c r="Z941" s="409"/>
      <c r="AA941" s="409"/>
      <c r="AB941" s="409"/>
      <c r="AC941" s="409"/>
      <c r="AD941" s="409"/>
      <c r="AE941" s="411"/>
    </row>
    <row r="942" spans="19:31" x14ac:dyDescent="0.25">
      <c r="S942" s="429"/>
      <c r="T942" s="409"/>
      <c r="U942" s="409"/>
      <c r="V942" s="409"/>
      <c r="W942" s="409"/>
      <c r="X942" s="409"/>
      <c r="Y942" s="409"/>
      <c r="Z942" s="409"/>
      <c r="AA942" s="409"/>
      <c r="AB942" s="409"/>
      <c r="AC942" s="409"/>
      <c r="AD942" s="409"/>
      <c r="AE942" s="411"/>
    </row>
    <row r="943" spans="19:31" x14ac:dyDescent="0.25">
      <c r="S943" s="429"/>
      <c r="T943" s="409"/>
      <c r="U943" s="409"/>
      <c r="V943" s="409"/>
      <c r="W943" s="409"/>
      <c r="X943" s="409"/>
      <c r="Y943" s="409"/>
      <c r="Z943" s="409"/>
      <c r="AA943" s="409"/>
      <c r="AB943" s="409"/>
      <c r="AC943" s="409"/>
      <c r="AD943" s="409"/>
      <c r="AE943" s="411"/>
    </row>
    <row r="944" spans="19:31" x14ac:dyDescent="0.25">
      <c r="S944" s="429"/>
      <c r="T944" s="409"/>
      <c r="U944" s="409"/>
      <c r="V944" s="409"/>
      <c r="W944" s="409"/>
      <c r="X944" s="409"/>
      <c r="Y944" s="409"/>
      <c r="Z944" s="409"/>
      <c r="AA944" s="409"/>
      <c r="AB944" s="409"/>
      <c r="AC944" s="409"/>
      <c r="AD944" s="409"/>
      <c r="AE944" s="411"/>
    </row>
    <row r="945" spans="19:31" x14ac:dyDescent="0.25">
      <c r="S945" s="429"/>
      <c r="T945" s="409"/>
      <c r="U945" s="409"/>
      <c r="V945" s="409"/>
      <c r="W945" s="409"/>
      <c r="X945" s="409"/>
      <c r="Y945" s="409"/>
      <c r="Z945" s="409"/>
      <c r="AA945" s="409"/>
      <c r="AB945" s="409"/>
      <c r="AC945" s="409"/>
      <c r="AD945" s="409"/>
      <c r="AE945" s="411"/>
    </row>
    <row r="946" spans="19:31" x14ac:dyDescent="0.25">
      <c r="S946" s="429"/>
      <c r="T946" s="409"/>
      <c r="U946" s="409"/>
      <c r="V946" s="409"/>
      <c r="W946" s="409"/>
      <c r="X946" s="409"/>
      <c r="Y946" s="409"/>
      <c r="Z946" s="409"/>
      <c r="AA946" s="409"/>
      <c r="AB946" s="409"/>
      <c r="AC946" s="409"/>
      <c r="AD946" s="409"/>
      <c r="AE946" s="411"/>
    </row>
    <row r="947" spans="19:31" x14ac:dyDescent="0.25">
      <c r="S947" s="429"/>
      <c r="T947" s="409"/>
      <c r="U947" s="409"/>
      <c r="V947" s="409"/>
      <c r="W947" s="409"/>
      <c r="X947" s="409"/>
      <c r="Y947" s="409"/>
      <c r="Z947" s="409"/>
      <c r="AA947" s="409"/>
      <c r="AB947" s="409"/>
      <c r="AC947" s="409"/>
      <c r="AD947" s="409"/>
      <c r="AE947" s="411"/>
    </row>
    <row r="948" spans="19:31" x14ac:dyDescent="0.25">
      <c r="S948" s="429"/>
      <c r="T948" s="409"/>
      <c r="U948" s="409"/>
      <c r="V948" s="409"/>
      <c r="W948" s="409"/>
      <c r="X948" s="409"/>
      <c r="Y948" s="409"/>
      <c r="Z948" s="409"/>
      <c r="AA948" s="409"/>
      <c r="AB948" s="409"/>
      <c r="AC948" s="409"/>
      <c r="AD948" s="409"/>
      <c r="AE948" s="411"/>
    </row>
    <row r="949" spans="19:31" x14ac:dyDescent="0.25">
      <c r="S949" s="429"/>
      <c r="T949" s="409"/>
      <c r="U949" s="409"/>
      <c r="V949" s="409"/>
      <c r="W949" s="409"/>
      <c r="X949" s="409"/>
      <c r="Y949" s="409"/>
      <c r="Z949" s="409"/>
      <c r="AA949" s="409"/>
      <c r="AB949" s="409"/>
      <c r="AC949" s="409"/>
      <c r="AD949" s="409"/>
      <c r="AE949" s="411"/>
    </row>
    <row r="950" spans="19:31" x14ac:dyDescent="0.25">
      <c r="S950" s="429"/>
      <c r="T950" s="409"/>
      <c r="U950" s="409"/>
      <c r="V950" s="409"/>
      <c r="W950" s="409"/>
      <c r="X950" s="409"/>
      <c r="Y950" s="409"/>
      <c r="Z950" s="409"/>
      <c r="AA950" s="409"/>
      <c r="AB950" s="409"/>
      <c r="AC950" s="409"/>
      <c r="AD950" s="409"/>
      <c r="AE950" s="411"/>
    </row>
    <row r="951" spans="19:31" x14ac:dyDescent="0.25">
      <c r="S951" s="429"/>
      <c r="T951" s="409"/>
      <c r="U951" s="409"/>
      <c r="V951" s="409"/>
      <c r="W951" s="409"/>
      <c r="X951" s="409"/>
      <c r="Y951" s="409"/>
      <c r="Z951" s="409"/>
      <c r="AA951" s="409"/>
      <c r="AB951" s="409"/>
      <c r="AC951" s="409"/>
      <c r="AD951" s="409"/>
      <c r="AE951" s="411"/>
    </row>
    <row r="952" spans="19:31" x14ac:dyDescent="0.25">
      <c r="S952" s="429"/>
      <c r="T952" s="409"/>
      <c r="U952" s="409"/>
      <c r="V952" s="409"/>
      <c r="W952" s="409"/>
      <c r="X952" s="409"/>
      <c r="Y952" s="409"/>
      <c r="Z952" s="409"/>
      <c r="AA952" s="409"/>
      <c r="AB952" s="409"/>
      <c r="AC952" s="409"/>
      <c r="AD952" s="409"/>
      <c r="AE952" s="411"/>
    </row>
    <row r="953" spans="19:31" x14ac:dyDescent="0.25">
      <c r="S953" s="429"/>
      <c r="T953" s="409"/>
      <c r="U953" s="409"/>
      <c r="V953" s="409"/>
      <c r="W953" s="409"/>
      <c r="X953" s="409"/>
      <c r="Y953" s="409"/>
      <c r="Z953" s="409"/>
      <c r="AA953" s="409"/>
      <c r="AB953" s="409"/>
      <c r="AC953" s="409"/>
      <c r="AD953" s="409"/>
      <c r="AE953" s="411"/>
    </row>
    <row r="954" spans="19:31" x14ac:dyDescent="0.25">
      <c r="S954" s="429"/>
      <c r="T954" s="409"/>
      <c r="U954" s="409"/>
      <c r="V954" s="409"/>
      <c r="W954" s="409"/>
      <c r="X954" s="409"/>
      <c r="Y954" s="409"/>
      <c r="Z954" s="409"/>
      <c r="AA954" s="409"/>
      <c r="AB954" s="409"/>
      <c r="AC954" s="409"/>
      <c r="AD954" s="409"/>
      <c r="AE954" s="411"/>
    </row>
    <row r="955" spans="19:31" x14ac:dyDescent="0.25">
      <c r="S955" s="429"/>
      <c r="T955" s="409"/>
      <c r="U955" s="409"/>
      <c r="V955" s="409"/>
      <c r="W955" s="409"/>
      <c r="X955" s="409"/>
      <c r="Y955" s="409"/>
      <c r="Z955" s="409"/>
      <c r="AA955" s="409"/>
      <c r="AB955" s="409"/>
      <c r="AC955" s="409"/>
      <c r="AD955" s="409"/>
      <c r="AE955" s="411"/>
    </row>
    <row r="956" spans="19:31" x14ac:dyDescent="0.25">
      <c r="S956" s="429"/>
      <c r="T956" s="409"/>
      <c r="U956" s="409"/>
      <c r="V956" s="409"/>
      <c r="W956" s="409"/>
      <c r="X956" s="409"/>
      <c r="Y956" s="409"/>
      <c r="Z956" s="409"/>
      <c r="AA956" s="409"/>
      <c r="AB956" s="409"/>
      <c r="AC956" s="409"/>
      <c r="AD956" s="409"/>
      <c r="AE956" s="411"/>
    </row>
    <row r="957" spans="19:31" x14ac:dyDescent="0.25">
      <c r="S957" s="429"/>
      <c r="T957" s="409"/>
      <c r="U957" s="409"/>
      <c r="V957" s="409"/>
      <c r="W957" s="409"/>
      <c r="X957" s="409"/>
      <c r="Y957" s="409"/>
      <c r="Z957" s="409"/>
      <c r="AA957" s="409"/>
      <c r="AB957" s="409"/>
      <c r="AC957" s="409"/>
      <c r="AD957" s="409"/>
      <c r="AE957" s="411"/>
    </row>
    <row r="958" spans="19:31" x14ac:dyDescent="0.25">
      <c r="S958" s="429"/>
      <c r="T958" s="409"/>
      <c r="U958" s="409"/>
      <c r="V958" s="409"/>
      <c r="W958" s="409"/>
      <c r="X958" s="409"/>
      <c r="Y958" s="409"/>
      <c r="Z958" s="409"/>
      <c r="AA958" s="409"/>
      <c r="AB958" s="409"/>
      <c r="AC958" s="409"/>
      <c r="AD958" s="409"/>
      <c r="AE958" s="411"/>
    </row>
    <row r="959" spans="19:31" x14ac:dyDescent="0.25">
      <c r="S959" s="429"/>
      <c r="T959" s="409"/>
      <c r="U959" s="409"/>
      <c r="V959" s="409"/>
      <c r="W959" s="409"/>
      <c r="X959" s="409"/>
      <c r="Y959" s="409"/>
      <c r="Z959" s="409"/>
      <c r="AA959" s="409"/>
      <c r="AB959" s="409"/>
      <c r="AC959" s="409"/>
      <c r="AD959" s="409"/>
      <c r="AE959" s="411"/>
    </row>
    <row r="960" spans="19:31" x14ac:dyDescent="0.25">
      <c r="S960" s="429"/>
      <c r="T960" s="409"/>
      <c r="U960" s="409"/>
      <c r="V960" s="409"/>
      <c r="W960" s="409"/>
      <c r="X960" s="409"/>
      <c r="Y960" s="409"/>
      <c r="Z960" s="409"/>
      <c r="AA960" s="409"/>
      <c r="AB960" s="409"/>
      <c r="AC960" s="409"/>
      <c r="AD960" s="409"/>
      <c r="AE960" s="411"/>
    </row>
    <row r="961" spans="19:31" x14ac:dyDescent="0.25">
      <c r="S961" s="429"/>
      <c r="T961" s="409"/>
      <c r="U961" s="409"/>
      <c r="V961" s="409"/>
      <c r="W961" s="409"/>
      <c r="X961" s="409"/>
      <c r="Y961" s="409"/>
      <c r="Z961" s="409"/>
      <c r="AA961" s="409"/>
      <c r="AB961" s="409"/>
      <c r="AC961" s="409"/>
      <c r="AD961" s="409"/>
      <c r="AE961" s="411"/>
    </row>
    <row r="962" spans="19:31" x14ac:dyDescent="0.25">
      <c r="S962" s="429"/>
      <c r="T962" s="409"/>
      <c r="U962" s="409"/>
      <c r="V962" s="409"/>
      <c r="W962" s="409"/>
      <c r="X962" s="409"/>
      <c r="Y962" s="409"/>
      <c r="Z962" s="409"/>
      <c r="AA962" s="409"/>
      <c r="AB962" s="409"/>
      <c r="AC962" s="409"/>
      <c r="AD962" s="409"/>
      <c r="AE962" s="411"/>
    </row>
    <row r="963" spans="19:31" x14ac:dyDescent="0.25">
      <c r="S963" s="429"/>
      <c r="T963" s="409"/>
      <c r="U963" s="409"/>
      <c r="V963" s="409"/>
      <c r="W963" s="409"/>
      <c r="X963" s="409"/>
      <c r="Y963" s="409"/>
      <c r="Z963" s="409"/>
      <c r="AA963" s="409"/>
      <c r="AB963" s="409"/>
      <c r="AC963" s="409"/>
      <c r="AD963" s="409"/>
      <c r="AE963" s="411"/>
    </row>
    <row r="964" spans="19:31" x14ac:dyDescent="0.25">
      <c r="S964" s="429"/>
      <c r="T964" s="409"/>
      <c r="U964" s="409"/>
      <c r="V964" s="409"/>
      <c r="W964" s="409"/>
      <c r="X964" s="409"/>
      <c r="Y964" s="409"/>
      <c r="Z964" s="409"/>
      <c r="AA964" s="409"/>
      <c r="AB964" s="409"/>
      <c r="AC964" s="409"/>
      <c r="AD964" s="409"/>
      <c r="AE964" s="411"/>
    </row>
    <row r="965" spans="19:31" x14ac:dyDescent="0.25">
      <c r="S965" s="429"/>
      <c r="T965" s="409"/>
      <c r="U965" s="409"/>
      <c r="V965" s="409"/>
      <c r="W965" s="409"/>
      <c r="X965" s="409"/>
      <c r="Y965" s="409"/>
      <c r="Z965" s="409"/>
      <c r="AA965" s="409"/>
      <c r="AB965" s="409"/>
      <c r="AC965" s="409"/>
      <c r="AD965" s="409"/>
      <c r="AE965" s="411"/>
    </row>
    <row r="966" spans="19:31" x14ac:dyDescent="0.25">
      <c r="S966" s="429"/>
      <c r="T966" s="409"/>
      <c r="U966" s="409"/>
      <c r="V966" s="409"/>
      <c r="W966" s="409"/>
      <c r="X966" s="409"/>
      <c r="Y966" s="409"/>
      <c r="Z966" s="409"/>
      <c r="AA966" s="409"/>
      <c r="AB966" s="409"/>
      <c r="AC966" s="409"/>
      <c r="AD966" s="409"/>
      <c r="AE966" s="411"/>
    </row>
    <row r="967" spans="19:31" x14ac:dyDescent="0.25">
      <c r="S967" s="429"/>
      <c r="T967" s="409"/>
      <c r="U967" s="409"/>
      <c r="V967" s="409"/>
      <c r="W967" s="409"/>
      <c r="X967" s="409"/>
      <c r="Y967" s="409"/>
      <c r="Z967" s="409"/>
      <c r="AA967" s="409"/>
      <c r="AB967" s="409"/>
      <c r="AC967" s="409"/>
      <c r="AD967" s="409"/>
      <c r="AE967" s="411"/>
    </row>
    <row r="968" spans="19:31" x14ac:dyDescent="0.25">
      <c r="S968" s="429"/>
      <c r="T968" s="409"/>
      <c r="U968" s="409"/>
      <c r="V968" s="409"/>
      <c r="W968" s="409"/>
      <c r="X968" s="409"/>
      <c r="Y968" s="409"/>
      <c r="Z968" s="409"/>
      <c r="AA968" s="409"/>
      <c r="AB968" s="409"/>
      <c r="AC968" s="409"/>
      <c r="AD968" s="409"/>
      <c r="AE968" s="411"/>
    </row>
    <row r="969" spans="19:31" x14ac:dyDescent="0.25">
      <c r="S969" s="429"/>
      <c r="T969" s="409"/>
      <c r="U969" s="409"/>
      <c r="V969" s="409"/>
      <c r="W969" s="409"/>
      <c r="X969" s="409"/>
      <c r="Y969" s="409"/>
      <c r="Z969" s="409"/>
      <c r="AA969" s="409"/>
      <c r="AB969" s="409"/>
      <c r="AC969" s="409"/>
      <c r="AD969" s="409"/>
      <c r="AE969" s="411"/>
    </row>
    <row r="970" spans="19:31" x14ac:dyDescent="0.25">
      <c r="S970" s="429"/>
      <c r="T970" s="409"/>
      <c r="U970" s="409"/>
      <c r="V970" s="409"/>
      <c r="W970" s="409"/>
      <c r="X970" s="409"/>
      <c r="Y970" s="409"/>
      <c r="Z970" s="409"/>
      <c r="AA970" s="409"/>
      <c r="AB970" s="409"/>
      <c r="AC970" s="409"/>
      <c r="AD970" s="409"/>
      <c r="AE970" s="411"/>
    </row>
    <row r="971" spans="19:31" x14ac:dyDescent="0.25">
      <c r="S971" s="429"/>
      <c r="T971" s="409"/>
      <c r="U971" s="409"/>
      <c r="V971" s="409"/>
      <c r="W971" s="409"/>
      <c r="X971" s="409"/>
      <c r="Y971" s="409"/>
      <c r="Z971" s="409"/>
      <c r="AA971" s="409"/>
      <c r="AB971" s="409"/>
      <c r="AC971" s="409"/>
      <c r="AD971" s="409"/>
      <c r="AE971" s="411"/>
    </row>
    <row r="972" spans="19:31" x14ac:dyDescent="0.25">
      <c r="S972" s="429"/>
      <c r="T972" s="409"/>
      <c r="U972" s="409"/>
      <c r="V972" s="409"/>
      <c r="W972" s="409"/>
      <c r="X972" s="409"/>
      <c r="Y972" s="409"/>
      <c r="Z972" s="409"/>
      <c r="AA972" s="409"/>
      <c r="AB972" s="409"/>
      <c r="AC972" s="409"/>
      <c r="AD972" s="409"/>
      <c r="AE972" s="411"/>
    </row>
    <row r="973" spans="19:31" x14ac:dyDescent="0.25">
      <c r="S973" s="429"/>
      <c r="T973" s="409"/>
      <c r="U973" s="409"/>
      <c r="V973" s="409"/>
      <c r="W973" s="409"/>
      <c r="X973" s="409"/>
      <c r="Y973" s="409"/>
      <c r="Z973" s="409"/>
      <c r="AA973" s="409"/>
      <c r="AB973" s="409"/>
      <c r="AC973" s="409"/>
      <c r="AD973" s="409"/>
      <c r="AE973" s="411"/>
    </row>
    <row r="974" spans="19:31" x14ac:dyDescent="0.25">
      <c r="S974" s="429"/>
      <c r="T974" s="409"/>
      <c r="U974" s="409"/>
      <c r="V974" s="409"/>
      <c r="W974" s="409"/>
      <c r="X974" s="409"/>
      <c r="Y974" s="409"/>
      <c r="Z974" s="409"/>
      <c r="AA974" s="409"/>
      <c r="AB974" s="409"/>
      <c r="AC974" s="409"/>
      <c r="AD974" s="409"/>
      <c r="AE974" s="411"/>
    </row>
    <row r="975" spans="19:31" x14ac:dyDescent="0.25">
      <c r="S975" s="429"/>
      <c r="T975" s="409"/>
      <c r="U975" s="409"/>
      <c r="V975" s="409"/>
      <c r="W975" s="409"/>
      <c r="X975" s="409"/>
      <c r="Y975" s="409"/>
      <c r="Z975" s="409"/>
      <c r="AA975" s="409"/>
      <c r="AB975" s="409"/>
      <c r="AC975" s="409"/>
      <c r="AD975" s="409"/>
      <c r="AE975" s="411"/>
    </row>
    <row r="976" spans="19:31" x14ac:dyDescent="0.25">
      <c r="S976" s="429"/>
      <c r="T976" s="409"/>
      <c r="U976" s="409"/>
      <c r="V976" s="409"/>
      <c r="W976" s="409"/>
      <c r="X976" s="409"/>
      <c r="Y976" s="409"/>
      <c r="Z976" s="409"/>
      <c r="AA976" s="409"/>
      <c r="AB976" s="409"/>
      <c r="AC976" s="409"/>
      <c r="AD976" s="409"/>
      <c r="AE976" s="411"/>
    </row>
    <row r="977" spans="19:31" x14ac:dyDescent="0.25">
      <c r="S977" s="429"/>
      <c r="T977" s="409"/>
      <c r="U977" s="409"/>
      <c r="V977" s="409"/>
      <c r="W977" s="409"/>
      <c r="X977" s="409"/>
      <c r="Y977" s="409"/>
      <c r="Z977" s="409"/>
      <c r="AA977" s="409"/>
      <c r="AB977" s="409"/>
      <c r="AC977" s="409"/>
      <c r="AD977" s="409"/>
      <c r="AE977" s="411"/>
    </row>
    <row r="978" spans="19:31" x14ac:dyDescent="0.25">
      <c r="S978" s="429"/>
      <c r="T978" s="409"/>
      <c r="U978" s="409"/>
      <c r="V978" s="409"/>
      <c r="W978" s="409"/>
      <c r="X978" s="409"/>
      <c r="Y978" s="409"/>
      <c r="Z978" s="409"/>
      <c r="AA978" s="409"/>
      <c r="AB978" s="409"/>
      <c r="AC978" s="409"/>
      <c r="AD978" s="409"/>
      <c r="AE978" s="411"/>
    </row>
    <row r="979" spans="19:31" x14ac:dyDescent="0.25">
      <c r="S979" s="429"/>
      <c r="T979" s="409"/>
      <c r="U979" s="409"/>
      <c r="V979" s="409"/>
      <c r="W979" s="409"/>
      <c r="X979" s="409"/>
      <c r="Y979" s="409"/>
      <c r="Z979" s="409"/>
      <c r="AA979" s="409"/>
      <c r="AB979" s="409"/>
      <c r="AC979" s="409"/>
      <c r="AD979" s="409"/>
      <c r="AE979" s="411"/>
    </row>
    <row r="980" spans="19:31" x14ac:dyDescent="0.25">
      <c r="S980" s="429"/>
      <c r="T980" s="409"/>
      <c r="U980" s="409"/>
      <c r="V980" s="409"/>
      <c r="W980" s="409"/>
      <c r="X980" s="409"/>
      <c r="Y980" s="409"/>
      <c r="Z980" s="409"/>
      <c r="AA980" s="409"/>
      <c r="AB980" s="409"/>
      <c r="AC980" s="409"/>
      <c r="AD980" s="409"/>
      <c r="AE980" s="411"/>
    </row>
    <row r="981" spans="19:31" x14ac:dyDescent="0.25">
      <c r="S981" s="429"/>
      <c r="T981" s="409"/>
      <c r="U981" s="409"/>
      <c r="V981" s="409"/>
      <c r="W981" s="409"/>
      <c r="X981" s="409"/>
      <c r="Y981" s="409"/>
      <c r="Z981" s="409"/>
      <c r="AA981" s="409"/>
      <c r="AB981" s="409"/>
      <c r="AC981" s="409"/>
      <c r="AD981" s="409"/>
      <c r="AE981" s="411"/>
    </row>
    <row r="982" spans="19:31" x14ac:dyDescent="0.25">
      <c r="S982" s="429"/>
      <c r="T982" s="409"/>
      <c r="U982" s="409"/>
      <c r="V982" s="409"/>
      <c r="W982" s="409"/>
      <c r="X982" s="409"/>
      <c r="Y982" s="409"/>
      <c r="Z982" s="409"/>
      <c r="AA982" s="409"/>
      <c r="AB982" s="409"/>
      <c r="AC982" s="409"/>
      <c r="AD982" s="409"/>
      <c r="AE982" s="411"/>
    </row>
    <row r="983" spans="19:31" x14ac:dyDescent="0.25">
      <c r="S983" s="429"/>
      <c r="T983" s="409"/>
      <c r="U983" s="409"/>
      <c r="V983" s="409"/>
      <c r="W983" s="409"/>
      <c r="X983" s="409"/>
      <c r="Y983" s="409"/>
      <c r="Z983" s="409"/>
      <c r="AA983" s="409"/>
      <c r="AB983" s="409"/>
      <c r="AC983" s="409"/>
      <c r="AD983" s="409"/>
      <c r="AE983" s="411"/>
    </row>
    <row r="984" spans="19:31" x14ac:dyDescent="0.25">
      <c r="S984" s="429"/>
      <c r="T984" s="409"/>
      <c r="U984" s="409"/>
      <c r="V984" s="409"/>
      <c r="W984" s="409"/>
      <c r="X984" s="409"/>
      <c r="Y984" s="409"/>
      <c r="Z984" s="409"/>
      <c r="AA984" s="409"/>
      <c r="AB984" s="409"/>
      <c r="AC984" s="409"/>
      <c r="AD984" s="409"/>
      <c r="AE984" s="411"/>
    </row>
    <row r="985" spans="19:31" x14ac:dyDescent="0.25">
      <c r="S985" s="429"/>
      <c r="T985" s="409"/>
      <c r="U985" s="409"/>
      <c r="V985" s="409"/>
      <c r="W985" s="409"/>
      <c r="X985" s="409"/>
      <c r="Y985" s="409"/>
      <c r="Z985" s="409"/>
      <c r="AA985" s="409"/>
      <c r="AB985" s="409"/>
      <c r="AC985" s="409"/>
      <c r="AD985" s="409"/>
      <c r="AE985" s="411"/>
    </row>
    <row r="986" spans="19:31" x14ac:dyDescent="0.25">
      <c r="S986" s="429"/>
      <c r="T986" s="409"/>
      <c r="U986" s="409"/>
      <c r="V986" s="409"/>
      <c r="W986" s="409"/>
      <c r="X986" s="409"/>
      <c r="Y986" s="409"/>
      <c r="Z986" s="409"/>
      <c r="AA986" s="409"/>
      <c r="AB986" s="409"/>
      <c r="AC986" s="409"/>
      <c r="AD986" s="409"/>
      <c r="AE986" s="411"/>
    </row>
    <row r="987" spans="19:31" x14ac:dyDescent="0.25">
      <c r="S987" s="429"/>
      <c r="T987" s="409"/>
      <c r="U987" s="409"/>
      <c r="V987" s="409"/>
      <c r="W987" s="409"/>
      <c r="X987" s="409"/>
      <c r="Y987" s="409"/>
      <c r="Z987" s="409"/>
      <c r="AA987" s="409"/>
      <c r="AB987" s="409"/>
      <c r="AC987" s="409"/>
      <c r="AD987" s="409"/>
      <c r="AE987" s="411"/>
    </row>
    <row r="988" spans="19:31" x14ac:dyDescent="0.25">
      <c r="S988" s="429"/>
      <c r="T988" s="409"/>
      <c r="U988" s="409"/>
      <c r="V988" s="409"/>
      <c r="W988" s="409"/>
      <c r="X988" s="409"/>
      <c r="Y988" s="409"/>
      <c r="Z988" s="409"/>
      <c r="AA988" s="409"/>
      <c r="AB988" s="409"/>
      <c r="AC988" s="409"/>
      <c r="AD988" s="409"/>
      <c r="AE988" s="411"/>
    </row>
    <row r="989" spans="19:31" x14ac:dyDescent="0.25">
      <c r="S989" s="429"/>
      <c r="T989" s="409"/>
      <c r="U989" s="409"/>
      <c r="V989" s="409"/>
      <c r="W989" s="409"/>
      <c r="X989" s="409"/>
      <c r="Y989" s="409"/>
      <c r="Z989" s="409"/>
      <c r="AA989" s="409"/>
      <c r="AB989" s="409"/>
      <c r="AC989" s="409"/>
      <c r="AD989" s="409"/>
      <c r="AE989" s="411"/>
    </row>
    <row r="990" spans="19:31" x14ac:dyDescent="0.25">
      <c r="S990" s="429"/>
      <c r="T990" s="409"/>
      <c r="U990" s="409"/>
      <c r="V990" s="409"/>
      <c r="W990" s="409"/>
      <c r="X990" s="409"/>
      <c r="Y990" s="409"/>
      <c r="Z990" s="409"/>
      <c r="AA990" s="409"/>
      <c r="AB990" s="409"/>
      <c r="AC990" s="409"/>
      <c r="AD990" s="409"/>
      <c r="AE990" s="411"/>
    </row>
    <row r="991" spans="19:31" x14ac:dyDescent="0.25">
      <c r="S991" s="429"/>
      <c r="T991" s="409"/>
      <c r="U991" s="409"/>
      <c r="V991" s="409"/>
      <c r="W991" s="409"/>
      <c r="X991" s="409"/>
      <c r="Y991" s="409"/>
      <c r="Z991" s="409"/>
      <c r="AA991" s="409"/>
      <c r="AB991" s="409"/>
      <c r="AC991" s="409"/>
      <c r="AD991" s="409"/>
      <c r="AE991" s="411"/>
    </row>
    <row r="992" spans="19:31" x14ac:dyDescent="0.25">
      <c r="S992" s="429"/>
      <c r="T992" s="409"/>
      <c r="U992" s="409"/>
      <c r="V992" s="409"/>
      <c r="W992" s="409"/>
      <c r="X992" s="409"/>
      <c r="Y992" s="409"/>
      <c r="Z992" s="409"/>
      <c r="AA992" s="409"/>
      <c r="AB992" s="409"/>
      <c r="AC992" s="409"/>
      <c r="AD992" s="409"/>
      <c r="AE992" s="411"/>
    </row>
    <row r="993" spans="19:31" x14ac:dyDescent="0.25">
      <c r="S993" s="429"/>
      <c r="T993" s="409"/>
      <c r="U993" s="409"/>
      <c r="V993" s="409"/>
      <c r="W993" s="409"/>
      <c r="X993" s="409"/>
      <c r="Y993" s="409"/>
      <c r="Z993" s="409"/>
      <c r="AA993" s="409"/>
      <c r="AB993" s="409"/>
      <c r="AC993" s="409"/>
      <c r="AD993" s="409"/>
      <c r="AE993" s="411"/>
    </row>
    <row r="994" spans="19:31" x14ac:dyDescent="0.25">
      <c r="S994" s="429"/>
      <c r="T994" s="409"/>
      <c r="U994" s="409"/>
      <c r="V994" s="409"/>
      <c r="W994" s="409"/>
      <c r="X994" s="409"/>
      <c r="Y994" s="409"/>
      <c r="Z994" s="409"/>
      <c r="AA994" s="409"/>
      <c r="AB994" s="409"/>
      <c r="AC994" s="409"/>
      <c r="AD994" s="409"/>
      <c r="AE994" s="411"/>
    </row>
    <row r="995" spans="19:31" x14ac:dyDescent="0.25">
      <c r="S995" s="429"/>
      <c r="T995" s="409"/>
      <c r="U995" s="409"/>
      <c r="V995" s="409"/>
      <c r="W995" s="409"/>
      <c r="X995" s="409"/>
      <c r="Y995" s="409"/>
      <c r="Z995" s="409"/>
      <c r="AA995" s="409"/>
      <c r="AB995" s="409"/>
      <c r="AC995" s="409"/>
      <c r="AD995" s="409"/>
      <c r="AE995" s="411"/>
    </row>
    <row r="996" spans="19:31" x14ac:dyDescent="0.25">
      <c r="S996" s="429"/>
      <c r="T996" s="409"/>
      <c r="U996" s="409"/>
      <c r="V996" s="409"/>
      <c r="W996" s="409"/>
      <c r="X996" s="409"/>
      <c r="Y996" s="409"/>
      <c r="Z996" s="409"/>
      <c r="AA996" s="409"/>
      <c r="AB996" s="409"/>
      <c r="AC996" s="409"/>
      <c r="AD996" s="409"/>
      <c r="AE996" s="411"/>
    </row>
    <row r="997" spans="19:31" x14ac:dyDescent="0.25">
      <c r="S997" s="429"/>
      <c r="T997" s="409"/>
      <c r="U997" s="409"/>
      <c r="V997" s="409"/>
      <c r="W997" s="409"/>
      <c r="X997" s="409"/>
      <c r="Y997" s="409"/>
      <c r="Z997" s="409"/>
      <c r="AA997" s="409"/>
      <c r="AB997" s="409"/>
      <c r="AC997" s="409"/>
      <c r="AD997" s="409"/>
      <c r="AE997" s="411"/>
    </row>
    <row r="998" spans="19:31" x14ac:dyDescent="0.25">
      <c r="S998" s="429"/>
      <c r="T998" s="409"/>
      <c r="U998" s="409"/>
      <c r="V998" s="409"/>
      <c r="W998" s="409"/>
      <c r="X998" s="409"/>
      <c r="Y998" s="409"/>
      <c r="Z998" s="409"/>
      <c r="AA998" s="409"/>
      <c r="AB998" s="409"/>
      <c r="AC998" s="409"/>
      <c r="AD998" s="409"/>
      <c r="AE998" s="411"/>
    </row>
    <row r="999" spans="19:31" x14ac:dyDescent="0.25">
      <c r="S999" s="429"/>
      <c r="T999" s="409"/>
      <c r="U999" s="409"/>
      <c r="V999" s="409"/>
      <c r="W999" s="409"/>
      <c r="X999" s="409"/>
      <c r="Y999" s="409"/>
      <c r="Z999" s="409"/>
      <c r="AA999" s="409"/>
      <c r="AB999" s="409"/>
      <c r="AC999" s="409"/>
      <c r="AD999" s="409"/>
      <c r="AE999" s="411"/>
    </row>
    <row r="1000" spans="19:31" x14ac:dyDescent="0.25">
      <c r="S1000" s="429"/>
      <c r="T1000" s="409"/>
      <c r="U1000" s="409"/>
      <c r="V1000" s="409"/>
      <c r="W1000" s="409"/>
      <c r="X1000" s="409"/>
      <c r="Y1000" s="409"/>
      <c r="Z1000" s="409"/>
      <c r="AA1000" s="409"/>
      <c r="AB1000" s="409"/>
      <c r="AC1000" s="409"/>
      <c r="AD1000" s="409"/>
      <c r="AE1000" s="411"/>
    </row>
    <row r="1001" spans="19:31" x14ac:dyDescent="0.25">
      <c r="S1001" s="429"/>
      <c r="T1001" s="409"/>
      <c r="U1001" s="409"/>
      <c r="V1001" s="409"/>
      <c r="W1001" s="409"/>
      <c r="X1001" s="409"/>
      <c r="Y1001" s="409"/>
      <c r="Z1001" s="409"/>
      <c r="AA1001" s="409"/>
      <c r="AB1001" s="409"/>
      <c r="AC1001" s="409"/>
      <c r="AD1001" s="409"/>
      <c r="AE1001" s="411"/>
    </row>
    <row r="1002" spans="19:31" x14ac:dyDescent="0.25">
      <c r="S1002" s="429"/>
      <c r="T1002" s="409"/>
      <c r="U1002" s="409"/>
      <c r="V1002" s="409"/>
      <c r="W1002" s="409"/>
      <c r="X1002" s="409"/>
      <c r="Y1002" s="409"/>
      <c r="Z1002" s="409"/>
      <c r="AA1002" s="409"/>
      <c r="AB1002" s="409"/>
      <c r="AC1002" s="409"/>
      <c r="AD1002" s="409"/>
      <c r="AE1002" s="411"/>
    </row>
    <row r="1003" spans="19:31" x14ac:dyDescent="0.25">
      <c r="S1003" s="429"/>
      <c r="T1003" s="409"/>
      <c r="U1003" s="409"/>
      <c r="V1003" s="409"/>
      <c r="W1003" s="409"/>
      <c r="X1003" s="409"/>
      <c r="Y1003" s="409"/>
      <c r="Z1003" s="409"/>
      <c r="AA1003" s="409"/>
      <c r="AB1003" s="409"/>
      <c r="AC1003" s="409"/>
      <c r="AD1003" s="409"/>
      <c r="AE1003" s="411"/>
    </row>
    <row r="1004" spans="19:31" x14ac:dyDescent="0.25">
      <c r="S1004" s="429"/>
      <c r="T1004" s="409"/>
      <c r="U1004" s="409"/>
      <c r="V1004" s="409"/>
      <c r="W1004" s="409"/>
      <c r="X1004" s="409"/>
      <c r="Y1004" s="409"/>
      <c r="Z1004" s="409"/>
      <c r="AA1004" s="409"/>
      <c r="AB1004" s="409"/>
      <c r="AC1004" s="409"/>
      <c r="AD1004" s="409"/>
      <c r="AE1004" s="411"/>
    </row>
    <row r="1005" spans="19:31" x14ac:dyDescent="0.25">
      <c r="S1005" s="429"/>
      <c r="T1005" s="409"/>
      <c r="U1005" s="409"/>
      <c r="V1005" s="409"/>
      <c r="W1005" s="409"/>
      <c r="X1005" s="409"/>
      <c r="Y1005" s="409"/>
      <c r="Z1005" s="409"/>
      <c r="AA1005" s="409"/>
      <c r="AB1005" s="409"/>
      <c r="AC1005" s="409"/>
      <c r="AD1005" s="409"/>
      <c r="AE1005" s="411"/>
    </row>
    <row r="1006" spans="19:31" x14ac:dyDescent="0.25">
      <c r="S1006" s="429"/>
      <c r="T1006" s="409"/>
      <c r="U1006" s="409"/>
      <c r="V1006" s="409"/>
      <c r="W1006" s="409"/>
      <c r="X1006" s="409"/>
      <c r="Y1006" s="409"/>
      <c r="Z1006" s="409"/>
      <c r="AA1006" s="409"/>
      <c r="AB1006" s="409"/>
      <c r="AC1006" s="409"/>
      <c r="AD1006" s="409"/>
      <c r="AE1006" s="411"/>
    </row>
    <row r="1007" spans="19:31" x14ac:dyDescent="0.25">
      <c r="S1007" s="429"/>
      <c r="T1007" s="409"/>
      <c r="U1007" s="409"/>
      <c r="V1007" s="409"/>
      <c r="W1007" s="409"/>
      <c r="X1007" s="409"/>
      <c r="Y1007" s="409"/>
      <c r="Z1007" s="409"/>
      <c r="AA1007" s="409"/>
      <c r="AB1007" s="409"/>
      <c r="AC1007" s="409"/>
      <c r="AD1007" s="409"/>
      <c r="AE1007" s="411"/>
    </row>
    <row r="1008" spans="19:31" x14ac:dyDescent="0.25">
      <c r="S1008" s="429"/>
      <c r="T1008" s="409"/>
      <c r="U1008" s="409"/>
      <c r="V1008" s="409"/>
      <c r="W1008" s="409"/>
      <c r="X1008" s="409"/>
      <c r="Y1008" s="409"/>
      <c r="Z1008" s="409"/>
      <c r="AA1008" s="409"/>
      <c r="AB1008" s="409"/>
      <c r="AC1008" s="409"/>
      <c r="AD1008" s="409"/>
      <c r="AE1008" s="411"/>
    </row>
    <row r="1009" spans="19:31" x14ac:dyDescent="0.25">
      <c r="S1009" s="429"/>
      <c r="T1009" s="409"/>
      <c r="U1009" s="409"/>
      <c r="V1009" s="409"/>
      <c r="W1009" s="409"/>
      <c r="X1009" s="409"/>
      <c r="Y1009" s="409"/>
      <c r="Z1009" s="409"/>
      <c r="AA1009" s="409"/>
      <c r="AB1009" s="409"/>
      <c r="AC1009" s="409"/>
      <c r="AD1009" s="409"/>
      <c r="AE1009" s="411"/>
    </row>
    <row r="1010" spans="19:31" x14ac:dyDescent="0.25">
      <c r="S1010" s="429"/>
      <c r="T1010" s="409"/>
      <c r="U1010" s="409"/>
      <c r="V1010" s="409"/>
      <c r="W1010" s="409"/>
      <c r="X1010" s="409"/>
      <c r="Y1010" s="409"/>
      <c r="Z1010" s="409"/>
      <c r="AA1010" s="409"/>
      <c r="AB1010" s="409"/>
      <c r="AC1010" s="409"/>
      <c r="AD1010" s="409"/>
      <c r="AE1010" s="411"/>
    </row>
    <row r="1011" spans="19:31" x14ac:dyDescent="0.25">
      <c r="S1011" s="429"/>
      <c r="T1011" s="409"/>
      <c r="U1011" s="409"/>
      <c r="V1011" s="409"/>
      <c r="W1011" s="409"/>
      <c r="X1011" s="409"/>
      <c r="Y1011" s="409"/>
      <c r="Z1011" s="409"/>
      <c r="AA1011" s="409"/>
      <c r="AB1011" s="409"/>
      <c r="AC1011" s="409"/>
      <c r="AD1011" s="409"/>
      <c r="AE1011" s="411"/>
    </row>
    <row r="1012" spans="19:31" x14ac:dyDescent="0.25">
      <c r="S1012" s="429"/>
      <c r="T1012" s="409"/>
      <c r="U1012" s="409"/>
      <c r="V1012" s="409"/>
      <c r="W1012" s="409"/>
      <c r="X1012" s="409"/>
      <c r="Y1012" s="409"/>
      <c r="Z1012" s="409"/>
      <c r="AA1012" s="409"/>
      <c r="AB1012" s="409"/>
      <c r="AC1012" s="409"/>
      <c r="AD1012" s="409"/>
      <c r="AE1012" s="411"/>
    </row>
    <row r="1013" spans="19:31" x14ac:dyDescent="0.25">
      <c r="S1013" s="429"/>
      <c r="T1013" s="409"/>
      <c r="U1013" s="409"/>
      <c r="V1013" s="409"/>
      <c r="W1013" s="409"/>
      <c r="X1013" s="409"/>
      <c r="Y1013" s="409"/>
      <c r="Z1013" s="409"/>
      <c r="AA1013" s="409"/>
      <c r="AB1013" s="409"/>
      <c r="AC1013" s="409"/>
      <c r="AD1013" s="409"/>
      <c r="AE1013" s="411"/>
    </row>
    <row r="1014" spans="19:31" x14ac:dyDescent="0.25">
      <c r="S1014" s="429"/>
      <c r="T1014" s="409"/>
      <c r="U1014" s="409"/>
      <c r="V1014" s="409"/>
      <c r="W1014" s="409"/>
      <c r="X1014" s="409"/>
      <c r="Y1014" s="409"/>
      <c r="Z1014" s="409"/>
      <c r="AA1014" s="409"/>
      <c r="AB1014" s="409"/>
      <c r="AC1014" s="409"/>
      <c r="AD1014" s="409"/>
      <c r="AE1014" s="411"/>
    </row>
    <row r="1015" spans="19:31" x14ac:dyDescent="0.25">
      <c r="S1015" s="429"/>
      <c r="T1015" s="409"/>
      <c r="U1015" s="409"/>
      <c r="V1015" s="409"/>
      <c r="W1015" s="409"/>
      <c r="X1015" s="409"/>
      <c r="Y1015" s="409"/>
      <c r="Z1015" s="409"/>
      <c r="AA1015" s="409"/>
      <c r="AB1015" s="409"/>
      <c r="AC1015" s="409"/>
      <c r="AD1015" s="409"/>
      <c r="AE1015" s="411"/>
    </row>
    <row r="1016" spans="19:31" x14ac:dyDescent="0.25">
      <c r="S1016" s="429"/>
      <c r="T1016" s="409"/>
      <c r="U1016" s="409"/>
      <c r="V1016" s="409"/>
      <c r="W1016" s="409"/>
      <c r="X1016" s="409"/>
      <c r="Y1016" s="409"/>
      <c r="Z1016" s="409"/>
      <c r="AA1016" s="409"/>
      <c r="AB1016" s="409"/>
      <c r="AC1016" s="409"/>
      <c r="AD1016" s="409"/>
      <c r="AE1016" s="411"/>
    </row>
    <row r="1017" spans="19:31" x14ac:dyDescent="0.25">
      <c r="S1017" s="429"/>
      <c r="T1017" s="409"/>
      <c r="U1017" s="409"/>
      <c r="V1017" s="409"/>
      <c r="W1017" s="409"/>
      <c r="X1017" s="409"/>
      <c r="Y1017" s="409"/>
      <c r="Z1017" s="409"/>
      <c r="AA1017" s="409"/>
      <c r="AB1017" s="409"/>
      <c r="AC1017" s="409"/>
      <c r="AD1017" s="409"/>
      <c r="AE1017" s="411"/>
    </row>
    <row r="1018" spans="19:31" x14ac:dyDescent="0.25">
      <c r="S1018" s="429"/>
      <c r="T1018" s="409"/>
      <c r="U1018" s="409"/>
      <c r="V1018" s="409"/>
      <c r="W1018" s="409"/>
      <c r="X1018" s="409"/>
      <c r="Y1018" s="409"/>
      <c r="Z1018" s="409"/>
      <c r="AA1018" s="409"/>
      <c r="AB1018" s="409"/>
      <c r="AC1018" s="409"/>
      <c r="AD1018" s="409"/>
      <c r="AE1018" s="411"/>
    </row>
    <row r="1019" spans="19:31" x14ac:dyDescent="0.25">
      <c r="S1019" s="429"/>
      <c r="T1019" s="409"/>
      <c r="U1019" s="409"/>
      <c r="V1019" s="409"/>
      <c r="W1019" s="409"/>
      <c r="X1019" s="409"/>
      <c r="Y1019" s="409"/>
      <c r="Z1019" s="409"/>
      <c r="AA1019" s="409"/>
      <c r="AB1019" s="409"/>
      <c r="AC1019" s="409"/>
      <c r="AD1019" s="409"/>
      <c r="AE1019" s="411"/>
    </row>
    <row r="1020" spans="19:31" x14ac:dyDescent="0.25">
      <c r="S1020" s="429"/>
      <c r="T1020" s="409"/>
      <c r="U1020" s="409"/>
      <c r="V1020" s="409"/>
      <c r="W1020" s="409"/>
      <c r="X1020" s="409"/>
      <c r="Y1020" s="409"/>
      <c r="Z1020" s="409"/>
      <c r="AA1020" s="409"/>
      <c r="AB1020" s="409"/>
      <c r="AC1020" s="409"/>
      <c r="AD1020" s="409"/>
      <c r="AE1020" s="411"/>
    </row>
    <row r="1021" spans="19:31" x14ac:dyDescent="0.25">
      <c r="S1021" s="429"/>
      <c r="T1021" s="409"/>
      <c r="U1021" s="409"/>
      <c r="V1021" s="409"/>
      <c r="W1021" s="409"/>
      <c r="X1021" s="409"/>
      <c r="Y1021" s="409"/>
      <c r="Z1021" s="409"/>
      <c r="AA1021" s="409"/>
      <c r="AB1021" s="409"/>
      <c r="AC1021" s="409"/>
      <c r="AD1021" s="409"/>
      <c r="AE1021" s="411"/>
    </row>
    <row r="1022" spans="19:31" x14ac:dyDescent="0.25">
      <c r="S1022" s="429"/>
      <c r="T1022" s="409"/>
      <c r="U1022" s="409"/>
      <c r="V1022" s="409"/>
      <c r="W1022" s="409"/>
      <c r="X1022" s="409"/>
      <c r="Y1022" s="409"/>
      <c r="Z1022" s="409"/>
      <c r="AA1022" s="409"/>
      <c r="AB1022" s="409"/>
      <c r="AC1022" s="409"/>
      <c r="AD1022" s="409"/>
      <c r="AE1022" s="411"/>
    </row>
    <row r="1023" spans="19:31" x14ac:dyDescent="0.25">
      <c r="S1023" s="429"/>
      <c r="T1023" s="409"/>
      <c r="U1023" s="409"/>
      <c r="V1023" s="409"/>
      <c r="W1023" s="409"/>
      <c r="X1023" s="409"/>
      <c r="Y1023" s="409"/>
      <c r="Z1023" s="409"/>
      <c r="AA1023" s="409"/>
      <c r="AB1023" s="409"/>
      <c r="AC1023" s="409"/>
      <c r="AD1023" s="409"/>
      <c r="AE1023" s="411"/>
    </row>
    <row r="1024" spans="19:31" x14ac:dyDescent="0.25">
      <c r="S1024" s="429"/>
      <c r="T1024" s="409"/>
      <c r="U1024" s="409"/>
      <c r="V1024" s="409"/>
      <c r="W1024" s="409"/>
      <c r="X1024" s="409"/>
      <c r="Y1024" s="409"/>
      <c r="Z1024" s="409"/>
      <c r="AA1024" s="409"/>
      <c r="AB1024" s="409"/>
      <c r="AC1024" s="409"/>
      <c r="AD1024" s="409"/>
      <c r="AE1024" s="411"/>
    </row>
    <row r="1025" spans="19:31" x14ac:dyDescent="0.25">
      <c r="S1025" s="429"/>
      <c r="T1025" s="409"/>
      <c r="U1025" s="409"/>
      <c r="V1025" s="409"/>
      <c r="W1025" s="409"/>
      <c r="X1025" s="409"/>
      <c r="Y1025" s="409"/>
      <c r="Z1025" s="409"/>
      <c r="AA1025" s="409"/>
      <c r="AB1025" s="409"/>
      <c r="AC1025" s="409"/>
      <c r="AD1025" s="409"/>
      <c r="AE1025" s="411"/>
    </row>
    <row r="1026" spans="19:31" x14ac:dyDescent="0.25">
      <c r="S1026" s="429"/>
      <c r="T1026" s="409"/>
      <c r="U1026" s="409"/>
      <c r="V1026" s="409"/>
      <c r="W1026" s="409"/>
      <c r="X1026" s="409"/>
      <c r="Y1026" s="409"/>
      <c r="Z1026" s="409"/>
      <c r="AA1026" s="409"/>
      <c r="AB1026" s="409"/>
      <c r="AC1026" s="409"/>
      <c r="AD1026" s="409"/>
      <c r="AE1026" s="411"/>
    </row>
    <row r="1027" spans="19:31" x14ac:dyDescent="0.25">
      <c r="S1027" s="429"/>
      <c r="T1027" s="409"/>
      <c r="U1027" s="409"/>
      <c r="V1027" s="409"/>
      <c r="W1027" s="409"/>
      <c r="X1027" s="409"/>
      <c r="Y1027" s="409"/>
      <c r="Z1027" s="409"/>
      <c r="AA1027" s="409"/>
      <c r="AB1027" s="409"/>
      <c r="AC1027" s="409"/>
      <c r="AD1027" s="409"/>
      <c r="AE1027" s="411"/>
    </row>
    <row r="1028" spans="19:31" x14ac:dyDescent="0.25">
      <c r="S1028" s="429"/>
      <c r="T1028" s="409"/>
      <c r="U1028" s="409"/>
      <c r="V1028" s="409"/>
      <c r="W1028" s="409"/>
      <c r="X1028" s="409"/>
      <c r="Y1028" s="409"/>
      <c r="Z1028" s="409"/>
      <c r="AA1028" s="409"/>
      <c r="AB1028" s="409"/>
      <c r="AC1028" s="409"/>
      <c r="AD1028" s="409"/>
      <c r="AE1028" s="411"/>
    </row>
    <row r="1029" spans="19:31" x14ac:dyDescent="0.25">
      <c r="S1029" s="429"/>
      <c r="T1029" s="409"/>
      <c r="U1029" s="409"/>
      <c r="V1029" s="409"/>
      <c r="W1029" s="409"/>
      <c r="X1029" s="409"/>
      <c r="Y1029" s="409"/>
      <c r="Z1029" s="409"/>
      <c r="AA1029" s="409"/>
      <c r="AB1029" s="409"/>
      <c r="AC1029" s="409"/>
      <c r="AD1029" s="409"/>
      <c r="AE1029" s="411"/>
    </row>
    <row r="1030" spans="19:31" x14ac:dyDescent="0.25">
      <c r="S1030" s="429"/>
      <c r="T1030" s="409"/>
      <c r="U1030" s="409"/>
      <c r="V1030" s="409"/>
      <c r="W1030" s="409"/>
      <c r="X1030" s="409"/>
      <c r="Y1030" s="409"/>
      <c r="Z1030" s="409"/>
      <c r="AA1030" s="409"/>
      <c r="AB1030" s="409"/>
      <c r="AC1030" s="409"/>
      <c r="AD1030" s="409"/>
      <c r="AE1030" s="411"/>
    </row>
    <row r="1031" spans="19:31" x14ac:dyDescent="0.25">
      <c r="S1031" s="429"/>
      <c r="T1031" s="409"/>
      <c r="U1031" s="409"/>
      <c r="V1031" s="409"/>
      <c r="W1031" s="409"/>
      <c r="X1031" s="409"/>
      <c r="Y1031" s="409"/>
      <c r="Z1031" s="409"/>
      <c r="AA1031" s="409"/>
      <c r="AB1031" s="409"/>
      <c r="AC1031" s="409"/>
      <c r="AD1031" s="409"/>
      <c r="AE1031" s="411"/>
    </row>
    <row r="1032" spans="19:31" x14ac:dyDescent="0.25">
      <c r="S1032" s="429"/>
      <c r="T1032" s="409"/>
      <c r="U1032" s="409"/>
      <c r="V1032" s="409"/>
      <c r="W1032" s="409"/>
      <c r="X1032" s="409"/>
      <c r="Y1032" s="409"/>
      <c r="Z1032" s="409"/>
      <c r="AA1032" s="409"/>
      <c r="AB1032" s="409"/>
      <c r="AC1032" s="409"/>
      <c r="AD1032" s="409"/>
      <c r="AE1032" s="411"/>
    </row>
    <row r="1033" spans="19:31" x14ac:dyDescent="0.25">
      <c r="S1033" s="429"/>
      <c r="T1033" s="409"/>
      <c r="U1033" s="409"/>
      <c r="V1033" s="409"/>
      <c r="W1033" s="409"/>
      <c r="X1033" s="409"/>
      <c r="Y1033" s="409"/>
      <c r="Z1033" s="409"/>
      <c r="AA1033" s="409"/>
      <c r="AB1033" s="409"/>
      <c r="AC1033" s="409"/>
      <c r="AD1033" s="409"/>
      <c r="AE1033" s="411"/>
    </row>
    <row r="1034" spans="19:31" x14ac:dyDescent="0.25">
      <c r="S1034" s="429"/>
      <c r="T1034" s="409"/>
      <c r="U1034" s="409"/>
      <c r="V1034" s="409"/>
      <c r="W1034" s="409"/>
      <c r="X1034" s="409"/>
      <c r="Y1034" s="409"/>
      <c r="Z1034" s="409"/>
      <c r="AA1034" s="409"/>
      <c r="AB1034" s="409"/>
      <c r="AC1034" s="409"/>
      <c r="AD1034" s="409"/>
      <c r="AE1034" s="411"/>
    </row>
    <row r="1035" spans="19:31" x14ac:dyDescent="0.25">
      <c r="S1035" s="429"/>
      <c r="T1035" s="409"/>
      <c r="U1035" s="409"/>
      <c r="V1035" s="409"/>
      <c r="W1035" s="409"/>
      <c r="X1035" s="409"/>
      <c r="Y1035" s="409"/>
      <c r="Z1035" s="409"/>
      <c r="AA1035" s="409"/>
      <c r="AB1035" s="409"/>
      <c r="AC1035" s="409"/>
      <c r="AD1035" s="409"/>
      <c r="AE1035" s="411"/>
    </row>
    <row r="1036" spans="19:31" x14ac:dyDescent="0.25">
      <c r="S1036" s="429"/>
      <c r="T1036" s="409"/>
      <c r="U1036" s="409"/>
      <c r="V1036" s="409"/>
      <c r="W1036" s="409"/>
      <c r="X1036" s="409"/>
      <c r="Y1036" s="409"/>
      <c r="Z1036" s="409"/>
      <c r="AA1036" s="409"/>
      <c r="AB1036" s="409"/>
      <c r="AC1036" s="409"/>
      <c r="AD1036" s="409"/>
      <c r="AE1036" s="411"/>
    </row>
    <row r="1037" spans="19:31" x14ac:dyDescent="0.25">
      <c r="S1037" s="429"/>
      <c r="T1037" s="409"/>
      <c r="U1037" s="409"/>
      <c r="V1037" s="409"/>
      <c r="W1037" s="409"/>
      <c r="X1037" s="409"/>
      <c r="Y1037" s="409"/>
      <c r="Z1037" s="409"/>
      <c r="AA1037" s="409"/>
      <c r="AB1037" s="409"/>
      <c r="AC1037" s="409"/>
      <c r="AD1037" s="409"/>
      <c r="AE1037" s="411"/>
    </row>
    <row r="1038" spans="19:31" x14ac:dyDescent="0.25">
      <c r="S1038" s="429"/>
      <c r="T1038" s="409"/>
      <c r="U1038" s="409"/>
      <c r="V1038" s="409"/>
      <c r="W1038" s="409"/>
      <c r="X1038" s="409"/>
      <c r="Y1038" s="409"/>
      <c r="Z1038" s="409"/>
      <c r="AA1038" s="409"/>
      <c r="AB1038" s="409"/>
      <c r="AC1038" s="409"/>
      <c r="AD1038" s="409"/>
      <c r="AE1038" s="411"/>
    </row>
    <row r="1039" spans="19:31" x14ac:dyDescent="0.25">
      <c r="S1039" s="429"/>
      <c r="T1039" s="409"/>
      <c r="U1039" s="409"/>
      <c r="V1039" s="409"/>
      <c r="W1039" s="409"/>
      <c r="X1039" s="409"/>
      <c r="Y1039" s="409"/>
      <c r="Z1039" s="409"/>
      <c r="AA1039" s="409"/>
      <c r="AB1039" s="409"/>
      <c r="AC1039" s="409"/>
      <c r="AD1039" s="409"/>
      <c r="AE1039" s="411"/>
    </row>
    <row r="1040" spans="19:31" x14ac:dyDescent="0.25">
      <c r="S1040" s="429"/>
      <c r="T1040" s="409"/>
      <c r="U1040" s="409"/>
      <c r="V1040" s="409"/>
      <c r="W1040" s="409"/>
      <c r="X1040" s="409"/>
      <c r="Y1040" s="409"/>
      <c r="Z1040" s="409"/>
      <c r="AA1040" s="409"/>
      <c r="AB1040" s="409"/>
      <c r="AC1040" s="409"/>
      <c r="AD1040" s="409"/>
      <c r="AE1040" s="411"/>
    </row>
    <row r="1041" spans="19:31" x14ac:dyDescent="0.25">
      <c r="S1041" s="429"/>
      <c r="T1041" s="409"/>
      <c r="U1041" s="409"/>
      <c r="V1041" s="409"/>
      <c r="W1041" s="409"/>
      <c r="X1041" s="409"/>
      <c r="Y1041" s="409"/>
      <c r="Z1041" s="409"/>
      <c r="AA1041" s="409"/>
      <c r="AB1041" s="409"/>
      <c r="AC1041" s="409"/>
      <c r="AD1041" s="409"/>
      <c r="AE1041" s="411"/>
    </row>
    <row r="1042" spans="19:31" x14ac:dyDescent="0.25">
      <c r="S1042" s="429"/>
      <c r="T1042" s="409"/>
      <c r="U1042" s="409"/>
      <c r="V1042" s="409"/>
      <c r="W1042" s="409"/>
      <c r="X1042" s="409"/>
      <c r="Y1042" s="409"/>
      <c r="Z1042" s="409"/>
      <c r="AA1042" s="409"/>
      <c r="AB1042" s="409"/>
      <c r="AC1042" s="409"/>
      <c r="AD1042" s="409"/>
      <c r="AE1042" s="411"/>
    </row>
    <row r="1043" spans="19:31" x14ac:dyDescent="0.25">
      <c r="S1043" s="429"/>
      <c r="T1043" s="409"/>
      <c r="U1043" s="409"/>
      <c r="V1043" s="409"/>
      <c r="W1043" s="409"/>
      <c r="X1043" s="409"/>
      <c r="Y1043" s="409"/>
      <c r="Z1043" s="409"/>
      <c r="AA1043" s="409"/>
      <c r="AB1043" s="409"/>
      <c r="AC1043" s="409"/>
      <c r="AD1043" s="409"/>
      <c r="AE1043" s="411"/>
    </row>
    <row r="1044" spans="19:31" x14ac:dyDescent="0.25">
      <c r="S1044" s="429"/>
      <c r="T1044" s="409"/>
      <c r="U1044" s="409"/>
      <c r="V1044" s="409"/>
      <c r="W1044" s="409"/>
      <c r="X1044" s="409"/>
      <c r="Y1044" s="409"/>
      <c r="Z1044" s="409"/>
      <c r="AA1044" s="409"/>
      <c r="AB1044" s="409"/>
      <c r="AC1044" s="409"/>
      <c r="AD1044" s="409"/>
      <c r="AE1044" s="411"/>
    </row>
    <row r="1045" spans="19:31" x14ac:dyDescent="0.25">
      <c r="S1045" s="429"/>
      <c r="T1045" s="409"/>
      <c r="U1045" s="409"/>
      <c r="V1045" s="409"/>
      <c r="W1045" s="409"/>
      <c r="X1045" s="409"/>
      <c r="Y1045" s="409"/>
      <c r="Z1045" s="409"/>
      <c r="AA1045" s="409"/>
      <c r="AB1045" s="409"/>
      <c r="AC1045" s="409"/>
      <c r="AD1045" s="409"/>
      <c r="AE1045" s="411"/>
    </row>
    <row r="1046" spans="19:31" x14ac:dyDescent="0.25">
      <c r="S1046" s="429"/>
      <c r="T1046" s="409"/>
      <c r="U1046" s="409"/>
      <c r="V1046" s="409"/>
      <c r="W1046" s="409"/>
      <c r="X1046" s="409"/>
      <c r="Y1046" s="409"/>
      <c r="Z1046" s="409"/>
      <c r="AA1046" s="409"/>
      <c r="AB1046" s="409"/>
      <c r="AC1046" s="409"/>
      <c r="AD1046" s="409"/>
      <c r="AE1046" s="411"/>
    </row>
    <row r="1047" spans="19:31" x14ac:dyDescent="0.25">
      <c r="S1047" s="429"/>
      <c r="T1047" s="409"/>
      <c r="U1047" s="409"/>
      <c r="V1047" s="409"/>
      <c r="W1047" s="409"/>
      <c r="X1047" s="409"/>
      <c r="Y1047" s="409"/>
      <c r="Z1047" s="409"/>
      <c r="AA1047" s="409"/>
      <c r="AB1047" s="409"/>
      <c r="AC1047" s="409"/>
      <c r="AD1047" s="409"/>
      <c r="AE1047" s="411"/>
    </row>
    <row r="1048" spans="19:31" x14ac:dyDescent="0.25">
      <c r="S1048" s="429"/>
      <c r="T1048" s="409"/>
      <c r="U1048" s="409"/>
      <c r="V1048" s="409"/>
      <c r="W1048" s="409"/>
      <c r="X1048" s="409"/>
      <c r="Y1048" s="409"/>
      <c r="Z1048" s="409"/>
      <c r="AA1048" s="409"/>
      <c r="AB1048" s="409"/>
      <c r="AC1048" s="409"/>
      <c r="AD1048" s="409"/>
      <c r="AE1048" s="411"/>
    </row>
    <row r="1049" spans="19:31" x14ac:dyDescent="0.25">
      <c r="S1049" s="429"/>
      <c r="T1049" s="409"/>
      <c r="U1049" s="409"/>
      <c r="V1049" s="409"/>
      <c r="W1049" s="409"/>
      <c r="X1049" s="409"/>
      <c r="Y1049" s="409"/>
      <c r="Z1049" s="409"/>
      <c r="AA1049" s="409"/>
      <c r="AB1049" s="409"/>
      <c r="AC1049" s="409"/>
      <c r="AD1049" s="409"/>
      <c r="AE1049" s="411"/>
    </row>
    <row r="1050" spans="19:31" x14ac:dyDescent="0.25">
      <c r="S1050" s="429"/>
      <c r="T1050" s="409"/>
      <c r="U1050" s="409"/>
      <c r="V1050" s="409"/>
      <c r="W1050" s="409"/>
      <c r="X1050" s="409"/>
      <c r="Y1050" s="409"/>
      <c r="Z1050" s="409"/>
      <c r="AA1050" s="409"/>
      <c r="AB1050" s="409"/>
      <c r="AC1050" s="409"/>
      <c r="AD1050" s="409"/>
      <c r="AE1050" s="411"/>
    </row>
    <row r="1051" spans="19:31" x14ac:dyDescent="0.25">
      <c r="S1051" s="429"/>
      <c r="T1051" s="409"/>
      <c r="U1051" s="409"/>
      <c r="V1051" s="409"/>
      <c r="W1051" s="409"/>
      <c r="X1051" s="409"/>
      <c r="Y1051" s="409"/>
      <c r="Z1051" s="409"/>
      <c r="AA1051" s="409"/>
      <c r="AB1051" s="409"/>
      <c r="AC1051" s="409"/>
      <c r="AD1051" s="409"/>
      <c r="AE1051" s="411"/>
    </row>
    <row r="1052" spans="19:31" x14ac:dyDescent="0.25">
      <c r="S1052" s="429"/>
      <c r="T1052" s="409"/>
      <c r="U1052" s="409"/>
      <c r="V1052" s="409"/>
      <c r="W1052" s="409"/>
      <c r="X1052" s="409"/>
      <c r="Y1052" s="409"/>
      <c r="Z1052" s="409"/>
      <c r="AA1052" s="409"/>
      <c r="AB1052" s="409"/>
      <c r="AC1052" s="409"/>
      <c r="AD1052" s="409"/>
      <c r="AE1052" s="411"/>
    </row>
    <row r="1053" spans="19:31" x14ac:dyDescent="0.25">
      <c r="S1053" s="429"/>
      <c r="T1053" s="409"/>
      <c r="U1053" s="409"/>
      <c r="V1053" s="409"/>
      <c r="W1053" s="409"/>
      <c r="X1053" s="409"/>
      <c r="Y1053" s="409"/>
      <c r="Z1053" s="409"/>
      <c r="AA1053" s="409"/>
      <c r="AB1053" s="409"/>
      <c r="AC1053" s="409"/>
      <c r="AD1053" s="409"/>
      <c r="AE1053" s="411"/>
    </row>
    <row r="1054" spans="19:31" x14ac:dyDescent="0.25">
      <c r="S1054" s="429"/>
      <c r="T1054" s="409"/>
      <c r="U1054" s="409"/>
      <c r="V1054" s="409"/>
      <c r="W1054" s="409"/>
      <c r="X1054" s="409"/>
      <c r="Y1054" s="409"/>
      <c r="Z1054" s="409"/>
      <c r="AA1054" s="409"/>
      <c r="AB1054" s="409"/>
      <c r="AC1054" s="409"/>
      <c r="AD1054" s="409"/>
      <c r="AE1054" s="411"/>
    </row>
    <row r="1055" spans="19:31" x14ac:dyDescent="0.25">
      <c r="S1055" s="429"/>
      <c r="T1055" s="409"/>
      <c r="U1055" s="409"/>
      <c r="V1055" s="409"/>
      <c r="W1055" s="409"/>
      <c r="X1055" s="409"/>
      <c r="Y1055" s="409"/>
      <c r="Z1055" s="409"/>
      <c r="AA1055" s="409"/>
      <c r="AB1055" s="409"/>
      <c r="AC1055" s="409"/>
      <c r="AD1055" s="409"/>
      <c r="AE1055" s="411"/>
    </row>
    <row r="1056" spans="19:31" x14ac:dyDescent="0.25">
      <c r="S1056" s="429"/>
      <c r="T1056" s="409"/>
      <c r="U1056" s="409"/>
      <c r="V1056" s="409"/>
      <c r="W1056" s="409"/>
      <c r="X1056" s="409"/>
      <c r="Y1056" s="409"/>
      <c r="Z1056" s="409"/>
      <c r="AA1056" s="409"/>
      <c r="AB1056" s="409"/>
      <c r="AC1056" s="409"/>
      <c r="AD1056" s="409"/>
      <c r="AE1056" s="411"/>
    </row>
    <row r="1057" spans="19:31" x14ac:dyDescent="0.25">
      <c r="S1057" s="429"/>
      <c r="T1057" s="409"/>
      <c r="U1057" s="409"/>
      <c r="V1057" s="409"/>
      <c r="W1057" s="409"/>
      <c r="X1057" s="409"/>
      <c r="Y1057" s="409"/>
      <c r="Z1057" s="409"/>
      <c r="AA1057" s="409"/>
      <c r="AB1057" s="409"/>
      <c r="AC1057" s="409"/>
      <c r="AD1057" s="409"/>
      <c r="AE1057" s="411"/>
    </row>
    <row r="1058" spans="19:31" x14ac:dyDescent="0.25">
      <c r="S1058" s="429"/>
      <c r="T1058" s="409"/>
      <c r="U1058" s="409"/>
      <c r="V1058" s="409"/>
      <c r="W1058" s="409"/>
      <c r="X1058" s="409"/>
      <c r="Y1058" s="409"/>
      <c r="Z1058" s="409"/>
      <c r="AA1058" s="409"/>
      <c r="AB1058" s="409"/>
      <c r="AC1058" s="409"/>
      <c r="AD1058" s="409"/>
      <c r="AE1058" s="411"/>
    </row>
    <row r="1059" spans="19:31" x14ac:dyDescent="0.25">
      <c r="S1059" s="429"/>
      <c r="T1059" s="409"/>
      <c r="U1059" s="409"/>
      <c r="V1059" s="409"/>
      <c r="W1059" s="409"/>
      <c r="X1059" s="409"/>
      <c r="Y1059" s="409"/>
      <c r="Z1059" s="409"/>
      <c r="AA1059" s="409"/>
      <c r="AB1059" s="409"/>
      <c r="AC1059" s="409"/>
      <c r="AD1059" s="409"/>
      <c r="AE1059" s="411"/>
    </row>
    <row r="1060" spans="19:31" x14ac:dyDescent="0.25">
      <c r="S1060" s="429"/>
      <c r="T1060" s="409"/>
      <c r="U1060" s="409"/>
      <c r="V1060" s="409"/>
      <c r="W1060" s="409"/>
      <c r="X1060" s="409"/>
      <c r="Y1060" s="409"/>
      <c r="Z1060" s="409"/>
      <c r="AA1060" s="409"/>
      <c r="AB1060" s="409"/>
      <c r="AC1060" s="409"/>
      <c r="AD1060" s="409"/>
      <c r="AE1060" s="411"/>
    </row>
    <row r="1061" spans="19:31" x14ac:dyDescent="0.25">
      <c r="S1061" s="429"/>
      <c r="T1061" s="409"/>
      <c r="U1061" s="409"/>
      <c r="V1061" s="409"/>
      <c r="W1061" s="409"/>
      <c r="X1061" s="409"/>
      <c r="Y1061" s="409"/>
      <c r="Z1061" s="409"/>
      <c r="AA1061" s="409"/>
      <c r="AB1061" s="409"/>
      <c r="AC1061" s="409"/>
      <c r="AD1061" s="409"/>
      <c r="AE1061" s="411"/>
    </row>
    <row r="1062" spans="19:31" x14ac:dyDescent="0.25">
      <c r="S1062" s="429"/>
      <c r="T1062" s="409"/>
      <c r="U1062" s="409"/>
      <c r="V1062" s="409"/>
      <c r="W1062" s="409"/>
      <c r="X1062" s="409"/>
      <c r="Y1062" s="409"/>
      <c r="Z1062" s="409"/>
      <c r="AA1062" s="409"/>
      <c r="AB1062" s="409"/>
      <c r="AC1062" s="409"/>
      <c r="AD1062" s="409"/>
      <c r="AE1062" s="411"/>
    </row>
    <row r="1063" spans="19:31" x14ac:dyDescent="0.25">
      <c r="S1063" s="429"/>
      <c r="T1063" s="409"/>
      <c r="U1063" s="409"/>
      <c r="V1063" s="409"/>
      <c r="W1063" s="409"/>
      <c r="X1063" s="409"/>
      <c r="Y1063" s="409"/>
      <c r="Z1063" s="409"/>
      <c r="AA1063" s="409"/>
      <c r="AB1063" s="409"/>
      <c r="AC1063" s="409"/>
      <c r="AD1063" s="409"/>
      <c r="AE1063" s="411"/>
    </row>
    <row r="1064" spans="19:31" x14ac:dyDescent="0.25">
      <c r="S1064" s="429"/>
      <c r="T1064" s="409"/>
      <c r="U1064" s="409"/>
      <c r="V1064" s="409"/>
      <c r="W1064" s="409"/>
      <c r="X1064" s="409"/>
      <c r="Y1064" s="409"/>
      <c r="Z1064" s="409"/>
      <c r="AA1064" s="409"/>
      <c r="AB1064" s="409"/>
      <c r="AC1064" s="409"/>
      <c r="AD1064" s="409"/>
      <c r="AE1064" s="411"/>
    </row>
    <row r="1065" spans="19:31" x14ac:dyDescent="0.25">
      <c r="S1065" s="429"/>
      <c r="T1065" s="409"/>
      <c r="U1065" s="409"/>
      <c r="V1065" s="409"/>
      <c r="W1065" s="409"/>
      <c r="X1065" s="409"/>
      <c r="Y1065" s="409"/>
      <c r="Z1065" s="409"/>
      <c r="AA1065" s="409"/>
      <c r="AB1065" s="409"/>
      <c r="AC1065" s="409"/>
      <c r="AD1065" s="409"/>
      <c r="AE1065" s="411"/>
    </row>
    <row r="1066" spans="19:31" x14ac:dyDescent="0.25">
      <c r="S1066" s="429"/>
      <c r="T1066" s="409"/>
      <c r="U1066" s="409"/>
      <c r="V1066" s="409"/>
      <c r="W1066" s="409"/>
      <c r="X1066" s="409"/>
      <c r="Y1066" s="409"/>
      <c r="Z1066" s="409"/>
      <c r="AA1066" s="409"/>
      <c r="AB1066" s="409"/>
      <c r="AC1066" s="409"/>
      <c r="AD1066" s="409"/>
      <c r="AE1066" s="411"/>
    </row>
    <row r="1067" spans="19:31" x14ac:dyDescent="0.25">
      <c r="S1067" s="429"/>
      <c r="T1067" s="409"/>
      <c r="U1067" s="409"/>
      <c r="V1067" s="409"/>
      <c r="W1067" s="409"/>
      <c r="X1067" s="409"/>
      <c r="Y1067" s="409"/>
      <c r="Z1067" s="409"/>
      <c r="AA1067" s="409"/>
      <c r="AB1067" s="409"/>
      <c r="AC1067" s="409"/>
      <c r="AD1067" s="409"/>
      <c r="AE1067" s="411"/>
    </row>
    <row r="1068" spans="19:31" x14ac:dyDescent="0.25">
      <c r="S1068" s="429"/>
      <c r="T1068" s="409"/>
      <c r="U1068" s="409"/>
      <c r="V1068" s="409"/>
      <c r="W1068" s="409"/>
      <c r="X1068" s="409"/>
      <c r="Y1068" s="409"/>
      <c r="Z1068" s="409"/>
      <c r="AA1068" s="409"/>
      <c r="AB1068" s="409"/>
      <c r="AC1068" s="409"/>
      <c r="AD1068" s="409"/>
      <c r="AE1068" s="411"/>
    </row>
    <row r="1069" spans="19:31" x14ac:dyDescent="0.25">
      <c r="S1069" s="429"/>
      <c r="T1069" s="409"/>
      <c r="U1069" s="409"/>
      <c r="V1069" s="409"/>
      <c r="W1069" s="409"/>
      <c r="X1069" s="409"/>
      <c r="Y1069" s="409"/>
      <c r="Z1069" s="409"/>
      <c r="AA1069" s="409"/>
      <c r="AB1069" s="409"/>
      <c r="AC1069" s="409"/>
      <c r="AD1069" s="409"/>
      <c r="AE1069" s="411"/>
    </row>
    <row r="1070" spans="19:31" x14ac:dyDescent="0.25">
      <c r="S1070" s="429"/>
      <c r="T1070" s="409"/>
      <c r="U1070" s="409"/>
      <c r="V1070" s="409"/>
      <c r="W1070" s="409"/>
      <c r="X1070" s="409"/>
      <c r="Y1070" s="409"/>
      <c r="Z1070" s="409"/>
      <c r="AA1070" s="409"/>
      <c r="AB1070" s="409"/>
      <c r="AC1070" s="409"/>
      <c r="AD1070" s="409"/>
      <c r="AE1070" s="411"/>
    </row>
    <row r="1071" spans="19:31" x14ac:dyDescent="0.25">
      <c r="S1071" s="429"/>
      <c r="T1071" s="409"/>
      <c r="U1071" s="409"/>
      <c r="V1071" s="409"/>
      <c r="W1071" s="409"/>
      <c r="X1071" s="409"/>
      <c r="Y1071" s="409"/>
      <c r="Z1071" s="409"/>
      <c r="AA1071" s="409"/>
      <c r="AB1071" s="409"/>
      <c r="AC1071" s="409"/>
      <c r="AD1071" s="409"/>
      <c r="AE1071" s="411"/>
    </row>
    <row r="1072" spans="19:31" x14ac:dyDescent="0.25">
      <c r="S1072" s="429"/>
      <c r="T1072" s="409"/>
      <c r="U1072" s="409"/>
      <c r="V1072" s="409"/>
      <c r="W1072" s="409"/>
      <c r="X1072" s="409"/>
      <c r="Y1072" s="409"/>
      <c r="Z1072" s="409"/>
      <c r="AA1072" s="409"/>
      <c r="AB1072" s="409"/>
      <c r="AC1072" s="409"/>
      <c r="AD1072" s="409"/>
      <c r="AE1072" s="411"/>
    </row>
    <row r="1073" spans="19:31" x14ac:dyDescent="0.25">
      <c r="S1073" s="429"/>
      <c r="T1073" s="409"/>
      <c r="U1073" s="409"/>
      <c r="V1073" s="409"/>
      <c r="W1073" s="409"/>
      <c r="X1073" s="409"/>
      <c r="Y1073" s="409"/>
      <c r="Z1073" s="409"/>
      <c r="AA1073" s="409"/>
      <c r="AB1073" s="409"/>
      <c r="AC1073" s="409"/>
      <c r="AD1073" s="409"/>
      <c r="AE1073" s="411"/>
    </row>
    <row r="1074" spans="19:31" x14ac:dyDescent="0.25">
      <c r="S1074" s="429"/>
      <c r="T1074" s="409"/>
      <c r="U1074" s="409"/>
      <c r="V1074" s="409"/>
      <c r="W1074" s="409"/>
      <c r="X1074" s="409"/>
      <c r="Y1074" s="409"/>
      <c r="Z1074" s="409"/>
      <c r="AA1074" s="409"/>
      <c r="AB1074" s="409"/>
      <c r="AC1074" s="409"/>
      <c r="AD1074" s="409"/>
      <c r="AE1074" s="411"/>
    </row>
    <row r="1075" spans="19:31" x14ac:dyDescent="0.25">
      <c r="S1075" s="429"/>
      <c r="T1075" s="409"/>
      <c r="U1075" s="409"/>
      <c r="V1075" s="409"/>
      <c r="W1075" s="409"/>
      <c r="X1075" s="409"/>
      <c r="Y1075" s="409"/>
      <c r="Z1075" s="409"/>
      <c r="AA1075" s="409"/>
      <c r="AB1075" s="409"/>
      <c r="AC1075" s="409"/>
      <c r="AD1075" s="409"/>
      <c r="AE1075" s="411"/>
    </row>
    <row r="1076" spans="19:31" x14ac:dyDescent="0.25">
      <c r="S1076" s="429"/>
      <c r="T1076" s="409"/>
      <c r="U1076" s="409"/>
      <c r="V1076" s="409"/>
      <c r="W1076" s="409"/>
      <c r="X1076" s="409"/>
      <c r="Y1076" s="409"/>
      <c r="Z1076" s="409"/>
      <c r="AA1076" s="409"/>
      <c r="AB1076" s="409"/>
      <c r="AC1076" s="409"/>
      <c r="AD1076" s="409"/>
      <c r="AE1076" s="411"/>
    </row>
    <row r="1077" spans="19:31" x14ac:dyDescent="0.25">
      <c r="S1077" s="429"/>
      <c r="T1077" s="409"/>
      <c r="U1077" s="409"/>
      <c r="V1077" s="409"/>
      <c r="W1077" s="409"/>
      <c r="X1077" s="409"/>
      <c r="Y1077" s="409"/>
      <c r="Z1077" s="409"/>
      <c r="AA1077" s="409"/>
      <c r="AB1077" s="409"/>
      <c r="AC1077" s="409"/>
      <c r="AD1077" s="409"/>
      <c r="AE1077" s="411"/>
    </row>
    <row r="1078" spans="19:31" x14ac:dyDescent="0.25">
      <c r="S1078" s="429"/>
      <c r="T1078" s="409"/>
      <c r="U1078" s="409"/>
      <c r="V1078" s="409"/>
      <c r="W1078" s="409"/>
      <c r="X1078" s="409"/>
      <c r="Y1078" s="409"/>
      <c r="Z1078" s="409"/>
      <c r="AA1078" s="409"/>
      <c r="AB1078" s="409"/>
      <c r="AC1078" s="409"/>
      <c r="AD1078" s="409"/>
      <c r="AE1078" s="411"/>
    </row>
    <row r="1079" spans="19:31" x14ac:dyDescent="0.25">
      <c r="S1079" s="429"/>
      <c r="T1079" s="409"/>
      <c r="U1079" s="409"/>
      <c r="V1079" s="409"/>
      <c r="W1079" s="409"/>
      <c r="X1079" s="409"/>
      <c r="Y1079" s="409"/>
      <c r="Z1079" s="409"/>
      <c r="AA1079" s="409"/>
      <c r="AB1079" s="409"/>
      <c r="AC1079" s="409"/>
      <c r="AD1079" s="409"/>
      <c r="AE1079" s="411"/>
    </row>
    <row r="1080" spans="19:31" x14ac:dyDescent="0.25">
      <c r="S1080" s="429"/>
      <c r="T1080" s="409"/>
      <c r="U1080" s="409"/>
      <c r="V1080" s="409"/>
      <c r="W1080" s="409"/>
      <c r="X1080" s="409"/>
      <c r="Y1080" s="409"/>
      <c r="Z1080" s="409"/>
      <c r="AA1080" s="409"/>
      <c r="AB1080" s="409"/>
      <c r="AC1080" s="409"/>
      <c r="AD1080" s="409"/>
      <c r="AE1080" s="411"/>
    </row>
    <row r="1081" spans="19:31" x14ac:dyDescent="0.25">
      <c r="S1081" s="429"/>
      <c r="T1081" s="409"/>
      <c r="U1081" s="409"/>
      <c r="V1081" s="409"/>
      <c r="W1081" s="409"/>
      <c r="X1081" s="409"/>
      <c r="Y1081" s="409"/>
      <c r="Z1081" s="409"/>
      <c r="AA1081" s="409"/>
      <c r="AB1081" s="409"/>
      <c r="AC1081" s="409"/>
      <c r="AD1081" s="409"/>
      <c r="AE1081" s="411"/>
    </row>
    <row r="1082" spans="19:31" x14ac:dyDescent="0.25">
      <c r="S1082" s="429"/>
      <c r="T1082" s="409"/>
      <c r="U1082" s="409"/>
      <c r="V1082" s="409"/>
      <c r="W1082" s="409"/>
      <c r="X1082" s="409"/>
      <c r="Y1082" s="409"/>
      <c r="Z1082" s="409"/>
      <c r="AA1082" s="409"/>
      <c r="AB1082" s="409"/>
      <c r="AC1082" s="409"/>
      <c r="AD1082" s="409"/>
      <c r="AE1082" s="411"/>
    </row>
    <row r="1083" spans="19:31" x14ac:dyDescent="0.25">
      <c r="S1083" s="429"/>
      <c r="T1083" s="409"/>
      <c r="U1083" s="409"/>
      <c r="V1083" s="409"/>
      <c r="W1083" s="409"/>
      <c r="X1083" s="409"/>
      <c r="Y1083" s="409"/>
      <c r="Z1083" s="409"/>
      <c r="AA1083" s="409"/>
      <c r="AB1083" s="409"/>
      <c r="AC1083" s="409"/>
      <c r="AD1083" s="409"/>
      <c r="AE1083" s="411"/>
    </row>
    <row r="1084" spans="19:31" x14ac:dyDescent="0.25">
      <c r="S1084" s="429"/>
      <c r="T1084" s="409"/>
      <c r="U1084" s="409"/>
      <c r="V1084" s="409"/>
      <c r="W1084" s="409"/>
      <c r="X1084" s="409"/>
      <c r="Y1084" s="409"/>
      <c r="Z1084" s="409"/>
      <c r="AA1084" s="409"/>
      <c r="AB1084" s="409"/>
      <c r="AC1084" s="409"/>
      <c r="AD1084" s="409"/>
      <c r="AE1084" s="411"/>
    </row>
    <row r="1085" spans="19:31" x14ac:dyDescent="0.25">
      <c r="S1085" s="429"/>
      <c r="T1085" s="409"/>
      <c r="U1085" s="409"/>
      <c r="V1085" s="409"/>
      <c r="W1085" s="409"/>
      <c r="X1085" s="409"/>
      <c r="Y1085" s="409"/>
      <c r="Z1085" s="409"/>
      <c r="AA1085" s="409"/>
      <c r="AB1085" s="409"/>
      <c r="AC1085" s="409"/>
      <c r="AD1085" s="409"/>
      <c r="AE1085" s="411"/>
    </row>
    <row r="1086" spans="19:31" x14ac:dyDescent="0.25">
      <c r="S1086" s="429"/>
      <c r="T1086" s="409"/>
      <c r="U1086" s="409"/>
      <c r="V1086" s="409"/>
      <c r="W1086" s="409"/>
      <c r="X1086" s="409"/>
      <c r="Y1086" s="409"/>
      <c r="Z1086" s="409"/>
      <c r="AA1086" s="409"/>
      <c r="AB1086" s="409"/>
      <c r="AC1086" s="409"/>
      <c r="AD1086" s="409"/>
      <c r="AE1086" s="411"/>
    </row>
    <row r="1087" spans="19:31" x14ac:dyDescent="0.25">
      <c r="S1087" s="429"/>
      <c r="T1087" s="409"/>
      <c r="U1087" s="409"/>
      <c r="V1087" s="409"/>
      <c r="W1087" s="409"/>
      <c r="X1087" s="409"/>
      <c r="Y1087" s="409"/>
      <c r="Z1087" s="409"/>
      <c r="AA1087" s="409"/>
      <c r="AB1087" s="409"/>
      <c r="AC1087" s="409"/>
      <c r="AD1087" s="409"/>
      <c r="AE1087" s="411"/>
    </row>
    <row r="1088" spans="19:31" x14ac:dyDescent="0.25">
      <c r="S1088" s="429"/>
      <c r="T1088" s="409"/>
      <c r="U1088" s="409"/>
      <c r="V1088" s="409"/>
      <c r="W1088" s="409"/>
      <c r="X1088" s="409"/>
      <c r="Y1088" s="409"/>
      <c r="Z1088" s="409"/>
      <c r="AA1088" s="409"/>
      <c r="AB1088" s="409"/>
      <c r="AC1088" s="409"/>
      <c r="AD1088" s="409"/>
      <c r="AE1088" s="411"/>
    </row>
    <row r="1089" spans="19:31" x14ac:dyDescent="0.25">
      <c r="S1089" s="429"/>
      <c r="T1089" s="409"/>
      <c r="U1089" s="409"/>
      <c r="V1089" s="409"/>
      <c r="W1089" s="409"/>
      <c r="X1089" s="409"/>
      <c r="Y1089" s="409"/>
      <c r="Z1089" s="409"/>
      <c r="AA1089" s="409"/>
      <c r="AB1089" s="409"/>
      <c r="AC1089" s="409"/>
      <c r="AD1089" s="409"/>
      <c r="AE1089" s="411"/>
    </row>
    <row r="1090" spans="19:31" x14ac:dyDescent="0.25">
      <c r="S1090" s="429"/>
      <c r="T1090" s="409"/>
      <c r="U1090" s="409"/>
      <c r="V1090" s="409"/>
      <c r="W1090" s="409"/>
      <c r="X1090" s="409"/>
      <c r="Y1090" s="409"/>
      <c r="Z1090" s="409"/>
      <c r="AA1090" s="409"/>
      <c r="AB1090" s="409"/>
      <c r="AC1090" s="409"/>
      <c r="AD1090" s="409"/>
      <c r="AE1090" s="411"/>
    </row>
    <row r="1091" spans="19:31" x14ac:dyDescent="0.25">
      <c r="S1091" s="429"/>
      <c r="T1091" s="409"/>
      <c r="U1091" s="409"/>
      <c r="V1091" s="409"/>
      <c r="W1091" s="409"/>
      <c r="X1091" s="409"/>
      <c r="Y1091" s="409"/>
      <c r="Z1091" s="409"/>
      <c r="AA1091" s="409"/>
      <c r="AB1091" s="409"/>
      <c r="AC1091" s="409"/>
      <c r="AD1091" s="409"/>
      <c r="AE1091" s="411"/>
    </row>
    <row r="1092" spans="19:31" x14ac:dyDescent="0.25">
      <c r="S1092" s="429"/>
      <c r="T1092" s="409"/>
      <c r="U1092" s="409"/>
      <c r="V1092" s="409"/>
      <c r="W1092" s="409"/>
      <c r="X1092" s="409"/>
      <c r="Y1092" s="409"/>
      <c r="Z1092" s="409"/>
      <c r="AA1092" s="409"/>
      <c r="AB1092" s="409"/>
      <c r="AC1092" s="409"/>
      <c r="AD1092" s="409"/>
      <c r="AE1092" s="411"/>
    </row>
    <row r="1093" spans="19:31" x14ac:dyDescent="0.25">
      <c r="S1093" s="429"/>
      <c r="T1093" s="409"/>
      <c r="U1093" s="409"/>
      <c r="V1093" s="409"/>
      <c r="W1093" s="409"/>
      <c r="X1093" s="409"/>
      <c r="Y1093" s="409"/>
      <c r="Z1093" s="409"/>
      <c r="AA1093" s="409"/>
      <c r="AB1093" s="409"/>
      <c r="AC1093" s="409"/>
      <c r="AD1093" s="409"/>
      <c r="AE1093" s="411"/>
    </row>
    <row r="1094" spans="19:31" x14ac:dyDescent="0.25">
      <c r="S1094" s="429"/>
      <c r="T1094" s="409"/>
      <c r="U1094" s="409"/>
      <c r="V1094" s="409"/>
      <c r="W1094" s="409"/>
      <c r="X1094" s="409"/>
      <c r="Y1094" s="409"/>
      <c r="Z1094" s="409"/>
      <c r="AA1094" s="409"/>
      <c r="AB1094" s="409"/>
      <c r="AC1094" s="409"/>
      <c r="AD1094" s="409"/>
      <c r="AE1094" s="411"/>
    </row>
    <row r="1095" spans="19:31" x14ac:dyDescent="0.25">
      <c r="S1095" s="429"/>
      <c r="T1095" s="409"/>
      <c r="U1095" s="409"/>
      <c r="V1095" s="409"/>
      <c r="W1095" s="409"/>
      <c r="X1095" s="409"/>
      <c r="Y1095" s="409"/>
      <c r="Z1095" s="409"/>
      <c r="AA1095" s="409"/>
      <c r="AB1095" s="409"/>
      <c r="AC1095" s="409"/>
      <c r="AD1095" s="409"/>
      <c r="AE1095" s="411"/>
    </row>
    <row r="1096" spans="19:31" x14ac:dyDescent="0.25">
      <c r="S1096" s="429"/>
      <c r="T1096" s="409"/>
      <c r="U1096" s="409"/>
      <c r="V1096" s="409"/>
      <c r="W1096" s="409"/>
      <c r="X1096" s="409"/>
      <c r="Y1096" s="409"/>
      <c r="Z1096" s="409"/>
      <c r="AA1096" s="409"/>
      <c r="AB1096" s="409"/>
      <c r="AC1096" s="409"/>
      <c r="AD1096" s="409"/>
      <c r="AE1096" s="411"/>
    </row>
    <row r="1097" spans="19:31" x14ac:dyDescent="0.25">
      <c r="S1097" s="429"/>
      <c r="T1097" s="409"/>
      <c r="U1097" s="409"/>
      <c r="V1097" s="409"/>
      <c r="W1097" s="409"/>
      <c r="X1097" s="409"/>
      <c r="Y1097" s="409"/>
      <c r="Z1097" s="409"/>
      <c r="AA1097" s="409"/>
      <c r="AB1097" s="409"/>
      <c r="AC1097" s="409"/>
      <c r="AD1097" s="409"/>
      <c r="AE1097" s="411"/>
    </row>
    <row r="1098" spans="19:31" x14ac:dyDescent="0.25">
      <c r="S1098" s="429"/>
      <c r="T1098" s="409"/>
      <c r="U1098" s="409"/>
      <c r="V1098" s="409"/>
      <c r="W1098" s="409"/>
      <c r="X1098" s="409"/>
      <c r="Y1098" s="409"/>
      <c r="Z1098" s="409"/>
      <c r="AA1098" s="409"/>
      <c r="AB1098" s="409"/>
      <c r="AC1098" s="409"/>
      <c r="AD1098" s="409"/>
      <c r="AE1098" s="411"/>
    </row>
    <row r="1099" spans="19:31" x14ac:dyDescent="0.25">
      <c r="S1099" s="429"/>
      <c r="T1099" s="409"/>
      <c r="U1099" s="409"/>
      <c r="V1099" s="409"/>
      <c r="W1099" s="409"/>
      <c r="X1099" s="409"/>
      <c r="Y1099" s="409"/>
      <c r="Z1099" s="409"/>
      <c r="AA1099" s="409"/>
      <c r="AB1099" s="409"/>
      <c r="AC1099" s="409"/>
      <c r="AD1099" s="409"/>
      <c r="AE1099" s="411"/>
    </row>
    <row r="1100" spans="19:31" x14ac:dyDescent="0.25">
      <c r="S1100" s="429"/>
      <c r="T1100" s="409"/>
      <c r="U1100" s="409"/>
      <c r="V1100" s="409"/>
      <c r="W1100" s="409"/>
      <c r="X1100" s="409"/>
      <c r="Y1100" s="409"/>
      <c r="Z1100" s="409"/>
      <c r="AA1100" s="409"/>
      <c r="AB1100" s="409"/>
      <c r="AC1100" s="409"/>
      <c r="AD1100" s="409"/>
      <c r="AE1100" s="411"/>
    </row>
    <row r="1101" spans="19:31" x14ac:dyDescent="0.25">
      <c r="S1101" s="429"/>
      <c r="T1101" s="409"/>
      <c r="U1101" s="409"/>
      <c r="V1101" s="409"/>
      <c r="W1101" s="409"/>
      <c r="X1101" s="409"/>
      <c r="Y1101" s="409"/>
      <c r="Z1101" s="409"/>
      <c r="AA1101" s="409"/>
      <c r="AB1101" s="409"/>
      <c r="AC1101" s="409"/>
      <c r="AD1101" s="409"/>
      <c r="AE1101" s="411"/>
    </row>
    <row r="1102" spans="19:31" x14ac:dyDescent="0.25">
      <c r="S1102" s="429"/>
      <c r="T1102" s="409"/>
      <c r="U1102" s="409"/>
      <c r="V1102" s="409"/>
      <c r="W1102" s="409"/>
      <c r="X1102" s="409"/>
      <c r="Y1102" s="409"/>
      <c r="Z1102" s="409"/>
      <c r="AA1102" s="409"/>
      <c r="AB1102" s="409"/>
      <c r="AC1102" s="409"/>
      <c r="AD1102" s="409"/>
      <c r="AE1102" s="411"/>
    </row>
    <row r="1103" spans="19:31" x14ac:dyDescent="0.25">
      <c r="S1103" s="429"/>
      <c r="T1103" s="409"/>
      <c r="U1103" s="409"/>
      <c r="V1103" s="409"/>
      <c r="W1103" s="409"/>
      <c r="X1103" s="409"/>
      <c r="Y1103" s="409"/>
      <c r="Z1103" s="409"/>
      <c r="AA1103" s="409"/>
      <c r="AB1103" s="409"/>
      <c r="AC1103" s="409"/>
      <c r="AD1103" s="409"/>
      <c r="AE1103" s="411"/>
    </row>
    <row r="1104" spans="19:31" x14ac:dyDescent="0.25">
      <c r="S1104" s="429"/>
      <c r="T1104" s="409"/>
      <c r="U1104" s="409"/>
      <c r="V1104" s="409"/>
      <c r="W1104" s="409"/>
      <c r="X1104" s="409"/>
      <c r="Y1104" s="409"/>
      <c r="Z1104" s="409"/>
      <c r="AA1104" s="409"/>
      <c r="AB1104" s="409"/>
      <c r="AC1104" s="409"/>
      <c r="AD1104" s="409"/>
      <c r="AE1104" s="411"/>
    </row>
    <row r="1105" spans="19:31" x14ac:dyDescent="0.25">
      <c r="S1105" s="429"/>
      <c r="T1105" s="409"/>
      <c r="U1105" s="409"/>
      <c r="V1105" s="409"/>
      <c r="W1105" s="409"/>
      <c r="X1105" s="409"/>
      <c r="Y1105" s="409"/>
      <c r="Z1105" s="409"/>
      <c r="AA1105" s="409"/>
      <c r="AB1105" s="409"/>
      <c r="AC1105" s="409"/>
      <c r="AD1105" s="409"/>
      <c r="AE1105" s="411"/>
    </row>
    <row r="1106" spans="19:31" x14ac:dyDescent="0.25">
      <c r="S1106" s="429"/>
      <c r="T1106" s="409"/>
      <c r="U1106" s="409"/>
      <c r="V1106" s="409"/>
      <c r="W1106" s="409"/>
      <c r="X1106" s="409"/>
      <c r="Y1106" s="409"/>
      <c r="Z1106" s="409"/>
      <c r="AA1106" s="409"/>
      <c r="AB1106" s="409"/>
      <c r="AC1106" s="409"/>
      <c r="AD1106" s="409"/>
      <c r="AE1106" s="411"/>
    </row>
    <row r="1107" spans="19:31" x14ac:dyDescent="0.25">
      <c r="S1107" s="429"/>
      <c r="T1107" s="409"/>
      <c r="U1107" s="409"/>
      <c r="V1107" s="409"/>
      <c r="W1107" s="409"/>
      <c r="X1107" s="409"/>
      <c r="Y1107" s="409"/>
      <c r="Z1107" s="409"/>
      <c r="AA1107" s="409"/>
      <c r="AB1107" s="409"/>
      <c r="AC1107" s="409"/>
      <c r="AD1107" s="409"/>
      <c r="AE1107" s="411"/>
    </row>
    <row r="1108" spans="19:31" x14ac:dyDescent="0.25">
      <c r="S1108" s="429"/>
      <c r="T1108" s="409"/>
      <c r="U1108" s="409"/>
      <c r="V1108" s="409"/>
      <c r="W1108" s="409"/>
      <c r="X1108" s="409"/>
      <c r="Y1108" s="409"/>
      <c r="Z1108" s="409"/>
      <c r="AA1108" s="409"/>
      <c r="AB1108" s="409"/>
      <c r="AC1108" s="409"/>
      <c r="AD1108" s="409"/>
      <c r="AE1108" s="411"/>
    </row>
    <row r="1109" spans="19:31" x14ac:dyDescent="0.25">
      <c r="S1109" s="429"/>
      <c r="T1109" s="409"/>
      <c r="U1109" s="409"/>
      <c r="V1109" s="409"/>
      <c r="W1109" s="409"/>
      <c r="X1109" s="409"/>
      <c r="Y1109" s="409"/>
      <c r="Z1109" s="409"/>
      <c r="AA1109" s="409"/>
      <c r="AB1109" s="409"/>
      <c r="AC1109" s="409"/>
      <c r="AD1109" s="409"/>
      <c r="AE1109" s="411"/>
    </row>
    <row r="1110" spans="19:31" x14ac:dyDescent="0.25">
      <c r="S1110" s="429"/>
      <c r="T1110" s="409"/>
      <c r="U1110" s="409"/>
      <c r="V1110" s="409"/>
      <c r="W1110" s="409"/>
      <c r="X1110" s="409"/>
      <c r="Y1110" s="409"/>
      <c r="Z1110" s="409"/>
      <c r="AA1110" s="409"/>
      <c r="AB1110" s="409"/>
      <c r="AC1110" s="409"/>
      <c r="AD1110" s="409"/>
      <c r="AE1110" s="411"/>
    </row>
    <row r="1111" spans="19:31" x14ac:dyDescent="0.25">
      <c r="S1111" s="429"/>
      <c r="T1111" s="409"/>
      <c r="U1111" s="409"/>
      <c r="V1111" s="409"/>
      <c r="W1111" s="409"/>
      <c r="X1111" s="409"/>
      <c r="Y1111" s="409"/>
      <c r="Z1111" s="409"/>
      <c r="AA1111" s="409"/>
      <c r="AB1111" s="409"/>
      <c r="AC1111" s="409"/>
      <c r="AD1111" s="409"/>
      <c r="AE1111" s="411"/>
    </row>
    <row r="1112" spans="19:31" x14ac:dyDescent="0.25">
      <c r="S1112" s="429"/>
      <c r="T1112" s="409"/>
      <c r="U1112" s="409"/>
      <c r="V1112" s="409"/>
      <c r="W1112" s="409"/>
      <c r="X1112" s="409"/>
      <c r="Y1112" s="409"/>
      <c r="Z1112" s="409"/>
      <c r="AA1112" s="409"/>
      <c r="AB1112" s="409"/>
      <c r="AC1112" s="409"/>
      <c r="AD1112" s="409"/>
      <c r="AE1112" s="411"/>
    </row>
    <row r="1113" spans="19:31" x14ac:dyDescent="0.25">
      <c r="S1113" s="429"/>
      <c r="T1113" s="409"/>
      <c r="U1113" s="409"/>
      <c r="V1113" s="409"/>
      <c r="W1113" s="409"/>
      <c r="X1113" s="409"/>
      <c r="Y1113" s="409"/>
      <c r="Z1113" s="409"/>
      <c r="AA1113" s="409"/>
      <c r="AB1113" s="409"/>
      <c r="AC1113" s="409"/>
      <c r="AD1113" s="409"/>
      <c r="AE1113" s="411"/>
    </row>
    <row r="1114" spans="19:31" x14ac:dyDescent="0.25">
      <c r="S1114" s="429"/>
      <c r="T1114" s="409"/>
      <c r="U1114" s="409"/>
      <c r="V1114" s="409"/>
      <c r="W1114" s="409"/>
      <c r="X1114" s="409"/>
      <c r="Y1114" s="409"/>
      <c r="Z1114" s="409"/>
      <c r="AA1114" s="409"/>
      <c r="AB1114" s="409"/>
      <c r="AC1114" s="409"/>
      <c r="AD1114" s="409"/>
      <c r="AE1114" s="411"/>
    </row>
    <row r="1115" spans="19:31" x14ac:dyDescent="0.25">
      <c r="S1115" s="429"/>
      <c r="T1115" s="409"/>
      <c r="U1115" s="409"/>
      <c r="V1115" s="409"/>
      <c r="W1115" s="409"/>
      <c r="X1115" s="409"/>
      <c r="Y1115" s="409"/>
      <c r="Z1115" s="409"/>
      <c r="AA1115" s="409"/>
      <c r="AB1115" s="409"/>
      <c r="AC1115" s="409"/>
      <c r="AD1115" s="409"/>
      <c r="AE1115" s="411"/>
    </row>
    <row r="1116" spans="19:31" x14ac:dyDescent="0.25">
      <c r="S1116" s="429"/>
      <c r="T1116" s="409"/>
      <c r="U1116" s="409"/>
      <c r="V1116" s="409"/>
      <c r="W1116" s="409"/>
      <c r="X1116" s="409"/>
      <c r="Y1116" s="409"/>
      <c r="Z1116" s="409"/>
      <c r="AA1116" s="409"/>
      <c r="AB1116" s="409"/>
      <c r="AC1116" s="409"/>
      <c r="AD1116" s="409"/>
      <c r="AE1116" s="411"/>
    </row>
    <row r="1117" spans="19:31" x14ac:dyDescent="0.25">
      <c r="S1117" s="429"/>
      <c r="T1117" s="409"/>
      <c r="U1117" s="409"/>
      <c r="V1117" s="409"/>
      <c r="W1117" s="409"/>
      <c r="X1117" s="409"/>
      <c r="Y1117" s="409"/>
      <c r="Z1117" s="409"/>
      <c r="AA1117" s="409"/>
      <c r="AB1117" s="409"/>
      <c r="AC1117" s="409"/>
      <c r="AD1117" s="409"/>
      <c r="AE1117" s="411"/>
    </row>
    <row r="1118" spans="19:31" x14ac:dyDescent="0.25">
      <c r="S1118" s="429"/>
      <c r="T1118" s="409"/>
      <c r="U1118" s="409"/>
      <c r="V1118" s="409"/>
      <c r="W1118" s="409"/>
      <c r="X1118" s="409"/>
      <c r="Y1118" s="409"/>
      <c r="Z1118" s="409"/>
      <c r="AA1118" s="409"/>
      <c r="AB1118" s="409"/>
      <c r="AC1118" s="409"/>
      <c r="AD1118" s="409"/>
      <c r="AE1118" s="411"/>
    </row>
    <row r="1119" spans="19:31" x14ac:dyDescent="0.25">
      <c r="S1119" s="429"/>
      <c r="T1119" s="409"/>
      <c r="U1119" s="409"/>
      <c r="V1119" s="409"/>
      <c r="W1119" s="409"/>
      <c r="X1119" s="409"/>
      <c r="Y1119" s="409"/>
      <c r="Z1119" s="409"/>
      <c r="AA1119" s="409"/>
      <c r="AB1119" s="409"/>
      <c r="AC1119" s="409"/>
      <c r="AD1119" s="409"/>
      <c r="AE1119" s="411"/>
    </row>
    <row r="1120" spans="19:31" x14ac:dyDescent="0.25">
      <c r="S1120" s="429"/>
      <c r="T1120" s="409"/>
      <c r="U1120" s="409"/>
      <c r="V1120" s="409"/>
      <c r="W1120" s="409"/>
      <c r="X1120" s="409"/>
      <c r="Y1120" s="409"/>
      <c r="Z1120" s="409"/>
      <c r="AA1120" s="409"/>
      <c r="AB1120" s="409"/>
      <c r="AC1120" s="409"/>
      <c r="AD1120" s="409"/>
      <c r="AE1120" s="411"/>
    </row>
    <row r="1121" spans="19:31" x14ac:dyDescent="0.25">
      <c r="S1121" s="429"/>
      <c r="T1121" s="409"/>
      <c r="U1121" s="409"/>
      <c r="V1121" s="409"/>
      <c r="W1121" s="409"/>
      <c r="X1121" s="409"/>
      <c r="Y1121" s="409"/>
      <c r="Z1121" s="409"/>
      <c r="AA1121" s="409"/>
      <c r="AB1121" s="409"/>
      <c r="AC1121" s="409"/>
      <c r="AD1121" s="409"/>
      <c r="AE1121" s="411"/>
    </row>
    <row r="1122" spans="19:31" x14ac:dyDescent="0.25">
      <c r="S1122" s="429"/>
      <c r="T1122" s="409"/>
      <c r="U1122" s="409"/>
      <c r="V1122" s="409"/>
      <c r="W1122" s="409"/>
      <c r="X1122" s="409"/>
      <c r="Y1122" s="409"/>
      <c r="Z1122" s="409"/>
      <c r="AA1122" s="409"/>
      <c r="AB1122" s="409"/>
      <c r="AC1122" s="409"/>
      <c r="AD1122" s="409"/>
      <c r="AE1122" s="411"/>
    </row>
    <row r="1123" spans="19:31" x14ac:dyDescent="0.25">
      <c r="S1123" s="429"/>
      <c r="T1123" s="409"/>
      <c r="U1123" s="409"/>
      <c r="V1123" s="409"/>
      <c r="W1123" s="409"/>
      <c r="X1123" s="409"/>
      <c r="Y1123" s="409"/>
      <c r="Z1123" s="409"/>
      <c r="AA1123" s="409"/>
      <c r="AB1123" s="409"/>
      <c r="AC1123" s="409"/>
      <c r="AD1123" s="409"/>
      <c r="AE1123" s="411"/>
    </row>
    <row r="1124" spans="19:31" x14ac:dyDescent="0.25">
      <c r="S1124" s="429"/>
      <c r="T1124" s="409"/>
      <c r="U1124" s="409"/>
      <c r="V1124" s="409"/>
      <c r="W1124" s="409"/>
      <c r="X1124" s="409"/>
      <c r="Y1124" s="409"/>
      <c r="Z1124" s="409"/>
      <c r="AA1124" s="409"/>
      <c r="AB1124" s="409"/>
      <c r="AC1124" s="409"/>
      <c r="AD1124" s="409"/>
      <c r="AE1124" s="411"/>
    </row>
    <row r="1125" spans="19:31" x14ac:dyDescent="0.25">
      <c r="S1125" s="429"/>
      <c r="T1125" s="409"/>
      <c r="U1125" s="409"/>
      <c r="V1125" s="409"/>
      <c r="W1125" s="409"/>
      <c r="X1125" s="409"/>
      <c r="Y1125" s="409"/>
      <c r="Z1125" s="409"/>
      <c r="AA1125" s="409"/>
      <c r="AB1125" s="409"/>
      <c r="AC1125" s="409"/>
      <c r="AD1125" s="409"/>
      <c r="AE1125" s="411"/>
    </row>
    <row r="1126" spans="19:31" x14ac:dyDescent="0.25">
      <c r="S1126" s="429"/>
      <c r="T1126" s="409"/>
      <c r="U1126" s="409"/>
      <c r="V1126" s="409"/>
      <c r="W1126" s="409"/>
      <c r="X1126" s="409"/>
      <c r="Y1126" s="409"/>
      <c r="Z1126" s="409"/>
      <c r="AA1126" s="409"/>
      <c r="AB1126" s="409"/>
      <c r="AC1126" s="409"/>
      <c r="AD1126" s="409"/>
      <c r="AE1126" s="411"/>
    </row>
    <row r="1127" spans="19:31" x14ac:dyDescent="0.25">
      <c r="S1127" s="429"/>
      <c r="T1127" s="409"/>
      <c r="U1127" s="409"/>
      <c r="V1127" s="409"/>
      <c r="W1127" s="409"/>
      <c r="X1127" s="409"/>
      <c r="Y1127" s="409"/>
      <c r="Z1127" s="409"/>
      <c r="AA1127" s="409"/>
      <c r="AB1127" s="409"/>
      <c r="AC1127" s="409"/>
      <c r="AD1127" s="409"/>
      <c r="AE1127" s="411"/>
    </row>
    <row r="1128" spans="19:31" x14ac:dyDescent="0.25">
      <c r="S1128" s="429"/>
      <c r="T1128" s="409"/>
      <c r="U1128" s="409"/>
      <c r="V1128" s="409"/>
      <c r="W1128" s="409"/>
      <c r="X1128" s="409"/>
      <c r="Y1128" s="409"/>
      <c r="Z1128" s="409"/>
      <c r="AA1128" s="409"/>
      <c r="AB1128" s="409"/>
      <c r="AC1128" s="409"/>
      <c r="AD1128" s="409"/>
      <c r="AE1128" s="411"/>
    </row>
    <row r="1129" spans="19:31" x14ac:dyDescent="0.25">
      <c r="S1129" s="429"/>
      <c r="T1129" s="409"/>
      <c r="U1129" s="409"/>
      <c r="V1129" s="409"/>
      <c r="W1129" s="409"/>
      <c r="X1129" s="409"/>
      <c r="Y1129" s="409"/>
      <c r="Z1129" s="409"/>
      <c r="AA1129" s="409"/>
      <c r="AB1129" s="409"/>
      <c r="AC1129" s="409"/>
      <c r="AD1129" s="409"/>
      <c r="AE1129" s="411"/>
    </row>
    <row r="1130" spans="19:31" x14ac:dyDescent="0.25">
      <c r="S1130" s="429"/>
      <c r="T1130" s="409"/>
      <c r="U1130" s="409"/>
      <c r="V1130" s="409"/>
      <c r="W1130" s="409"/>
      <c r="X1130" s="409"/>
      <c r="Y1130" s="409"/>
      <c r="Z1130" s="409"/>
      <c r="AA1130" s="409"/>
      <c r="AB1130" s="409"/>
      <c r="AC1130" s="409"/>
      <c r="AD1130" s="409"/>
      <c r="AE1130" s="411"/>
    </row>
    <row r="1131" spans="19:31" x14ac:dyDescent="0.25">
      <c r="S1131" s="429"/>
      <c r="T1131" s="409"/>
      <c r="U1131" s="409"/>
      <c r="V1131" s="409"/>
      <c r="W1131" s="409"/>
      <c r="X1131" s="409"/>
      <c r="Y1131" s="409"/>
      <c r="Z1131" s="409"/>
      <c r="AA1131" s="409"/>
      <c r="AB1131" s="409"/>
      <c r="AC1131" s="409"/>
      <c r="AD1131" s="409"/>
      <c r="AE1131" s="411"/>
    </row>
    <row r="1132" spans="19:31" x14ac:dyDescent="0.25">
      <c r="S1132" s="429"/>
      <c r="T1132" s="409"/>
      <c r="U1132" s="409"/>
      <c r="V1132" s="409"/>
      <c r="W1132" s="409"/>
      <c r="X1132" s="409"/>
      <c r="Y1132" s="409"/>
      <c r="Z1132" s="409"/>
      <c r="AA1132" s="409"/>
      <c r="AB1132" s="409"/>
      <c r="AC1132" s="409"/>
      <c r="AD1132" s="409"/>
      <c r="AE1132" s="411"/>
    </row>
    <row r="1133" spans="19:31" x14ac:dyDescent="0.25">
      <c r="S1133" s="429"/>
      <c r="T1133" s="409"/>
      <c r="U1133" s="409"/>
      <c r="V1133" s="409"/>
      <c r="W1133" s="409"/>
      <c r="X1133" s="409"/>
      <c r="Y1133" s="409"/>
      <c r="Z1133" s="409"/>
      <c r="AA1133" s="409"/>
      <c r="AB1133" s="409"/>
      <c r="AC1133" s="409"/>
      <c r="AD1133" s="409"/>
      <c r="AE1133" s="411"/>
    </row>
    <row r="1134" spans="19:31" x14ac:dyDescent="0.25">
      <c r="S1134" s="429"/>
      <c r="T1134" s="409"/>
      <c r="U1134" s="409"/>
      <c r="V1134" s="409"/>
      <c r="W1134" s="409"/>
      <c r="X1134" s="409"/>
      <c r="Y1134" s="409"/>
      <c r="Z1134" s="409"/>
      <c r="AA1134" s="409"/>
      <c r="AB1134" s="409"/>
      <c r="AC1134" s="409"/>
      <c r="AD1134" s="409"/>
      <c r="AE1134" s="411"/>
    </row>
    <row r="1135" spans="19:31" x14ac:dyDescent="0.25">
      <c r="S1135" s="429"/>
      <c r="T1135" s="409"/>
      <c r="U1135" s="409"/>
      <c r="V1135" s="409"/>
      <c r="W1135" s="409"/>
      <c r="X1135" s="409"/>
      <c r="Y1135" s="409"/>
      <c r="Z1135" s="409"/>
      <c r="AA1135" s="409"/>
      <c r="AB1135" s="409"/>
      <c r="AC1135" s="409"/>
      <c r="AD1135" s="409"/>
      <c r="AE1135" s="411"/>
    </row>
    <row r="1136" spans="19:31" x14ac:dyDescent="0.25">
      <c r="S1136" s="429"/>
      <c r="T1136" s="409"/>
      <c r="U1136" s="409"/>
      <c r="V1136" s="409"/>
      <c r="W1136" s="409"/>
      <c r="X1136" s="409"/>
      <c r="Y1136" s="409"/>
      <c r="Z1136" s="409"/>
      <c r="AA1136" s="409"/>
      <c r="AB1136" s="409"/>
      <c r="AC1136" s="409"/>
      <c r="AD1136" s="409"/>
      <c r="AE1136" s="411"/>
    </row>
    <row r="1137" spans="19:31" x14ac:dyDescent="0.25">
      <c r="S1137" s="429"/>
      <c r="T1137" s="409"/>
      <c r="U1137" s="409"/>
      <c r="V1137" s="409"/>
      <c r="W1137" s="409"/>
      <c r="X1137" s="409"/>
      <c r="Y1137" s="409"/>
      <c r="Z1137" s="409"/>
      <c r="AA1137" s="409"/>
      <c r="AB1137" s="409"/>
      <c r="AC1137" s="409"/>
      <c r="AD1137" s="409"/>
      <c r="AE1137" s="411"/>
    </row>
    <row r="1138" spans="19:31" x14ac:dyDescent="0.25">
      <c r="S1138" s="429"/>
      <c r="T1138" s="409"/>
      <c r="U1138" s="409"/>
      <c r="V1138" s="409"/>
      <c r="W1138" s="409"/>
      <c r="X1138" s="409"/>
      <c r="Y1138" s="409"/>
      <c r="Z1138" s="409"/>
      <c r="AA1138" s="409"/>
      <c r="AB1138" s="409"/>
      <c r="AC1138" s="409"/>
      <c r="AD1138" s="409"/>
      <c r="AE1138" s="411"/>
    </row>
    <row r="1139" spans="19:31" x14ac:dyDescent="0.25">
      <c r="S1139" s="429"/>
      <c r="T1139" s="409"/>
      <c r="U1139" s="409"/>
      <c r="V1139" s="409"/>
      <c r="W1139" s="409"/>
      <c r="X1139" s="409"/>
      <c r="Y1139" s="409"/>
      <c r="Z1139" s="409"/>
      <c r="AA1139" s="409"/>
      <c r="AB1139" s="409"/>
      <c r="AC1139" s="409"/>
      <c r="AD1139" s="409"/>
      <c r="AE1139" s="411"/>
    </row>
    <row r="1140" spans="19:31" x14ac:dyDescent="0.25">
      <c r="S1140" s="429"/>
      <c r="T1140" s="409"/>
      <c r="U1140" s="409"/>
      <c r="V1140" s="409"/>
      <c r="W1140" s="409"/>
      <c r="X1140" s="409"/>
      <c r="Y1140" s="409"/>
      <c r="Z1140" s="409"/>
      <c r="AA1140" s="409"/>
      <c r="AB1140" s="409"/>
      <c r="AC1140" s="409"/>
      <c r="AD1140" s="409"/>
      <c r="AE1140" s="411"/>
    </row>
    <row r="1141" spans="19:31" x14ac:dyDescent="0.25">
      <c r="S1141" s="429"/>
      <c r="T1141" s="409"/>
      <c r="U1141" s="409"/>
      <c r="V1141" s="409"/>
      <c r="W1141" s="409"/>
      <c r="X1141" s="409"/>
      <c r="Y1141" s="409"/>
      <c r="Z1141" s="409"/>
      <c r="AA1141" s="409"/>
      <c r="AB1141" s="409"/>
      <c r="AC1141" s="409"/>
      <c r="AD1141" s="409"/>
      <c r="AE1141" s="411"/>
    </row>
    <row r="1142" spans="19:31" x14ac:dyDescent="0.25">
      <c r="S1142" s="429"/>
      <c r="T1142" s="409"/>
      <c r="U1142" s="409"/>
      <c r="V1142" s="409"/>
      <c r="W1142" s="409"/>
      <c r="X1142" s="409"/>
      <c r="Y1142" s="409"/>
      <c r="Z1142" s="409"/>
      <c r="AA1142" s="409"/>
      <c r="AB1142" s="409"/>
      <c r="AC1142" s="409"/>
      <c r="AD1142" s="409"/>
      <c r="AE1142" s="411"/>
    </row>
    <row r="1143" spans="19:31" x14ac:dyDescent="0.25">
      <c r="S1143" s="429"/>
      <c r="T1143" s="409"/>
      <c r="U1143" s="409"/>
      <c r="V1143" s="409"/>
      <c r="W1143" s="409"/>
      <c r="X1143" s="409"/>
      <c r="Y1143" s="409"/>
      <c r="Z1143" s="409"/>
      <c r="AA1143" s="409"/>
      <c r="AB1143" s="409"/>
      <c r="AC1143" s="409"/>
      <c r="AD1143" s="409"/>
      <c r="AE1143" s="411"/>
    </row>
    <row r="1144" spans="19:31" x14ac:dyDescent="0.25">
      <c r="S1144" s="429"/>
      <c r="T1144" s="409"/>
      <c r="U1144" s="409"/>
      <c r="V1144" s="409"/>
      <c r="W1144" s="409"/>
      <c r="X1144" s="409"/>
      <c r="Y1144" s="409"/>
      <c r="Z1144" s="409"/>
      <c r="AA1144" s="409"/>
      <c r="AB1144" s="409"/>
      <c r="AC1144" s="409"/>
      <c r="AD1144" s="409"/>
      <c r="AE1144" s="411"/>
    </row>
    <row r="1145" spans="19:31" x14ac:dyDescent="0.25">
      <c r="S1145" s="429"/>
      <c r="T1145" s="409"/>
      <c r="U1145" s="409"/>
      <c r="V1145" s="409"/>
      <c r="W1145" s="409"/>
      <c r="X1145" s="409"/>
      <c r="Y1145" s="409"/>
      <c r="Z1145" s="409"/>
      <c r="AA1145" s="409"/>
      <c r="AB1145" s="409"/>
      <c r="AC1145" s="409"/>
      <c r="AD1145" s="409"/>
      <c r="AE1145" s="411"/>
    </row>
    <row r="1146" spans="19:31" x14ac:dyDescent="0.25">
      <c r="S1146" s="429"/>
      <c r="T1146" s="409"/>
      <c r="U1146" s="409"/>
      <c r="V1146" s="409"/>
      <c r="W1146" s="409"/>
      <c r="X1146" s="409"/>
      <c r="Y1146" s="409"/>
      <c r="Z1146" s="409"/>
      <c r="AA1146" s="409"/>
      <c r="AB1146" s="409"/>
      <c r="AC1146" s="409"/>
      <c r="AD1146" s="409"/>
      <c r="AE1146" s="411"/>
    </row>
    <row r="1147" spans="19:31" x14ac:dyDescent="0.25">
      <c r="S1147" s="429"/>
      <c r="T1147" s="409"/>
      <c r="U1147" s="409"/>
      <c r="V1147" s="409"/>
      <c r="W1147" s="409"/>
      <c r="X1147" s="409"/>
      <c r="Y1147" s="409"/>
      <c r="Z1147" s="409"/>
      <c r="AA1147" s="409"/>
      <c r="AB1147" s="409"/>
      <c r="AC1147" s="409"/>
      <c r="AD1147" s="409"/>
      <c r="AE1147" s="411"/>
    </row>
    <row r="1148" spans="19:31" x14ac:dyDescent="0.25">
      <c r="S1148" s="429"/>
      <c r="T1148" s="409"/>
      <c r="U1148" s="409"/>
      <c r="V1148" s="409"/>
      <c r="W1148" s="409"/>
      <c r="X1148" s="409"/>
      <c r="Y1148" s="409"/>
      <c r="Z1148" s="409"/>
      <c r="AA1148" s="409"/>
      <c r="AB1148" s="409"/>
      <c r="AC1148" s="409"/>
      <c r="AD1148" s="409"/>
      <c r="AE1148" s="411"/>
    </row>
    <row r="1149" spans="19:31" x14ac:dyDescent="0.25">
      <c r="S1149" s="429"/>
      <c r="T1149" s="409"/>
      <c r="U1149" s="409"/>
      <c r="V1149" s="409"/>
      <c r="W1149" s="409"/>
      <c r="X1149" s="409"/>
      <c r="Y1149" s="409"/>
      <c r="Z1149" s="409"/>
      <c r="AA1149" s="409"/>
      <c r="AB1149" s="409"/>
      <c r="AC1149" s="409"/>
      <c r="AD1149" s="409"/>
      <c r="AE1149" s="411"/>
    </row>
    <row r="1150" spans="19:31" x14ac:dyDescent="0.25">
      <c r="S1150" s="429"/>
      <c r="T1150" s="409"/>
      <c r="U1150" s="409"/>
      <c r="V1150" s="409"/>
      <c r="W1150" s="409"/>
      <c r="X1150" s="409"/>
      <c r="Y1150" s="409"/>
      <c r="Z1150" s="409"/>
      <c r="AA1150" s="409"/>
      <c r="AB1150" s="409"/>
      <c r="AC1150" s="409"/>
      <c r="AD1150" s="409"/>
      <c r="AE1150" s="411"/>
    </row>
    <row r="1151" spans="19:31" x14ac:dyDescent="0.25">
      <c r="S1151" s="429"/>
      <c r="T1151" s="409"/>
      <c r="U1151" s="409"/>
      <c r="V1151" s="409"/>
      <c r="W1151" s="409"/>
      <c r="X1151" s="409"/>
      <c r="Y1151" s="409"/>
      <c r="Z1151" s="409"/>
      <c r="AA1151" s="409"/>
      <c r="AB1151" s="409"/>
      <c r="AC1151" s="409"/>
      <c r="AD1151" s="409"/>
      <c r="AE1151" s="411"/>
    </row>
    <row r="1152" spans="19:31" x14ac:dyDescent="0.25">
      <c r="S1152" s="429"/>
      <c r="T1152" s="409"/>
      <c r="U1152" s="409"/>
      <c r="V1152" s="409"/>
      <c r="W1152" s="409"/>
      <c r="X1152" s="409"/>
      <c r="Y1152" s="409"/>
      <c r="Z1152" s="409"/>
      <c r="AA1152" s="409"/>
      <c r="AB1152" s="409"/>
      <c r="AC1152" s="409"/>
      <c r="AD1152" s="409"/>
      <c r="AE1152" s="411"/>
    </row>
    <row r="1153" spans="19:31" x14ac:dyDescent="0.25">
      <c r="S1153" s="429"/>
      <c r="T1153" s="409"/>
      <c r="U1153" s="409"/>
      <c r="V1153" s="409"/>
      <c r="W1153" s="409"/>
      <c r="X1153" s="409"/>
      <c r="Y1153" s="409"/>
      <c r="Z1153" s="409"/>
      <c r="AA1153" s="409"/>
      <c r="AB1153" s="409"/>
      <c r="AC1153" s="409"/>
      <c r="AD1153" s="409"/>
      <c r="AE1153" s="411"/>
    </row>
    <row r="1154" spans="19:31" x14ac:dyDescent="0.25">
      <c r="S1154" s="429"/>
      <c r="T1154" s="409"/>
      <c r="U1154" s="409"/>
      <c r="V1154" s="409"/>
      <c r="W1154" s="409"/>
      <c r="X1154" s="409"/>
      <c r="Y1154" s="409"/>
      <c r="Z1154" s="409"/>
      <c r="AA1154" s="409"/>
      <c r="AB1154" s="409"/>
      <c r="AC1154" s="409"/>
      <c r="AD1154" s="409"/>
      <c r="AE1154" s="411"/>
    </row>
    <row r="1155" spans="19:31" x14ac:dyDescent="0.25">
      <c r="S1155" s="429"/>
      <c r="T1155" s="409"/>
      <c r="U1155" s="409"/>
      <c r="V1155" s="409"/>
      <c r="W1155" s="409"/>
      <c r="X1155" s="409"/>
      <c r="Y1155" s="409"/>
      <c r="Z1155" s="409"/>
      <c r="AA1155" s="409"/>
      <c r="AB1155" s="409"/>
      <c r="AC1155" s="409"/>
      <c r="AD1155" s="409"/>
      <c r="AE1155" s="411"/>
    </row>
    <row r="1156" spans="19:31" x14ac:dyDescent="0.25">
      <c r="S1156" s="429"/>
      <c r="T1156" s="409"/>
      <c r="U1156" s="409"/>
      <c r="V1156" s="409"/>
      <c r="W1156" s="409"/>
      <c r="X1156" s="409"/>
      <c r="Y1156" s="409"/>
      <c r="Z1156" s="409"/>
      <c r="AA1156" s="409"/>
      <c r="AB1156" s="409"/>
      <c r="AC1156" s="409"/>
      <c r="AD1156" s="409"/>
      <c r="AE1156" s="411"/>
    </row>
    <row r="1157" spans="19:31" x14ac:dyDescent="0.25">
      <c r="S1157" s="429"/>
      <c r="T1157" s="409"/>
      <c r="U1157" s="409"/>
      <c r="V1157" s="409"/>
      <c r="W1157" s="409"/>
      <c r="X1157" s="409"/>
      <c r="Y1157" s="409"/>
      <c r="Z1157" s="409"/>
      <c r="AA1157" s="409"/>
      <c r="AB1157" s="409"/>
      <c r="AC1157" s="409"/>
      <c r="AD1157" s="409"/>
      <c r="AE1157" s="411"/>
    </row>
    <row r="1158" spans="19:31" x14ac:dyDescent="0.25">
      <c r="S1158" s="429"/>
      <c r="T1158" s="409"/>
      <c r="U1158" s="409"/>
      <c r="V1158" s="409"/>
      <c r="W1158" s="409"/>
      <c r="X1158" s="409"/>
      <c r="Y1158" s="409"/>
      <c r="Z1158" s="409"/>
      <c r="AA1158" s="409"/>
      <c r="AB1158" s="409"/>
      <c r="AC1158" s="409"/>
      <c r="AD1158" s="409"/>
      <c r="AE1158" s="411"/>
    </row>
    <row r="1159" spans="19:31" x14ac:dyDescent="0.25">
      <c r="S1159" s="429"/>
      <c r="T1159" s="409"/>
      <c r="U1159" s="409"/>
      <c r="V1159" s="409"/>
      <c r="W1159" s="409"/>
      <c r="X1159" s="409"/>
      <c r="Y1159" s="409"/>
      <c r="Z1159" s="409"/>
      <c r="AA1159" s="409"/>
      <c r="AB1159" s="409"/>
      <c r="AC1159" s="409"/>
      <c r="AD1159" s="409"/>
      <c r="AE1159" s="411"/>
    </row>
    <row r="1160" spans="19:31" x14ac:dyDescent="0.25">
      <c r="S1160" s="429"/>
      <c r="T1160" s="409"/>
      <c r="U1160" s="409"/>
      <c r="V1160" s="409"/>
      <c r="W1160" s="409"/>
      <c r="X1160" s="409"/>
      <c r="Y1160" s="409"/>
      <c r="Z1160" s="409"/>
      <c r="AA1160" s="409"/>
      <c r="AB1160" s="409"/>
      <c r="AC1160" s="409"/>
      <c r="AD1160" s="409"/>
      <c r="AE1160" s="411"/>
    </row>
    <row r="1161" spans="19:31" x14ac:dyDescent="0.25">
      <c r="S1161" s="429"/>
      <c r="T1161" s="409"/>
      <c r="U1161" s="409"/>
      <c r="V1161" s="409"/>
      <c r="W1161" s="409"/>
      <c r="X1161" s="409"/>
      <c r="Y1161" s="409"/>
      <c r="Z1161" s="409"/>
      <c r="AA1161" s="409"/>
      <c r="AB1161" s="409"/>
      <c r="AC1161" s="409"/>
      <c r="AD1161" s="409"/>
      <c r="AE1161" s="411"/>
    </row>
    <row r="1162" spans="19:31" x14ac:dyDescent="0.25">
      <c r="S1162" s="429"/>
      <c r="T1162" s="409"/>
      <c r="U1162" s="409"/>
      <c r="V1162" s="409"/>
      <c r="W1162" s="409"/>
      <c r="X1162" s="409"/>
      <c r="Y1162" s="409"/>
      <c r="Z1162" s="409"/>
      <c r="AA1162" s="409"/>
      <c r="AB1162" s="409"/>
      <c r="AC1162" s="409"/>
      <c r="AD1162" s="409"/>
      <c r="AE1162" s="411"/>
    </row>
    <row r="1163" spans="19:31" x14ac:dyDescent="0.25">
      <c r="S1163" s="429"/>
      <c r="T1163" s="409"/>
      <c r="U1163" s="409"/>
      <c r="V1163" s="409"/>
      <c r="W1163" s="409"/>
      <c r="X1163" s="409"/>
      <c r="Y1163" s="409"/>
      <c r="Z1163" s="409"/>
      <c r="AA1163" s="409"/>
      <c r="AB1163" s="409"/>
      <c r="AC1163" s="409"/>
      <c r="AD1163" s="409"/>
      <c r="AE1163" s="411"/>
    </row>
    <row r="1164" spans="19:31" x14ac:dyDescent="0.25">
      <c r="S1164" s="429"/>
      <c r="T1164" s="409"/>
      <c r="U1164" s="409"/>
      <c r="V1164" s="409"/>
      <c r="W1164" s="409"/>
      <c r="X1164" s="409"/>
      <c r="Y1164" s="409"/>
      <c r="Z1164" s="409"/>
      <c r="AA1164" s="409"/>
      <c r="AB1164" s="409"/>
      <c r="AC1164" s="409"/>
      <c r="AD1164" s="409"/>
      <c r="AE1164" s="411"/>
    </row>
    <row r="1165" spans="19:31" x14ac:dyDescent="0.25">
      <c r="S1165" s="429"/>
      <c r="T1165" s="409"/>
      <c r="U1165" s="409"/>
      <c r="V1165" s="409"/>
      <c r="W1165" s="409"/>
      <c r="X1165" s="409"/>
      <c r="Y1165" s="409"/>
      <c r="Z1165" s="409"/>
      <c r="AA1165" s="409"/>
      <c r="AB1165" s="409"/>
      <c r="AC1165" s="409"/>
      <c r="AD1165" s="409"/>
      <c r="AE1165" s="411"/>
    </row>
    <row r="1166" spans="19:31" x14ac:dyDescent="0.25">
      <c r="S1166" s="429"/>
      <c r="T1166" s="409"/>
      <c r="U1166" s="409"/>
      <c r="V1166" s="409"/>
      <c r="W1166" s="409"/>
      <c r="X1166" s="409"/>
      <c r="Y1166" s="409"/>
      <c r="Z1166" s="409"/>
      <c r="AA1166" s="409"/>
      <c r="AB1166" s="409"/>
      <c r="AC1166" s="409"/>
      <c r="AD1166" s="409"/>
      <c r="AE1166" s="411"/>
    </row>
    <row r="1167" spans="19:31" x14ac:dyDescent="0.25">
      <c r="S1167" s="429"/>
      <c r="T1167" s="409"/>
      <c r="U1167" s="409"/>
      <c r="V1167" s="409"/>
      <c r="W1167" s="409"/>
      <c r="X1167" s="409"/>
      <c r="Y1167" s="409"/>
      <c r="Z1167" s="409"/>
      <c r="AA1167" s="409"/>
      <c r="AB1167" s="409"/>
      <c r="AC1167" s="409"/>
      <c r="AD1167" s="409"/>
      <c r="AE1167" s="411"/>
    </row>
    <row r="1168" spans="19:31" x14ac:dyDescent="0.25">
      <c r="S1168" s="429"/>
      <c r="T1168" s="409"/>
      <c r="U1168" s="409"/>
      <c r="V1168" s="409"/>
      <c r="W1168" s="409"/>
      <c r="X1168" s="409"/>
      <c r="Y1168" s="409"/>
      <c r="Z1168" s="409"/>
      <c r="AA1168" s="409"/>
      <c r="AB1168" s="409"/>
      <c r="AC1168" s="409"/>
      <c r="AD1168" s="409"/>
      <c r="AE1168" s="411"/>
    </row>
    <row r="1169" spans="19:31" x14ac:dyDescent="0.25">
      <c r="S1169" s="429"/>
      <c r="T1169" s="409"/>
      <c r="U1169" s="409"/>
      <c r="V1169" s="409"/>
      <c r="W1169" s="409"/>
      <c r="X1169" s="409"/>
      <c r="Y1169" s="409"/>
      <c r="Z1169" s="409"/>
      <c r="AA1169" s="409"/>
      <c r="AB1169" s="409"/>
      <c r="AC1169" s="409"/>
      <c r="AD1169" s="409"/>
      <c r="AE1169" s="411"/>
    </row>
    <row r="1170" spans="19:31" x14ac:dyDescent="0.25">
      <c r="S1170" s="429"/>
      <c r="T1170" s="409"/>
      <c r="U1170" s="409"/>
      <c r="V1170" s="409"/>
      <c r="W1170" s="409"/>
      <c r="X1170" s="409"/>
      <c r="Y1170" s="409"/>
      <c r="Z1170" s="409"/>
      <c r="AA1170" s="409"/>
      <c r="AB1170" s="409"/>
      <c r="AC1170" s="409"/>
      <c r="AD1170" s="409"/>
      <c r="AE1170" s="411"/>
    </row>
    <row r="1171" spans="19:31" x14ac:dyDescent="0.25">
      <c r="S1171" s="429"/>
      <c r="T1171" s="409"/>
      <c r="U1171" s="409"/>
      <c r="V1171" s="409"/>
      <c r="W1171" s="409"/>
      <c r="X1171" s="409"/>
      <c r="Y1171" s="409"/>
      <c r="Z1171" s="409"/>
      <c r="AA1171" s="409"/>
      <c r="AB1171" s="409"/>
      <c r="AC1171" s="409"/>
      <c r="AD1171" s="409"/>
      <c r="AE1171" s="411"/>
    </row>
    <row r="1172" spans="19:31" x14ac:dyDescent="0.25">
      <c r="S1172" s="429"/>
      <c r="T1172" s="409"/>
      <c r="U1172" s="409"/>
      <c r="V1172" s="409"/>
      <c r="W1172" s="409"/>
      <c r="X1172" s="409"/>
      <c r="Y1172" s="409"/>
      <c r="Z1172" s="409"/>
      <c r="AA1172" s="409"/>
      <c r="AB1172" s="409"/>
      <c r="AC1172" s="409"/>
      <c r="AD1172" s="409"/>
      <c r="AE1172" s="411"/>
    </row>
    <row r="1173" spans="19:31" x14ac:dyDescent="0.25">
      <c r="S1173" s="429"/>
      <c r="T1173" s="409"/>
      <c r="U1173" s="409"/>
      <c r="V1173" s="409"/>
      <c r="W1173" s="409"/>
      <c r="X1173" s="409"/>
      <c r="Y1173" s="409"/>
      <c r="Z1173" s="409"/>
      <c r="AA1173" s="409"/>
      <c r="AB1173" s="409"/>
      <c r="AC1173" s="409"/>
      <c r="AD1173" s="409"/>
      <c r="AE1173" s="411"/>
    </row>
    <row r="1174" spans="19:31" x14ac:dyDescent="0.25">
      <c r="S1174" s="429"/>
      <c r="T1174" s="409"/>
      <c r="U1174" s="409"/>
      <c r="V1174" s="409"/>
      <c r="W1174" s="409"/>
      <c r="X1174" s="409"/>
      <c r="Y1174" s="409"/>
      <c r="Z1174" s="409"/>
      <c r="AA1174" s="409"/>
      <c r="AB1174" s="409"/>
      <c r="AC1174" s="409"/>
      <c r="AD1174" s="409"/>
      <c r="AE1174" s="411"/>
    </row>
    <row r="1175" spans="19:31" x14ac:dyDescent="0.25">
      <c r="S1175" s="429"/>
      <c r="T1175" s="409"/>
      <c r="U1175" s="409"/>
      <c r="V1175" s="409"/>
      <c r="W1175" s="409"/>
      <c r="X1175" s="409"/>
      <c r="Y1175" s="409"/>
      <c r="Z1175" s="409"/>
      <c r="AA1175" s="409"/>
      <c r="AB1175" s="409"/>
      <c r="AC1175" s="409"/>
      <c r="AD1175" s="409"/>
      <c r="AE1175" s="411"/>
    </row>
    <row r="1176" spans="19:31" x14ac:dyDescent="0.25">
      <c r="S1176" s="429"/>
      <c r="T1176" s="409"/>
      <c r="U1176" s="409"/>
      <c r="V1176" s="409"/>
      <c r="W1176" s="409"/>
      <c r="X1176" s="409"/>
      <c r="Y1176" s="409"/>
      <c r="Z1176" s="409"/>
      <c r="AA1176" s="409"/>
      <c r="AB1176" s="409"/>
      <c r="AC1176" s="409"/>
      <c r="AD1176" s="409"/>
      <c r="AE1176" s="411"/>
    </row>
    <row r="1177" spans="19:31" x14ac:dyDescent="0.25">
      <c r="S1177" s="429"/>
      <c r="T1177" s="409"/>
      <c r="U1177" s="409"/>
      <c r="V1177" s="409"/>
      <c r="W1177" s="409"/>
      <c r="X1177" s="409"/>
      <c r="Y1177" s="409"/>
      <c r="Z1177" s="409"/>
      <c r="AA1177" s="409"/>
      <c r="AB1177" s="409"/>
      <c r="AC1177" s="409"/>
      <c r="AD1177" s="409"/>
      <c r="AE1177" s="411"/>
    </row>
    <row r="1178" spans="19:31" x14ac:dyDescent="0.25">
      <c r="S1178" s="429"/>
      <c r="T1178" s="409"/>
      <c r="U1178" s="409"/>
      <c r="V1178" s="409"/>
      <c r="W1178" s="409"/>
      <c r="X1178" s="409"/>
      <c r="Y1178" s="409"/>
      <c r="Z1178" s="409"/>
      <c r="AA1178" s="409"/>
      <c r="AB1178" s="409"/>
      <c r="AC1178" s="409"/>
      <c r="AD1178" s="409"/>
      <c r="AE1178" s="411"/>
    </row>
    <row r="1179" spans="19:31" x14ac:dyDescent="0.25">
      <c r="S1179" s="429"/>
      <c r="T1179" s="409"/>
      <c r="U1179" s="409"/>
      <c r="V1179" s="409"/>
      <c r="W1179" s="409"/>
      <c r="X1179" s="409"/>
      <c r="Y1179" s="409"/>
      <c r="Z1179" s="409"/>
      <c r="AA1179" s="409"/>
      <c r="AB1179" s="409"/>
      <c r="AC1179" s="409"/>
      <c r="AD1179" s="409"/>
      <c r="AE1179" s="411"/>
    </row>
    <row r="1180" spans="19:31" x14ac:dyDescent="0.25">
      <c r="S1180" s="429"/>
      <c r="T1180" s="409"/>
      <c r="U1180" s="409"/>
      <c r="V1180" s="409"/>
      <c r="W1180" s="409"/>
      <c r="X1180" s="409"/>
      <c r="Y1180" s="409"/>
      <c r="Z1180" s="409"/>
      <c r="AA1180" s="409"/>
      <c r="AB1180" s="409"/>
      <c r="AC1180" s="409"/>
      <c r="AD1180" s="409"/>
      <c r="AE1180" s="411"/>
    </row>
    <row r="1181" spans="19:31" x14ac:dyDescent="0.25">
      <c r="S1181" s="429"/>
      <c r="T1181" s="409"/>
      <c r="U1181" s="409"/>
      <c r="V1181" s="409"/>
      <c r="W1181" s="409"/>
      <c r="X1181" s="409"/>
      <c r="Y1181" s="409"/>
      <c r="Z1181" s="409"/>
      <c r="AA1181" s="409"/>
      <c r="AB1181" s="409"/>
      <c r="AC1181" s="409"/>
      <c r="AD1181" s="409"/>
      <c r="AE1181" s="411"/>
    </row>
    <row r="1182" spans="19:31" x14ac:dyDescent="0.25">
      <c r="S1182" s="429"/>
      <c r="T1182" s="409"/>
      <c r="U1182" s="409"/>
      <c r="V1182" s="409"/>
      <c r="W1182" s="409"/>
      <c r="X1182" s="409"/>
      <c r="Y1182" s="409"/>
      <c r="Z1182" s="409"/>
      <c r="AA1182" s="409"/>
      <c r="AB1182" s="409"/>
      <c r="AC1182" s="409"/>
      <c r="AD1182" s="409"/>
      <c r="AE1182" s="411"/>
    </row>
    <row r="1183" spans="19:31" x14ac:dyDescent="0.25">
      <c r="S1183" s="429"/>
      <c r="T1183" s="409"/>
      <c r="U1183" s="409"/>
      <c r="V1183" s="409"/>
      <c r="W1183" s="409"/>
      <c r="X1183" s="409"/>
      <c r="Y1183" s="409"/>
      <c r="Z1183" s="409"/>
      <c r="AA1183" s="409"/>
      <c r="AB1183" s="409"/>
      <c r="AC1183" s="409"/>
      <c r="AD1183" s="409"/>
      <c r="AE1183" s="411"/>
    </row>
    <row r="1184" spans="19:31" x14ac:dyDescent="0.25">
      <c r="S1184" s="429"/>
      <c r="T1184" s="409"/>
      <c r="U1184" s="409"/>
      <c r="V1184" s="409"/>
      <c r="W1184" s="409"/>
      <c r="X1184" s="409"/>
      <c r="Y1184" s="409"/>
      <c r="Z1184" s="409"/>
      <c r="AA1184" s="409"/>
      <c r="AB1184" s="409"/>
      <c r="AC1184" s="409"/>
      <c r="AD1184" s="409"/>
      <c r="AE1184" s="411"/>
    </row>
    <row r="1185" spans="19:31" x14ac:dyDescent="0.25">
      <c r="S1185" s="429"/>
      <c r="T1185" s="409"/>
      <c r="U1185" s="409"/>
      <c r="V1185" s="409"/>
      <c r="W1185" s="409"/>
      <c r="X1185" s="409"/>
      <c r="Y1185" s="409"/>
      <c r="Z1185" s="409"/>
      <c r="AA1185" s="409"/>
      <c r="AB1185" s="409"/>
      <c r="AC1185" s="409"/>
      <c r="AD1185" s="409"/>
      <c r="AE1185" s="411"/>
    </row>
    <row r="1186" spans="19:31" x14ac:dyDescent="0.25">
      <c r="S1186" s="429"/>
      <c r="T1186" s="409"/>
      <c r="U1186" s="409"/>
      <c r="V1186" s="409"/>
      <c r="W1186" s="409"/>
      <c r="X1186" s="409"/>
      <c r="Y1186" s="409"/>
      <c r="Z1186" s="409"/>
      <c r="AA1186" s="409"/>
      <c r="AB1186" s="409"/>
      <c r="AC1186" s="409"/>
      <c r="AD1186" s="409"/>
      <c r="AE1186" s="411"/>
    </row>
    <row r="1187" spans="19:31" x14ac:dyDescent="0.25">
      <c r="S1187" s="429"/>
      <c r="T1187" s="409"/>
      <c r="U1187" s="409"/>
      <c r="V1187" s="409"/>
      <c r="W1187" s="409"/>
      <c r="X1187" s="409"/>
      <c r="Y1187" s="409"/>
      <c r="Z1187" s="409"/>
      <c r="AA1187" s="409"/>
      <c r="AB1187" s="409"/>
      <c r="AC1187" s="409"/>
      <c r="AD1187" s="409"/>
      <c r="AE1187" s="411"/>
    </row>
    <row r="1188" spans="19:31" x14ac:dyDescent="0.25">
      <c r="S1188" s="429"/>
      <c r="T1188" s="409"/>
      <c r="U1188" s="409"/>
      <c r="V1188" s="409"/>
      <c r="W1188" s="409"/>
      <c r="X1188" s="409"/>
      <c r="Y1188" s="409"/>
      <c r="Z1188" s="409"/>
      <c r="AA1188" s="409"/>
      <c r="AB1188" s="409"/>
      <c r="AC1188" s="409"/>
      <c r="AD1188" s="409"/>
      <c r="AE1188" s="411"/>
    </row>
    <row r="1189" spans="19:31" x14ac:dyDescent="0.25">
      <c r="S1189" s="429"/>
      <c r="T1189" s="409"/>
      <c r="U1189" s="409"/>
      <c r="V1189" s="409"/>
      <c r="W1189" s="409"/>
      <c r="X1189" s="409"/>
      <c r="Y1189" s="409"/>
      <c r="Z1189" s="409"/>
      <c r="AA1189" s="409"/>
      <c r="AB1189" s="409"/>
      <c r="AC1189" s="409"/>
      <c r="AD1189" s="409"/>
      <c r="AE1189" s="411"/>
    </row>
    <row r="1190" spans="19:31" x14ac:dyDescent="0.25">
      <c r="S1190" s="429"/>
      <c r="T1190" s="409"/>
      <c r="U1190" s="409"/>
      <c r="V1190" s="409"/>
      <c r="W1190" s="409"/>
      <c r="X1190" s="409"/>
      <c r="Y1190" s="409"/>
      <c r="Z1190" s="409"/>
      <c r="AA1190" s="409"/>
      <c r="AB1190" s="409"/>
      <c r="AC1190" s="409"/>
      <c r="AD1190" s="409"/>
      <c r="AE1190" s="411"/>
    </row>
    <row r="1191" spans="19:31" x14ac:dyDescent="0.25">
      <c r="S1191" s="429"/>
      <c r="T1191" s="409"/>
      <c r="U1191" s="409"/>
      <c r="V1191" s="409"/>
      <c r="W1191" s="409"/>
      <c r="X1191" s="409"/>
      <c r="Y1191" s="409"/>
      <c r="Z1191" s="409"/>
      <c r="AA1191" s="409"/>
      <c r="AB1191" s="409"/>
      <c r="AC1191" s="409"/>
      <c r="AD1191" s="409"/>
      <c r="AE1191" s="411"/>
    </row>
    <row r="1192" spans="19:31" x14ac:dyDescent="0.25">
      <c r="S1192" s="429"/>
      <c r="T1192" s="409"/>
      <c r="U1192" s="409"/>
      <c r="V1192" s="409"/>
      <c r="W1192" s="409"/>
      <c r="X1192" s="409"/>
      <c r="Y1192" s="409"/>
      <c r="Z1192" s="409"/>
      <c r="AA1192" s="409"/>
      <c r="AB1192" s="409"/>
      <c r="AC1192" s="409"/>
      <c r="AD1192" s="409"/>
      <c r="AE1192" s="411"/>
    </row>
    <row r="1193" spans="19:31" x14ac:dyDescent="0.25">
      <c r="S1193" s="429"/>
      <c r="T1193" s="409"/>
      <c r="U1193" s="409"/>
      <c r="V1193" s="409"/>
      <c r="W1193" s="409"/>
      <c r="X1193" s="409"/>
      <c r="Y1193" s="409"/>
      <c r="Z1193" s="409"/>
      <c r="AA1193" s="409"/>
      <c r="AB1193" s="409"/>
      <c r="AC1193" s="409"/>
      <c r="AD1193" s="409"/>
      <c r="AE1193" s="411"/>
    </row>
    <row r="1194" spans="19:31" x14ac:dyDescent="0.25">
      <c r="S1194" s="429"/>
      <c r="T1194" s="409"/>
      <c r="U1194" s="409"/>
      <c r="V1194" s="409"/>
      <c r="W1194" s="409"/>
      <c r="X1194" s="409"/>
      <c r="Y1194" s="409"/>
      <c r="Z1194" s="409"/>
      <c r="AA1194" s="409"/>
      <c r="AB1194" s="409"/>
      <c r="AC1194" s="409"/>
      <c r="AD1194" s="409"/>
      <c r="AE1194" s="411"/>
    </row>
    <row r="1195" spans="19:31" x14ac:dyDescent="0.25">
      <c r="S1195" s="429"/>
      <c r="T1195" s="409"/>
      <c r="U1195" s="409"/>
      <c r="V1195" s="409"/>
      <c r="W1195" s="409"/>
      <c r="X1195" s="409"/>
      <c r="Y1195" s="409"/>
      <c r="Z1195" s="409"/>
      <c r="AA1195" s="409"/>
      <c r="AB1195" s="409"/>
      <c r="AC1195" s="409"/>
      <c r="AD1195" s="409"/>
      <c r="AE1195" s="411"/>
    </row>
    <row r="1196" spans="19:31" x14ac:dyDescent="0.25">
      <c r="S1196" s="429"/>
      <c r="T1196" s="409"/>
      <c r="U1196" s="409"/>
      <c r="V1196" s="409"/>
      <c r="W1196" s="409"/>
      <c r="X1196" s="409"/>
      <c r="Y1196" s="409"/>
      <c r="Z1196" s="409"/>
      <c r="AA1196" s="409"/>
      <c r="AB1196" s="409"/>
      <c r="AC1196" s="409"/>
      <c r="AD1196" s="409"/>
      <c r="AE1196" s="411"/>
    </row>
    <row r="1197" spans="19:31" x14ac:dyDescent="0.25">
      <c r="S1197" s="429"/>
      <c r="T1197" s="409"/>
      <c r="U1197" s="409"/>
      <c r="V1197" s="409"/>
      <c r="W1197" s="409"/>
      <c r="X1197" s="409"/>
      <c r="Y1197" s="409"/>
      <c r="Z1197" s="409"/>
      <c r="AA1197" s="409"/>
      <c r="AB1197" s="409"/>
      <c r="AC1197" s="409"/>
      <c r="AD1197" s="409"/>
      <c r="AE1197" s="411"/>
    </row>
    <row r="1198" spans="19:31" x14ac:dyDescent="0.25">
      <c r="S1198" s="429"/>
      <c r="T1198" s="409"/>
      <c r="U1198" s="409"/>
      <c r="V1198" s="409"/>
      <c r="W1198" s="409"/>
      <c r="X1198" s="409"/>
      <c r="Y1198" s="409"/>
      <c r="Z1198" s="409"/>
      <c r="AA1198" s="409"/>
      <c r="AB1198" s="409"/>
      <c r="AC1198" s="409"/>
      <c r="AD1198" s="409"/>
      <c r="AE1198" s="411"/>
    </row>
    <row r="1199" spans="19:31" x14ac:dyDescent="0.25">
      <c r="S1199" s="429"/>
      <c r="T1199" s="409"/>
      <c r="U1199" s="409"/>
      <c r="V1199" s="409"/>
      <c r="W1199" s="409"/>
      <c r="X1199" s="409"/>
      <c r="Y1199" s="409"/>
      <c r="Z1199" s="409"/>
      <c r="AA1199" s="409"/>
      <c r="AB1199" s="409"/>
      <c r="AC1199" s="409"/>
      <c r="AD1199" s="409"/>
      <c r="AE1199" s="411"/>
    </row>
    <row r="1200" spans="19:31" x14ac:dyDescent="0.25">
      <c r="S1200" s="429"/>
      <c r="T1200" s="409"/>
      <c r="U1200" s="409"/>
      <c r="V1200" s="409"/>
      <c r="W1200" s="409"/>
      <c r="X1200" s="409"/>
      <c r="Y1200" s="409"/>
      <c r="Z1200" s="409"/>
      <c r="AA1200" s="409"/>
      <c r="AB1200" s="409"/>
      <c r="AC1200" s="409"/>
      <c r="AD1200" s="409"/>
      <c r="AE1200" s="411"/>
    </row>
    <row r="1201" spans="19:31" x14ac:dyDescent="0.25">
      <c r="S1201" s="429"/>
      <c r="T1201" s="409"/>
      <c r="U1201" s="409"/>
      <c r="V1201" s="409"/>
      <c r="W1201" s="409"/>
      <c r="X1201" s="409"/>
      <c r="Y1201" s="409"/>
      <c r="Z1201" s="409"/>
      <c r="AA1201" s="409"/>
      <c r="AB1201" s="409"/>
      <c r="AC1201" s="409"/>
      <c r="AD1201" s="409"/>
      <c r="AE1201" s="411"/>
    </row>
    <row r="1202" spans="19:31" x14ac:dyDescent="0.25">
      <c r="S1202" s="429"/>
      <c r="T1202" s="409"/>
      <c r="U1202" s="409"/>
      <c r="V1202" s="409"/>
      <c r="W1202" s="409"/>
      <c r="X1202" s="409"/>
      <c r="Y1202" s="409"/>
      <c r="Z1202" s="409"/>
      <c r="AA1202" s="409"/>
      <c r="AB1202" s="409"/>
      <c r="AC1202" s="409"/>
      <c r="AD1202" s="409"/>
      <c r="AE1202" s="411"/>
    </row>
    <row r="1203" spans="19:31" x14ac:dyDescent="0.25">
      <c r="S1203" s="429"/>
      <c r="T1203" s="409"/>
      <c r="U1203" s="409"/>
      <c r="V1203" s="409"/>
      <c r="W1203" s="409"/>
      <c r="X1203" s="409"/>
      <c r="Y1203" s="409"/>
      <c r="Z1203" s="409"/>
      <c r="AA1203" s="409"/>
      <c r="AB1203" s="409"/>
      <c r="AC1203" s="409"/>
      <c r="AD1203" s="409"/>
      <c r="AE1203" s="411"/>
    </row>
    <row r="1204" spans="19:31" x14ac:dyDescent="0.25">
      <c r="S1204" s="429"/>
      <c r="T1204" s="409"/>
      <c r="U1204" s="409"/>
      <c r="V1204" s="409"/>
      <c r="W1204" s="409"/>
      <c r="X1204" s="409"/>
      <c r="Y1204" s="409"/>
      <c r="Z1204" s="409"/>
      <c r="AA1204" s="409"/>
      <c r="AB1204" s="409"/>
      <c r="AC1204" s="409"/>
      <c r="AD1204" s="409"/>
      <c r="AE1204" s="411"/>
    </row>
    <row r="1205" spans="19:31" x14ac:dyDescent="0.25">
      <c r="S1205" s="429"/>
      <c r="T1205" s="409"/>
      <c r="U1205" s="409"/>
      <c r="V1205" s="409"/>
      <c r="W1205" s="409"/>
      <c r="X1205" s="409"/>
      <c r="Y1205" s="409"/>
      <c r="Z1205" s="409"/>
      <c r="AA1205" s="409"/>
      <c r="AB1205" s="409"/>
      <c r="AC1205" s="409"/>
      <c r="AD1205" s="409"/>
      <c r="AE1205" s="411"/>
    </row>
    <row r="1206" spans="19:31" x14ac:dyDescent="0.25">
      <c r="S1206" s="429"/>
      <c r="T1206" s="409"/>
      <c r="U1206" s="409"/>
      <c r="V1206" s="409"/>
      <c r="W1206" s="409"/>
      <c r="X1206" s="409"/>
      <c r="Y1206" s="409"/>
      <c r="Z1206" s="409"/>
      <c r="AA1206" s="409"/>
      <c r="AB1206" s="409"/>
      <c r="AC1206" s="409"/>
      <c r="AD1206" s="409"/>
      <c r="AE1206" s="411"/>
    </row>
    <row r="1207" spans="19:31" x14ac:dyDescent="0.25">
      <c r="S1207" s="429"/>
      <c r="T1207" s="409"/>
      <c r="U1207" s="409"/>
      <c r="V1207" s="409"/>
      <c r="W1207" s="409"/>
      <c r="X1207" s="409"/>
      <c r="Y1207" s="409"/>
      <c r="Z1207" s="409"/>
      <c r="AA1207" s="409"/>
      <c r="AB1207" s="409"/>
      <c r="AC1207" s="409"/>
      <c r="AD1207" s="409"/>
      <c r="AE1207" s="411"/>
    </row>
    <row r="1208" spans="19:31" x14ac:dyDescent="0.25">
      <c r="S1208" s="429"/>
      <c r="T1208" s="409"/>
      <c r="U1208" s="409"/>
      <c r="V1208" s="409"/>
      <c r="W1208" s="409"/>
      <c r="X1208" s="409"/>
      <c r="Y1208" s="409"/>
      <c r="Z1208" s="409"/>
      <c r="AA1208" s="409"/>
      <c r="AB1208" s="409"/>
      <c r="AC1208" s="409"/>
      <c r="AD1208" s="409"/>
      <c r="AE1208" s="411"/>
    </row>
    <row r="1209" spans="19:31" x14ac:dyDescent="0.25">
      <c r="S1209" s="429"/>
      <c r="T1209" s="409"/>
      <c r="U1209" s="409"/>
      <c r="V1209" s="409"/>
      <c r="W1209" s="409"/>
      <c r="X1209" s="409"/>
      <c r="Y1209" s="409"/>
      <c r="Z1209" s="409"/>
      <c r="AA1209" s="409"/>
      <c r="AB1209" s="409"/>
      <c r="AC1209" s="409"/>
      <c r="AD1209" s="409"/>
      <c r="AE1209" s="411"/>
    </row>
    <row r="1210" spans="19:31" x14ac:dyDescent="0.25">
      <c r="S1210" s="429"/>
      <c r="T1210" s="409"/>
      <c r="U1210" s="409"/>
      <c r="V1210" s="409"/>
      <c r="W1210" s="409"/>
      <c r="X1210" s="409"/>
      <c r="Y1210" s="409"/>
      <c r="Z1210" s="409"/>
      <c r="AA1210" s="409"/>
      <c r="AB1210" s="409"/>
      <c r="AC1210" s="409"/>
      <c r="AD1210" s="409"/>
      <c r="AE1210" s="411"/>
    </row>
    <row r="1211" spans="19:31" x14ac:dyDescent="0.25">
      <c r="S1211" s="429"/>
      <c r="T1211" s="409"/>
      <c r="U1211" s="409"/>
      <c r="V1211" s="409"/>
      <c r="W1211" s="409"/>
      <c r="X1211" s="409"/>
      <c r="Y1211" s="409"/>
      <c r="Z1211" s="409"/>
      <c r="AA1211" s="409"/>
      <c r="AB1211" s="409"/>
      <c r="AC1211" s="409"/>
      <c r="AD1211" s="409"/>
      <c r="AE1211" s="411"/>
    </row>
    <row r="1212" spans="19:31" x14ac:dyDescent="0.25">
      <c r="S1212" s="429"/>
      <c r="T1212" s="409"/>
      <c r="U1212" s="409"/>
      <c r="V1212" s="409"/>
      <c r="W1212" s="409"/>
      <c r="X1212" s="409"/>
      <c r="Y1212" s="409"/>
      <c r="Z1212" s="409"/>
      <c r="AA1212" s="409"/>
      <c r="AB1212" s="409"/>
      <c r="AC1212" s="409"/>
      <c r="AD1212" s="409"/>
      <c r="AE1212" s="411"/>
    </row>
    <row r="1213" spans="19:31" x14ac:dyDescent="0.25">
      <c r="S1213" s="429"/>
      <c r="T1213" s="409"/>
      <c r="U1213" s="409"/>
      <c r="V1213" s="409"/>
      <c r="W1213" s="409"/>
      <c r="X1213" s="409"/>
      <c r="Y1213" s="409"/>
      <c r="Z1213" s="409"/>
      <c r="AA1213" s="409"/>
      <c r="AB1213" s="409"/>
      <c r="AC1213" s="409"/>
      <c r="AD1213" s="409"/>
      <c r="AE1213" s="411"/>
    </row>
    <row r="1214" spans="19:31" x14ac:dyDescent="0.25">
      <c r="S1214" s="429"/>
      <c r="T1214" s="409"/>
      <c r="U1214" s="409"/>
      <c r="V1214" s="409"/>
      <c r="W1214" s="409"/>
      <c r="X1214" s="409"/>
      <c r="Y1214" s="409"/>
      <c r="Z1214" s="409"/>
      <c r="AA1214" s="409"/>
      <c r="AB1214" s="409"/>
      <c r="AC1214" s="409"/>
      <c r="AD1214" s="409"/>
      <c r="AE1214" s="411"/>
    </row>
    <row r="1215" spans="19:31" x14ac:dyDescent="0.25">
      <c r="S1215" s="429"/>
      <c r="T1215" s="409"/>
      <c r="U1215" s="409"/>
      <c r="V1215" s="409"/>
      <c r="W1215" s="409"/>
      <c r="X1215" s="409"/>
      <c r="Y1215" s="409"/>
      <c r="Z1215" s="409"/>
      <c r="AA1215" s="409"/>
      <c r="AB1215" s="409"/>
      <c r="AC1215" s="409"/>
      <c r="AD1215" s="409"/>
      <c r="AE1215" s="411"/>
    </row>
    <row r="1216" spans="19:31" x14ac:dyDescent="0.25">
      <c r="S1216" s="429"/>
      <c r="T1216" s="409"/>
      <c r="U1216" s="409"/>
      <c r="V1216" s="409"/>
      <c r="W1216" s="409"/>
      <c r="X1216" s="409"/>
      <c r="Y1216" s="409"/>
      <c r="Z1216" s="409"/>
      <c r="AA1216" s="409"/>
      <c r="AB1216" s="409"/>
      <c r="AC1216" s="409"/>
      <c r="AD1216" s="409"/>
      <c r="AE1216" s="411"/>
    </row>
    <row r="1217" spans="19:31" x14ac:dyDescent="0.25">
      <c r="S1217" s="429"/>
      <c r="T1217" s="409"/>
      <c r="U1217" s="409"/>
      <c r="V1217" s="409"/>
      <c r="W1217" s="409"/>
      <c r="X1217" s="409"/>
      <c r="Y1217" s="409"/>
      <c r="Z1217" s="409"/>
      <c r="AA1217" s="409"/>
      <c r="AB1217" s="409"/>
      <c r="AC1217" s="409"/>
      <c r="AD1217" s="409"/>
      <c r="AE1217" s="411"/>
    </row>
    <row r="1218" spans="19:31" x14ac:dyDescent="0.25">
      <c r="S1218" s="429"/>
      <c r="T1218" s="409"/>
      <c r="U1218" s="409"/>
      <c r="V1218" s="409"/>
      <c r="W1218" s="409"/>
      <c r="X1218" s="409"/>
      <c r="Y1218" s="409"/>
      <c r="Z1218" s="409"/>
      <c r="AA1218" s="409"/>
      <c r="AB1218" s="409"/>
      <c r="AC1218" s="409"/>
      <c r="AD1218" s="409"/>
      <c r="AE1218" s="411"/>
    </row>
    <row r="1219" spans="19:31" x14ac:dyDescent="0.25">
      <c r="S1219" s="429"/>
      <c r="T1219" s="409"/>
      <c r="U1219" s="409"/>
      <c r="V1219" s="409"/>
      <c r="W1219" s="409"/>
      <c r="X1219" s="409"/>
      <c r="Y1219" s="409"/>
      <c r="Z1219" s="409"/>
      <c r="AA1219" s="409"/>
      <c r="AB1219" s="409"/>
      <c r="AC1219" s="409"/>
      <c r="AD1219" s="409"/>
      <c r="AE1219" s="411"/>
    </row>
    <row r="1220" spans="19:31" x14ac:dyDescent="0.25">
      <c r="S1220" s="429"/>
      <c r="T1220" s="409"/>
      <c r="U1220" s="409"/>
      <c r="V1220" s="409"/>
      <c r="W1220" s="409"/>
      <c r="X1220" s="409"/>
      <c r="Y1220" s="409"/>
      <c r="Z1220" s="409"/>
      <c r="AA1220" s="409"/>
      <c r="AB1220" s="409"/>
      <c r="AC1220" s="409"/>
      <c r="AD1220" s="409"/>
      <c r="AE1220" s="411"/>
    </row>
    <row r="1221" spans="19:31" x14ac:dyDescent="0.25">
      <c r="S1221" s="429"/>
      <c r="T1221" s="409"/>
      <c r="U1221" s="409"/>
      <c r="V1221" s="409"/>
      <c r="W1221" s="409"/>
      <c r="X1221" s="409"/>
      <c r="Y1221" s="409"/>
      <c r="Z1221" s="409"/>
      <c r="AA1221" s="409"/>
      <c r="AB1221" s="409"/>
      <c r="AC1221" s="409"/>
      <c r="AD1221" s="409"/>
      <c r="AE1221" s="411"/>
    </row>
    <row r="1222" spans="19:31" x14ac:dyDescent="0.25">
      <c r="S1222" s="429"/>
      <c r="T1222" s="409"/>
      <c r="U1222" s="409"/>
      <c r="V1222" s="409"/>
      <c r="W1222" s="409"/>
      <c r="X1222" s="409"/>
      <c r="Y1222" s="409"/>
      <c r="Z1222" s="409"/>
      <c r="AA1222" s="409"/>
      <c r="AB1222" s="409"/>
      <c r="AC1222" s="409"/>
      <c r="AD1222" s="409"/>
      <c r="AE1222" s="411"/>
    </row>
    <row r="1223" spans="19:31" x14ac:dyDescent="0.25">
      <c r="S1223" s="429"/>
      <c r="T1223" s="409"/>
      <c r="U1223" s="409"/>
      <c r="V1223" s="409"/>
      <c r="W1223" s="409"/>
      <c r="X1223" s="409"/>
      <c r="Y1223" s="409"/>
      <c r="Z1223" s="409"/>
      <c r="AA1223" s="409"/>
      <c r="AB1223" s="409"/>
      <c r="AC1223" s="409"/>
      <c r="AD1223" s="409"/>
      <c r="AE1223" s="411"/>
    </row>
    <row r="1224" spans="19:31" x14ac:dyDescent="0.25">
      <c r="S1224" s="429"/>
      <c r="T1224" s="409"/>
      <c r="U1224" s="409"/>
      <c r="V1224" s="409"/>
      <c r="W1224" s="409"/>
      <c r="X1224" s="409"/>
      <c r="Y1224" s="409"/>
      <c r="Z1224" s="409"/>
      <c r="AA1224" s="409"/>
      <c r="AB1224" s="409"/>
      <c r="AC1224" s="409"/>
      <c r="AD1224" s="409"/>
      <c r="AE1224" s="411"/>
    </row>
    <row r="1225" spans="19:31" x14ac:dyDescent="0.25">
      <c r="S1225" s="429"/>
      <c r="T1225" s="409"/>
      <c r="U1225" s="409"/>
      <c r="V1225" s="409"/>
      <c r="W1225" s="409"/>
      <c r="X1225" s="409"/>
      <c r="Y1225" s="409"/>
      <c r="Z1225" s="409"/>
      <c r="AA1225" s="409"/>
      <c r="AB1225" s="409"/>
      <c r="AC1225" s="409"/>
      <c r="AD1225" s="409"/>
      <c r="AE1225" s="411"/>
    </row>
    <row r="1226" spans="19:31" x14ac:dyDescent="0.25">
      <c r="S1226" s="429"/>
      <c r="T1226" s="409"/>
      <c r="U1226" s="409"/>
      <c r="V1226" s="409"/>
      <c r="W1226" s="409"/>
      <c r="X1226" s="409"/>
      <c r="Y1226" s="409"/>
      <c r="Z1226" s="409"/>
      <c r="AA1226" s="409"/>
      <c r="AB1226" s="409"/>
      <c r="AC1226" s="409"/>
      <c r="AD1226" s="409"/>
      <c r="AE1226" s="411"/>
    </row>
    <row r="1227" spans="19:31" x14ac:dyDescent="0.25">
      <c r="S1227" s="429"/>
      <c r="T1227" s="409"/>
      <c r="U1227" s="409"/>
      <c r="V1227" s="409"/>
      <c r="W1227" s="409"/>
      <c r="X1227" s="409"/>
      <c r="Y1227" s="409"/>
      <c r="Z1227" s="409"/>
      <c r="AA1227" s="409"/>
      <c r="AB1227" s="409"/>
      <c r="AC1227" s="409"/>
      <c r="AD1227" s="409"/>
      <c r="AE1227" s="411"/>
    </row>
    <row r="1228" spans="19:31" x14ac:dyDescent="0.25">
      <c r="S1228" s="429"/>
      <c r="T1228" s="409"/>
      <c r="U1228" s="409"/>
      <c r="V1228" s="409"/>
      <c r="W1228" s="409"/>
      <c r="X1228" s="409"/>
      <c r="Y1228" s="409"/>
      <c r="Z1228" s="409"/>
      <c r="AA1228" s="409"/>
      <c r="AB1228" s="409"/>
      <c r="AC1228" s="409"/>
      <c r="AD1228" s="409"/>
      <c r="AE1228" s="411"/>
    </row>
    <row r="1229" spans="19:31" x14ac:dyDescent="0.25">
      <c r="S1229" s="429"/>
      <c r="T1229" s="409"/>
      <c r="U1229" s="409"/>
      <c r="V1229" s="409"/>
      <c r="W1229" s="409"/>
      <c r="X1229" s="409"/>
      <c r="Y1229" s="409"/>
      <c r="Z1229" s="409"/>
      <c r="AA1229" s="409"/>
      <c r="AB1229" s="409"/>
      <c r="AC1229" s="409"/>
      <c r="AD1229" s="409"/>
      <c r="AE1229" s="411"/>
    </row>
    <row r="1230" spans="19:31" x14ac:dyDescent="0.25">
      <c r="S1230" s="429"/>
      <c r="T1230" s="409"/>
      <c r="U1230" s="409"/>
      <c r="V1230" s="409"/>
      <c r="W1230" s="409"/>
      <c r="X1230" s="409"/>
      <c r="Y1230" s="409"/>
      <c r="Z1230" s="409"/>
      <c r="AA1230" s="409"/>
      <c r="AB1230" s="409"/>
      <c r="AC1230" s="409"/>
      <c r="AD1230" s="409"/>
      <c r="AE1230" s="411"/>
    </row>
    <row r="1231" spans="19:31" x14ac:dyDescent="0.25">
      <c r="S1231" s="429"/>
      <c r="T1231" s="409"/>
      <c r="U1231" s="409"/>
      <c r="V1231" s="409"/>
      <c r="W1231" s="409"/>
      <c r="X1231" s="409"/>
      <c r="Y1231" s="409"/>
      <c r="Z1231" s="409"/>
      <c r="AA1231" s="409"/>
      <c r="AB1231" s="409"/>
      <c r="AC1231" s="409"/>
      <c r="AD1231" s="409"/>
      <c r="AE1231" s="411"/>
    </row>
    <row r="1232" spans="19:31" x14ac:dyDescent="0.25">
      <c r="S1232" s="429"/>
      <c r="T1232" s="409"/>
      <c r="U1232" s="409"/>
      <c r="V1232" s="409"/>
      <c r="W1232" s="409"/>
      <c r="X1232" s="409"/>
      <c r="Y1232" s="409"/>
      <c r="Z1232" s="409"/>
      <c r="AA1232" s="409"/>
      <c r="AB1232" s="409"/>
      <c r="AC1232" s="409"/>
      <c r="AD1232" s="409"/>
      <c r="AE1232" s="411"/>
    </row>
    <row r="1233" spans="19:31" x14ac:dyDescent="0.25">
      <c r="S1233" s="429"/>
      <c r="T1233" s="409"/>
      <c r="U1233" s="409"/>
      <c r="V1233" s="409"/>
      <c r="W1233" s="409"/>
      <c r="X1233" s="409"/>
      <c r="Y1233" s="409"/>
      <c r="Z1233" s="409"/>
      <c r="AA1233" s="409"/>
      <c r="AB1233" s="409"/>
      <c r="AC1233" s="409"/>
      <c r="AD1233" s="409"/>
      <c r="AE1233" s="411"/>
    </row>
    <row r="1234" spans="19:31" x14ac:dyDescent="0.25">
      <c r="S1234" s="429"/>
      <c r="T1234" s="409"/>
      <c r="U1234" s="409"/>
      <c r="V1234" s="409"/>
      <c r="W1234" s="409"/>
      <c r="X1234" s="409"/>
      <c r="Y1234" s="409"/>
      <c r="Z1234" s="409"/>
      <c r="AA1234" s="409"/>
      <c r="AB1234" s="409"/>
      <c r="AC1234" s="409"/>
      <c r="AD1234" s="409"/>
      <c r="AE1234" s="411"/>
    </row>
    <row r="1235" spans="19:31" x14ac:dyDescent="0.25">
      <c r="S1235" s="429"/>
      <c r="T1235" s="409"/>
      <c r="U1235" s="409"/>
      <c r="V1235" s="409"/>
      <c r="W1235" s="409"/>
      <c r="X1235" s="409"/>
      <c r="Y1235" s="409"/>
      <c r="Z1235" s="409"/>
      <c r="AA1235" s="409"/>
      <c r="AB1235" s="409"/>
      <c r="AC1235" s="409"/>
      <c r="AD1235" s="409"/>
      <c r="AE1235" s="411"/>
    </row>
    <row r="1236" spans="19:31" x14ac:dyDescent="0.25">
      <c r="S1236" s="429"/>
      <c r="T1236" s="409"/>
      <c r="U1236" s="409"/>
      <c r="V1236" s="409"/>
      <c r="W1236" s="409"/>
      <c r="X1236" s="409"/>
      <c r="Y1236" s="409"/>
      <c r="Z1236" s="409"/>
      <c r="AA1236" s="409"/>
      <c r="AB1236" s="409"/>
      <c r="AC1236" s="409"/>
      <c r="AD1236" s="409"/>
      <c r="AE1236" s="411"/>
    </row>
    <row r="1237" spans="19:31" x14ac:dyDescent="0.25">
      <c r="S1237" s="429"/>
      <c r="T1237" s="409"/>
      <c r="U1237" s="409"/>
      <c r="V1237" s="409"/>
      <c r="W1237" s="409"/>
      <c r="X1237" s="409"/>
      <c r="Y1237" s="409"/>
      <c r="Z1237" s="409"/>
      <c r="AA1237" s="409"/>
      <c r="AB1237" s="409"/>
      <c r="AC1237" s="409"/>
      <c r="AD1237" s="409"/>
      <c r="AE1237" s="411"/>
    </row>
    <row r="1238" spans="19:31" x14ac:dyDescent="0.25">
      <c r="S1238" s="429"/>
      <c r="T1238" s="409"/>
      <c r="U1238" s="409"/>
      <c r="V1238" s="409"/>
      <c r="W1238" s="409"/>
      <c r="X1238" s="409"/>
      <c r="Y1238" s="409"/>
      <c r="Z1238" s="409"/>
      <c r="AA1238" s="409"/>
      <c r="AB1238" s="409"/>
      <c r="AC1238" s="409"/>
      <c r="AD1238" s="409"/>
      <c r="AE1238" s="411"/>
    </row>
    <row r="1239" spans="19:31" x14ac:dyDescent="0.25">
      <c r="S1239" s="429"/>
      <c r="T1239" s="409"/>
      <c r="U1239" s="409"/>
      <c r="V1239" s="409"/>
      <c r="W1239" s="409"/>
      <c r="X1239" s="409"/>
      <c r="Y1239" s="409"/>
      <c r="Z1239" s="409"/>
      <c r="AA1239" s="409"/>
      <c r="AB1239" s="409"/>
      <c r="AC1239" s="409"/>
      <c r="AD1239" s="409"/>
      <c r="AE1239" s="411"/>
    </row>
    <row r="1240" spans="19:31" x14ac:dyDescent="0.25">
      <c r="S1240" s="429"/>
      <c r="T1240" s="409"/>
      <c r="U1240" s="409"/>
      <c r="V1240" s="409"/>
      <c r="W1240" s="409"/>
      <c r="X1240" s="409"/>
      <c r="Y1240" s="409"/>
      <c r="Z1240" s="409"/>
      <c r="AA1240" s="409"/>
      <c r="AB1240" s="409"/>
      <c r="AC1240" s="409"/>
      <c r="AD1240" s="409"/>
      <c r="AE1240" s="411"/>
    </row>
    <row r="1241" spans="19:31" x14ac:dyDescent="0.25">
      <c r="S1241" s="429"/>
      <c r="T1241" s="409"/>
      <c r="U1241" s="409"/>
      <c r="V1241" s="409"/>
      <c r="W1241" s="409"/>
      <c r="X1241" s="409"/>
      <c r="Y1241" s="409"/>
      <c r="Z1241" s="409"/>
      <c r="AA1241" s="409"/>
      <c r="AB1241" s="409"/>
      <c r="AC1241" s="409"/>
      <c r="AD1241" s="409"/>
      <c r="AE1241" s="411"/>
    </row>
    <row r="1242" spans="19:31" x14ac:dyDescent="0.25">
      <c r="S1242" s="429"/>
      <c r="T1242" s="409"/>
      <c r="U1242" s="409"/>
      <c r="V1242" s="409"/>
      <c r="W1242" s="409"/>
      <c r="X1242" s="409"/>
      <c r="Y1242" s="409"/>
      <c r="Z1242" s="409"/>
      <c r="AA1242" s="409"/>
      <c r="AB1242" s="409"/>
      <c r="AC1242" s="409"/>
      <c r="AD1242" s="409"/>
      <c r="AE1242" s="411"/>
    </row>
    <row r="1243" spans="19:31" x14ac:dyDescent="0.25">
      <c r="S1243" s="429"/>
      <c r="T1243" s="409"/>
      <c r="U1243" s="409"/>
      <c r="V1243" s="409"/>
      <c r="W1243" s="409"/>
      <c r="X1243" s="409"/>
      <c r="Y1243" s="409"/>
      <c r="Z1243" s="409"/>
      <c r="AA1243" s="409"/>
      <c r="AB1243" s="409"/>
      <c r="AC1243" s="409"/>
      <c r="AD1243" s="409"/>
      <c r="AE1243" s="411"/>
    </row>
    <row r="1244" spans="19:31" x14ac:dyDescent="0.25">
      <c r="S1244" s="429"/>
      <c r="T1244" s="409"/>
      <c r="U1244" s="409"/>
      <c r="V1244" s="409"/>
      <c r="W1244" s="409"/>
      <c r="X1244" s="409"/>
      <c r="Y1244" s="409"/>
      <c r="Z1244" s="409"/>
      <c r="AA1244" s="409"/>
      <c r="AB1244" s="409"/>
      <c r="AC1244" s="409"/>
      <c r="AD1244" s="409"/>
      <c r="AE1244" s="411"/>
    </row>
    <row r="1245" spans="19:31" x14ac:dyDescent="0.25">
      <c r="S1245" s="429"/>
      <c r="T1245" s="409"/>
      <c r="U1245" s="409"/>
      <c r="V1245" s="409"/>
      <c r="W1245" s="409"/>
      <c r="X1245" s="409"/>
      <c r="Y1245" s="409"/>
      <c r="Z1245" s="409"/>
      <c r="AA1245" s="409"/>
      <c r="AB1245" s="409"/>
      <c r="AC1245" s="409"/>
      <c r="AD1245" s="409"/>
      <c r="AE1245" s="411"/>
    </row>
    <row r="1246" spans="19:31" x14ac:dyDescent="0.25">
      <c r="S1246" s="429"/>
      <c r="T1246" s="409"/>
      <c r="U1246" s="409"/>
      <c r="V1246" s="409"/>
      <c r="W1246" s="409"/>
      <c r="X1246" s="409"/>
      <c r="Y1246" s="409"/>
      <c r="Z1246" s="409"/>
      <c r="AA1246" s="409"/>
      <c r="AB1246" s="409"/>
      <c r="AC1246" s="409"/>
      <c r="AD1246" s="409"/>
      <c r="AE1246" s="411"/>
    </row>
    <row r="1247" spans="19:31" x14ac:dyDescent="0.25">
      <c r="S1247" s="429"/>
      <c r="T1247" s="409"/>
      <c r="U1247" s="409"/>
      <c r="V1247" s="409"/>
      <c r="W1247" s="409"/>
      <c r="X1247" s="409"/>
      <c r="Y1247" s="409"/>
      <c r="Z1247" s="409"/>
      <c r="AA1247" s="409"/>
      <c r="AB1247" s="409"/>
      <c r="AC1247" s="409"/>
      <c r="AD1247" s="409"/>
      <c r="AE1247" s="411"/>
    </row>
    <row r="1248" spans="19:31" x14ac:dyDescent="0.25">
      <c r="S1248" s="429"/>
      <c r="T1248" s="409"/>
      <c r="U1248" s="409"/>
      <c r="V1248" s="409"/>
      <c r="W1248" s="409"/>
      <c r="X1248" s="409"/>
      <c r="Y1248" s="409"/>
      <c r="Z1248" s="409"/>
      <c r="AA1248" s="409"/>
      <c r="AB1248" s="409"/>
      <c r="AC1248" s="409"/>
      <c r="AD1248" s="409"/>
      <c r="AE1248" s="411"/>
    </row>
    <row r="1249" spans="19:31" x14ac:dyDescent="0.25">
      <c r="S1249" s="429"/>
      <c r="T1249" s="409"/>
      <c r="U1249" s="409"/>
      <c r="V1249" s="409"/>
      <c r="W1249" s="409"/>
      <c r="X1249" s="409"/>
      <c r="Y1249" s="409"/>
      <c r="Z1249" s="409"/>
      <c r="AA1249" s="409"/>
      <c r="AB1249" s="409"/>
      <c r="AC1249" s="409"/>
      <c r="AD1249" s="409"/>
      <c r="AE1249" s="411"/>
    </row>
    <row r="1250" spans="19:31" x14ac:dyDescent="0.25">
      <c r="S1250" s="429"/>
      <c r="T1250" s="409"/>
      <c r="U1250" s="409"/>
      <c r="V1250" s="409"/>
      <c r="W1250" s="409"/>
      <c r="X1250" s="409"/>
      <c r="Y1250" s="409"/>
      <c r="Z1250" s="409"/>
      <c r="AA1250" s="409"/>
      <c r="AB1250" s="409"/>
      <c r="AC1250" s="409"/>
      <c r="AD1250" s="409"/>
      <c r="AE1250" s="411"/>
    </row>
    <row r="1251" spans="19:31" x14ac:dyDescent="0.25">
      <c r="S1251" s="429"/>
      <c r="T1251" s="409"/>
      <c r="U1251" s="409"/>
      <c r="V1251" s="409"/>
      <c r="W1251" s="409"/>
      <c r="X1251" s="409"/>
      <c r="Y1251" s="409"/>
      <c r="Z1251" s="409"/>
      <c r="AA1251" s="409"/>
      <c r="AB1251" s="409"/>
      <c r="AC1251" s="409"/>
      <c r="AD1251" s="409"/>
      <c r="AE1251" s="411"/>
    </row>
    <row r="1252" spans="19:31" x14ac:dyDescent="0.25">
      <c r="S1252" s="429"/>
      <c r="T1252" s="409"/>
      <c r="U1252" s="409"/>
      <c r="V1252" s="409"/>
      <c r="W1252" s="409"/>
      <c r="X1252" s="409"/>
      <c r="Y1252" s="409"/>
      <c r="Z1252" s="409"/>
      <c r="AA1252" s="409"/>
      <c r="AB1252" s="409"/>
      <c r="AC1252" s="409"/>
      <c r="AD1252" s="409"/>
      <c r="AE1252" s="411"/>
    </row>
    <row r="1253" spans="19:31" x14ac:dyDescent="0.25">
      <c r="S1253" s="429"/>
      <c r="T1253" s="409"/>
      <c r="U1253" s="409"/>
      <c r="V1253" s="409"/>
      <c r="W1253" s="409"/>
      <c r="X1253" s="409"/>
      <c r="Y1253" s="409"/>
      <c r="Z1253" s="409"/>
      <c r="AA1253" s="409"/>
      <c r="AB1253" s="409"/>
      <c r="AC1253" s="409"/>
      <c r="AD1253" s="409"/>
      <c r="AE1253" s="411"/>
    </row>
    <row r="1254" spans="19:31" x14ac:dyDescent="0.25">
      <c r="S1254" s="429"/>
      <c r="T1254" s="409"/>
      <c r="U1254" s="409"/>
      <c r="V1254" s="409"/>
      <c r="W1254" s="409"/>
      <c r="X1254" s="409"/>
      <c r="Y1254" s="409"/>
      <c r="Z1254" s="409"/>
      <c r="AA1254" s="409"/>
      <c r="AB1254" s="409"/>
      <c r="AC1254" s="409"/>
      <c r="AD1254" s="409"/>
      <c r="AE1254" s="411"/>
    </row>
    <row r="1255" spans="19:31" x14ac:dyDescent="0.25">
      <c r="S1255" s="429"/>
      <c r="T1255" s="409"/>
      <c r="U1255" s="409"/>
      <c r="V1255" s="409"/>
      <c r="W1255" s="409"/>
      <c r="X1255" s="409"/>
      <c r="Y1255" s="409"/>
      <c r="Z1255" s="409"/>
      <c r="AA1255" s="409"/>
      <c r="AB1255" s="409"/>
      <c r="AC1255" s="409"/>
      <c r="AD1255" s="409"/>
      <c r="AE1255" s="411"/>
    </row>
    <row r="1256" spans="19:31" x14ac:dyDescent="0.25">
      <c r="S1256" s="429"/>
      <c r="T1256" s="409"/>
      <c r="U1256" s="409"/>
      <c r="V1256" s="409"/>
      <c r="W1256" s="409"/>
      <c r="X1256" s="409"/>
      <c r="Y1256" s="409"/>
      <c r="Z1256" s="409"/>
      <c r="AA1256" s="409"/>
      <c r="AB1256" s="409"/>
      <c r="AC1256" s="409"/>
      <c r="AD1256" s="409"/>
      <c r="AE1256" s="411"/>
    </row>
    <row r="1257" spans="19:31" x14ac:dyDescent="0.25">
      <c r="S1257" s="429"/>
      <c r="T1257" s="409"/>
      <c r="U1257" s="409"/>
      <c r="V1257" s="409"/>
      <c r="W1257" s="409"/>
      <c r="X1257" s="409"/>
      <c r="Y1257" s="409"/>
      <c r="Z1257" s="409"/>
      <c r="AA1257" s="409"/>
      <c r="AB1257" s="409"/>
      <c r="AC1257" s="409"/>
      <c r="AD1257" s="409"/>
      <c r="AE1257" s="411"/>
    </row>
    <row r="1258" spans="19:31" x14ac:dyDescent="0.25">
      <c r="S1258" s="429"/>
      <c r="T1258" s="409"/>
      <c r="U1258" s="409"/>
      <c r="V1258" s="409"/>
      <c r="W1258" s="409"/>
      <c r="X1258" s="409"/>
      <c r="Y1258" s="409"/>
      <c r="Z1258" s="409"/>
      <c r="AA1258" s="409"/>
      <c r="AB1258" s="409"/>
      <c r="AC1258" s="409"/>
      <c r="AD1258" s="409"/>
      <c r="AE1258" s="411"/>
    </row>
    <row r="1259" spans="19:31" x14ac:dyDescent="0.25">
      <c r="S1259" s="429"/>
      <c r="T1259" s="409"/>
      <c r="U1259" s="409"/>
      <c r="V1259" s="409"/>
      <c r="W1259" s="409"/>
      <c r="X1259" s="409"/>
      <c r="Y1259" s="409"/>
      <c r="Z1259" s="409"/>
      <c r="AA1259" s="409"/>
      <c r="AB1259" s="409"/>
      <c r="AC1259" s="409"/>
      <c r="AD1259" s="409"/>
      <c r="AE1259" s="411"/>
    </row>
    <row r="1260" spans="19:31" x14ac:dyDescent="0.25">
      <c r="S1260" s="429"/>
      <c r="T1260" s="409"/>
      <c r="U1260" s="409"/>
      <c r="V1260" s="409"/>
      <c r="W1260" s="409"/>
      <c r="X1260" s="409"/>
      <c r="Y1260" s="409"/>
      <c r="Z1260" s="409"/>
      <c r="AA1260" s="409"/>
      <c r="AB1260" s="409"/>
      <c r="AC1260" s="409"/>
      <c r="AD1260" s="409"/>
      <c r="AE1260" s="411"/>
    </row>
    <row r="1261" spans="19:31" x14ac:dyDescent="0.25">
      <c r="S1261" s="429"/>
      <c r="T1261" s="409"/>
      <c r="U1261" s="409"/>
      <c r="V1261" s="409"/>
      <c r="W1261" s="409"/>
      <c r="X1261" s="409"/>
      <c r="Y1261" s="409"/>
      <c r="Z1261" s="409"/>
      <c r="AA1261" s="409"/>
      <c r="AB1261" s="409"/>
      <c r="AC1261" s="409"/>
      <c r="AD1261" s="409"/>
      <c r="AE1261" s="411"/>
    </row>
    <row r="1262" spans="19:31" x14ac:dyDescent="0.25">
      <c r="S1262" s="429"/>
      <c r="T1262" s="409"/>
      <c r="U1262" s="409"/>
      <c r="V1262" s="409"/>
      <c r="W1262" s="409"/>
      <c r="X1262" s="409"/>
      <c r="Y1262" s="409"/>
      <c r="Z1262" s="409"/>
      <c r="AA1262" s="409"/>
      <c r="AB1262" s="409"/>
      <c r="AC1262" s="409"/>
      <c r="AD1262" s="409"/>
      <c r="AE1262" s="411"/>
    </row>
    <row r="1263" spans="19:31" x14ac:dyDescent="0.25">
      <c r="S1263" s="429"/>
      <c r="T1263" s="409"/>
      <c r="U1263" s="409"/>
      <c r="V1263" s="409"/>
      <c r="W1263" s="409"/>
      <c r="X1263" s="409"/>
      <c r="Y1263" s="409"/>
      <c r="Z1263" s="409"/>
      <c r="AA1263" s="409"/>
      <c r="AB1263" s="409"/>
      <c r="AC1263" s="409"/>
      <c r="AD1263" s="409"/>
      <c r="AE1263" s="411"/>
    </row>
    <row r="1264" spans="19:31" x14ac:dyDescent="0.25">
      <c r="S1264" s="429"/>
      <c r="T1264" s="409"/>
      <c r="U1264" s="409"/>
      <c r="V1264" s="409"/>
      <c r="W1264" s="409"/>
      <c r="X1264" s="409"/>
      <c r="Y1264" s="409"/>
      <c r="Z1264" s="409"/>
      <c r="AA1264" s="409"/>
      <c r="AB1264" s="409"/>
      <c r="AC1264" s="409"/>
      <c r="AD1264" s="409"/>
      <c r="AE1264" s="411"/>
    </row>
    <row r="1265" spans="19:31" x14ac:dyDescent="0.25">
      <c r="S1265" s="429"/>
      <c r="T1265" s="409"/>
      <c r="U1265" s="409"/>
      <c r="V1265" s="409"/>
      <c r="W1265" s="409"/>
      <c r="X1265" s="409"/>
      <c r="Y1265" s="409"/>
      <c r="Z1265" s="409"/>
      <c r="AA1265" s="409"/>
      <c r="AB1265" s="409"/>
      <c r="AC1265" s="409"/>
      <c r="AD1265" s="409"/>
      <c r="AE1265" s="411"/>
    </row>
    <row r="1266" spans="19:31" x14ac:dyDescent="0.25">
      <c r="S1266" s="429"/>
      <c r="T1266" s="409"/>
      <c r="U1266" s="409"/>
      <c r="V1266" s="409"/>
      <c r="W1266" s="409"/>
      <c r="X1266" s="409"/>
      <c r="Y1266" s="409"/>
      <c r="Z1266" s="409"/>
      <c r="AA1266" s="409"/>
      <c r="AB1266" s="409"/>
      <c r="AC1266" s="409"/>
      <c r="AD1266" s="409"/>
      <c r="AE1266" s="411"/>
    </row>
    <row r="1267" spans="19:31" x14ac:dyDescent="0.25">
      <c r="S1267" s="429"/>
      <c r="T1267" s="409"/>
      <c r="U1267" s="409"/>
      <c r="V1267" s="409"/>
      <c r="W1267" s="409"/>
      <c r="X1267" s="409"/>
      <c r="Y1267" s="409"/>
      <c r="Z1267" s="409"/>
      <c r="AA1267" s="409"/>
      <c r="AB1267" s="409"/>
      <c r="AC1267" s="409"/>
      <c r="AD1267" s="409"/>
      <c r="AE1267" s="411"/>
    </row>
    <row r="1268" spans="19:31" x14ac:dyDescent="0.25">
      <c r="S1268" s="429"/>
      <c r="T1268" s="409"/>
      <c r="U1268" s="409"/>
      <c r="V1268" s="409"/>
      <c r="W1268" s="409"/>
      <c r="X1268" s="409"/>
      <c r="Y1268" s="409"/>
      <c r="Z1268" s="409"/>
      <c r="AA1268" s="409"/>
      <c r="AB1268" s="409"/>
      <c r="AC1268" s="409"/>
      <c r="AD1268" s="409"/>
      <c r="AE1268" s="411"/>
    </row>
    <row r="1269" spans="19:31" x14ac:dyDescent="0.25">
      <c r="S1269" s="429"/>
      <c r="T1269" s="409"/>
      <c r="U1269" s="409"/>
      <c r="V1269" s="409"/>
      <c r="W1269" s="409"/>
      <c r="X1269" s="409"/>
      <c r="Y1269" s="409"/>
      <c r="Z1269" s="409"/>
      <c r="AA1269" s="409"/>
      <c r="AB1269" s="409"/>
      <c r="AC1269" s="409"/>
      <c r="AD1269" s="409"/>
      <c r="AE1269" s="411"/>
    </row>
    <row r="1270" spans="19:31" x14ac:dyDescent="0.25">
      <c r="S1270" s="429"/>
      <c r="T1270" s="409"/>
      <c r="U1270" s="409"/>
      <c r="V1270" s="409"/>
      <c r="W1270" s="409"/>
      <c r="X1270" s="409"/>
      <c r="Y1270" s="409"/>
      <c r="Z1270" s="409"/>
      <c r="AA1270" s="409"/>
      <c r="AB1270" s="409"/>
      <c r="AC1270" s="409"/>
      <c r="AD1270" s="409"/>
      <c r="AE1270" s="411"/>
    </row>
    <row r="1271" spans="19:31" x14ac:dyDescent="0.25">
      <c r="S1271" s="429"/>
      <c r="T1271" s="409"/>
      <c r="U1271" s="409"/>
      <c r="V1271" s="409"/>
      <c r="W1271" s="409"/>
      <c r="X1271" s="409"/>
      <c r="Y1271" s="409"/>
      <c r="Z1271" s="409"/>
      <c r="AA1271" s="409"/>
      <c r="AB1271" s="409"/>
      <c r="AC1271" s="409"/>
      <c r="AD1271" s="409"/>
      <c r="AE1271" s="411"/>
    </row>
    <row r="1272" spans="19:31" x14ac:dyDescent="0.25">
      <c r="S1272" s="429"/>
      <c r="T1272" s="409"/>
      <c r="U1272" s="409"/>
      <c r="V1272" s="409"/>
      <c r="W1272" s="409"/>
      <c r="X1272" s="409"/>
      <c r="Y1272" s="409"/>
      <c r="Z1272" s="409"/>
      <c r="AA1272" s="409"/>
      <c r="AB1272" s="409"/>
      <c r="AC1272" s="409"/>
      <c r="AD1272" s="409"/>
      <c r="AE1272" s="411"/>
    </row>
    <row r="1273" spans="19:31" x14ac:dyDescent="0.25">
      <c r="S1273" s="429"/>
      <c r="T1273" s="409"/>
      <c r="U1273" s="409"/>
      <c r="V1273" s="409"/>
      <c r="W1273" s="409"/>
      <c r="X1273" s="409"/>
      <c r="Y1273" s="409"/>
      <c r="Z1273" s="409"/>
      <c r="AA1273" s="409"/>
      <c r="AB1273" s="409"/>
      <c r="AC1273" s="409"/>
      <c r="AD1273" s="409"/>
      <c r="AE1273" s="411"/>
    </row>
    <row r="1274" spans="19:31" x14ac:dyDescent="0.25">
      <c r="S1274" s="429"/>
      <c r="T1274" s="409"/>
      <c r="U1274" s="409"/>
      <c r="V1274" s="409"/>
      <c r="W1274" s="409"/>
      <c r="X1274" s="409"/>
      <c r="Y1274" s="409"/>
      <c r="Z1274" s="409"/>
      <c r="AA1274" s="409"/>
      <c r="AB1274" s="409"/>
      <c r="AC1274" s="409"/>
      <c r="AD1274" s="409"/>
      <c r="AE1274" s="411"/>
    </row>
    <row r="1275" spans="19:31" x14ac:dyDescent="0.25">
      <c r="S1275" s="429"/>
      <c r="T1275" s="409"/>
      <c r="U1275" s="409"/>
      <c r="V1275" s="409"/>
      <c r="W1275" s="409"/>
      <c r="X1275" s="409"/>
      <c r="Y1275" s="409"/>
      <c r="Z1275" s="409"/>
      <c r="AA1275" s="409"/>
      <c r="AB1275" s="409"/>
      <c r="AC1275" s="409"/>
      <c r="AD1275" s="409"/>
      <c r="AE1275" s="411"/>
    </row>
    <row r="1276" spans="19:31" x14ac:dyDescent="0.25">
      <c r="S1276" s="429"/>
      <c r="T1276" s="409"/>
      <c r="U1276" s="409"/>
      <c r="V1276" s="409"/>
      <c r="W1276" s="409"/>
      <c r="X1276" s="409"/>
      <c r="Y1276" s="409"/>
      <c r="Z1276" s="409"/>
      <c r="AA1276" s="409"/>
      <c r="AB1276" s="409"/>
      <c r="AC1276" s="409"/>
      <c r="AD1276" s="409"/>
      <c r="AE1276" s="411"/>
    </row>
    <row r="1277" spans="19:31" x14ac:dyDescent="0.25">
      <c r="S1277" s="429"/>
      <c r="T1277" s="409"/>
      <c r="U1277" s="409"/>
      <c r="V1277" s="409"/>
      <c r="W1277" s="409"/>
      <c r="X1277" s="409"/>
      <c r="Y1277" s="409"/>
      <c r="Z1277" s="409"/>
      <c r="AA1277" s="409"/>
      <c r="AB1277" s="409"/>
      <c r="AC1277" s="409"/>
      <c r="AD1277" s="409"/>
      <c r="AE1277" s="411"/>
    </row>
    <row r="1278" spans="19:31" x14ac:dyDescent="0.25">
      <c r="S1278" s="429"/>
      <c r="T1278" s="409"/>
      <c r="U1278" s="409"/>
      <c r="V1278" s="409"/>
      <c r="W1278" s="409"/>
      <c r="X1278" s="409"/>
      <c r="Y1278" s="409"/>
      <c r="Z1278" s="409"/>
      <c r="AA1278" s="409"/>
      <c r="AB1278" s="409"/>
      <c r="AC1278" s="409"/>
      <c r="AD1278" s="409"/>
      <c r="AE1278" s="411"/>
    </row>
    <row r="1279" spans="19:31" x14ac:dyDescent="0.25">
      <c r="S1279" s="429"/>
      <c r="T1279" s="409"/>
      <c r="U1279" s="409"/>
      <c r="V1279" s="409"/>
      <c r="W1279" s="409"/>
      <c r="X1279" s="409"/>
      <c r="Y1279" s="409"/>
      <c r="Z1279" s="409"/>
      <c r="AA1279" s="409"/>
      <c r="AB1279" s="409"/>
      <c r="AC1279" s="409"/>
      <c r="AD1279" s="409"/>
      <c r="AE1279" s="411"/>
    </row>
    <row r="1280" spans="19:31" x14ac:dyDescent="0.25">
      <c r="S1280" s="429"/>
      <c r="T1280" s="409"/>
      <c r="U1280" s="409"/>
      <c r="V1280" s="409"/>
      <c r="W1280" s="409"/>
      <c r="X1280" s="409"/>
      <c r="Y1280" s="409"/>
      <c r="Z1280" s="409"/>
      <c r="AA1280" s="409"/>
      <c r="AB1280" s="409"/>
      <c r="AC1280" s="409"/>
      <c r="AD1280" s="409"/>
      <c r="AE1280" s="411"/>
    </row>
    <row r="1281" spans="19:31" x14ac:dyDescent="0.25">
      <c r="S1281" s="429"/>
      <c r="T1281" s="409"/>
      <c r="U1281" s="409"/>
      <c r="V1281" s="409"/>
      <c r="W1281" s="409"/>
      <c r="X1281" s="409"/>
      <c r="Y1281" s="409"/>
      <c r="Z1281" s="409"/>
      <c r="AA1281" s="409"/>
      <c r="AB1281" s="409"/>
      <c r="AC1281" s="409"/>
      <c r="AD1281" s="409"/>
      <c r="AE1281" s="411"/>
    </row>
    <row r="1282" spans="19:31" x14ac:dyDescent="0.25">
      <c r="S1282" s="429"/>
      <c r="T1282" s="409"/>
      <c r="U1282" s="409"/>
      <c r="V1282" s="409"/>
      <c r="W1282" s="409"/>
      <c r="X1282" s="409"/>
      <c r="Y1282" s="409"/>
      <c r="Z1282" s="409"/>
      <c r="AA1282" s="409"/>
      <c r="AB1282" s="409"/>
      <c r="AC1282" s="409"/>
      <c r="AD1282" s="409"/>
      <c r="AE1282" s="411"/>
    </row>
    <row r="1283" spans="19:31" x14ac:dyDescent="0.25">
      <c r="S1283" s="429"/>
      <c r="T1283" s="409"/>
      <c r="U1283" s="409"/>
      <c r="V1283" s="409"/>
      <c r="W1283" s="409"/>
      <c r="X1283" s="409"/>
      <c r="Y1283" s="409"/>
      <c r="Z1283" s="409"/>
      <c r="AA1283" s="409"/>
      <c r="AB1283" s="409"/>
      <c r="AC1283" s="409"/>
      <c r="AD1283" s="409"/>
      <c r="AE1283" s="411"/>
    </row>
    <row r="1284" spans="19:31" x14ac:dyDescent="0.25">
      <c r="S1284" s="429"/>
      <c r="T1284" s="409"/>
      <c r="U1284" s="409"/>
      <c r="V1284" s="409"/>
      <c r="W1284" s="409"/>
      <c r="X1284" s="409"/>
      <c r="Y1284" s="409"/>
      <c r="Z1284" s="409"/>
      <c r="AA1284" s="409"/>
      <c r="AB1284" s="409"/>
      <c r="AC1284" s="409"/>
      <c r="AD1284" s="409"/>
      <c r="AE1284" s="411"/>
    </row>
    <row r="1285" spans="19:31" x14ac:dyDescent="0.25">
      <c r="S1285" s="429"/>
      <c r="T1285" s="409"/>
      <c r="U1285" s="409"/>
      <c r="V1285" s="409"/>
      <c r="W1285" s="409"/>
      <c r="X1285" s="409"/>
      <c r="Y1285" s="409"/>
      <c r="Z1285" s="409"/>
      <c r="AA1285" s="409"/>
      <c r="AB1285" s="409"/>
      <c r="AC1285" s="409"/>
      <c r="AD1285" s="409"/>
      <c r="AE1285" s="411"/>
    </row>
    <row r="1286" spans="19:31" x14ac:dyDescent="0.25">
      <c r="S1286" s="429"/>
      <c r="T1286" s="409"/>
      <c r="U1286" s="409"/>
      <c r="V1286" s="409"/>
      <c r="W1286" s="409"/>
      <c r="X1286" s="409"/>
      <c r="Y1286" s="409"/>
      <c r="Z1286" s="409"/>
      <c r="AA1286" s="409"/>
      <c r="AB1286" s="409"/>
      <c r="AC1286" s="409"/>
      <c r="AD1286" s="409"/>
      <c r="AE1286" s="411"/>
    </row>
    <row r="1287" spans="19:31" x14ac:dyDescent="0.25">
      <c r="S1287" s="429"/>
      <c r="T1287" s="409"/>
      <c r="U1287" s="409"/>
      <c r="V1287" s="409"/>
      <c r="W1287" s="409"/>
      <c r="X1287" s="409"/>
      <c r="Y1287" s="409"/>
      <c r="Z1287" s="409"/>
      <c r="AA1287" s="409"/>
      <c r="AB1287" s="409"/>
      <c r="AC1287" s="409"/>
      <c r="AD1287" s="409"/>
      <c r="AE1287" s="411"/>
    </row>
    <row r="1288" spans="19:31" x14ac:dyDescent="0.25">
      <c r="S1288" s="429"/>
      <c r="T1288" s="409"/>
      <c r="U1288" s="409"/>
      <c r="V1288" s="409"/>
      <c r="W1288" s="409"/>
      <c r="X1288" s="409"/>
      <c r="Y1288" s="409"/>
      <c r="Z1288" s="409"/>
      <c r="AA1288" s="409"/>
      <c r="AB1288" s="409"/>
      <c r="AC1288" s="409"/>
      <c r="AD1288" s="409"/>
      <c r="AE1288" s="411"/>
    </row>
    <row r="1289" spans="19:31" x14ac:dyDescent="0.25">
      <c r="S1289" s="429"/>
      <c r="T1289" s="409"/>
      <c r="U1289" s="409"/>
      <c r="V1289" s="409"/>
      <c r="W1289" s="409"/>
      <c r="X1289" s="409"/>
      <c r="Y1289" s="409"/>
      <c r="Z1289" s="409"/>
      <c r="AA1289" s="409"/>
      <c r="AB1289" s="409"/>
      <c r="AC1289" s="409"/>
      <c r="AD1289" s="409"/>
      <c r="AE1289" s="411"/>
    </row>
    <row r="1290" spans="19:31" x14ac:dyDescent="0.25">
      <c r="S1290" s="429"/>
      <c r="T1290" s="409"/>
      <c r="U1290" s="409"/>
      <c r="V1290" s="409"/>
      <c r="W1290" s="409"/>
      <c r="X1290" s="409"/>
      <c r="Y1290" s="409"/>
      <c r="Z1290" s="409"/>
      <c r="AA1290" s="409"/>
      <c r="AB1290" s="409"/>
      <c r="AC1290" s="409"/>
      <c r="AD1290" s="409"/>
      <c r="AE1290" s="411"/>
    </row>
    <row r="1291" spans="19:31" x14ac:dyDescent="0.25">
      <c r="S1291" s="429"/>
      <c r="T1291" s="409"/>
      <c r="U1291" s="409"/>
      <c r="V1291" s="409"/>
      <c r="W1291" s="409"/>
      <c r="X1291" s="409"/>
      <c r="Y1291" s="409"/>
      <c r="Z1291" s="409"/>
      <c r="AA1291" s="409"/>
      <c r="AB1291" s="409"/>
      <c r="AC1291" s="409"/>
      <c r="AD1291" s="409"/>
      <c r="AE1291" s="411"/>
    </row>
    <row r="1292" spans="19:31" x14ac:dyDescent="0.25">
      <c r="S1292" s="429"/>
      <c r="T1292" s="409"/>
      <c r="U1292" s="409"/>
      <c r="V1292" s="409"/>
      <c r="W1292" s="409"/>
      <c r="X1292" s="409"/>
      <c r="Y1292" s="409"/>
      <c r="Z1292" s="409"/>
      <c r="AA1292" s="409"/>
      <c r="AB1292" s="409"/>
      <c r="AC1292" s="409"/>
      <c r="AD1292" s="409"/>
      <c r="AE1292" s="411"/>
    </row>
    <row r="1293" spans="19:31" x14ac:dyDescent="0.25">
      <c r="S1293" s="429"/>
      <c r="T1293" s="409"/>
      <c r="U1293" s="409"/>
      <c r="V1293" s="409"/>
      <c r="W1293" s="409"/>
      <c r="X1293" s="409"/>
      <c r="Y1293" s="409"/>
      <c r="Z1293" s="409"/>
      <c r="AA1293" s="409"/>
      <c r="AB1293" s="409"/>
      <c r="AC1293" s="409"/>
      <c r="AD1293" s="409"/>
      <c r="AE1293" s="411"/>
    </row>
    <row r="1294" spans="19:31" x14ac:dyDescent="0.25">
      <c r="S1294" s="429"/>
      <c r="T1294" s="409"/>
      <c r="U1294" s="409"/>
      <c r="V1294" s="409"/>
      <c r="W1294" s="409"/>
      <c r="X1294" s="409"/>
      <c r="Y1294" s="409"/>
      <c r="Z1294" s="409"/>
      <c r="AA1294" s="409"/>
      <c r="AB1294" s="409"/>
      <c r="AC1294" s="409"/>
      <c r="AD1294" s="409"/>
      <c r="AE1294" s="411"/>
    </row>
    <row r="1295" spans="19:31" x14ac:dyDescent="0.25">
      <c r="S1295" s="429"/>
      <c r="T1295" s="409"/>
      <c r="U1295" s="409"/>
      <c r="V1295" s="409"/>
      <c r="W1295" s="409"/>
      <c r="X1295" s="409"/>
      <c r="Y1295" s="409"/>
      <c r="Z1295" s="409"/>
      <c r="AA1295" s="409"/>
      <c r="AB1295" s="409"/>
      <c r="AC1295" s="409"/>
      <c r="AD1295" s="409"/>
      <c r="AE1295" s="411"/>
    </row>
    <row r="1296" spans="19:31" x14ac:dyDescent="0.25">
      <c r="S1296" s="429"/>
      <c r="T1296" s="409"/>
      <c r="U1296" s="409"/>
      <c r="V1296" s="409"/>
      <c r="W1296" s="409"/>
      <c r="X1296" s="409"/>
      <c r="Y1296" s="409"/>
      <c r="Z1296" s="409"/>
      <c r="AA1296" s="409"/>
      <c r="AB1296" s="409"/>
      <c r="AC1296" s="409"/>
      <c r="AD1296" s="409"/>
      <c r="AE1296" s="411"/>
    </row>
    <row r="1297" spans="19:31" x14ac:dyDescent="0.25">
      <c r="S1297" s="429"/>
      <c r="T1297" s="409"/>
      <c r="U1297" s="409"/>
      <c r="V1297" s="409"/>
      <c r="W1297" s="409"/>
      <c r="X1297" s="409"/>
      <c r="Y1297" s="409"/>
      <c r="Z1297" s="409"/>
      <c r="AA1297" s="409"/>
      <c r="AB1297" s="409"/>
      <c r="AC1297" s="409"/>
      <c r="AD1297" s="409"/>
      <c r="AE1297" s="411"/>
    </row>
    <row r="1298" spans="19:31" x14ac:dyDescent="0.25">
      <c r="S1298" s="429"/>
      <c r="T1298" s="409"/>
      <c r="U1298" s="409"/>
      <c r="V1298" s="409"/>
      <c r="W1298" s="409"/>
      <c r="X1298" s="409"/>
      <c r="Y1298" s="409"/>
      <c r="Z1298" s="409"/>
      <c r="AA1298" s="409"/>
      <c r="AB1298" s="409"/>
      <c r="AC1298" s="409"/>
      <c r="AD1298" s="409"/>
      <c r="AE1298" s="411"/>
    </row>
    <row r="1299" spans="19:31" x14ac:dyDescent="0.25">
      <c r="S1299" s="429"/>
      <c r="T1299" s="409"/>
      <c r="U1299" s="409"/>
      <c r="V1299" s="409"/>
      <c r="W1299" s="409"/>
      <c r="X1299" s="409"/>
      <c r="Y1299" s="409"/>
      <c r="Z1299" s="409"/>
      <c r="AA1299" s="409"/>
      <c r="AB1299" s="409"/>
      <c r="AC1299" s="409"/>
      <c r="AD1299" s="409"/>
      <c r="AE1299" s="411"/>
    </row>
    <row r="1300" spans="19:31" x14ac:dyDescent="0.25">
      <c r="S1300" s="429"/>
      <c r="T1300" s="409"/>
      <c r="U1300" s="409"/>
      <c r="V1300" s="409"/>
      <c r="W1300" s="409"/>
      <c r="X1300" s="409"/>
      <c r="Y1300" s="409"/>
      <c r="Z1300" s="409"/>
      <c r="AA1300" s="409"/>
      <c r="AB1300" s="409"/>
      <c r="AC1300" s="409"/>
      <c r="AD1300" s="409"/>
      <c r="AE1300" s="411"/>
    </row>
    <row r="1301" spans="19:31" x14ac:dyDescent="0.25">
      <c r="S1301" s="429"/>
      <c r="T1301" s="409"/>
      <c r="U1301" s="409"/>
      <c r="V1301" s="409"/>
      <c r="W1301" s="409"/>
      <c r="X1301" s="409"/>
      <c r="Y1301" s="409"/>
      <c r="Z1301" s="409"/>
      <c r="AA1301" s="409"/>
      <c r="AB1301" s="409"/>
      <c r="AC1301" s="409"/>
      <c r="AD1301" s="409"/>
      <c r="AE1301" s="411"/>
    </row>
    <row r="1302" spans="19:31" x14ac:dyDescent="0.25">
      <c r="S1302" s="429"/>
      <c r="T1302" s="409"/>
      <c r="U1302" s="409"/>
      <c r="V1302" s="409"/>
      <c r="W1302" s="409"/>
      <c r="X1302" s="409"/>
      <c r="Y1302" s="409"/>
      <c r="Z1302" s="409"/>
      <c r="AA1302" s="409"/>
      <c r="AB1302" s="409"/>
      <c r="AC1302" s="409"/>
      <c r="AD1302" s="409"/>
      <c r="AE1302" s="411"/>
    </row>
    <row r="1303" spans="19:31" x14ac:dyDescent="0.25">
      <c r="S1303" s="429"/>
      <c r="T1303" s="409"/>
      <c r="U1303" s="409"/>
      <c r="V1303" s="409"/>
      <c r="W1303" s="409"/>
      <c r="X1303" s="409"/>
      <c r="Y1303" s="409"/>
      <c r="Z1303" s="409"/>
      <c r="AA1303" s="409"/>
      <c r="AB1303" s="409"/>
      <c r="AC1303" s="409"/>
      <c r="AD1303" s="409"/>
      <c r="AE1303" s="411"/>
    </row>
    <row r="1304" spans="19:31" x14ac:dyDescent="0.25">
      <c r="S1304" s="429"/>
      <c r="T1304" s="409"/>
      <c r="U1304" s="409"/>
      <c r="V1304" s="409"/>
      <c r="W1304" s="409"/>
      <c r="X1304" s="409"/>
      <c r="Y1304" s="409"/>
      <c r="Z1304" s="409"/>
      <c r="AA1304" s="409"/>
      <c r="AB1304" s="409"/>
      <c r="AC1304" s="409"/>
      <c r="AD1304" s="409"/>
      <c r="AE1304" s="411"/>
    </row>
    <row r="1305" spans="19:31" x14ac:dyDescent="0.25">
      <c r="S1305" s="429"/>
      <c r="T1305" s="409"/>
      <c r="U1305" s="409"/>
      <c r="V1305" s="409"/>
      <c r="W1305" s="409"/>
      <c r="X1305" s="409"/>
      <c r="Y1305" s="409"/>
      <c r="Z1305" s="409"/>
      <c r="AA1305" s="409"/>
      <c r="AB1305" s="409"/>
      <c r="AC1305" s="409"/>
      <c r="AD1305" s="409"/>
      <c r="AE1305" s="411"/>
    </row>
    <row r="1306" spans="19:31" x14ac:dyDescent="0.25">
      <c r="S1306" s="429"/>
      <c r="T1306" s="409"/>
      <c r="U1306" s="409"/>
      <c r="V1306" s="409"/>
      <c r="W1306" s="409"/>
      <c r="X1306" s="409"/>
      <c r="Y1306" s="409"/>
      <c r="Z1306" s="409"/>
      <c r="AA1306" s="409"/>
      <c r="AB1306" s="409"/>
      <c r="AC1306" s="409"/>
      <c r="AD1306" s="409"/>
      <c r="AE1306" s="411"/>
    </row>
    <row r="1307" spans="19:31" x14ac:dyDescent="0.25">
      <c r="S1307" s="429"/>
      <c r="T1307" s="409"/>
      <c r="U1307" s="409"/>
      <c r="V1307" s="409"/>
      <c r="W1307" s="409"/>
      <c r="X1307" s="409"/>
      <c r="Y1307" s="409"/>
      <c r="Z1307" s="409"/>
      <c r="AA1307" s="409"/>
      <c r="AB1307" s="409"/>
      <c r="AC1307" s="409"/>
      <c r="AD1307" s="409"/>
      <c r="AE1307" s="411"/>
    </row>
    <row r="1308" spans="19:31" x14ac:dyDescent="0.25">
      <c r="S1308" s="429"/>
      <c r="T1308" s="409"/>
      <c r="U1308" s="409"/>
      <c r="V1308" s="409"/>
      <c r="W1308" s="409"/>
      <c r="X1308" s="409"/>
      <c r="Y1308" s="409"/>
      <c r="Z1308" s="409"/>
      <c r="AA1308" s="409"/>
      <c r="AB1308" s="409"/>
      <c r="AC1308" s="409"/>
      <c r="AD1308" s="409"/>
      <c r="AE1308" s="411"/>
    </row>
    <row r="1309" spans="19:31" x14ac:dyDescent="0.25">
      <c r="S1309" s="429"/>
      <c r="T1309" s="409"/>
      <c r="U1309" s="409"/>
      <c r="V1309" s="409"/>
      <c r="W1309" s="409"/>
      <c r="X1309" s="409"/>
      <c r="Y1309" s="409"/>
      <c r="Z1309" s="409"/>
      <c r="AA1309" s="409"/>
      <c r="AB1309" s="409"/>
      <c r="AC1309" s="409"/>
      <c r="AD1309" s="409"/>
      <c r="AE1309" s="411"/>
    </row>
    <row r="1310" spans="19:31" x14ac:dyDescent="0.25">
      <c r="S1310" s="429"/>
      <c r="T1310" s="409"/>
      <c r="U1310" s="409"/>
      <c r="V1310" s="409"/>
      <c r="W1310" s="409"/>
      <c r="X1310" s="409"/>
      <c r="Y1310" s="409"/>
      <c r="Z1310" s="409"/>
      <c r="AA1310" s="409"/>
      <c r="AB1310" s="409"/>
      <c r="AC1310" s="409"/>
      <c r="AD1310" s="409"/>
      <c r="AE1310" s="411"/>
    </row>
    <row r="1311" spans="19:31" x14ac:dyDescent="0.25">
      <c r="S1311" s="429"/>
      <c r="T1311" s="409"/>
      <c r="U1311" s="409"/>
      <c r="V1311" s="409"/>
      <c r="W1311" s="409"/>
      <c r="X1311" s="409"/>
      <c r="Y1311" s="409"/>
      <c r="Z1311" s="409"/>
      <c r="AA1311" s="409"/>
      <c r="AB1311" s="409"/>
      <c r="AC1311" s="409"/>
      <c r="AD1311" s="409"/>
      <c r="AE1311" s="411"/>
    </row>
    <row r="1312" spans="19:31" x14ac:dyDescent="0.25">
      <c r="S1312" s="429"/>
      <c r="T1312" s="409"/>
      <c r="U1312" s="409"/>
      <c r="V1312" s="409"/>
      <c r="W1312" s="409"/>
      <c r="X1312" s="409"/>
      <c r="Y1312" s="409"/>
      <c r="Z1312" s="409"/>
      <c r="AA1312" s="409"/>
      <c r="AB1312" s="409"/>
      <c r="AC1312" s="409"/>
      <c r="AD1312" s="409"/>
      <c r="AE1312" s="411"/>
    </row>
    <row r="1313" spans="19:31" x14ac:dyDescent="0.25">
      <c r="S1313" s="429"/>
      <c r="T1313" s="409"/>
      <c r="U1313" s="409"/>
      <c r="V1313" s="409"/>
      <c r="W1313" s="409"/>
      <c r="X1313" s="409"/>
      <c r="Y1313" s="409"/>
      <c r="Z1313" s="409"/>
      <c r="AA1313" s="409"/>
      <c r="AB1313" s="409"/>
      <c r="AC1313" s="409"/>
      <c r="AD1313" s="409"/>
      <c r="AE1313" s="411"/>
    </row>
    <row r="1314" spans="19:31" x14ac:dyDescent="0.25">
      <c r="S1314" s="429"/>
      <c r="T1314" s="409"/>
      <c r="U1314" s="409"/>
      <c r="V1314" s="409"/>
      <c r="W1314" s="409"/>
      <c r="X1314" s="409"/>
      <c r="Y1314" s="409"/>
      <c r="Z1314" s="409"/>
      <c r="AA1314" s="409"/>
      <c r="AB1314" s="409"/>
      <c r="AC1314" s="409"/>
      <c r="AD1314" s="409"/>
      <c r="AE1314" s="411"/>
    </row>
    <row r="1315" spans="19:31" x14ac:dyDescent="0.25">
      <c r="S1315" s="429"/>
      <c r="T1315" s="409"/>
      <c r="U1315" s="409"/>
      <c r="V1315" s="409"/>
      <c r="W1315" s="409"/>
      <c r="X1315" s="409"/>
      <c r="Y1315" s="409"/>
      <c r="Z1315" s="409"/>
      <c r="AA1315" s="409"/>
      <c r="AB1315" s="409"/>
      <c r="AC1315" s="409"/>
      <c r="AD1315" s="409"/>
      <c r="AE1315" s="411"/>
    </row>
    <row r="1316" spans="19:31" x14ac:dyDescent="0.25">
      <c r="S1316" s="429"/>
      <c r="T1316" s="409"/>
      <c r="U1316" s="409"/>
      <c r="V1316" s="409"/>
      <c r="W1316" s="409"/>
      <c r="X1316" s="409"/>
      <c r="Y1316" s="409"/>
      <c r="Z1316" s="409"/>
      <c r="AA1316" s="409"/>
      <c r="AB1316" s="409"/>
      <c r="AC1316" s="409"/>
      <c r="AD1316" s="409"/>
      <c r="AE1316" s="411"/>
    </row>
    <row r="1317" spans="19:31" x14ac:dyDescent="0.25">
      <c r="S1317" s="429"/>
      <c r="T1317" s="409"/>
      <c r="U1317" s="409"/>
      <c r="V1317" s="409"/>
      <c r="W1317" s="409"/>
      <c r="X1317" s="409"/>
      <c r="Y1317" s="409"/>
      <c r="Z1317" s="409"/>
      <c r="AA1317" s="409"/>
      <c r="AB1317" s="409"/>
      <c r="AC1317" s="409"/>
      <c r="AD1317" s="409"/>
      <c r="AE1317" s="411"/>
    </row>
    <row r="1318" spans="19:31" x14ac:dyDescent="0.25">
      <c r="S1318" s="429"/>
      <c r="T1318" s="409"/>
      <c r="U1318" s="409"/>
      <c r="V1318" s="409"/>
      <c r="W1318" s="409"/>
      <c r="X1318" s="409"/>
      <c r="Y1318" s="409"/>
      <c r="Z1318" s="409"/>
      <c r="AA1318" s="409"/>
      <c r="AB1318" s="409"/>
      <c r="AC1318" s="409"/>
      <c r="AD1318" s="409"/>
      <c r="AE1318" s="411"/>
    </row>
    <row r="1319" spans="19:31" x14ac:dyDescent="0.25">
      <c r="S1319" s="429"/>
      <c r="T1319" s="409"/>
      <c r="U1319" s="409"/>
      <c r="V1319" s="409"/>
      <c r="W1319" s="409"/>
      <c r="X1319" s="409"/>
      <c r="Y1319" s="409"/>
      <c r="Z1319" s="409"/>
      <c r="AA1319" s="409"/>
      <c r="AB1319" s="409"/>
      <c r="AC1319" s="409"/>
      <c r="AD1319" s="409"/>
      <c r="AE1319" s="411"/>
    </row>
    <row r="1320" spans="19:31" x14ac:dyDescent="0.25">
      <c r="S1320" s="429"/>
      <c r="T1320" s="409"/>
      <c r="U1320" s="409"/>
      <c r="V1320" s="409"/>
      <c r="W1320" s="409"/>
      <c r="X1320" s="409"/>
      <c r="Y1320" s="409"/>
      <c r="Z1320" s="409"/>
      <c r="AA1320" s="409"/>
      <c r="AB1320" s="409"/>
      <c r="AC1320" s="409"/>
      <c r="AD1320" s="409"/>
      <c r="AE1320" s="411"/>
    </row>
    <row r="1321" spans="19:31" x14ac:dyDescent="0.25">
      <c r="S1321" s="429"/>
      <c r="T1321" s="409"/>
      <c r="U1321" s="409"/>
      <c r="V1321" s="409"/>
      <c r="W1321" s="409"/>
      <c r="X1321" s="409"/>
      <c r="Y1321" s="409"/>
      <c r="Z1321" s="409"/>
      <c r="AA1321" s="409"/>
      <c r="AB1321" s="409"/>
      <c r="AC1321" s="409"/>
      <c r="AD1321" s="409"/>
      <c r="AE1321" s="411"/>
    </row>
    <row r="1322" spans="19:31" x14ac:dyDescent="0.25">
      <c r="S1322" s="429"/>
      <c r="T1322" s="409"/>
      <c r="U1322" s="409"/>
      <c r="V1322" s="409"/>
      <c r="W1322" s="409"/>
      <c r="X1322" s="409"/>
      <c r="Y1322" s="409"/>
      <c r="Z1322" s="409"/>
      <c r="AA1322" s="409"/>
      <c r="AB1322" s="409"/>
      <c r="AC1322" s="409"/>
      <c r="AD1322" s="409"/>
      <c r="AE1322" s="411"/>
    </row>
    <row r="1323" spans="19:31" x14ac:dyDescent="0.25">
      <c r="S1323" s="429"/>
      <c r="T1323" s="409"/>
      <c r="U1323" s="409"/>
      <c r="V1323" s="409"/>
      <c r="W1323" s="409"/>
      <c r="X1323" s="409"/>
      <c r="Y1323" s="409"/>
      <c r="Z1323" s="409"/>
      <c r="AA1323" s="409"/>
      <c r="AB1323" s="409"/>
      <c r="AC1323" s="409"/>
      <c r="AD1323" s="409"/>
      <c r="AE1323" s="411"/>
    </row>
    <row r="1324" spans="19:31" x14ac:dyDescent="0.25">
      <c r="S1324" s="429"/>
      <c r="T1324" s="409"/>
      <c r="U1324" s="409"/>
      <c r="V1324" s="409"/>
      <c r="W1324" s="409"/>
      <c r="X1324" s="409"/>
      <c r="Y1324" s="409"/>
      <c r="Z1324" s="409"/>
      <c r="AA1324" s="409"/>
      <c r="AB1324" s="409"/>
      <c r="AC1324" s="409"/>
      <c r="AD1324" s="409"/>
      <c r="AE1324" s="411"/>
    </row>
    <row r="1325" spans="19:31" x14ac:dyDescent="0.25">
      <c r="S1325" s="429"/>
      <c r="T1325" s="409"/>
      <c r="U1325" s="409"/>
      <c r="V1325" s="409"/>
      <c r="W1325" s="409"/>
      <c r="X1325" s="409"/>
      <c r="Y1325" s="409"/>
      <c r="Z1325" s="409"/>
      <c r="AA1325" s="409"/>
      <c r="AB1325" s="409"/>
      <c r="AC1325" s="409"/>
      <c r="AD1325" s="409"/>
      <c r="AE1325" s="411"/>
    </row>
    <row r="1326" spans="19:31" x14ac:dyDescent="0.25">
      <c r="S1326" s="429"/>
      <c r="T1326" s="409"/>
      <c r="U1326" s="409"/>
      <c r="V1326" s="409"/>
      <c r="W1326" s="409"/>
      <c r="X1326" s="409"/>
      <c r="Y1326" s="409"/>
      <c r="Z1326" s="409"/>
      <c r="AA1326" s="409"/>
      <c r="AB1326" s="409"/>
      <c r="AC1326" s="409"/>
      <c r="AD1326" s="409"/>
      <c r="AE1326" s="411"/>
    </row>
    <row r="1327" spans="19:31" x14ac:dyDescent="0.25">
      <c r="S1327" s="429"/>
      <c r="T1327" s="409"/>
      <c r="U1327" s="409"/>
      <c r="V1327" s="409"/>
      <c r="W1327" s="409"/>
      <c r="X1327" s="409"/>
      <c r="Y1327" s="409"/>
      <c r="Z1327" s="409"/>
      <c r="AA1327" s="409"/>
      <c r="AB1327" s="409"/>
      <c r="AC1327" s="409"/>
      <c r="AD1327" s="409"/>
      <c r="AE1327" s="411"/>
    </row>
    <row r="1328" spans="19:31" x14ac:dyDescent="0.25">
      <c r="S1328" s="429"/>
      <c r="T1328" s="409"/>
      <c r="U1328" s="409"/>
      <c r="V1328" s="409"/>
      <c r="W1328" s="409"/>
      <c r="X1328" s="409"/>
      <c r="Y1328" s="409"/>
      <c r="Z1328" s="409"/>
      <c r="AA1328" s="409"/>
      <c r="AB1328" s="409"/>
      <c r="AC1328" s="409"/>
      <c r="AD1328" s="409"/>
      <c r="AE1328" s="411"/>
    </row>
    <row r="1329" spans="19:31" x14ac:dyDescent="0.25">
      <c r="S1329" s="429"/>
      <c r="T1329" s="409"/>
      <c r="U1329" s="409"/>
      <c r="V1329" s="409"/>
      <c r="W1329" s="409"/>
      <c r="X1329" s="409"/>
      <c r="Y1329" s="409"/>
      <c r="Z1329" s="409"/>
      <c r="AA1329" s="409"/>
      <c r="AB1329" s="409"/>
      <c r="AC1329" s="409"/>
      <c r="AD1329" s="409"/>
      <c r="AE1329" s="411"/>
    </row>
    <row r="1330" spans="19:31" x14ac:dyDescent="0.25">
      <c r="S1330" s="429"/>
      <c r="T1330" s="409"/>
      <c r="U1330" s="409"/>
      <c r="V1330" s="409"/>
      <c r="W1330" s="409"/>
      <c r="X1330" s="409"/>
      <c r="Y1330" s="409"/>
      <c r="Z1330" s="409"/>
      <c r="AA1330" s="409"/>
      <c r="AB1330" s="409"/>
      <c r="AC1330" s="409"/>
      <c r="AD1330" s="409"/>
      <c r="AE1330" s="411"/>
    </row>
    <row r="1331" spans="19:31" x14ac:dyDescent="0.25">
      <c r="S1331" s="429"/>
      <c r="T1331" s="409"/>
      <c r="U1331" s="409"/>
      <c r="V1331" s="409"/>
      <c r="W1331" s="409"/>
      <c r="X1331" s="409"/>
      <c r="Y1331" s="409"/>
      <c r="Z1331" s="409"/>
      <c r="AA1331" s="409"/>
      <c r="AB1331" s="409"/>
      <c r="AC1331" s="409"/>
      <c r="AD1331" s="409"/>
      <c r="AE1331" s="411"/>
    </row>
    <row r="1332" spans="19:31" x14ac:dyDescent="0.25">
      <c r="S1332" s="429"/>
      <c r="T1332" s="409"/>
      <c r="U1332" s="409"/>
      <c r="V1332" s="409"/>
      <c r="W1332" s="409"/>
      <c r="X1332" s="409"/>
      <c r="Y1332" s="409"/>
      <c r="Z1332" s="409"/>
      <c r="AA1332" s="409"/>
      <c r="AB1332" s="409"/>
      <c r="AC1332" s="409"/>
      <c r="AD1332" s="409"/>
      <c r="AE1332" s="411"/>
    </row>
    <row r="1333" spans="19:31" x14ac:dyDescent="0.25">
      <c r="S1333" s="429"/>
      <c r="T1333" s="409"/>
      <c r="U1333" s="409"/>
      <c r="V1333" s="409"/>
      <c r="W1333" s="409"/>
      <c r="X1333" s="409"/>
      <c r="Y1333" s="409"/>
      <c r="Z1333" s="409"/>
      <c r="AA1333" s="409"/>
      <c r="AB1333" s="409"/>
      <c r="AC1333" s="409"/>
      <c r="AD1333" s="409"/>
      <c r="AE1333" s="411"/>
    </row>
    <row r="1334" spans="19:31" x14ac:dyDescent="0.25">
      <c r="S1334" s="429"/>
      <c r="T1334" s="409"/>
      <c r="U1334" s="409"/>
      <c r="V1334" s="409"/>
      <c r="W1334" s="409"/>
      <c r="X1334" s="409"/>
      <c r="Y1334" s="409"/>
      <c r="Z1334" s="409"/>
      <c r="AA1334" s="409"/>
      <c r="AB1334" s="409"/>
      <c r="AC1334" s="409"/>
      <c r="AD1334" s="409"/>
      <c r="AE1334" s="411"/>
    </row>
    <row r="1335" spans="19:31" x14ac:dyDescent="0.25">
      <c r="S1335" s="429"/>
      <c r="T1335" s="409"/>
      <c r="U1335" s="409"/>
      <c r="V1335" s="409"/>
      <c r="W1335" s="409"/>
      <c r="X1335" s="409"/>
      <c r="Y1335" s="409"/>
      <c r="Z1335" s="409"/>
      <c r="AA1335" s="409"/>
      <c r="AB1335" s="409"/>
      <c r="AC1335" s="409"/>
      <c r="AD1335" s="409"/>
      <c r="AE1335" s="411"/>
    </row>
    <row r="1336" spans="19:31" x14ac:dyDescent="0.25">
      <c r="S1336" s="429"/>
      <c r="T1336" s="409"/>
      <c r="U1336" s="409"/>
      <c r="V1336" s="409"/>
      <c r="W1336" s="409"/>
      <c r="X1336" s="409"/>
      <c r="Y1336" s="409"/>
      <c r="Z1336" s="409"/>
      <c r="AA1336" s="409"/>
      <c r="AB1336" s="409"/>
      <c r="AC1336" s="409"/>
      <c r="AD1336" s="409"/>
      <c r="AE1336" s="411"/>
    </row>
    <row r="1337" spans="19:31" x14ac:dyDescent="0.25">
      <c r="S1337" s="429"/>
      <c r="T1337" s="409"/>
      <c r="U1337" s="409"/>
      <c r="V1337" s="409"/>
      <c r="W1337" s="409"/>
      <c r="X1337" s="409"/>
      <c r="Y1337" s="409"/>
      <c r="Z1337" s="409"/>
      <c r="AA1337" s="409"/>
      <c r="AB1337" s="409"/>
      <c r="AC1337" s="409"/>
      <c r="AD1337" s="409"/>
      <c r="AE1337" s="411"/>
    </row>
    <row r="1338" spans="19:31" x14ac:dyDescent="0.25">
      <c r="S1338" s="429"/>
      <c r="T1338" s="409"/>
      <c r="U1338" s="409"/>
      <c r="V1338" s="409"/>
      <c r="W1338" s="409"/>
      <c r="X1338" s="409"/>
      <c r="Y1338" s="409"/>
      <c r="Z1338" s="409"/>
      <c r="AA1338" s="409"/>
      <c r="AB1338" s="409"/>
      <c r="AC1338" s="409"/>
      <c r="AD1338" s="409"/>
      <c r="AE1338" s="411"/>
    </row>
    <row r="1339" spans="19:31" x14ac:dyDescent="0.25">
      <c r="S1339" s="429"/>
      <c r="T1339" s="409"/>
      <c r="U1339" s="409"/>
      <c r="V1339" s="409"/>
      <c r="W1339" s="409"/>
      <c r="X1339" s="409"/>
      <c r="Y1339" s="409"/>
      <c r="Z1339" s="409"/>
      <c r="AA1339" s="409"/>
      <c r="AB1339" s="409"/>
      <c r="AC1339" s="409"/>
      <c r="AD1339" s="409"/>
      <c r="AE1339" s="411"/>
    </row>
    <row r="1340" spans="19:31" x14ac:dyDescent="0.25">
      <c r="S1340" s="429"/>
      <c r="T1340" s="409"/>
      <c r="U1340" s="409"/>
      <c r="V1340" s="409"/>
      <c r="W1340" s="409"/>
      <c r="X1340" s="409"/>
      <c r="Y1340" s="409"/>
      <c r="Z1340" s="409"/>
      <c r="AA1340" s="409"/>
      <c r="AB1340" s="409"/>
      <c r="AC1340" s="409"/>
      <c r="AD1340" s="409"/>
      <c r="AE1340" s="411"/>
    </row>
    <row r="1341" spans="19:31" x14ac:dyDescent="0.25">
      <c r="S1341" s="429"/>
      <c r="T1341" s="409"/>
      <c r="U1341" s="409"/>
      <c r="V1341" s="409"/>
      <c r="W1341" s="409"/>
      <c r="X1341" s="409"/>
      <c r="Y1341" s="409"/>
      <c r="Z1341" s="409"/>
      <c r="AA1341" s="409"/>
      <c r="AB1341" s="409"/>
      <c r="AC1341" s="409"/>
      <c r="AD1341" s="409"/>
      <c r="AE1341" s="411"/>
    </row>
    <row r="1342" spans="19:31" x14ac:dyDescent="0.25">
      <c r="S1342" s="429"/>
      <c r="T1342" s="409"/>
      <c r="U1342" s="409"/>
      <c r="V1342" s="409"/>
      <c r="W1342" s="409"/>
      <c r="X1342" s="409"/>
      <c r="Y1342" s="409"/>
      <c r="Z1342" s="409"/>
      <c r="AA1342" s="409"/>
      <c r="AB1342" s="409"/>
      <c r="AC1342" s="409"/>
      <c r="AD1342" s="409"/>
      <c r="AE1342" s="411"/>
    </row>
    <row r="1343" spans="19:31" x14ac:dyDescent="0.25">
      <c r="S1343" s="429"/>
      <c r="T1343" s="409"/>
      <c r="U1343" s="409"/>
      <c r="V1343" s="409"/>
      <c r="W1343" s="409"/>
      <c r="X1343" s="409"/>
      <c r="Y1343" s="409"/>
      <c r="Z1343" s="409"/>
      <c r="AA1343" s="409"/>
      <c r="AB1343" s="409"/>
      <c r="AC1343" s="409"/>
      <c r="AD1343" s="409"/>
      <c r="AE1343" s="411"/>
    </row>
    <row r="1344" spans="19:31" x14ac:dyDescent="0.25">
      <c r="S1344" s="429"/>
      <c r="T1344" s="409"/>
      <c r="U1344" s="409"/>
      <c r="V1344" s="409"/>
      <c r="W1344" s="409"/>
      <c r="X1344" s="409"/>
      <c r="Y1344" s="409"/>
      <c r="Z1344" s="409"/>
      <c r="AA1344" s="409"/>
      <c r="AB1344" s="409"/>
      <c r="AC1344" s="409"/>
      <c r="AD1344" s="409"/>
      <c r="AE1344" s="411"/>
    </row>
    <row r="1345" spans="19:31" x14ac:dyDescent="0.25">
      <c r="S1345" s="429"/>
      <c r="T1345" s="409"/>
      <c r="U1345" s="409"/>
      <c r="V1345" s="409"/>
      <c r="W1345" s="409"/>
      <c r="X1345" s="409"/>
      <c r="Y1345" s="409"/>
      <c r="Z1345" s="409"/>
      <c r="AA1345" s="409"/>
      <c r="AB1345" s="409"/>
      <c r="AC1345" s="409"/>
      <c r="AD1345" s="409"/>
      <c r="AE1345" s="411"/>
    </row>
    <row r="1346" spans="19:31" x14ac:dyDescent="0.25">
      <c r="S1346" s="429"/>
      <c r="T1346" s="409"/>
      <c r="U1346" s="409"/>
      <c r="V1346" s="409"/>
      <c r="W1346" s="409"/>
      <c r="X1346" s="409"/>
      <c r="Y1346" s="409"/>
      <c r="Z1346" s="409"/>
      <c r="AA1346" s="409"/>
      <c r="AB1346" s="409"/>
      <c r="AC1346" s="409"/>
      <c r="AD1346" s="409"/>
      <c r="AE1346" s="411"/>
    </row>
    <row r="1347" spans="19:31" x14ac:dyDescent="0.25">
      <c r="S1347" s="429"/>
      <c r="T1347" s="409"/>
      <c r="U1347" s="409"/>
      <c r="V1347" s="409"/>
      <c r="W1347" s="409"/>
      <c r="X1347" s="409"/>
      <c r="Y1347" s="409"/>
      <c r="Z1347" s="409"/>
      <c r="AA1347" s="409"/>
      <c r="AB1347" s="409"/>
      <c r="AC1347" s="409"/>
      <c r="AD1347" s="409"/>
      <c r="AE1347" s="411"/>
    </row>
    <row r="1348" spans="19:31" x14ac:dyDescent="0.25">
      <c r="S1348" s="429"/>
      <c r="T1348" s="409"/>
      <c r="U1348" s="409"/>
      <c r="V1348" s="409"/>
      <c r="W1348" s="409"/>
      <c r="X1348" s="409"/>
      <c r="Y1348" s="409"/>
      <c r="Z1348" s="409"/>
      <c r="AA1348" s="409"/>
      <c r="AB1348" s="409"/>
      <c r="AC1348" s="409"/>
      <c r="AD1348" s="409"/>
      <c r="AE1348" s="411"/>
    </row>
    <row r="1349" spans="19:31" x14ac:dyDescent="0.25">
      <c r="S1349" s="429"/>
      <c r="T1349" s="409"/>
      <c r="U1349" s="409"/>
      <c r="V1349" s="409"/>
      <c r="W1349" s="409"/>
      <c r="X1349" s="409"/>
      <c r="Y1349" s="409"/>
      <c r="Z1349" s="409"/>
      <c r="AA1349" s="409"/>
      <c r="AB1349" s="409"/>
      <c r="AC1349" s="409"/>
      <c r="AD1349" s="409"/>
      <c r="AE1349" s="411"/>
    </row>
    <row r="1350" spans="19:31" x14ac:dyDescent="0.25">
      <c r="S1350" s="429"/>
      <c r="T1350" s="409"/>
      <c r="U1350" s="409"/>
      <c r="V1350" s="409"/>
      <c r="W1350" s="409"/>
      <c r="X1350" s="409"/>
      <c r="Y1350" s="409"/>
      <c r="Z1350" s="409"/>
      <c r="AA1350" s="409"/>
      <c r="AB1350" s="409"/>
      <c r="AC1350" s="409"/>
      <c r="AD1350" s="409"/>
      <c r="AE1350" s="411"/>
    </row>
    <row r="1351" spans="19:31" x14ac:dyDescent="0.25">
      <c r="S1351" s="429"/>
      <c r="T1351" s="409"/>
      <c r="U1351" s="409"/>
      <c r="V1351" s="409"/>
      <c r="W1351" s="409"/>
      <c r="X1351" s="409"/>
      <c r="Y1351" s="409"/>
      <c r="Z1351" s="409"/>
      <c r="AA1351" s="409"/>
      <c r="AB1351" s="409"/>
      <c r="AC1351" s="409"/>
      <c r="AD1351" s="409"/>
      <c r="AE1351" s="411"/>
    </row>
    <row r="1352" spans="19:31" x14ac:dyDescent="0.25">
      <c r="S1352" s="429"/>
      <c r="T1352" s="409"/>
      <c r="U1352" s="409"/>
      <c r="V1352" s="409"/>
      <c r="W1352" s="409"/>
      <c r="X1352" s="409"/>
      <c r="Y1352" s="409"/>
      <c r="Z1352" s="409"/>
      <c r="AA1352" s="409"/>
      <c r="AB1352" s="409"/>
      <c r="AC1352" s="409"/>
      <c r="AD1352" s="409"/>
      <c r="AE1352" s="411"/>
    </row>
    <row r="1353" spans="19:31" x14ac:dyDescent="0.25">
      <c r="S1353" s="429"/>
      <c r="T1353" s="409"/>
      <c r="U1353" s="409"/>
      <c r="V1353" s="409"/>
      <c r="W1353" s="409"/>
      <c r="X1353" s="409"/>
      <c r="Y1353" s="409"/>
      <c r="Z1353" s="409"/>
      <c r="AA1353" s="409"/>
      <c r="AB1353" s="409"/>
      <c r="AC1353" s="409"/>
      <c r="AD1353" s="409"/>
      <c r="AE1353" s="411"/>
    </row>
    <row r="1354" spans="19:31" x14ac:dyDescent="0.25">
      <c r="S1354" s="429"/>
      <c r="T1354" s="409"/>
      <c r="U1354" s="409"/>
      <c r="V1354" s="409"/>
      <c r="W1354" s="409"/>
      <c r="X1354" s="409"/>
      <c r="Y1354" s="409"/>
      <c r="Z1354" s="409"/>
      <c r="AA1354" s="409"/>
      <c r="AB1354" s="409"/>
      <c r="AC1354" s="409"/>
      <c r="AD1354" s="409"/>
      <c r="AE1354" s="411"/>
    </row>
    <row r="1355" spans="19:31" x14ac:dyDescent="0.25">
      <c r="S1355" s="429"/>
      <c r="T1355" s="409"/>
      <c r="U1355" s="409"/>
      <c r="V1355" s="409"/>
      <c r="W1355" s="409"/>
      <c r="X1355" s="409"/>
      <c r="Y1355" s="409"/>
      <c r="Z1355" s="409"/>
      <c r="AA1355" s="409"/>
      <c r="AB1355" s="409"/>
      <c r="AC1355" s="409"/>
      <c r="AD1355" s="409"/>
      <c r="AE1355" s="411"/>
    </row>
    <row r="1356" spans="19:31" x14ac:dyDescent="0.25">
      <c r="S1356" s="429"/>
      <c r="T1356" s="409"/>
      <c r="U1356" s="409"/>
      <c r="V1356" s="409"/>
      <c r="W1356" s="409"/>
      <c r="X1356" s="409"/>
      <c r="Y1356" s="409"/>
      <c r="Z1356" s="409"/>
      <c r="AA1356" s="409"/>
      <c r="AB1356" s="409"/>
      <c r="AC1356" s="409"/>
      <c r="AD1356" s="409"/>
      <c r="AE1356" s="411"/>
    </row>
    <row r="1357" spans="19:31" x14ac:dyDescent="0.25">
      <c r="S1357" s="429"/>
      <c r="T1357" s="409"/>
      <c r="U1357" s="409"/>
      <c r="V1357" s="409"/>
      <c r="W1357" s="409"/>
      <c r="X1357" s="409"/>
      <c r="Y1357" s="409"/>
      <c r="Z1357" s="409"/>
      <c r="AA1357" s="409"/>
      <c r="AB1357" s="409"/>
      <c r="AC1357" s="409"/>
      <c r="AD1357" s="409"/>
      <c r="AE1357" s="411"/>
    </row>
    <row r="1358" spans="19:31" x14ac:dyDescent="0.25">
      <c r="S1358" s="429"/>
      <c r="T1358" s="409"/>
      <c r="U1358" s="409"/>
      <c r="V1358" s="409"/>
      <c r="W1358" s="409"/>
      <c r="X1358" s="409"/>
      <c r="Y1358" s="409"/>
      <c r="Z1358" s="409"/>
      <c r="AA1358" s="409"/>
      <c r="AB1358" s="409"/>
      <c r="AC1358" s="409"/>
      <c r="AD1358" s="409"/>
      <c r="AE1358" s="411"/>
    </row>
    <row r="1359" spans="19:31" x14ac:dyDescent="0.25">
      <c r="S1359" s="429"/>
      <c r="T1359" s="409"/>
      <c r="U1359" s="409"/>
      <c r="V1359" s="409"/>
      <c r="W1359" s="409"/>
      <c r="X1359" s="409"/>
      <c r="Y1359" s="409"/>
      <c r="Z1359" s="409"/>
      <c r="AA1359" s="409"/>
      <c r="AB1359" s="409"/>
      <c r="AC1359" s="409"/>
      <c r="AD1359" s="409"/>
      <c r="AE1359" s="411"/>
    </row>
    <row r="1360" spans="19:31" x14ac:dyDescent="0.25">
      <c r="S1360" s="429"/>
      <c r="T1360" s="409"/>
      <c r="U1360" s="409"/>
      <c r="V1360" s="409"/>
      <c r="W1360" s="409"/>
      <c r="X1360" s="409"/>
      <c r="Y1360" s="409"/>
      <c r="Z1360" s="409"/>
      <c r="AA1360" s="409"/>
      <c r="AB1360" s="409"/>
      <c r="AC1360" s="409"/>
      <c r="AD1360" s="409"/>
      <c r="AE1360" s="411"/>
    </row>
    <row r="1361" spans="19:31" x14ac:dyDescent="0.25">
      <c r="S1361" s="429"/>
      <c r="T1361" s="409"/>
      <c r="U1361" s="409"/>
      <c r="V1361" s="409"/>
      <c r="W1361" s="409"/>
      <c r="X1361" s="409"/>
      <c r="Y1361" s="409"/>
      <c r="Z1361" s="409"/>
      <c r="AA1361" s="409"/>
      <c r="AB1361" s="409"/>
      <c r="AC1361" s="409"/>
      <c r="AD1361" s="409"/>
      <c r="AE1361" s="411"/>
    </row>
    <row r="1362" spans="19:31" x14ac:dyDescent="0.25">
      <c r="S1362" s="429"/>
      <c r="T1362" s="409"/>
      <c r="U1362" s="409"/>
      <c r="V1362" s="409"/>
      <c r="W1362" s="409"/>
      <c r="X1362" s="409"/>
      <c r="Y1362" s="409"/>
      <c r="Z1362" s="409"/>
      <c r="AA1362" s="409"/>
      <c r="AB1362" s="409"/>
      <c r="AC1362" s="409"/>
      <c r="AD1362" s="409"/>
      <c r="AE1362" s="411"/>
    </row>
    <row r="1363" spans="19:31" x14ac:dyDescent="0.25">
      <c r="S1363" s="429"/>
      <c r="T1363" s="409"/>
      <c r="U1363" s="409"/>
      <c r="V1363" s="409"/>
      <c r="W1363" s="409"/>
      <c r="X1363" s="409"/>
      <c r="Y1363" s="409"/>
      <c r="Z1363" s="409"/>
      <c r="AA1363" s="409"/>
      <c r="AB1363" s="409"/>
      <c r="AC1363" s="409"/>
      <c r="AD1363" s="409"/>
      <c r="AE1363" s="411"/>
    </row>
    <row r="1364" spans="19:31" x14ac:dyDescent="0.25">
      <c r="S1364" s="429"/>
      <c r="T1364" s="409"/>
      <c r="U1364" s="409"/>
      <c r="V1364" s="409"/>
      <c r="W1364" s="409"/>
      <c r="X1364" s="409"/>
      <c r="Y1364" s="409"/>
      <c r="Z1364" s="409"/>
      <c r="AA1364" s="409"/>
      <c r="AB1364" s="409"/>
      <c r="AC1364" s="409"/>
      <c r="AD1364" s="409"/>
      <c r="AE1364" s="411"/>
    </row>
    <row r="1365" spans="19:31" x14ac:dyDescent="0.25">
      <c r="S1365" s="429"/>
      <c r="T1365" s="409"/>
      <c r="U1365" s="409"/>
      <c r="V1365" s="409"/>
      <c r="W1365" s="409"/>
      <c r="X1365" s="409"/>
      <c r="Y1365" s="409"/>
      <c r="Z1365" s="409"/>
      <c r="AA1365" s="409"/>
      <c r="AB1365" s="409"/>
      <c r="AC1365" s="409"/>
      <c r="AD1365" s="409"/>
      <c r="AE1365" s="411"/>
    </row>
    <row r="1366" spans="19:31" x14ac:dyDescent="0.25">
      <c r="S1366" s="429"/>
      <c r="T1366" s="409"/>
      <c r="U1366" s="409"/>
      <c r="V1366" s="409"/>
      <c r="W1366" s="409"/>
      <c r="X1366" s="409"/>
      <c r="Y1366" s="409"/>
      <c r="Z1366" s="409"/>
      <c r="AA1366" s="409"/>
      <c r="AB1366" s="409"/>
      <c r="AC1366" s="409"/>
      <c r="AD1366" s="409"/>
      <c r="AE1366" s="411"/>
    </row>
    <row r="1367" spans="19:31" x14ac:dyDescent="0.25">
      <c r="S1367" s="429"/>
      <c r="T1367" s="409"/>
      <c r="U1367" s="409"/>
      <c r="V1367" s="409"/>
      <c r="W1367" s="409"/>
      <c r="X1367" s="409"/>
      <c r="Y1367" s="409"/>
      <c r="Z1367" s="409"/>
      <c r="AA1367" s="409"/>
      <c r="AB1367" s="409"/>
      <c r="AC1367" s="409"/>
      <c r="AD1367" s="409"/>
      <c r="AE1367" s="411"/>
    </row>
    <row r="1368" spans="19:31" x14ac:dyDescent="0.25">
      <c r="S1368" s="429"/>
      <c r="T1368" s="409"/>
      <c r="U1368" s="409"/>
      <c r="V1368" s="409"/>
      <c r="W1368" s="409"/>
      <c r="X1368" s="409"/>
      <c r="Y1368" s="409"/>
      <c r="Z1368" s="409"/>
      <c r="AA1368" s="409"/>
      <c r="AB1368" s="409"/>
      <c r="AC1368" s="409"/>
      <c r="AD1368" s="409"/>
      <c r="AE1368" s="411"/>
    </row>
    <row r="1369" spans="19:31" x14ac:dyDescent="0.25">
      <c r="S1369" s="429"/>
      <c r="T1369" s="409"/>
      <c r="U1369" s="409"/>
      <c r="V1369" s="409"/>
      <c r="W1369" s="409"/>
      <c r="X1369" s="409"/>
      <c r="Y1369" s="409"/>
      <c r="Z1369" s="409"/>
      <c r="AA1369" s="409"/>
      <c r="AB1369" s="409"/>
      <c r="AC1369" s="409"/>
      <c r="AD1369" s="409"/>
      <c r="AE1369" s="411"/>
    </row>
    <row r="1370" spans="19:31" x14ac:dyDescent="0.25">
      <c r="S1370" s="429"/>
      <c r="T1370" s="409"/>
      <c r="U1370" s="409"/>
      <c r="V1370" s="409"/>
      <c r="W1370" s="409"/>
      <c r="X1370" s="409"/>
      <c r="Y1370" s="409"/>
      <c r="Z1370" s="409"/>
      <c r="AA1370" s="409"/>
      <c r="AB1370" s="409"/>
      <c r="AC1370" s="409"/>
      <c r="AD1370" s="409"/>
      <c r="AE1370" s="411"/>
    </row>
    <row r="1371" spans="19:31" x14ac:dyDescent="0.25">
      <c r="S1371" s="429"/>
      <c r="T1371" s="409"/>
      <c r="U1371" s="409"/>
      <c r="V1371" s="409"/>
      <c r="W1371" s="409"/>
      <c r="X1371" s="409"/>
      <c r="Y1371" s="409"/>
      <c r="Z1371" s="409"/>
      <c r="AA1371" s="409"/>
      <c r="AB1371" s="409"/>
      <c r="AC1371" s="409"/>
      <c r="AD1371" s="409"/>
      <c r="AE1371" s="411"/>
    </row>
    <row r="1372" spans="19:31" x14ac:dyDescent="0.25">
      <c r="S1372" s="429"/>
      <c r="T1372" s="409"/>
      <c r="U1372" s="409"/>
      <c r="V1372" s="409"/>
      <c r="W1372" s="409"/>
      <c r="X1372" s="409"/>
      <c r="Y1372" s="409"/>
      <c r="Z1372" s="409"/>
      <c r="AA1372" s="409"/>
      <c r="AB1372" s="409"/>
      <c r="AC1372" s="409"/>
      <c r="AD1372" s="409"/>
      <c r="AE1372" s="411"/>
    </row>
    <row r="1373" spans="19:31" x14ac:dyDescent="0.25">
      <c r="S1373" s="429"/>
      <c r="T1373" s="409"/>
      <c r="U1373" s="409"/>
      <c r="V1373" s="409"/>
      <c r="W1373" s="409"/>
      <c r="X1373" s="409"/>
      <c r="Y1373" s="409"/>
      <c r="Z1373" s="409"/>
      <c r="AA1373" s="409"/>
      <c r="AB1373" s="409"/>
      <c r="AC1373" s="409"/>
      <c r="AD1373" s="409"/>
      <c r="AE1373" s="411"/>
    </row>
    <row r="1374" spans="19:31" x14ac:dyDescent="0.25">
      <c r="S1374" s="429"/>
      <c r="T1374" s="409"/>
      <c r="U1374" s="409"/>
      <c r="V1374" s="409"/>
      <c r="W1374" s="409"/>
      <c r="X1374" s="409"/>
      <c r="Y1374" s="409"/>
      <c r="Z1374" s="409"/>
      <c r="AA1374" s="409"/>
      <c r="AB1374" s="409"/>
      <c r="AC1374" s="409"/>
      <c r="AD1374" s="409"/>
      <c r="AE1374" s="411"/>
    </row>
    <row r="1375" spans="19:31" x14ac:dyDescent="0.25">
      <c r="S1375" s="429"/>
      <c r="T1375" s="409"/>
      <c r="U1375" s="409"/>
      <c r="V1375" s="409"/>
      <c r="W1375" s="409"/>
      <c r="X1375" s="409"/>
      <c r="Y1375" s="409"/>
      <c r="Z1375" s="409"/>
      <c r="AA1375" s="409"/>
      <c r="AB1375" s="409"/>
      <c r="AC1375" s="409"/>
      <c r="AD1375" s="409"/>
      <c r="AE1375" s="411"/>
    </row>
    <row r="1376" spans="19:31" x14ac:dyDescent="0.25">
      <c r="S1376" s="429"/>
      <c r="T1376" s="409"/>
      <c r="U1376" s="409"/>
      <c r="V1376" s="409"/>
      <c r="W1376" s="409"/>
      <c r="X1376" s="409"/>
      <c r="Y1376" s="409"/>
      <c r="Z1376" s="409"/>
      <c r="AA1376" s="409"/>
      <c r="AB1376" s="409"/>
      <c r="AC1376" s="409"/>
      <c r="AD1376" s="409"/>
      <c r="AE1376" s="411"/>
    </row>
    <row r="1377" spans="19:31" x14ac:dyDescent="0.25">
      <c r="S1377" s="429"/>
      <c r="T1377" s="409"/>
      <c r="U1377" s="409"/>
      <c r="V1377" s="409"/>
      <c r="W1377" s="409"/>
      <c r="X1377" s="409"/>
      <c r="Y1377" s="409"/>
      <c r="Z1377" s="409"/>
      <c r="AA1377" s="409"/>
      <c r="AB1377" s="409"/>
      <c r="AC1377" s="409"/>
      <c r="AD1377" s="409"/>
      <c r="AE1377" s="411"/>
    </row>
    <row r="1378" spans="19:31" x14ac:dyDescent="0.25">
      <c r="S1378" s="429"/>
      <c r="T1378" s="409"/>
      <c r="U1378" s="409"/>
      <c r="V1378" s="409"/>
      <c r="W1378" s="409"/>
      <c r="X1378" s="409"/>
      <c r="Y1378" s="409"/>
      <c r="Z1378" s="409"/>
      <c r="AA1378" s="409"/>
      <c r="AB1378" s="409"/>
      <c r="AC1378" s="409"/>
      <c r="AD1378" s="409"/>
      <c r="AE1378" s="411"/>
    </row>
    <row r="1379" spans="19:31" x14ac:dyDescent="0.25">
      <c r="S1379" s="429"/>
      <c r="T1379" s="409"/>
      <c r="U1379" s="409"/>
      <c r="V1379" s="409"/>
      <c r="W1379" s="409"/>
      <c r="X1379" s="409"/>
      <c r="Y1379" s="409"/>
      <c r="Z1379" s="409"/>
      <c r="AA1379" s="409"/>
      <c r="AB1379" s="409"/>
      <c r="AC1379" s="409"/>
      <c r="AD1379" s="409"/>
      <c r="AE1379" s="411"/>
    </row>
    <row r="1380" spans="19:31" x14ac:dyDescent="0.25">
      <c r="S1380" s="429"/>
      <c r="T1380" s="409"/>
      <c r="U1380" s="409"/>
      <c r="V1380" s="409"/>
      <c r="W1380" s="409"/>
      <c r="X1380" s="409"/>
      <c r="Y1380" s="409"/>
      <c r="Z1380" s="409"/>
      <c r="AA1380" s="409"/>
      <c r="AB1380" s="409"/>
      <c r="AC1380" s="409"/>
      <c r="AD1380" s="409"/>
      <c r="AE1380" s="411"/>
    </row>
    <row r="1381" spans="19:31" x14ac:dyDescent="0.25">
      <c r="S1381" s="429"/>
      <c r="T1381" s="409"/>
      <c r="U1381" s="409"/>
      <c r="V1381" s="409"/>
      <c r="W1381" s="409"/>
      <c r="X1381" s="409"/>
      <c r="Y1381" s="409"/>
      <c r="Z1381" s="409"/>
      <c r="AA1381" s="409"/>
      <c r="AB1381" s="409"/>
      <c r="AC1381" s="409"/>
      <c r="AD1381" s="409"/>
      <c r="AE1381" s="411"/>
    </row>
    <row r="1382" spans="19:31" x14ac:dyDescent="0.25">
      <c r="S1382" s="429"/>
      <c r="T1382" s="409"/>
      <c r="U1382" s="409"/>
      <c r="V1382" s="409"/>
      <c r="W1382" s="409"/>
      <c r="X1382" s="409"/>
      <c r="Y1382" s="409"/>
      <c r="Z1382" s="409"/>
      <c r="AA1382" s="409"/>
      <c r="AB1382" s="409"/>
      <c r="AC1382" s="409"/>
      <c r="AD1382" s="409"/>
      <c r="AE1382" s="411"/>
    </row>
    <row r="1383" spans="19:31" x14ac:dyDescent="0.25">
      <c r="S1383" s="429"/>
      <c r="T1383" s="409"/>
      <c r="U1383" s="409"/>
      <c r="V1383" s="409"/>
      <c r="W1383" s="409"/>
      <c r="X1383" s="409"/>
      <c r="Y1383" s="409"/>
      <c r="Z1383" s="409"/>
      <c r="AA1383" s="409"/>
      <c r="AB1383" s="409"/>
      <c r="AC1383" s="409"/>
      <c r="AD1383" s="409"/>
      <c r="AE1383" s="411"/>
    </row>
    <row r="1384" spans="19:31" x14ac:dyDescent="0.25">
      <c r="S1384" s="429"/>
      <c r="T1384" s="409"/>
      <c r="U1384" s="409"/>
      <c r="V1384" s="409"/>
      <c r="W1384" s="409"/>
      <c r="X1384" s="409"/>
      <c r="Y1384" s="409"/>
      <c r="Z1384" s="409"/>
      <c r="AA1384" s="409"/>
      <c r="AB1384" s="409"/>
      <c r="AC1384" s="409"/>
      <c r="AD1384" s="409"/>
      <c r="AE1384" s="411"/>
    </row>
    <row r="1385" spans="19:31" x14ac:dyDescent="0.25">
      <c r="S1385" s="429"/>
      <c r="T1385" s="409"/>
      <c r="U1385" s="409"/>
      <c r="V1385" s="409"/>
      <c r="W1385" s="409"/>
      <c r="X1385" s="409"/>
      <c r="Y1385" s="409"/>
      <c r="Z1385" s="409"/>
      <c r="AA1385" s="409"/>
      <c r="AB1385" s="409"/>
      <c r="AC1385" s="409"/>
      <c r="AD1385" s="409"/>
      <c r="AE1385" s="411"/>
    </row>
    <row r="1386" spans="19:31" x14ac:dyDescent="0.25">
      <c r="S1386" s="429"/>
      <c r="T1386" s="409"/>
      <c r="U1386" s="409"/>
      <c r="V1386" s="409"/>
      <c r="W1386" s="409"/>
      <c r="X1386" s="409"/>
      <c r="Y1386" s="409"/>
      <c r="Z1386" s="409"/>
      <c r="AA1386" s="409"/>
      <c r="AB1386" s="409"/>
      <c r="AC1386" s="409"/>
      <c r="AD1386" s="409"/>
      <c r="AE1386" s="411"/>
    </row>
    <row r="1387" spans="19:31" x14ac:dyDescent="0.25">
      <c r="S1387" s="429"/>
      <c r="T1387" s="409"/>
      <c r="U1387" s="409"/>
      <c r="V1387" s="409"/>
      <c r="W1387" s="409"/>
      <c r="X1387" s="409"/>
      <c r="Y1387" s="409"/>
      <c r="Z1387" s="409"/>
      <c r="AA1387" s="409"/>
      <c r="AB1387" s="409"/>
      <c r="AC1387" s="409"/>
      <c r="AD1387" s="409"/>
      <c r="AE1387" s="411"/>
    </row>
    <row r="1388" spans="19:31" x14ac:dyDescent="0.25">
      <c r="S1388" s="429"/>
      <c r="T1388" s="409"/>
      <c r="U1388" s="409"/>
      <c r="V1388" s="409"/>
      <c r="W1388" s="409"/>
      <c r="X1388" s="409"/>
      <c r="Y1388" s="409"/>
      <c r="Z1388" s="409"/>
      <c r="AA1388" s="409"/>
      <c r="AB1388" s="409"/>
      <c r="AC1388" s="409"/>
      <c r="AD1388" s="409"/>
      <c r="AE1388" s="411"/>
    </row>
    <row r="1389" spans="19:31" x14ac:dyDescent="0.25">
      <c r="S1389" s="429"/>
      <c r="T1389" s="409"/>
      <c r="U1389" s="409"/>
      <c r="V1389" s="409"/>
      <c r="W1389" s="409"/>
      <c r="X1389" s="409"/>
      <c r="Y1389" s="409"/>
      <c r="Z1389" s="409"/>
      <c r="AA1389" s="409"/>
      <c r="AB1389" s="409"/>
      <c r="AC1389" s="409"/>
      <c r="AD1389" s="409"/>
      <c r="AE1389" s="411"/>
    </row>
    <row r="1390" spans="19:31" x14ac:dyDescent="0.25">
      <c r="S1390" s="429"/>
      <c r="T1390" s="409"/>
      <c r="U1390" s="409"/>
      <c r="V1390" s="409"/>
      <c r="W1390" s="409"/>
      <c r="X1390" s="409"/>
      <c r="Y1390" s="409"/>
      <c r="Z1390" s="409"/>
      <c r="AA1390" s="409"/>
      <c r="AB1390" s="409"/>
      <c r="AC1390" s="409"/>
      <c r="AD1390" s="409"/>
      <c r="AE1390" s="411"/>
    </row>
    <row r="1391" spans="19:31" x14ac:dyDescent="0.25">
      <c r="S1391" s="429"/>
      <c r="T1391" s="409"/>
      <c r="U1391" s="409"/>
      <c r="V1391" s="409"/>
      <c r="W1391" s="409"/>
      <c r="X1391" s="409"/>
      <c r="Y1391" s="409"/>
      <c r="Z1391" s="409"/>
      <c r="AA1391" s="409"/>
      <c r="AB1391" s="409"/>
      <c r="AC1391" s="409"/>
      <c r="AD1391" s="409"/>
      <c r="AE1391" s="411"/>
    </row>
    <row r="1392" spans="19:31" x14ac:dyDescent="0.25">
      <c r="S1392" s="429"/>
      <c r="T1392" s="409"/>
      <c r="U1392" s="409"/>
      <c r="V1392" s="409"/>
      <c r="W1392" s="409"/>
      <c r="X1392" s="409"/>
      <c r="Y1392" s="409"/>
      <c r="Z1392" s="409"/>
      <c r="AA1392" s="409"/>
      <c r="AB1392" s="409"/>
      <c r="AC1392" s="409"/>
      <c r="AD1392" s="409"/>
      <c r="AE1392" s="411"/>
    </row>
    <row r="1393" spans="19:31" x14ac:dyDescent="0.25">
      <c r="S1393" s="429"/>
      <c r="T1393" s="409"/>
      <c r="U1393" s="409"/>
      <c r="V1393" s="409"/>
      <c r="W1393" s="409"/>
      <c r="X1393" s="409"/>
      <c r="Y1393" s="409"/>
      <c r="Z1393" s="409"/>
      <c r="AA1393" s="409"/>
      <c r="AB1393" s="409"/>
      <c r="AC1393" s="409"/>
      <c r="AD1393" s="409"/>
      <c r="AE1393" s="411"/>
    </row>
    <row r="1394" spans="19:31" x14ac:dyDescent="0.25">
      <c r="S1394" s="429"/>
      <c r="T1394" s="409"/>
      <c r="U1394" s="409"/>
      <c r="V1394" s="409"/>
      <c r="W1394" s="409"/>
      <c r="X1394" s="409"/>
      <c r="Y1394" s="409"/>
      <c r="Z1394" s="409"/>
      <c r="AA1394" s="409"/>
      <c r="AB1394" s="409"/>
      <c r="AC1394" s="409"/>
      <c r="AD1394" s="409"/>
      <c r="AE1394" s="411"/>
    </row>
    <row r="1395" spans="19:31" x14ac:dyDescent="0.25">
      <c r="S1395" s="429"/>
      <c r="T1395" s="409"/>
      <c r="U1395" s="409"/>
      <c r="V1395" s="409"/>
      <c r="W1395" s="409"/>
      <c r="X1395" s="409"/>
      <c r="Y1395" s="409"/>
      <c r="Z1395" s="409"/>
      <c r="AA1395" s="409"/>
      <c r="AB1395" s="409"/>
      <c r="AC1395" s="409"/>
      <c r="AD1395" s="409"/>
      <c r="AE1395" s="411"/>
    </row>
    <row r="1396" spans="19:31" x14ac:dyDescent="0.25">
      <c r="S1396" s="429"/>
      <c r="T1396" s="409"/>
      <c r="U1396" s="409"/>
      <c r="V1396" s="409"/>
      <c r="W1396" s="409"/>
      <c r="X1396" s="409"/>
      <c r="Y1396" s="409"/>
      <c r="Z1396" s="409"/>
      <c r="AA1396" s="409"/>
      <c r="AB1396" s="409"/>
      <c r="AC1396" s="409"/>
      <c r="AD1396" s="409"/>
      <c r="AE1396" s="411"/>
    </row>
    <row r="1397" spans="19:31" x14ac:dyDescent="0.25">
      <c r="S1397" s="429"/>
      <c r="T1397" s="409"/>
      <c r="U1397" s="409"/>
      <c r="V1397" s="409"/>
      <c r="W1397" s="409"/>
      <c r="X1397" s="409"/>
      <c r="Y1397" s="409"/>
      <c r="Z1397" s="409"/>
      <c r="AA1397" s="409"/>
      <c r="AB1397" s="409"/>
      <c r="AC1397" s="409"/>
      <c r="AD1397" s="409"/>
      <c r="AE1397" s="411"/>
    </row>
    <row r="1398" spans="19:31" x14ac:dyDescent="0.25">
      <c r="S1398" s="429"/>
      <c r="T1398" s="409"/>
      <c r="U1398" s="409"/>
      <c r="V1398" s="409"/>
      <c r="W1398" s="409"/>
      <c r="X1398" s="409"/>
      <c r="Y1398" s="409"/>
      <c r="Z1398" s="409"/>
      <c r="AA1398" s="409"/>
      <c r="AB1398" s="409"/>
      <c r="AC1398" s="409"/>
      <c r="AD1398" s="409"/>
      <c r="AE1398" s="411"/>
    </row>
    <row r="1399" spans="19:31" x14ac:dyDescent="0.25">
      <c r="S1399" s="429"/>
      <c r="T1399" s="409"/>
      <c r="U1399" s="409"/>
      <c r="V1399" s="409"/>
      <c r="W1399" s="409"/>
      <c r="X1399" s="409"/>
      <c r="Y1399" s="409"/>
      <c r="Z1399" s="409"/>
      <c r="AA1399" s="409"/>
      <c r="AB1399" s="409"/>
      <c r="AC1399" s="409"/>
      <c r="AD1399" s="409"/>
      <c r="AE1399" s="411"/>
    </row>
    <row r="1400" spans="19:31" x14ac:dyDescent="0.25">
      <c r="S1400" s="429"/>
      <c r="T1400" s="409"/>
      <c r="U1400" s="409"/>
      <c r="V1400" s="409"/>
      <c r="W1400" s="409"/>
      <c r="X1400" s="409"/>
      <c r="Y1400" s="409"/>
      <c r="Z1400" s="409"/>
      <c r="AA1400" s="409"/>
      <c r="AB1400" s="409"/>
      <c r="AC1400" s="409"/>
      <c r="AD1400" s="409"/>
      <c r="AE1400" s="411"/>
    </row>
    <row r="1401" spans="19:31" x14ac:dyDescent="0.25">
      <c r="S1401" s="429"/>
      <c r="T1401" s="409"/>
      <c r="U1401" s="409"/>
      <c r="V1401" s="409"/>
      <c r="W1401" s="409"/>
      <c r="X1401" s="409"/>
      <c r="Y1401" s="409"/>
      <c r="Z1401" s="409"/>
      <c r="AA1401" s="409"/>
      <c r="AB1401" s="409"/>
      <c r="AC1401" s="409"/>
      <c r="AD1401" s="409"/>
      <c r="AE1401" s="411"/>
    </row>
    <row r="1402" spans="19:31" x14ac:dyDescent="0.25">
      <c r="S1402" s="429"/>
      <c r="T1402" s="409"/>
      <c r="U1402" s="409"/>
      <c r="V1402" s="409"/>
      <c r="W1402" s="409"/>
      <c r="X1402" s="409"/>
      <c r="Y1402" s="409"/>
      <c r="Z1402" s="409"/>
      <c r="AA1402" s="409"/>
      <c r="AB1402" s="409"/>
      <c r="AC1402" s="409"/>
      <c r="AD1402" s="409"/>
      <c r="AE1402" s="411"/>
    </row>
    <row r="1403" spans="19:31" x14ac:dyDescent="0.25">
      <c r="S1403" s="429"/>
      <c r="T1403" s="409"/>
      <c r="U1403" s="409"/>
      <c r="V1403" s="409"/>
      <c r="W1403" s="409"/>
      <c r="X1403" s="409"/>
      <c r="Y1403" s="409"/>
      <c r="Z1403" s="409"/>
      <c r="AA1403" s="409"/>
      <c r="AB1403" s="409"/>
      <c r="AC1403" s="409"/>
      <c r="AD1403" s="409"/>
      <c r="AE1403" s="411"/>
    </row>
    <row r="1404" spans="19:31" x14ac:dyDescent="0.25">
      <c r="S1404" s="429"/>
      <c r="T1404" s="409"/>
      <c r="U1404" s="409"/>
      <c r="V1404" s="409"/>
      <c r="W1404" s="409"/>
      <c r="X1404" s="409"/>
      <c r="Y1404" s="409"/>
      <c r="Z1404" s="409"/>
      <c r="AA1404" s="409"/>
      <c r="AB1404" s="409"/>
      <c r="AC1404" s="409"/>
      <c r="AD1404" s="409"/>
      <c r="AE1404" s="411"/>
    </row>
    <row r="1405" spans="19:31" x14ac:dyDescent="0.25">
      <c r="S1405" s="429"/>
      <c r="T1405" s="409"/>
      <c r="U1405" s="409"/>
      <c r="V1405" s="409"/>
      <c r="W1405" s="409"/>
      <c r="X1405" s="409"/>
      <c r="Y1405" s="409"/>
      <c r="Z1405" s="409"/>
      <c r="AA1405" s="409"/>
      <c r="AB1405" s="409"/>
      <c r="AC1405" s="409"/>
      <c r="AD1405" s="409"/>
      <c r="AE1405" s="411"/>
    </row>
    <row r="1406" spans="19:31" x14ac:dyDescent="0.25">
      <c r="S1406" s="429"/>
      <c r="T1406" s="409"/>
      <c r="U1406" s="409"/>
      <c r="V1406" s="409"/>
      <c r="W1406" s="409"/>
      <c r="X1406" s="409"/>
      <c r="Y1406" s="409"/>
      <c r="Z1406" s="409"/>
      <c r="AA1406" s="409"/>
      <c r="AB1406" s="409"/>
      <c r="AC1406" s="409"/>
      <c r="AD1406" s="409"/>
      <c r="AE1406" s="411"/>
    </row>
    <row r="1407" spans="19:31" x14ac:dyDescent="0.25">
      <c r="S1407" s="429"/>
      <c r="T1407" s="409"/>
      <c r="U1407" s="409"/>
      <c r="V1407" s="409"/>
      <c r="W1407" s="409"/>
      <c r="X1407" s="409"/>
      <c r="Y1407" s="409"/>
      <c r="Z1407" s="409"/>
      <c r="AA1407" s="409"/>
      <c r="AB1407" s="409"/>
      <c r="AC1407" s="409"/>
      <c r="AD1407" s="409"/>
      <c r="AE1407" s="411"/>
    </row>
    <row r="1408" spans="19:31" x14ac:dyDescent="0.25">
      <c r="S1408" s="429"/>
      <c r="T1408" s="409"/>
      <c r="U1408" s="409"/>
      <c r="V1408" s="409"/>
      <c r="W1408" s="409"/>
      <c r="X1408" s="409"/>
      <c r="Y1408" s="409"/>
      <c r="Z1408" s="409"/>
      <c r="AA1408" s="409"/>
      <c r="AB1408" s="409"/>
      <c r="AC1408" s="409"/>
      <c r="AD1408" s="409"/>
      <c r="AE1408" s="411"/>
    </row>
    <row r="1409" spans="19:31" x14ac:dyDescent="0.25">
      <c r="S1409" s="429"/>
      <c r="T1409" s="409"/>
      <c r="U1409" s="409"/>
      <c r="V1409" s="409"/>
      <c r="W1409" s="409"/>
      <c r="X1409" s="409"/>
      <c r="Y1409" s="409"/>
      <c r="Z1409" s="409"/>
      <c r="AA1409" s="409"/>
      <c r="AB1409" s="409"/>
      <c r="AC1409" s="409"/>
      <c r="AD1409" s="409"/>
      <c r="AE1409" s="411"/>
    </row>
    <row r="1410" spans="19:31" x14ac:dyDescent="0.25">
      <c r="S1410" s="429"/>
      <c r="T1410" s="409"/>
      <c r="U1410" s="409"/>
      <c r="V1410" s="409"/>
      <c r="W1410" s="409"/>
      <c r="X1410" s="409"/>
      <c r="Y1410" s="409"/>
      <c r="Z1410" s="409"/>
      <c r="AA1410" s="409"/>
      <c r="AB1410" s="409"/>
      <c r="AC1410" s="409"/>
      <c r="AD1410" s="409"/>
      <c r="AE1410" s="411"/>
    </row>
    <row r="1411" spans="19:31" x14ac:dyDescent="0.25">
      <c r="S1411" s="429"/>
      <c r="T1411" s="409"/>
      <c r="U1411" s="409"/>
      <c r="V1411" s="409"/>
      <c r="W1411" s="409"/>
      <c r="X1411" s="409"/>
      <c r="Y1411" s="409"/>
      <c r="Z1411" s="409"/>
      <c r="AA1411" s="409"/>
      <c r="AB1411" s="409"/>
      <c r="AC1411" s="409"/>
      <c r="AD1411" s="409"/>
      <c r="AE1411" s="411"/>
    </row>
    <row r="1412" spans="19:31" x14ac:dyDescent="0.25">
      <c r="S1412" s="429"/>
      <c r="T1412" s="409"/>
      <c r="U1412" s="409"/>
      <c r="V1412" s="409"/>
      <c r="W1412" s="409"/>
      <c r="X1412" s="409"/>
      <c r="Y1412" s="409"/>
      <c r="Z1412" s="409"/>
      <c r="AA1412" s="409"/>
      <c r="AB1412" s="409"/>
      <c r="AC1412" s="409"/>
      <c r="AD1412" s="409"/>
      <c r="AE1412" s="411"/>
    </row>
    <row r="1413" spans="19:31" x14ac:dyDescent="0.25">
      <c r="S1413" s="429"/>
      <c r="T1413" s="409"/>
      <c r="U1413" s="409"/>
      <c r="V1413" s="409"/>
      <c r="W1413" s="409"/>
      <c r="X1413" s="409"/>
      <c r="Y1413" s="409"/>
      <c r="Z1413" s="409"/>
      <c r="AA1413" s="409"/>
      <c r="AB1413" s="409"/>
      <c r="AC1413" s="409"/>
      <c r="AD1413" s="409"/>
      <c r="AE1413" s="411"/>
    </row>
    <row r="1414" spans="19:31" x14ac:dyDescent="0.25">
      <c r="S1414" s="429"/>
      <c r="T1414" s="409"/>
      <c r="U1414" s="409"/>
      <c r="V1414" s="409"/>
      <c r="W1414" s="409"/>
      <c r="X1414" s="409"/>
      <c r="Y1414" s="409"/>
      <c r="Z1414" s="409"/>
      <c r="AA1414" s="409"/>
      <c r="AB1414" s="409"/>
      <c r="AC1414" s="409"/>
      <c r="AD1414" s="409"/>
      <c r="AE1414" s="411"/>
    </row>
    <row r="1415" spans="19:31" x14ac:dyDescent="0.25">
      <c r="S1415" s="429"/>
      <c r="T1415" s="409"/>
      <c r="U1415" s="409"/>
      <c r="V1415" s="409"/>
      <c r="W1415" s="409"/>
      <c r="X1415" s="409"/>
      <c r="Y1415" s="409"/>
      <c r="Z1415" s="409"/>
      <c r="AA1415" s="409"/>
      <c r="AB1415" s="409"/>
      <c r="AC1415" s="409"/>
      <c r="AD1415" s="409"/>
      <c r="AE1415" s="411"/>
    </row>
    <row r="1416" spans="19:31" x14ac:dyDescent="0.25">
      <c r="S1416" s="429"/>
      <c r="T1416" s="409"/>
      <c r="U1416" s="409"/>
      <c r="V1416" s="409"/>
      <c r="W1416" s="409"/>
      <c r="X1416" s="409"/>
      <c r="Y1416" s="409"/>
      <c r="Z1416" s="409"/>
      <c r="AA1416" s="409"/>
      <c r="AB1416" s="409"/>
      <c r="AC1416" s="409"/>
      <c r="AD1416" s="409"/>
      <c r="AE1416" s="411"/>
    </row>
    <row r="1417" spans="19:31" x14ac:dyDescent="0.25">
      <c r="S1417" s="429"/>
      <c r="T1417" s="409"/>
      <c r="U1417" s="409"/>
      <c r="V1417" s="409"/>
      <c r="W1417" s="409"/>
      <c r="X1417" s="409"/>
      <c r="Y1417" s="409"/>
      <c r="Z1417" s="409"/>
      <c r="AA1417" s="409"/>
      <c r="AB1417" s="409"/>
      <c r="AC1417" s="409"/>
      <c r="AD1417" s="409"/>
      <c r="AE1417" s="411"/>
    </row>
    <row r="1418" spans="19:31" x14ac:dyDescent="0.25">
      <c r="S1418" s="429"/>
      <c r="T1418" s="409"/>
      <c r="U1418" s="409"/>
      <c r="V1418" s="409"/>
      <c r="W1418" s="409"/>
      <c r="X1418" s="409"/>
      <c r="Y1418" s="409"/>
      <c r="Z1418" s="409"/>
      <c r="AA1418" s="409"/>
      <c r="AB1418" s="409"/>
      <c r="AC1418" s="409"/>
      <c r="AD1418" s="409"/>
      <c r="AE1418" s="411"/>
    </row>
    <row r="1419" spans="19:31" x14ac:dyDescent="0.25">
      <c r="S1419" s="429"/>
      <c r="T1419" s="409"/>
      <c r="U1419" s="409"/>
      <c r="V1419" s="409"/>
      <c r="W1419" s="409"/>
      <c r="X1419" s="409"/>
      <c r="Y1419" s="409"/>
      <c r="Z1419" s="409"/>
      <c r="AA1419" s="409"/>
      <c r="AB1419" s="409"/>
      <c r="AC1419" s="409"/>
      <c r="AD1419" s="409"/>
      <c r="AE1419" s="411"/>
    </row>
    <row r="1420" spans="19:31" x14ac:dyDescent="0.25">
      <c r="S1420" s="429"/>
      <c r="T1420" s="409"/>
      <c r="U1420" s="409"/>
      <c r="V1420" s="409"/>
      <c r="W1420" s="409"/>
      <c r="X1420" s="409"/>
      <c r="Y1420" s="409"/>
      <c r="Z1420" s="409"/>
      <c r="AA1420" s="409"/>
      <c r="AB1420" s="409"/>
      <c r="AC1420" s="409"/>
      <c r="AD1420" s="409"/>
      <c r="AE1420" s="411"/>
    </row>
    <row r="1421" spans="19:31" x14ac:dyDescent="0.25">
      <c r="S1421" s="429"/>
      <c r="T1421" s="409"/>
      <c r="U1421" s="409"/>
      <c r="V1421" s="409"/>
      <c r="W1421" s="409"/>
      <c r="X1421" s="409"/>
      <c r="Y1421" s="409"/>
      <c r="Z1421" s="409"/>
      <c r="AA1421" s="409"/>
      <c r="AB1421" s="409"/>
      <c r="AC1421" s="409"/>
      <c r="AD1421" s="409"/>
      <c r="AE1421" s="411"/>
    </row>
    <row r="1422" spans="19:31" x14ac:dyDescent="0.25">
      <c r="S1422" s="429"/>
      <c r="T1422" s="409"/>
      <c r="U1422" s="409"/>
      <c r="V1422" s="409"/>
      <c r="W1422" s="409"/>
      <c r="X1422" s="409"/>
      <c r="Y1422" s="409"/>
      <c r="Z1422" s="409"/>
      <c r="AA1422" s="409"/>
      <c r="AB1422" s="409"/>
      <c r="AC1422" s="409"/>
      <c r="AD1422" s="409"/>
      <c r="AE1422" s="411"/>
    </row>
    <row r="1423" spans="19:31" x14ac:dyDescent="0.25">
      <c r="S1423" s="429"/>
      <c r="T1423" s="409"/>
      <c r="U1423" s="409"/>
      <c r="V1423" s="409"/>
      <c r="W1423" s="409"/>
      <c r="X1423" s="409"/>
      <c r="Y1423" s="409"/>
      <c r="Z1423" s="409"/>
      <c r="AA1423" s="409"/>
      <c r="AB1423" s="409"/>
      <c r="AC1423" s="409"/>
      <c r="AD1423" s="409"/>
      <c r="AE1423" s="411"/>
    </row>
    <row r="1424" spans="19:31" x14ac:dyDescent="0.25">
      <c r="S1424" s="429"/>
      <c r="T1424" s="409"/>
      <c r="U1424" s="409"/>
      <c r="V1424" s="409"/>
      <c r="W1424" s="409"/>
      <c r="X1424" s="409"/>
      <c r="Y1424" s="409"/>
      <c r="Z1424" s="409"/>
      <c r="AA1424" s="409"/>
      <c r="AB1424" s="409"/>
      <c r="AC1424" s="409"/>
      <c r="AD1424" s="409"/>
      <c r="AE1424" s="411"/>
    </row>
    <row r="1425" spans="19:31" x14ac:dyDescent="0.25">
      <c r="S1425" s="429"/>
      <c r="T1425" s="409"/>
      <c r="U1425" s="409"/>
      <c r="V1425" s="409"/>
      <c r="W1425" s="409"/>
      <c r="X1425" s="409"/>
      <c r="Y1425" s="409"/>
      <c r="Z1425" s="409"/>
      <c r="AA1425" s="409"/>
      <c r="AB1425" s="409"/>
      <c r="AC1425" s="409"/>
      <c r="AD1425" s="409"/>
      <c r="AE1425" s="411"/>
    </row>
    <row r="1426" spans="19:31" x14ac:dyDescent="0.25">
      <c r="S1426" s="429"/>
      <c r="T1426" s="409"/>
      <c r="U1426" s="409"/>
      <c r="V1426" s="409"/>
      <c r="W1426" s="409"/>
      <c r="X1426" s="409"/>
      <c r="Y1426" s="409"/>
      <c r="Z1426" s="409"/>
      <c r="AA1426" s="409"/>
      <c r="AB1426" s="409"/>
      <c r="AC1426" s="409"/>
      <c r="AD1426" s="409"/>
      <c r="AE1426" s="411"/>
    </row>
    <row r="1427" spans="19:31" x14ac:dyDescent="0.25">
      <c r="S1427" s="429"/>
      <c r="T1427" s="409"/>
      <c r="U1427" s="409"/>
      <c r="V1427" s="409"/>
      <c r="W1427" s="409"/>
      <c r="X1427" s="409"/>
      <c r="Y1427" s="409"/>
      <c r="Z1427" s="409"/>
      <c r="AA1427" s="409"/>
      <c r="AB1427" s="409"/>
      <c r="AC1427" s="409"/>
      <c r="AD1427" s="409"/>
      <c r="AE1427" s="411"/>
    </row>
    <row r="1428" spans="19:31" x14ac:dyDescent="0.25">
      <c r="S1428" s="429"/>
      <c r="T1428" s="409"/>
      <c r="U1428" s="409"/>
      <c r="V1428" s="409"/>
      <c r="W1428" s="409"/>
      <c r="X1428" s="409"/>
      <c r="Y1428" s="409"/>
      <c r="Z1428" s="409"/>
      <c r="AA1428" s="409"/>
      <c r="AB1428" s="409"/>
      <c r="AC1428" s="409"/>
      <c r="AD1428" s="409"/>
      <c r="AE1428" s="411"/>
    </row>
    <row r="1429" spans="19:31" x14ac:dyDescent="0.25">
      <c r="S1429" s="429"/>
      <c r="T1429" s="409"/>
      <c r="U1429" s="409"/>
      <c r="V1429" s="409"/>
      <c r="W1429" s="409"/>
      <c r="X1429" s="409"/>
      <c r="Y1429" s="409"/>
      <c r="Z1429" s="409"/>
      <c r="AA1429" s="409"/>
      <c r="AB1429" s="409"/>
      <c r="AC1429" s="409"/>
      <c r="AD1429" s="409"/>
      <c r="AE1429" s="411"/>
    </row>
    <row r="1430" spans="19:31" x14ac:dyDescent="0.25">
      <c r="S1430" s="429"/>
      <c r="T1430" s="409"/>
      <c r="U1430" s="409"/>
      <c r="V1430" s="409"/>
      <c r="W1430" s="409"/>
      <c r="X1430" s="409"/>
      <c r="Y1430" s="409"/>
      <c r="Z1430" s="409"/>
      <c r="AA1430" s="409"/>
      <c r="AB1430" s="409"/>
      <c r="AC1430" s="409"/>
      <c r="AD1430" s="409"/>
      <c r="AE1430" s="411"/>
    </row>
    <row r="1431" spans="19:31" x14ac:dyDescent="0.25">
      <c r="S1431" s="429"/>
      <c r="T1431" s="409"/>
      <c r="U1431" s="409"/>
      <c r="V1431" s="409"/>
      <c r="W1431" s="409"/>
      <c r="X1431" s="409"/>
      <c r="Y1431" s="409"/>
      <c r="Z1431" s="409"/>
      <c r="AA1431" s="409"/>
      <c r="AB1431" s="409"/>
      <c r="AC1431" s="409"/>
      <c r="AD1431" s="409"/>
      <c r="AE1431" s="411"/>
    </row>
    <row r="1432" spans="19:31" x14ac:dyDescent="0.25">
      <c r="S1432" s="429"/>
      <c r="T1432" s="409"/>
      <c r="U1432" s="409"/>
      <c r="V1432" s="409"/>
      <c r="W1432" s="409"/>
      <c r="X1432" s="409"/>
      <c r="Y1432" s="409"/>
      <c r="Z1432" s="409"/>
      <c r="AA1432" s="409"/>
      <c r="AB1432" s="409"/>
      <c r="AC1432" s="409"/>
      <c r="AD1432" s="409"/>
      <c r="AE1432" s="411"/>
    </row>
    <row r="1433" spans="19:31" x14ac:dyDescent="0.25">
      <c r="S1433" s="429"/>
      <c r="T1433" s="409"/>
      <c r="U1433" s="409"/>
      <c r="V1433" s="409"/>
      <c r="W1433" s="409"/>
      <c r="X1433" s="409"/>
      <c r="Y1433" s="409"/>
      <c r="Z1433" s="409"/>
      <c r="AA1433" s="409"/>
      <c r="AB1433" s="409"/>
      <c r="AC1433" s="409"/>
      <c r="AD1433" s="409"/>
      <c r="AE1433" s="411"/>
    </row>
    <row r="1434" spans="19:31" x14ac:dyDescent="0.25">
      <c r="S1434" s="429"/>
      <c r="T1434" s="409"/>
      <c r="U1434" s="409"/>
      <c r="V1434" s="409"/>
      <c r="W1434" s="409"/>
      <c r="X1434" s="409"/>
      <c r="Y1434" s="409"/>
      <c r="Z1434" s="409"/>
      <c r="AA1434" s="409"/>
      <c r="AB1434" s="409"/>
      <c r="AC1434" s="409"/>
      <c r="AD1434" s="409"/>
      <c r="AE1434" s="411"/>
    </row>
    <row r="1435" spans="19:31" x14ac:dyDescent="0.25">
      <c r="S1435" s="429"/>
      <c r="T1435" s="409"/>
      <c r="U1435" s="409"/>
      <c r="V1435" s="409"/>
      <c r="W1435" s="409"/>
      <c r="X1435" s="409"/>
      <c r="Y1435" s="409"/>
      <c r="Z1435" s="409"/>
      <c r="AA1435" s="409"/>
      <c r="AB1435" s="409"/>
      <c r="AC1435" s="409"/>
      <c r="AD1435" s="409"/>
      <c r="AE1435" s="411"/>
    </row>
    <row r="1436" spans="19:31" x14ac:dyDescent="0.25">
      <c r="S1436" s="429"/>
      <c r="T1436" s="409"/>
      <c r="U1436" s="409"/>
      <c r="V1436" s="409"/>
      <c r="W1436" s="409"/>
      <c r="X1436" s="409"/>
      <c r="Y1436" s="409"/>
      <c r="Z1436" s="409"/>
      <c r="AA1436" s="409"/>
      <c r="AB1436" s="409"/>
      <c r="AC1436" s="409"/>
      <c r="AD1436" s="409"/>
      <c r="AE1436" s="411"/>
    </row>
    <row r="1437" spans="19:31" x14ac:dyDescent="0.25">
      <c r="S1437" s="429"/>
      <c r="T1437" s="409"/>
      <c r="U1437" s="409"/>
      <c r="V1437" s="409"/>
      <c r="W1437" s="409"/>
      <c r="X1437" s="409"/>
      <c r="Y1437" s="409"/>
      <c r="Z1437" s="409"/>
      <c r="AA1437" s="409"/>
      <c r="AB1437" s="409"/>
      <c r="AC1437" s="409"/>
      <c r="AD1437" s="409"/>
      <c r="AE1437" s="411"/>
    </row>
    <row r="1438" spans="19:31" x14ac:dyDescent="0.25">
      <c r="S1438" s="429"/>
      <c r="T1438" s="409"/>
      <c r="U1438" s="409"/>
      <c r="V1438" s="409"/>
      <c r="W1438" s="409"/>
      <c r="X1438" s="409"/>
      <c r="Y1438" s="409"/>
      <c r="Z1438" s="409"/>
      <c r="AA1438" s="409"/>
      <c r="AB1438" s="409"/>
      <c r="AC1438" s="409"/>
      <c r="AD1438" s="409"/>
      <c r="AE1438" s="411"/>
    </row>
    <row r="1439" spans="19:31" x14ac:dyDescent="0.25">
      <c r="S1439" s="429"/>
      <c r="T1439" s="409"/>
      <c r="U1439" s="409"/>
      <c r="V1439" s="409"/>
      <c r="W1439" s="409"/>
      <c r="X1439" s="409"/>
      <c r="Y1439" s="409"/>
      <c r="Z1439" s="409"/>
      <c r="AA1439" s="409"/>
      <c r="AB1439" s="409"/>
      <c r="AC1439" s="409"/>
      <c r="AD1439" s="409"/>
      <c r="AE1439" s="411"/>
    </row>
    <row r="1440" spans="19:31" x14ac:dyDescent="0.25">
      <c r="S1440" s="429"/>
      <c r="T1440" s="409"/>
      <c r="U1440" s="409"/>
      <c r="V1440" s="409"/>
      <c r="W1440" s="409"/>
      <c r="X1440" s="409"/>
      <c r="Y1440" s="409"/>
      <c r="Z1440" s="409"/>
      <c r="AA1440" s="409"/>
      <c r="AB1440" s="409"/>
      <c r="AC1440" s="409"/>
      <c r="AD1440" s="409"/>
      <c r="AE1440" s="411"/>
    </row>
    <row r="1441" spans="19:31" x14ac:dyDescent="0.25">
      <c r="S1441" s="429"/>
      <c r="T1441" s="409"/>
      <c r="U1441" s="409"/>
      <c r="V1441" s="409"/>
      <c r="W1441" s="409"/>
      <c r="X1441" s="409"/>
      <c r="Y1441" s="409"/>
      <c r="Z1441" s="409"/>
      <c r="AA1441" s="409"/>
      <c r="AB1441" s="409"/>
      <c r="AC1441" s="409"/>
      <c r="AD1441" s="409"/>
      <c r="AE1441" s="411"/>
    </row>
    <row r="1442" spans="19:31" x14ac:dyDescent="0.25">
      <c r="S1442" s="429"/>
      <c r="T1442" s="409"/>
      <c r="U1442" s="409"/>
      <c r="V1442" s="409"/>
      <c r="W1442" s="409"/>
      <c r="X1442" s="409"/>
      <c r="Y1442" s="409"/>
      <c r="Z1442" s="409"/>
      <c r="AA1442" s="409"/>
      <c r="AB1442" s="409"/>
      <c r="AC1442" s="409"/>
      <c r="AD1442" s="409"/>
      <c r="AE1442" s="411"/>
    </row>
    <row r="1443" spans="19:31" x14ac:dyDescent="0.25">
      <c r="S1443" s="429"/>
      <c r="T1443" s="409"/>
      <c r="U1443" s="409"/>
      <c r="V1443" s="409"/>
      <c r="W1443" s="409"/>
      <c r="X1443" s="409"/>
      <c r="Y1443" s="409"/>
      <c r="Z1443" s="409"/>
      <c r="AA1443" s="409"/>
      <c r="AB1443" s="409"/>
      <c r="AC1443" s="409"/>
      <c r="AD1443" s="409"/>
      <c r="AE1443" s="411"/>
    </row>
    <row r="1444" spans="19:31" x14ac:dyDescent="0.25">
      <c r="S1444" s="429"/>
      <c r="T1444" s="409"/>
      <c r="U1444" s="409"/>
      <c r="V1444" s="409"/>
      <c r="W1444" s="409"/>
      <c r="X1444" s="409"/>
      <c r="Y1444" s="409"/>
      <c r="Z1444" s="409"/>
      <c r="AA1444" s="409"/>
      <c r="AB1444" s="409"/>
      <c r="AC1444" s="409"/>
      <c r="AD1444" s="409"/>
      <c r="AE1444" s="411"/>
    </row>
    <row r="1445" spans="19:31" x14ac:dyDescent="0.25">
      <c r="S1445" s="429"/>
      <c r="T1445" s="409"/>
      <c r="U1445" s="409"/>
      <c r="V1445" s="409"/>
      <c r="W1445" s="409"/>
      <c r="X1445" s="409"/>
      <c r="Y1445" s="409"/>
      <c r="Z1445" s="409"/>
      <c r="AA1445" s="409"/>
      <c r="AB1445" s="409"/>
      <c r="AC1445" s="409"/>
      <c r="AD1445" s="409"/>
      <c r="AE1445" s="411"/>
    </row>
    <row r="1446" spans="19:31" x14ac:dyDescent="0.25">
      <c r="S1446" s="429"/>
      <c r="T1446" s="409"/>
      <c r="U1446" s="409"/>
      <c r="V1446" s="409"/>
      <c r="W1446" s="409"/>
      <c r="X1446" s="409"/>
      <c r="Y1446" s="409"/>
      <c r="Z1446" s="409"/>
      <c r="AA1446" s="409"/>
      <c r="AB1446" s="409"/>
      <c r="AC1446" s="409"/>
      <c r="AD1446" s="409"/>
      <c r="AE1446" s="411"/>
    </row>
    <row r="1447" spans="19:31" x14ac:dyDescent="0.25">
      <c r="S1447" s="429"/>
      <c r="T1447" s="409"/>
      <c r="U1447" s="409"/>
      <c r="V1447" s="409"/>
      <c r="W1447" s="409"/>
      <c r="X1447" s="409"/>
      <c r="Y1447" s="409"/>
      <c r="Z1447" s="409"/>
      <c r="AA1447" s="409"/>
      <c r="AB1447" s="409"/>
      <c r="AC1447" s="409"/>
      <c r="AD1447" s="409"/>
      <c r="AE1447" s="411"/>
    </row>
    <row r="1448" spans="19:31" x14ac:dyDescent="0.25">
      <c r="S1448" s="429"/>
      <c r="T1448" s="409"/>
      <c r="U1448" s="409"/>
      <c r="V1448" s="409"/>
      <c r="W1448" s="409"/>
      <c r="X1448" s="409"/>
      <c r="Y1448" s="409"/>
      <c r="Z1448" s="409"/>
      <c r="AA1448" s="409"/>
      <c r="AB1448" s="409"/>
      <c r="AC1448" s="409"/>
      <c r="AD1448" s="409"/>
      <c r="AE1448" s="411"/>
    </row>
    <row r="1449" spans="19:31" x14ac:dyDescent="0.25">
      <c r="S1449" s="429"/>
      <c r="T1449" s="409"/>
      <c r="U1449" s="409"/>
      <c r="V1449" s="409"/>
      <c r="W1449" s="409"/>
      <c r="X1449" s="409"/>
      <c r="Y1449" s="409"/>
      <c r="Z1449" s="409"/>
      <c r="AA1449" s="409"/>
      <c r="AB1449" s="409"/>
      <c r="AC1449" s="409"/>
      <c r="AD1449" s="409"/>
      <c r="AE1449" s="411"/>
    </row>
    <row r="1450" spans="19:31" x14ac:dyDescent="0.25">
      <c r="S1450" s="429"/>
      <c r="T1450" s="409"/>
      <c r="U1450" s="409"/>
      <c r="V1450" s="409"/>
      <c r="W1450" s="409"/>
      <c r="X1450" s="409"/>
      <c r="Y1450" s="409"/>
      <c r="Z1450" s="409"/>
      <c r="AA1450" s="409"/>
      <c r="AB1450" s="409"/>
      <c r="AC1450" s="409"/>
      <c r="AD1450" s="409"/>
      <c r="AE1450" s="411"/>
    </row>
    <row r="1451" spans="19:31" x14ac:dyDescent="0.25">
      <c r="S1451" s="429"/>
      <c r="T1451" s="409"/>
      <c r="U1451" s="409"/>
      <c r="V1451" s="409"/>
      <c r="W1451" s="409"/>
      <c r="X1451" s="409"/>
      <c r="Y1451" s="409"/>
      <c r="Z1451" s="409"/>
      <c r="AA1451" s="409"/>
      <c r="AB1451" s="409"/>
      <c r="AC1451" s="409"/>
      <c r="AD1451" s="409"/>
      <c r="AE1451" s="411"/>
    </row>
    <row r="1452" spans="19:31" x14ac:dyDescent="0.25">
      <c r="S1452" s="429"/>
      <c r="T1452" s="409"/>
      <c r="U1452" s="409"/>
      <c r="V1452" s="409"/>
      <c r="W1452" s="409"/>
      <c r="X1452" s="409"/>
      <c r="Y1452" s="409"/>
      <c r="Z1452" s="409"/>
      <c r="AA1452" s="409"/>
      <c r="AB1452" s="409"/>
      <c r="AC1452" s="409"/>
      <c r="AD1452" s="409"/>
      <c r="AE1452" s="411"/>
    </row>
    <row r="1453" spans="19:31" x14ac:dyDescent="0.25">
      <c r="S1453" s="429"/>
      <c r="T1453" s="409"/>
      <c r="U1453" s="409"/>
      <c r="V1453" s="409"/>
      <c r="W1453" s="409"/>
      <c r="X1453" s="409"/>
      <c r="Y1453" s="409"/>
      <c r="Z1453" s="409"/>
      <c r="AA1453" s="409"/>
      <c r="AB1453" s="409"/>
      <c r="AC1453" s="409"/>
      <c r="AD1453" s="409"/>
      <c r="AE1453" s="411"/>
    </row>
    <row r="1454" spans="19:31" x14ac:dyDescent="0.25">
      <c r="S1454" s="429"/>
      <c r="T1454" s="409"/>
      <c r="U1454" s="409"/>
      <c r="V1454" s="409"/>
      <c r="W1454" s="409"/>
      <c r="X1454" s="409"/>
      <c r="Y1454" s="409"/>
      <c r="Z1454" s="409"/>
      <c r="AA1454" s="409"/>
      <c r="AB1454" s="409"/>
      <c r="AC1454" s="409"/>
      <c r="AD1454" s="409"/>
      <c r="AE1454" s="411"/>
    </row>
    <row r="1455" spans="19:31" x14ac:dyDescent="0.25">
      <c r="S1455" s="429"/>
      <c r="T1455" s="409"/>
      <c r="U1455" s="409"/>
      <c r="V1455" s="409"/>
      <c r="W1455" s="409"/>
      <c r="X1455" s="409"/>
      <c r="Y1455" s="409"/>
      <c r="Z1455" s="409"/>
      <c r="AA1455" s="409"/>
      <c r="AB1455" s="409"/>
      <c r="AC1455" s="409"/>
      <c r="AD1455" s="409"/>
      <c r="AE1455" s="411"/>
    </row>
    <row r="1456" spans="19:31" x14ac:dyDescent="0.25">
      <c r="S1456" s="429"/>
      <c r="T1456" s="409"/>
      <c r="U1456" s="409"/>
      <c r="V1456" s="409"/>
      <c r="W1456" s="409"/>
      <c r="X1456" s="409"/>
      <c r="Y1456" s="409"/>
      <c r="Z1456" s="409"/>
      <c r="AA1456" s="409"/>
      <c r="AB1456" s="409"/>
      <c r="AC1456" s="409"/>
      <c r="AD1456" s="409"/>
      <c r="AE1456" s="411"/>
    </row>
    <row r="1457" spans="19:31" x14ac:dyDescent="0.25">
      <c r="S1457" s="429"/>
      <c r="T1457" s="409"/>
      <c r="U1457" s="409"/>
      <c r="V1457" s="409"/>
      <c r="W1457" s="409"/>
      <c r="X1457" s="409"/>
      <c r="Y1457" s="409"/>
      <c r="Z1457" s="409"/>
      <c r="AA1457" s="409"/>
      <c r="AB1457" s="409"/>
      <c r="AC1457" s="409"/>
      <c r="AD1457" s="409"/>
      <c r="AE1457" s="411"/>
    </row>
    <row r="1458" spans="19:31" x14ac:dyDescent="0.25">
      <c r="S1458" s="429"/>
      <c r="T1458" s="409"/>
      <c r="U1458" s="409"/>
      <c r="V1458" s="409"/>
      <c r="W1458" s="409"/>
      <c r="X1458" s="409"/>
      <c r="Y1458" s="409"/>
      <c r="Z1458" s="409"/>
      <c r="AA1458" s="409"/>
      <c r="AB1458" s="409"/>
      <c r="AC1458" s="409"/>
      <c r="AD1458" s="409"/>
      <c r="AE1458" s="411"/>
    </row>
    <row r="1459" spans="19:31" x14ac:dyDescent="0.25">
      <c r="S1459" s="429"/>
      <c r="T1459" s="409"/>
      <c r="U1459" s="409"/>
      <c r="V1459" s="409"/>
      <c r="W1459" s="409"/>
      <c r="X1459" s="409"/>
      <c r="Y1459" s="409"/>
      <c r="Z1459" s="409"/>
      <c r="AA1459" s="409"/>
      <c r="AB1459" s="409"/>
      <c r="AC1459" s="409"/>
      <c r="AD1459" s="409"/>
      <c r="AE1459" s="411"/>
    </row>
    <row r="1460" spans="19:31" x14ac:dyDescent="0.25">
      <c r="S1460" s="429"/>
      <c r="T1460" s="409"/>
      <c r="U1460" s="409"/>
      <c r="V1460" s="409"/>
      <c r="W1460" s="409"/>
      <c r="X1460" s="409"/>
      <c r="Y1460" s="409"/>
      <c r="Z1460" s="409"/>
      <c r="AA1460" s="409"/>
      <c r="AB1460" s="409"/>
      <c r="AC1460" s="409"/>
      <c r="AD1460" s="409"/>
      <c r="AE1460" s="411"/>
    </row>
    <row r="1461" spans="19:31" x14ac:dyDescent="0.25">
      <c r="S1461" s="429"/>
      <c r="T1461" s="409"/>
      <c r="U1461" s="409"/>
      <c r="V1461" s="409"/>
      <c r="W1461" s="409"/>
      <c r="X1461" s="409"/>
      <c r="Y1461" s="409"/>
      <c r="Z1461" s="409"/>
      <c r="AA1461" s="409"/>
      <c r="AB1461" s="409"/>
      <c r="AC1461" s="409"/>
      <c r="AD1461" s="409"/>
      <c r="AE1461" s="411"/>
    </row>
    <row r="1462" spans="19:31" x14ac:dyDescent="0.25">
      <c r="S1462" s="429"/>
      <c r="T1462" s="409"/>
      <c r="U1462" s="409"/>
      <c r="V1462" s="409"/>
      <c r="W1462" s="409"/>
      <c r="X1462" s="409"/>
      <c r="Y1462" s="409"/>
      <c r="Z1462" s="409"/>
      <c r="AA1462" s="409"/>
      <c r="AB1462" s="409"/>
      <c r="AC1462" s="409"/>
      <c r="AD1462" s="409"/>
      <c r="AE1462" s="411"/>
    </row>
    <row r="1463" spans="19:31" x14ac:dyDescent="0.25">
      <c r="S1463" s="429"/>
      <c r="T1463" s="409"/>
      <c r="U1463" s="409"/>
      <c r="V1463" s="409"/>
      <c r="W1463" s="409"/>
      <c r="X1463" s="409"/>
      <c r="Y1463" s="409"/>
      <c r="Z1463" s="409"/>
      <c r="AA1463" s="409"/>
      <c r="AB1463" s="409"/>
      <c r="AC1463" s="409"/>
      <c r="AD1463" s="409"/>
      <c r="AE1463" s="411"/>
    </row>
    <row r="1464" spans="19:31" x14ac:dyDescent="0.25">
      <c r="S1464" s="429"/>
      <c r="T1464" s="409"/>
      <c r="U1464" s="409"/>
      <c r="V1464" s="409"/>
      <c r="W1464" s="409"/>
      <c r="X1464" s="409"/>
      <c r="Y1464" s="409"/>
      <c r="Z1464" s="409"/>
      <c r="AA1464" s="409"/>
      <c r="AB1464" s="409"/>
      <c r="AC1464" s="409"/>
      <c r="AD1464" s="409"/>
      <c r="AE1464" s="411"/>
    </row>
    <row r="1465" spans="19:31" x14ac:dyDescent="0.25">
      <c r="S1465" s="429"/>
      <c r="T1465" s="409"/>
      <c r="U1465" s="409"/>
      <c r="V1465" s="409"/>
      <c r="W1465" s="409"/>
      <c r="X1465" s="409"/>
      <c r="Y1465" s="409"/>
      <c r="Z1465" s="409"/>
      <c r="AA1465" s="409"/>
      <c r="AB1465" s="409"/>
      <c r="AC1465" s="409"/>
      <c r="AD1465" s="409"/>
      <c r="AE1465" s="411"/>
    </row>
    <row r="1466" spans="19:31" x14ac:dyDescent="0.25">
      <c r="S1466" s="429"/>
      <c r="T1466" s="409"/>
      <c r="U1466" s="409"/>
      <c r="V1466" s="409"/>
      <c r="W1466" s="409"/>
      <c r="X1466" s="409"/>
      <c r="Y1466" s="409"/>
      <c r="Z1466" s="409"/>
      <c r="AA1466" s="409"/>
      <c r="AB1466" s="409"/>
      <c r="AC1466" s="409"/>
      <c r="AD1466" s="409"/>
      <c r="AE1466" s="411"/>
    </row>
    <row r="1467" spans="19:31" x14ac:dyDescent="0.25">
      <c r="S1467" s="429"/>
      <c r="T1467" s="409"/>
      <c r="U1467" s="409"/>
      <c r="V1467" s="409"/>
      <c r="W1467" s="409"/>
      <c r="X1467" s="409"/>
      <c r="Y1467" s="409"/>
      <c r="Z1467" s="409"/>
      <c r="AA1467" s="409"/>
      <c r="AB1467" s="409"/>
      <c r="AC1467" s="409"/>
      <c r="AD1467" s="409"/>
      <c r="AE1467" s="411"/>
    </row>
    <row r="1468" spans="19:31" x14ac:dyDescent="0.25">
      <c r="S1468" s="429"/>
      <c r="T1468" s="409"/>
      <c r="U1468" s="409"/>
      <c r="V1468" s="409"/>
      <c r="W1468" s="409"/>
      <c r="X1468" s="409"/>
      <c r="Y1468" s="409"/>
      <c r="Z1468" s="409"/>
      <c r="AA1468" s="409"/>
      <c r="AB1468" s="409"/>
      <c r="AC1468" s="409"/>
      <c r="AD1468" s="409"/>
      <c r="AE1468" s="411"/>
    </row>
    <row r="1469" spans="19:31" x14ac:dyDescent="0.25">
      <c r="S1469" s="429"/>
      <c r="T1469" s="409"/>
      <c r="U1469" s="409"/>
      <c r="V1469" s="409"/>
      <c r="W1469" s="409"/>
      <c r="X1469" s="409"/>
      <c r="Y1469" s="409"/>
      <c r="Z1469" s="409"/>
      <c r="AA1469" s="409"/>
      <c r="AB1469" s="409"/>
      <c r="AC1469" s="409"/>
      <c r="AD1469" s="409"/>
      <c r="AE1469" s="411"/>
    </row>
    <row r="1470" spans="19:31" x14ac:dyDescent="0.25">
      <c r="S1470" s="429"/>
      <c r="T1470" s="409"/>
      <c r="U1470" s="409"/>
      <c r="V1470" s="409"/>
      <c r="W1470" s="409"/>
      <c r="X1470" s="409"/>
      <c r="Y1470" s="409"/>
      <c r="Z1470" s="409"/>
      <c r="AA1470" s="409"/>
      <c r="AB1470" s="409"/>
      <c r="AC1470" s="409"/>
      <c r="AD1470" s="409"/>
      <c r="AE1470" s="411"/>
    </row>
    <row r="1471" spans="19:31" x14ac:dyDescent="0.25">
      <c r="S1471" s="429"/>
      <c r="T1471" s="409"/>
      <c r="U1471" s="409"/>
      <c r="V1471" s="409"/>
      <c r="W1471" s="409"/>
      <c r="X1471" s="409"/>
      <c r="Y1471" s="409"/>
      <c r="Z1471" s="409"/>
      <c r="AA1471" s="409"/>
      <c r="AB1471" s="409"/>
      <c r="AC1471" s="409"/>
      <c r="AD1471" s="409"/>
      <c r="AE1471" s="411"/>
    </row>
    <row r="1472" spans="19:31" x14ac:dyDescent="0.25">
      <c r="S1472" s="429"/>
      <c r="T1472" s="409"/>
      <c r="U1472" s="409"/>
      <c r="V1472" s="409"/>
      <c r="W1472" s="409"/>
      <c r="X1472" s="409"/>
      <c r="Y1472" s="409"/>
      <c r="Z1472" s="409"/>
      <c r="AA1472" s="409"/>
      <c r="AB1472" s="409"/>
      <c r="AC1472" s="409"/>
      <c r="AD1472" s="409"/>
      <c r="AE1472" s="411"/>
    </row>
    <row r="1473" spans="19:31" x14ac:dyDescent="0.25">
      <c r="S1473" s="429"/>
      <c r="T1473" s="409"/>
      <c r="U1473" s="409"/>
      <c r="V1473" s="409"/>
      <c r="W1473" s="409"/>
      <c r="X1473" s="409"/>
      <c r="Y1473" s="409"/>
      <c r="Z1473" s="409"/>
      <c r="AA1473" s="409"/>
      <c r="AB1473" s="409"/>
      <c r="AC1473" s="409"/>
      <c r="AD1473" s="409"/>
      <c r="AE1473" s="411"/>
    </row>
    <row r="1474" spans="19:31" x14ac:dyDescent="0.25">
      <c r="S1474" s="429"/>
      <c r="T1474" s="409"/>
      <c r="U1474" s="409"/>
      <c r="V1474" s="409"/>
      <c r="W1474" s="409"/>
      <c r="X1474" s="409"/>
      <c r="Y1474" s="409"/>
      <c r="Z1474" s="409"/>
      <c r="AA1474" s="409"/>
      <c r="AB1474" s="409"/>
      <c r="AC1474" s="409"/>
      <c r="AD1474" s="409"/>
      <c r="AE1474" s="411"/>
    </row>
    <row r="1475" spans="19:31" x14ac:dyDescent="0.25">
      <c r="S1475" s="429"/>
      <c r="T1475" s="409"/>
      <c r="U1475" s="409"/>
      <c r="V1475" s="409"/>
      <c r="W1475" s="409"/>
      <c r="X1475" s="409"/>
      <c r="Y1475" s="409"/>
      <c r="Z1475" s="409"/>
      <c r="AA1475" s="409"/>
      <c r="AB1475" s="409"/>
      <c r="AC1475" s="409"/>
      <c r="AD1475" s="409"/>
      <c r="AE1475" s="411"/>
    </row>
    <row r="1476" spans="19:31" x14ac:dyDescent="0.25">
      <c r="S1476" s="429"/>
      <c r="T1476" s="409"/>
      <c r="U1476" s="409"/>
      <c r="V1476" s="409"/>
      <c r="W1476" s="409"/>
      <c r="X1476" s="409"/>
      <c r="Y1476" s="409"/>
      <c r="Z1476" s="409"/>
      <c r="AA1476" s="409"/>
      <c r="AB1476" s="409"/>
      <c r="AC1476" s="409"/>
      <c r="AD1476" s="409"/>
      <c r="AE1476" s="411"/>
    </row>
    <row r="1477" spans="19:31" x14ac:dyDescent="0.25">
      <c r="S1477" s="429"/>
      <c r="T1477" s="409"/>
      <c r="U1477" s="409"/>
      <c r="V1477" s="409"/>
      <c r="W1477" s="409"/>
      <c r="X1477" s="409"/>
      <c r="Y1477" s="409"/>
      <c r="Z1477" s="409"/>
      <c r="AA1477" s="409"/>
      <c r="AB1477" s="409"/>
      <c r="AC1477" s="409"/>
      <c r="AD1477" s="409"/>
      <c r="AE1477" s="411"/>
    </row>
    <row r="1478" spans="19:31" x14ac:dyDescent="0.25">
      <c r="S1478" s="429"/>
      <c r="T1478" s="409"/>
      <c r="U1478" s="409"/>
      <c r="V1478" s="409"/>
      <c r="W1478" s="409"/>
      <c r="X1478" s="409"/>
      <c r="Y1478" s="409"/>
      <c r="Z1478" s="409"/>
      <c r="AA1478" s="409"/>
      <c r="AB1478" s="409"/>
      <c r="AC1478" s="409"/>
      <c r="AD1478" s="409"/>
      <c r="AE1478" s="411"/>
    </row>
    <row r="1479" spans="19:31" x14ac:dyDescent="0.25">
      <c r="S1479" s="429"/>
      <c r="T1479" s="409"/>
      <c r="U1479" s="409"/>
      <c r="V1479" s="409"/>
      <c r="W1479" s="409"/>
      <c r="X1479" s="409"/>
      <c r="Y1479" s="409"/>
      <c r="Z1479" s="409"/>
      <c r="AA1479" s="409"/>
      <c r="AB1479" s="409"/>
      <c r="AC1479" s="409"/>
      <c r="AD1479" s="409"/>
      <c r="AE1479" s="411"/>
    </row>
    <row r="1480" spans="19:31" x14ac:dyDescent="0.25">
      <c r="S1480" s="429"/>
      <c r="T1480" s="409"/>
      <c r="U1480" s="409"/>
      <c r="V1480" s="409"/>
      <c r="W1480" s="409"/>
      <c r="X1480" s="409"/>
      <c r="Y1480" s="409"/>
      <c r="Z1480" s="409"/>
      <c r="AA1480" s="409"/>
      <c r="AB1480" s="409"/>
      <c r="AC1480" s="409"/>
      <c r="AD1480" s="409"/>
      <c r="AE1480" s="411"/>
    </row>
    <row r="1481" spans="19:31" x14ac:dyDescent="0.25">
      <c r="S1481" s="429"/>
      <c r="T1481" s="409"/>
      <c r="U1481" s="409"/>
      <c r="V1481" s="409"/>
      <c r="W1481" s="409"/>
      <c r="X1481" s="409"/>
      <c r="Y1481" s="409"/>
      <c r="Z1481" s="409"/>
      <c r="AA1481" s="409"/>
      <c r="AB1481" s="409"/>
      <c r="AC1481" s="409"/>
      <c r="AD1481" s="409"/>
      <c r="AE1481" s="411"/>
    </row>
    <row r="1482" spans="19:31" x14ac:dyDescent="0.25">
      <c r="S1482" s="429"/>
      <c r="T1482" s="409"/>
      <c r="U1482" s="409"/>
      <c r="V1482" s="409"/>
      <c r="W1482" s="409"/>
      <c r="X1482" s="409"/>
      <c r="Y1482" s="409"/>
      <c r="Z1482" s="409"/>
      <c r="AA1482" s="409"/>
      <c r="AB1482" s="409"/>
      <c r="AC1482" s="409"/>
      <c r="AD1482" s="409"/>
      <c r="AE1482" s="411"/>
    </row>
    <row r="1483" spans="19:31" x14ac:dyDescent="0.25">
      <c r="S1483" s="429"/>
      <c r="T1483" s="409"/>
      <c r="U1483" s="409"/>
      <c r="V1483" s="409"/>
      <c r="W1483" s="409"/>
      <c r="X1483" s="409"/>
      <c r="Y1483" s="409"/>
      <c r="Z1483" s="409"/>
      <c r="AA1483" s="409"/>
      <c r="AB1483" s="409"/>
      <c r="AC1483" s="409"/>
      <c r="AD1483" s="409"/>
      <c r="AE1483" s="411"/>
    </row>
    <row r="1484" spans="19:31" x14ac:dyDescent="0.25">
      <c r="S1484" s="429"/>
      <c r="T1484" s="409"/>
      <c r="U1484" s="409"/>
      <c r="V1484" s="409"/>
      <c r="W1484" s="409"/>
      <c r="X1484" s="409"/>
      <c r="Y1484" s="409"/>
      <c r="Z1484" s="409"/>
      <c r="AA1484" s="409"/>
      <c r="AB1484" s="409"/>
      <c r="AC1484" s="409"/>
      <c r="AD1484" s="409"/>
      <c r="AE1484" s="411"/>
    </row>
    <row r="1485" spans="19:31" x14ac:dyDescent="0.25">
      <c r="S1485" s="429"/>
      <c r="T1485" s="409"/>
      <c r="U1485" s="409"/>
      <c r="V1485" s="409"/>
      <c r="W1485" s="409"/>
      <c r="X1485" s="409"/>
      <c r="Y1485" s="409"/>
      <c r="Z1485" s="409"/>
      <c r="AA1485" s="409"/>
      <c r="AB1485" s="409"/>
      <c r="AC1485" s="409"/>
      <c r="AD1485" s="409"/>
      <c r="AE1485" s="411"/>
    </row>
    <row r="1486" spans="19:31" x14ac:dyDescent="0.25">
      <c r="S1486" s="429"/>
      <c r="T1486" s="409"/>
      <c r="U1486" s="409"/>
      <c r="V1486" s="409"/>
      <c r="W1486" s="409"/>
      <c r="X1486" s="409"/>
      <c r="Y1486" s="409"/>
      <c r="Z1486" s="409"/>
      <c r="AA1486" s="409"/>
      <c r="AB1486" s="409"/>
      <c r="AC1486" s="409"/>
      <c r="AD1486" s="409"/>
      <c r="AE1486" s="411"/>
    </row>
    <row r="1487" spans="19:31" x14ac:dyDescent="0.25">
      <c r="S1487" s="429"/>
      <c r="T1487" s="409"/>
      <c r="U1487" s="409"/>
      <c r="V1487" s="409"/>
      <c r="W1487" s="409"/>
      <c r="X1487" s="409"/>
      <c r="Y1487" s="409"/>
      <c r="Z1487" s="409"/>
      <c r="AA1487" s="409"/>
      <c r="AB1487" s="409"/>
      <c r="AC1487" s="409"/>
      <c r="AD1487" s="409"/>
      <c r="AE1487" s="411"/>
    </row>
    <row r="1488" spans="19:31" x14ac:dyDescent="0.25">
      <c r="S1488" s="429"/>
      <c r="T1488" s="409"/>
      <c r="U1488" s="409"/>
      <c r="V1488" s="409"/>
      <c r="W1488" s="409"/>
      <c r="X1488" s="409"/>
      <c r="Y1488" s="409"/>
      <c r="Z1488" s="409"/>
      <c r="AA1488" s="409"/>
      <c r="AB1488" s="409"/>
      <c r="AC1488" s="409"/>
      <c r="AD1488" s="409"/>
      <c r="AE1488" s="411"/>
    </row>
    <row r="1489" spans="19:31" x14ac:dyDescent="0.25">
      <c r="S1489" s="429"/>
      <c r="T1489" s="409"/>
      <c r="U1489" s="409"/>
      <c r="V1489" s="409"/>
      <c r="W1489" s="409"/>
      <c r="X1489" s="409"/>
      <c r="Y1489" s="409"/>
      <c r="Z1489" s="409"/>
      <c r="AA1489" s="409"/>
      <c r="AB1489" s="409"/>
      <c r="AC1489" s="409"/>
      <c r="AD1489" s="409"/>
      <c r="AE1489" s="411"/>
    </row>
    <row r="1490" spans="19:31" x14ac:dyDescent="0.25">
      <c r="S1490" s="429"/>
      <c r="T1490" s="409"/>
      <c r="U1490" s="409"/>
      <c r="V1490" s="409"/>
      <c r="W1490" s="409"/>
      <c r="X1490" s="409"/>
      <c r="Y1490" s="409"/>
      <c r="Z1490" s="409"/>
      <c r="AA1490" s="409"/>
      <c r="AB1490" s="409"/>
      <c r="AC1490" s="409"/>
      <c r="AD1490" s="409"/>
      <c r="AE1490" s="411"/>
    </row>
    <row r="1491" spans="19:31" x14ac:dyDescent="0.25">
      <c r="S1491" s="429"/>
      <c r="T1491" s="409"/>
      <c r="U1491" s="409"/>
      <c r="V1491" s="409"/>
      <c r="W1491" s="409"/>
      <c r="X1491" s="409"/>
      <c r="Y1491" s="409"/>
      <c r="Z1491" s="409"/>
      <c r="AA1491" s="409"/>
      <c r="AB1491" s="409"/>
      <c r="AC1491" s="409"/>
      <c r="AD1491" s="409"/>
      <c r="AE1491" s="411"/>
    </row>
    <row r="1492" spans="19:31" x14ac:dyDescent="0.25">
      <c r="S1492" s="429"/>
      <c r="T1492" s="409"/>
      <c r="U1492" s="409"/>
      <c r="V1492" s="409"/>
      <c r="W1492" s="409"/>
      <c r="X1492" s="409"/>
      <c r="Y1492" s="409"/>
      <c r="Z1492" s="409"/>
      <c r="AA1492" s="409"/>
      <c r="AB1492" s="409"/>
      <c r="AC1492" s="409"/>
      <c r="AD1492" s="409"/>
      <c r="AE1492" s="411"/>
    </row>
    <row r="1493" spans="19:31" x14ac:dyDescent="0.25">
      <c r="S1493" s="429"/>
      <c r="T1493" s="409"/>
      <c r="U1493" s="409"/>
      <c r="V1493" s="409"/>
      <c r="W1493" s="409"/>
      <c r="X1493" s="409"/>
      <c r="Y1493" s="409"/>
      <c r="Z1493" s="409"/>
      <c r="AA1493" s="409"/>
      <c r="AB1493" s="409"/>
      <c r="AC1493" s="409"/>
      <c r="AD1493" s="409"/>
      <c r="AE1493" s="411"/>
    </row>
    <row r="1494" spans="19:31" x14ac:dyDescent="0.25">
      <c r="S1494" s="429"/>
      <c r="T1494" s="409"/>
      <c r="U1494" s="409"/>
      <c r="V1494" s="409"/>
      <c r="W1494" s="409"/>
      <c r="X1494" s="409"/>
      <c r="Y1494" s="409"/>
      <c r="Z1494" s="409"/>
      <c r="AA1494" s="409"/>
      <c r="AB1494" s="409"/>
      <c r="AC1494" s="409"/>
      <c r="AD1494" s="409"/>
      <c r="AE1494" s="411"/>
    </row>
    <row r="1495" spans="19:31" x14ac:dyDescent="0.25">
      <c r="S1495" s="429"/>
      <c r="T1495" s="409"/>
      <c r="U1495" s="409"/>
      <c r="V1495" s="409"/>
      <c r="W1495" s="409"/>
      <c r="X1495" s="409"/>
      <c r="Y1495" s="409"/>
      <c r="Z1495" s="409"/>
      <c r="AA1495" s="409"/>
      <c r="AB1495" s="409"/>
      <c r="AC1495" s="409"/>
      <c r="AD1495" s="409"/>
      <c r="AE1495" s="411"/>
    </row>
    <row r="1496" spans="19:31" x14ac:dyDescent="0.25">
      <c r="S1496" s="429"/>
      <c r="T1496" s="409"/>
      <c r="U1496" s="409"/>
      <c r="V1496" s="409"/>
      <c r="W1496" s="409"/>
      <c r="X1496" s="409"/>
      <c r="Y1496" s="409"/>
      <c r="Z1496" s="409"/>
      <c r="AA1496" s="409"/>
      <c r="AB1496" s="409"/>
      <c r="AC1496" s="409"/>
      <c r="AD1496" s="409"/>
      <c r="AE1496" s="411"/>
    </row>
    <row r="1497" spans="19:31" x14ac:dyDescent="0.25">
      <c r="S1497" s="429"/>
      <c r="T1497" s="409"/>
      <c r="U1497" s="409"/>
      <c r="V1497" s="409"/>
      <c r="W1497" s="409"/>
      <c r="X1497" s="409"/>
      <c r="Y1497" s="409"/>
      <c r="Z1497" s="409"/>
      <c r="AA1497" s="409"/>
      <c r="AB1497" s="409"/>
      <c r="AC1497" s="409"/>
      <c r="AD1497" s="409"/>
      <c r="AE1497" s="411"/>
    </row>
    <row r="1498" spans="19:31" x14ac:dyDescent="0.25">
      <c r="S1498" s="429"/>
      <c r="T1498" s="409"/>
      <c r="U1498" s="409"/>
      <c r="V1498" s="409"/>
      <c r="W1498" s="409"/>
      <c r="X1498" s="409"/>
      <c r="Y1498" s="409"/>
      <c r="Z1498" s="409"/>
      <c r="AA1498" s="409"/>
      <c r="AB1498" s="409"/>
      <c r="AC1498" s="409"/>
      <c r="AD1498" s="409"/>
      <c r="AE1498" s="411"/>
    </row>
    <row r="1499" spans="19:31" x14ac:dyDescent="0.25">
      <c r="S1499" s="429"/>
      <c r="T1499" s="409"/>
      <c r="U1499" s="409"/>
      <c r="V1499" s="409"/>
      <c r="W1499" s="409"/>
      <c r="X1499" s="409"/>
      <c r="Y1499" s="409"/>
      <c r="Z1499" s="409"/>
      <c r="AA1499" s="409"/>
      <c r="AB1499" s="409"/>
      <c r="AC1499" s="409"/>
      <c r="AD1499" s="409"/>
      <c r="AE1499" s="411"/>
    </row>
    <row r="1500" spans="19:31" x14ac:dyDescent="0.25">
      <c r="S1500" s="429"/>
      <c r="T1500" s="409"/>
      <c r="U1500" s="409"/>
      <c r="V1500" s="409"/>
      <c r="W1500" s="409"/>
      <c r="X1500" s="409"/>
      <c r="Y1500" s="409"/>
      <c r="Z1500" s="409"/>
      <c r="AA1500" s="409"/>
      <c r="AB1500" s="409"/>
      <c r="AC1500" s="409"/>
      <c r="AD1500" s="409"/>
      <c r="AE1500" s="411"/>
    </row>
    <row r="1501" spans="19:31" x14ac:dyDescent="0.25">
      <c r="S1501" s="429"/>
      <c r="T1501" s="409"/>
      <c r="U1501" s="409"/>
      <c r="V1501" s="409"/>
      <c r="W1501" s="409"/>
      <c r="X1501" s="409"/>
      <c r="Y1501" s="409"/>
      <c r="Z1501" s="409"/>
      <c r="AA1501" s="409"/>
      <c r="AB1501" s="409"/>
      <c r="AC1501" s="409"/>
      <c r="AD1501" s="409"/>
      <c r="AE1501" s="411"/>
    </row>
    <row r="1502" spans="19:31" x14ac:dyDescent="0.25">
      <c r="S1502" s="429"/>
      <c r="T1502" s="409"/>
      <c r="U1502" s="409"/>
      <c r="V1502" s="409"/>
      <c r="W1502" s="409"/>
      <c r="X1502" s="409"/>
      <c r="Y1502" s="409"/>
      <c r="Z1502" s="409"/>
      <c r="AA1502" s="409"/>
      <c r="AB1502" s="409"/>
      <c r="AC1502" s="409"/>
      <c r="AD1502" s="409"/>
      <c r="AE1502" s="411"/>
    </row>
    <row r="1503" spans="19:31" x14ac:dyDescent="0.25">
      <c r="S1503" s="429"/>
      <c r="T1503" s="409"/>
      <c r="U1503" s="409"/>
      <c r="V1503" s="409"/>
      <c r="W1503" s="409"/>
      <c r="X1503" s="409"/>
      <c r="Y1503" s="409"/>
      <c r="Z1503" s="409"/>
      <c r="AA1503" s="409"/>
      <c r="AB1503" s="409"/>
      <c r="AC1503" s="409"/>
      <c r="AD1503" s="409"/>
      <c r="AE1503" s="411"/>
    </row>
    <row r="1504" spans="19:31" x14ac:dyDescent="0.25">
      <c r="S1504" s="429"/>
      <c r="T1504" s="409"/>
      <c r="U1504" s="409"/>
      <c r="V1504" s="409"/>
      <c r="W1504" s="409"/>
      <c r="X1504" s="409"/>
      <c r="Y1504" s="409"/>
      <c r="Z1504" s="409"/>
      <c r="AA1504" s="409"/>
      <c r="AB1504" s="409"/>
      <c r="AC1504" s="409"/>
      <c r="AD1504" s="409"/>
      <c r="AE1504" s="411"/>
    </row>
    <row r="1505" spans="19:31" x14ac:dyDescent="0.25">
      <c r="S1505" s="429"/>
      <c r="T1505" s="409"/>
      <c r="U1505" s="409"/>
      <c r="V1505" s="409"/>
      <c r="W1505" s="409"/>
      <c r="X1505" s="409"/>
      <c r="Y1505" s="409"/>
      <c r="Z1505" s="409"/>
      <c r="AA1505" s="409"/>
      <c r="AB1505" s="409"/>
      <c r="AC1505" s="409"/>
      <c r="AD1505" s="409"/>
      <c r="AE1505" s="411"/>
    </row>
    <row r="1506" spans="19:31" x14ac:dyDescent="0.25">
      <c r="S1506" s="429"/>
      <c r="T1506" s="409"/>
      <c r="U1506" s="409"/>
      <c r="V1506" s="409"/>
      <c r="W1506" s="409"/>
      <c r="X1506" s="409"/>
      <c r="Y1506" s="409"/>
      <c r="Z1506" s="409"/>
      <c r="AA1506" s="409"/>
      <c r="AB1506" s="409"/>
      <c r="AC1506" s="409"/>
      <c r="AD1506" s="409"/>
      <c r="AE1506" s="411"/>
    </row>
    <row r="1507" spans="19:31" x14ac:dyDescent="0.25">
      <c r="S1507" s="429"/>
      <c r="T1507" s="409"/>
      <c r="U1507" s="409"/>
      <c r="V1507" s="409"/>
      <c r="W1507" s="409"/>
      <c r="X1507" s="409"/>
      <c r="Y1507" s="409"/>
      <c r="Z1507" s="409"/>
      <c r="AA1507" s="409"/>
      <c r="AB1507" s="409"/>
      <c r="AC1507" s="409"/>
      <c r="AD1507" s="409"/>
      <c r="AE1507" s="411"/>
    </row>
    <row r="1508" spans="19:31" x14ac:dyDescent="0.25">
      <c r="S1508" s="429"/>
      <c r="T1508" s="409"/>
      <c r="U1508" s="409"/>
      <c r="V1508" s="409"/>
      <c r="W1508" s="409"/>
      <c r="X1508" s="409"/>
      <c r="Y1508" s="409"/>
      <c r="Z1508" s="409"/>
      <c r="AA1508" s="409"/>
      <c r="AB1508" s="409"/>
      <c r="AC1508" s="409"/>
      <c r="AD1508" s="409"/>
      <c r="AE1508" s="411"/>
    </row>
    <row r="1509" spans="19:31" x14ac:dyDescent="0.25">
      <c r="S1509" s="429"/>
      <c r="T1509" s="409"/>
      <c r="U1509" s="409"/>
      <c r="V1509" s="409"/>
      <c r="W1509" s="409"/>
      <c r="X1509" s="409"/>
      <c r="Y1509" s="409"/>
      <c r="Z1509" s="409"/>
      <c r="AA1509" s="409"/>
      <c r="AB1509" s="409"/>
      <c r="AC1509" s="409"/>
      <c r="AD1509" s="409"/>
      <c r="AE1509" s="411"/>
    </row>
    <row r="1510" spans="19:31" x14ac:dyDescent="0.25">
      <c r="S1510" s="429"/>
      <c r="T1510" s="409"/>
      <c r="U1510" s="409"/>
      <c r="V1510" s="409"/>
      <c r="W1510" s="409"/>
      <c r="X1510" s="409"/>
      <c r="Y1510" s="409"/>
      <c r="Z1510" s="409"/>
      <c r="AA1510" s="409"/>
      <c r="AB1510" s="409"/>
      <c r="AC1510" s="409"/>
      <c r="AD1510" s="409"/>
      <c r="AE1510" s="411"/>
    </row>
    <row r="1511" spans="19:31" x14ac:dyDescent="0.25">
      <c r="S1511" s="429"/>
      <c r="T1511" s="409"/>
      <c r="U1511" s="409"/>
      <c r="V1511" s="409"/>
      <c r="W1511" s="409"/>
      <c r="X1511" s="409"/>
      <c r="Y1511" s="409"/>
      <c r="Z1511" s="409"/>
      <c r="AA1511" s="409"/>
      <c r="AB1511" s="409"/>
      <c r="AC1511" s="409"/>
      <c r="AD1511" s="409"/>
      <c r="AE1511" s="411"/>
    </row>
    <row r="1512" spans="19:31" x14ac:dyDescent="0.25">
      <c r="S1512" s="429"/>
      <c r="T1512" s="409"/>
      <c r="U1512" s="409"/>
      <c r="V1512" s="409"/>
      <c r="W1512" s="409"/>
      <c r="X1512" s="409"/>
      <c r="Y1512" s="409"/>
      <c r="Z1512" s="409"/>
      <c r="AA1512" s="409"/>
      <c r="AB1512" s="409"/>
      <c r="AC1512" s="409"/>
      <c r="AD1512" s="409"/>
      <c r="AE1512" s="411"/>
    </row>
    <row r="1513" spans="19:31" x14ac:dyDescent="0.25">
      <c r="S1513" s="429"/>
      <c r="T1513" s="409"/>
      <c r="U1513" s="409"/>
      <c r="V1513" s="409"/>
      <c r="W1513" s="409"/>
      <c r="X1513" s="409"/>
      <c r="Y1513" s="409"/>
      <c r="Z1513" s="409"/>
      <c r="AA1513" s="409"/>
      <c r="AB1513" s="409"/>
      <c r="AC1513" s="409"/>
      <c r="AD1513" s="409"/>
      <c r="AE1513" s="411"/>
    </row>
    <row r="1514" spans="19:31" x14ac:dyDescent="0.25">
      <c r="S1514" s="429"/>
      <c r="T1514" s="409"/>
      <c r="U1514" s="409"/>
      <c r="V1514" s="409"/>
      <c r="W1514" s="409"/>
      <c r="X1514" s="409"/>
      <c r="Y1514" s="409"/>
      <c r="Z1514" s="409"/>
      <c r="AA1514" s="409"/>
      <c r="AB1514" s="409"/>
      <c r="AC1514" s="409"/>
      <c r="AD1514" s="409"/>
      <c r="AE1514" s="411"/>
    </row>
    <row r="1515" spans="19:31" x14ac:dyDescent="0.25">
      <c r="S1515" s="429"/>
      <c r="T1515" s="409"/>
      <c r="U1515" s="409"/>
      <c r="V1515" s="409"/>
      <c r="W1515" s="409"/>
      <c r="X1515" s="409"/>
      <c r="Y1515" s="409"/>
      <c r="Z1515" s="409"/>
      <c r="AA1515" s="409"/>
      <c r="AB1515" s="409"/>
      <c r="AC1515" s="409"/>
      <c r="AD1515" s="409"/>
      <c r="AE1515" s="411"/>
    </row>
    <row r="1516" spans="19:31" x14ac:dyDescent="0.25">
      <c r="S1516" s="429"/>
      <c r="T1516" s="409"/>
      <c r="U1516" s="409"/>
      <c r="V1516" s="409"/>
      <c r="W1516" s="409"/>
      <c r="X1516" s="409"/>
      <c r="Y1516" s="409"/>
      <c r="Z1516" s="409"/>
      <c r="AA1516" s="409"/>
      <c r="AB1516" s="409"/>
      <c r="AC1516" s="409"/>
      <c r="AD1516" s="409"/>
      <c r="AE1516" s="411"/>
    </row>
    <row r="1517" spans="19:31" x14ac:dyDescent="0.25">
      <c r="S1517" s="429"/>
      <c r="T1517" s="409"/>
      <c r="U1517" s="409"/>
      <c r="V1517" s="409"/>
      <c r="W1517" s="409"/>
      <c r="X1517" s="409"/>
      <c r="Y1517" s="409"/>
      <c r="Z1517" s="409"/>
      <c r="AA1517" s="409"/>
      <c r="AB1517" s="409"/>
      <c r="AC1517" s="409"/>
      <c r="AD1517" s="409"/>
      <c r="AE1517" s="411"/>
    </row>
    <row r="1518" spans="19:31" x14ac:dyDescent="0.25">
      <c r="S1518" s="429"/>
      <c r="T1518" s="409"/>
      <c r="U1518" s="409"/>
      <c r="V1518" s="409"/>
      <c r="W1518" s="409"/>
      <c r="X1518" s="409"/>
      <c r="Y1518" s="409"/>
      <c r="Z1518" s="409"/>
      <c r="AA1518" s="409"/>
      <c r="AB1518" s="409"/>
      <c r="AC1518" s="409"/>
      <c r="AD1518" s="409"/>
      <c r="AE1518" s="411"/>
    </row>
    <row r="1519" spans="19:31" x14ac:dyDescent="0.25">
      <c r="S1519" s="429"/>
      <c r="T1519" s="409"/>
      <c r="U1519" s="409"/>
      <c r="V1519" s="409"/>
      <c r="W1519" s="409"/>
      <c r="X1519" s="409"/>
      <c r="Y1519" s="409"/>
      <c r="Z1519" s="409"/>
      <c r="AA1519" s="409"/>
      <c r="AB1519" s="409"/>
      <c r="AC1519" s="409"/>
      <c r="AD1519" s="409"/>
      <c r="AE1519" s="411"/>
    </row>
    <row r="1520" spans="19:31" x14ac:dyDescent="0.25">
      <c r="S1520" s="429"/>
      <c r="T1520" s="409"/>
      <c r="U1520" s="409"/>
      <c r="V1520" s="409"/>
      <c r="W1520" s="409"/>
      <c r="X1520" s="409"/>
      <c r="Y1520" s="409"/>
      <c r="Z1520" s="409"/>
      <c r="AA1520" s="409"/>
      <c r="AB1520" s="409"/>
      <c r="AC1520" s="409"/>
      <c r="AD1520" s="409"/>
      <c r="AE1520" s="411"/>
    </row>
    <row r="1521" spans="19:31" x14ac:dyDescent="0.25">
      <c r="S1521" s="429"/>
      <c r="T1521" s="409"/>
      <c r="U1521" s="409"/>
      <c r="V1521" s="409"/>
      <c r="W1521" s="409"/>
      <c r="X1521" s="409"/>
      <c r="Y1521" s="409"/>
      <c r="Z1521" s="409"/>
      <c r="AA1521" s="409"/>
      <c r="AB1521" s="409"/>
      <c r="AC1521" s="409"/>
      <c r="AD1521" s="409"/>
      <c r="AE1521" s="411"/>
    </row>
    <row r="1522" spans="19:31" x14ac:dyDescent="0.25">
      <c r="S1522" s="429"/>
      <c r="T1522" s="409"/>
      <c r="U1522" s="409"/>
      <c r="V1522" s="409"/>
      <c r="W1522" s="409"/>
      <c r="X1522" s="409"/>
      <c r="Y1522" s="409"/>
      <c r="Z1522" s="409"/>
      <c r="AA1522" s="409"/>
      <c r="AB1522" s="409"/>
      <c r="AC1522" s="409"/>
      <c r="AD1522" s="409"/>
      <c r="AE1522" s="411"/>
    </row>
    <row r="1523" spans="19:31" x14ac:dyDescent="0.25">
      <c r="S1523" s="429"/>
      <c r="T1523" s="409"/>
      <c r="U1523" s="409"/>
      <c r="V1523" s="409"/>
      <c r="W1523" s="409"/>
      <c r="X1523" s="409"/>
      <c r="Y1523" s="409"/>
      <c r="Z1523" s="409"/>
      <c r="AA1523" s="409"/>
      <c r="AB1523" s="409"/>
      <c r="AC1523" s="409"/>
      <c r="AD1523" s="409"/>
      <c r="AE1523" s="411"/>
    </row>
    <row r="1524" spans="19:31" x14ac:dyDescent="0.25">
      <c r="S1524" s="429"/>
      <c r="T1524" s="409"/>
      <c r="U1524" s="409"/>
      <c r="V1524" s="409"/>
      <c r="W1524" s="409"/>
      <c r="X1524" s="409"/>
      <c r="Y1524" s="409"/>
      <c r="Z1524" s="409"/>
      <c r="AA1524" s="409"/>
      <c r="AB1524" s="409"/>
      <c r="AC1524" s="409"/>
      <c r="AD1524" s="409"/>
      <c r="AE1524" s="411"/>
    </row>
    <row r="1525" spans="19:31" x14ac:dyDescent="0.25">
      <c r="S1525" s="429"/>
      <c r="T1525" s="409"/>
      <c r="U1525" s="409"/>
      <c r="V1525" s="409"/>
      <c r="W1525" s="409"/>
      <c r="X1525" s="409"/>
      <c r="Y1525" s="409"/>
      <c r="Z1525" s="409"/>
      <c r="AA1525" s="409"/>
      <c r="AB1525" s="409"/>
      <c r="AC1525" s="409"/>
      <c r="AD1525" s="409"/>
      <c r="AE1525" s="411"/>
    </row>
    <row r="1526" spans="19:31" x14ac:dyDescent="0.25">
      <c r="S1526" s="429"/>
      <c r="T1526" s="409"/>
      <c r="U1526" s="409"/>
      <c r="V1526" s="409"/>
      <c r="W1526" s="409"/>
      <c r="X1526" s="409"/>
      <c r="Y1526" s="409"/>
      <c r="Z1526" s="409"/>
      <c r="AA1526" s="409"/>
      <c r="AB1526" s="409"/>
      <c r="AC1526" s="409"/>
      <c r="AD1526" s="409"/>
      <c r="AE1526" s="411"/>
    </row>
    <row r="1527" spans="19:31" x14ac:dyDescent="0.25">
      <c r="S1527" s="429"/>
      <c r="T1527" s="409"/>
      <c r="U1527" s="409"/>
      <c r="V1527" s="409"/>
      <c r="W1527" s="409"/>
      <c r="X1527" s="409"/>
      <c r="Y1527" s="409"/>
      <c r="Z1527" s="409"/>
      <c r="AA1527" s="409"/>
      <c r="AB1527" s="409"/>
      <c r="AC1527" s="409"/>
      <c r="AD1527" s="409"/>
      <c r="AE1527" s="411"/>
    </row>
    <row r="1528" spans="19:31" x14ac:dyDescent="0.25">
      <c r="S1528" s="429"/>
      <c r="T1528" s="409"/>
      <c r="U1528" s="409"/>
      <c r="V1528" s="409"/>
      <c r="W1528" s="409"/>
      <c r="X1528" s="409"/>
      <c r="Y1528" s="409"/>
      <c r="Z1528" s="409"/>
      <c r="AA1528" s="409"/>
      <c r="AB1528" s="409"/>
      <c r="AC1528" s="409"/>
      <c r="AD1528" s="409"/>
      <c r="AE1528" s="411"/>
    </row>
    <row r="1529" spans="19:31" x14ac:dyDescent="0.25">
      <c r="S1529" s="429"/>
      <c r="T1529" s="409"/>
      <c r="U1529" s="409"/>
      <c r="V1529" s="409"/>
      <c r="W1529" s="409"/>
      <c r="X1529" s="409"/>
      <c r="Y1529" s="409"/>
      <c r="Z1529" s="409"/>
      <c r="AA1529" s="409"/>
      <c r="AB1529" s="409"/>
      <c r="AC1529" s="409"/>
      <c r="AD1529" s="409"/>
      <c r="AE1529" s="411"/>
    </row>
    <row r="1530" spans="19:31" x14ac:dyDescent="0.25">
      <c r="S1530" s="429"/>
      <c r="T1530" s="409"/>
      <c r="U1530" s="409"/>
      <c r="V1530" s="409"/>
      <c r="W1530" s="409"/>
      <c r="X1530" s="409"/>
      <c r="Y1530" s="409"/>
      <c r="Z1530" s="409"/>
      <c r="AA1530" s="409"/>
      <c r="AB1530" s="409"/>
      <c r="AC1530" s="409"/>
      <c r="AD1530" s="409"/>
      <c r="AE1530" s="411"/>
    </row>
    <row r="1531" spans="19:31" x14ac:dyDescent="0.25">
      <c r="S1531" s="429"/>
      <c r="T1531" s="409"/>
      <c r="U1531" s="409"/>
      <c r="V1531" s="409"/>
      <c r="W1531" s="409"/>
      <c r="X1531" s="409"/>
      <c r="Y1531" s="409"/>
      <c r="Z1531" s="409"/>
      <c r="AA1531" s="409"/>
      <c r="AB1531" s="409"/>
      <c r="AC1531" s="409"/>
      <c r="AD1531" s="409"/>
      <c r="AE1531" s="411"/>
    </row>
    <row r="1532" spans="19:31" x14ac:dyDescent="0.25">
      <c r="S1532" s="429"/>
      <c r="T1532" s="409"/>
      <c r="U1532" s="409"/>
      <c r="V1532" s="409"/>
      <c r="W1532" s="409"/>
      <c r="X1532" s="409"/>
      <c r="Y1532" s="409"/>
      <c r="Z1532" s="409"/>
      <c r="AA1532" s="409"/>
      <c r="AB1532" s="409"/>
      <c r="AC1532" s="409"/>
      <c r="AD1532" s="409"/>
      <c r="AE1532" s="411"/>
    </row>
    <row r="1533" spans="19:31" x14ac:dyDescent="0.25">
      <c r="S1533" s="429"/>
      <c r="T1533" s="409"/>
      <c r="U1533" s="409"/>
      <c r="V1533" s="409"/>
      <c r="W1533" s="409"/>
      <c r="X1533" s="409"/>
      <c r="Y1533" s="409"/>
      <c r="Z1533" s="409"/>
      <c r="AA1533" s="409"/>
      <c r="AB1533" s="409"/>
      <c r="AC1533" s="409"/>
      <c r="AD1533" s="409"/>
      <c r="AE1533" s="411"/>
    </row>
    <row r="1534" spans="19:31" x14ac:dyDescent="0.25">
      <c r="S1534" s="429"/>
      <c r="T1534" s="409"/>
      <c r="U1534" s="409"/>
      <c r="V1534" s="409"/>
      <c r="W1534" s="409"/>
      <c r="X1534" s="409"/>
      <c r="Y1534" s="409"/>
      <c r="Z1534" s="409"/>
      <c r="AA1534" s="409"/>
      <c r="AB1534" s="409"/>
      <c r="AC1534" s="409"/>
      <c r="AD1534" s="409"/>
      <c r="AE1534" s="411"/>
    </row>
    <row r="1535" spans="19:31" x14ac:dyDescent="0.25">
      <c r="S1535" s="429"/>
      <c r="T1535" s="409"/>
      <c r="U1535" s="409"/>
      <c r="V1535" s="409"/>
      <c r="W1535" s="409"/>
      <c r="X1535" s="409"/>
      <c r="Y1535" s="409"/>
      <c r="Z1535" s="409"/>
      <c r="AA1535" s="409"/>
      <c r="AB1535" s="409"/>
      <c r="AC1535" s="409"/>
      <c r="AD1535" s="409"/>
      <c r="AE1535" s="411"/>
    </row>
    <row r="1536" spans="19:31" x14ac:dyDescent="0.25">
      <c r="S1536" s="429"/>
      <c r="T1536" s="409"/>
      <c r="U1536" s="409"/>
      <c r="V1536" s="409"/>
      <c r="W1536" s="409"/>
      <c r="X1536" s="409"/>
      <c r="Y1536" s="409"/>
      <c r="Z1536" s="409"/>
      <c r="AA1536" s="409"/>
      <c r="AB1536" s="409"/>
      <c r="AC1536" s="409"/>
      <c r="AD1536" s="409"/>
      <c r="AE1536" s="411"/>
    </row>
    <row r="1537" spans="19:31" x14ac:dyDescent="0.25">
      <c r="S1537" s="429"/>
      <c r="T1537" s="409"/>
      <c r="U1537" s="409"/>
      <c r="V1537" s="409"/>
      <c r="W1537" s="409"/>
      <c r="X1537" s="409"/>
      <c r="Y1537" s="409"/>
      <c r="Z1537" s="409"/>
      <c r="AA1537" s="409"/>
      <c r="AB1537" s="409"/>
      <c r="AC1537" s="409"/>
      <c r="AD1537" s="409"/>
      <c r="AE1537" s="411"/>
    </row>
    <row r="1538" spans="19:31" x14ac:dyDescent="0.25">
      <c r="S1538" s="429"/>
      <c r="T1538" s="409"/>
      <c r="U1538" s="409"/>
      <c r="V1538" s="409"/>
      <c r="W1538" s="409"/>
      <c r="X1538" s="409"/>
      <c r="Y1538" s="409"/>
      <c r="Z1538" s="409"/>
      <c r="AA1538" s="409"/>
      <c r="AB1538" s="409"/>
      <c r="AC1538" s="409"/>
      <c r="AD1538" s="409"/>
      <c r="AE1538" s="411"/>
    </row>
    <row r="1539" spans="19:31" x14ac:dyDescent="0.25">
      <c r="S1539" s="429"/>
      <c r="T1539" s="409"/>
      <c r="U1539" s="409"/>
      <c r="V1539" s="409"/>
      <c r="W1539" s="409"/>
      <c r="X1539" s="409"/>
      <c r="Y1539" s="409"/>
      <c r="Z1539" s="409"/>
      <c r="AA1539" s="409"/>
      <c r="AB1539" s="409"/>
      <c r="AC1539" s="409"/>
      <c r="AD1539" s="409"/>
      <c r="AE1539" s="411"/>
    </row>
    <row r="1540" spans="19:31" x14ac:dyDescent="0.25">
      <c r="S1540" s="429"/>
      <c r="T1540" s="409"/>
      <c r="U1540" s="409"/>
      <c r="V1540" s="409"/>
      <c r="W1540" s="409"/>
      <c r="X1540" s="409"/>
      <c r="Y1540" s="409"/>
      <c r="Z1540" s="409"/>
      <c r="AA1540" s="409"/>
      <c r="AB1540" s="409"/>
      <c r="AC1540" s="409"/>
      <c r="AD1540" s="409"/>
      <c r="AE1540" s="411"/>
    </row>
    <row r="1541" spans="19:31" x14ac:dyDescent="0.25">
      <c r="S1541" s="429"/>
      <c r="T1541" s="409"/>
      <c r="U1541" s="409"/>
      <c r="V1541" s="409"/>
      <c r="W1541" s="409"/>
      <c r="X1541" s="409"/>
      <c r="Y1541" s="409"/>
      <c r="Z1541" s="409"/>
      <c r="AA1541" s="409"/>
      <c r="AB1541" s="409"/>
      <c r="AC1541" s="409"/>
      <c r="AD1541" s="409"/>
      <c r="AE1541" s="411"/>
    </row>
    <row r="1542" spans="19:31" x14ac:dyDescent="0.25">
      <c r="S1542" s="429"/>
      <c r="T1542" s="409"/>
      <c r="U1542" s="409"/>
      <c r="V1542" s="409"/>
      <c r="W1542" s="409"/>
      <c r="X1542" s="409"/>
      <c r="Y1542" s="409"/>
      <c r="Z1542" s="409"/>
      <c r="AA1542" s="409"/>
      <c r="AB1542" s="409"/>
      <c r="AC1542" s="409"/>
      <c r="AD1542" s="409"/>
      <c r="AE1542" s="411"/>
    </row>
    <row r="1543" spans="19:31" x14ac:dyDescent="0.25">
      <c r="S1543" s="429"/>
      <c r="T1543" s="409"/>
      <c r="U1543" s="409"/>
      <c r="V1543" s="409"/>
      <c r="W1543" s="409"/>
      <c r="X1543" s="409"/>
      <c r="Y1543" s="409"/>
      <c r="Z1543" s="409"/>
      <c r="AA1543" s="409"/>
      <c r="AB1543" s="409"/>
      <c r="AC1543" s="409"/>
      <c r="AD1543" s="409"/>
      <c r="AE1543" s="411"/>
    </row>
    <row r="1544" spans="19:31" x14ac:dyDescent="0.25">
      <c r="S1544" s="429"/>
      <c r="T1544" s="409"/>
      <c r="U1544" s="409"/>
      <c r="V1544" s="409"/>
      <c r="W1544" s="409"/>
      <c r="X1544" s="409"/>
      <c r="Y1544" s="409"/>
      <c r="Z1544" s="409"/>
      <c r="AA1544" s="409"/>
      <c r="AB1544" s="409"/>
      <c r="AC1544" s="409"/>
      <c r="AD1544" s="409"/>
      <c r="AE1544" s="411"/>
    </row>
    <row r="1545" spans="19:31" x14ac:dyDescent="0.25">
      <c r="S1545" s="429"/>
      <c r="T1545" s="409"/>
      <c r="U1545" s="409"/>
      <c r="V1545" s="409"/>
      <c r="W1545" s="409"/>
      <c r="X1545" s="409"/>
      <c r="Y1545" s="409"/>
      <c r="Z1545" s="409"/>
      <c r="AA1545" s="409"/>
      <c r="AB1545" s="409"/>
      <c r="AC1545" s="409"/>
      <c r="AD1545" s="409"/>
      <c r="AE1545" s="411"/>
    </row>
    <row r="1546" spans="19:31" x14ac:dyDescent="0.25">
      <c r="S1546" s="429"/>
      <c r="T1546" s="409"/>
      <c r="U1546" s="409"/>
      <c r="V1546" s="409"/>
      <c r="W1546" s="409"/>
      <c r="X1546" s="409"/>
      <c r="Y1546" s="409"/>
      <c r="Z1546" s="409"/>
      <c r="AA1546" s="409"/>
      <c r="AB1546" s="409"/>
      <c r="AC1546" s="409"/>
      <c r="AD1546" s="409"/>
      <c r="AE1546" s="411"/>
    </row>
    <row r="1547" spans="19:31" x14ac:dyDescent="0.25">
      <c r="S1547" s="429"/>
      <c r="T1547" s="409"/>
      <c r="U1547" s="409"/>
      <c r="V1547" s="409"/>
      <c r="W1547" s="409"/>
      <c r="X1547" s="409"/>
      <c r="Y1547" s="409"/>
      <c r="Z1547" s="409"/>
      <c r="AA1547" s="409"/>
      <c r="AB1547" s="409"/>
      <c r="AC1547" s="409"/>
      <c r="AD1547" s="409"/>
      <c r="AE1547" s="411"/>
    </row>
    <row r="1548" spans="19:31" x14ac:dyDescent="0.25">
      <c r="S1548" s="429"/>
      <c r="T1548" s="409"/>
      <c r="U1548" s="409"/>
      <c r="V1548" s="409"/>
      <c r="W1548" s="409"/>
      <c r="X1548" s="409"/>
      <c r="Y1548" s="409"/>
      <c r="Z1548" s="409"/>
      <c r="AA1548" s="409"/>
      <c r="AB1548" s="409"/>
      <c r="AC1548" s="409"/>
      <c r="AD1548" s="409"/>
      <c r="AE1548" s="411"/>
    </row>
    <row r="1549" spans="19:31" x14ac:dyDescent="0.25">
      <c r="S1549" s="429"/>
      <c r="T1549" s="409"/>
      <c r="U1549" s="409"/>
      <c r="V1549" s="409"/>
      <c r="W1549" s="409"/>
      <c r="X1549" s="409"/>
      <c r="Y1549" s="409"/>
      <c r="Z1549" s="409"/>
      <c r="AA1549" s="409"/>
      <c r="AB1549" s="409"/>
      <c r="AC1549" s="409"/>
      <c r="AD1549" s="409"/>
      <c r="AE1549" s="411"/>
    </row>
    <row r="1550" spans="19:31" x14ac:dyDescent="0.25">
      <c r="S1550" s="429"/>
      <c r="T1550" s="409"/>
      <c r="U1550" s="409"/>
      <c r="V1550" s="409"/>
      <c r="W1550" s="409"/>
      <c r="X1550" s="409"/>
      <c r="Y1550" s="409"/>
      <c r="Z1550" s="409"/>
      <c r="AA1550" s="409"/>
      <c r="AB1550" s="409"/>
      <c r="AC1550" s="409"/>
      <c r="AD1550" s="409"/>
      <c r="AE1550" s="411"/>
    </row>
    <row r="1551" spans="19:31" x14ac:dyDescent="0.25">
      <c r="S1551" s="429"/>
      <c r="T1551" s="409"/>
      <c r="U1551" s="409"/>
      <c r="V1551" s="409"/>
      <c r="W1551" s="409"/>
      <c r="X1551" s="409"/>
      <c r="Y1551" s="409"/>
      <c r="Z1551" s="409"/>
      <c r="AA1551" s="409"/>
      <c r="AB1551" s="409"/>
      <c r="AC1551" s="409"/>
      <c r="AD1551" s="409"/>
      <c r="AE1551" s="411"/>
    </row>
    <row r="1552" spans="19:31" x14ac:dyDescent="0.25">
      <c r="S1552" s="429"/>
      <c r="T1552" s="409"/>
      <c r="U1552" s="409"/>
      <c r="V1552" s="409"/>
      <c r="W1552" s="409"/>
      <c r="X1552" s="409"/>
      <c r="Y1552" s="409"/>
      <c r="Z1552" s="409"/>
      <c r="AA1552" s="409"/>
      <c r="AB1552" s="409"/>
      <c r="AC1552" s="409"/>
      <c r="AD1552" s="409"/>
      <c r="AE1552" s="411"/>
    </row>
    <row r="1553" spans="19:31" x14ac:dyDescent="0.25">
      <c r="S1553" s="429"/>
      <c r="T1553" s="409"/>
      <c r="U1553" s="409"/>
      <c r="V1553" s="409"/>
      <c r="W1553" s="409"/>
      <c r="X1553" s="409"/>
      <c r="Y1553" s="409"/>
      <c r="Z1553" s="409"/>
      <c r="AA1553" s="409"/>
      <c r="AB1553" s="409"/>
      <c r="AC1553" s="409"/>
      <c r="AD1553" s="409"/>
      <c r="AE1553" s="411"/>
    </row>
    <row r="1554" spans="19:31" x14ac:dyDescent="0.25">
      <c r="S1554" s="429"/>
      <c r="T1554" s="409"/>
      <c r="U1554" s="409"/>
      <c r="V1554" s="409"/>
      <c r="W1554" s="409"/>
      <c r="X1554" s="409"/>
      <c r="Y1554" s="409"/>
      <c r="Z1554" s="409"/>
      <c r="AA1554" s="409"/>
      <c r="AB1554" s="409"/>
      <c r="AC1554" s="409"/>
      <c r="AD1554" s="409"/>
      <c r="AE1554" s="411"/>
    </row>
    <row r="1555" spans="19:31" x14ac:dyDescent="0.25">
      <c r="S1555" s="429"/>
      <c r="T1555" s="409"/>
      <c r="U1555" s="409"/>
      <c r="V1555" s="409"/>
      <c r="W1555" s="409"/>
      <c r="X1555" s="409"/>
      <c r="Y1555" s="409"/>
      <c r="Z1555" s="409"/>
      <c r="AA1555" s="409"/>
      <c r="AB1555" s="409"/>
      <c r="AC1555" s="409"/>
      <c r="AD1555" s="409"/>
      <c r="AE1555" s="411"/>
    </row>
    <row r="1556" spans="19:31" x14ac:dyDescent="0.25">
      <c r="S1556" s="429"/>
      <c r="T1556" s="409"/>
      <c r="U1556" s="409"/>
      <c r="V1556" s="409"/>
      <c r="W1556" s="409"/>
      <c r="X1556" s="409"/>
      <c r="Y1556" s="409"/>
      <c r="Z1556" s="409"/>
      <c r="AA1556" s="409"/>
      <c r="AB1556" s="409"/>
      <c r="AC1556" s="409"/>
      <c r="AD1556" s="409"/>
      <c r="AE1556" s="411"/>
    </row>
    <row r="1557" spans="19:31" x14ac:dyDescent="0.25">
      <c r="S1557" s="429"/>
      <c r="T1557" s="409"/>
      <c r="U1557" s="409"/>
      <c r="V1557" s="409"/>
      <c r="W1557" s="409"/>
      <c r="X1557" s="409"/>
      <c r="Y1557" s="409"/>
      <c r="Z1557" s="409"/>
      <c r="AA1557" s="409"/>
      <c r="AB1557" s="409"/>
      <c r="AC1557" s="409"/>
      <c r="AD1557" s="409"/>
      <c r="AE1557" s="411"/>
    </row>
    <row r="1558" spans="19:31" x14ac:dyDescent="0.25">
      <c r="S1558" s="429"/>
      <c r="T1558" s="409"/>
      <c r="U1558" s="409"/>
      <c r="V1558" s="409"/>
      <c r="W1558" s="409"/>
      <c r="X1558" s="409"/>
      <c r="Y1558" s="409"/>
      <c r="Z1558" s="409"/>
      <c r="AA1558" s="409"/>
      <c r="AB1558" s="409"/>
      <c r="AC1558" s="409"/>
      <c r="AD1558" s="409"/>
      <c r="AE1558" s="411"/>
    </row>
    <row r="1559" spans="19:31" x14ac:dyDescent="0.25">
      <c r="S1559" s="429"/>
      <c r="T1559" s="409"/>
      <c r="U1559" s="409"/>
      <c r="V1559" s="409"/>
      <c r="W1559" s="409"/>
      <c r="X1559" s="409"/>
      <c r="Y1559" s="409"/>
      <c r="Z1559" s="409"/>
      <c r="AA1559" s="409"/>
      <c r="AB1559" s="409"/>
      <c r="AC1559" s="409"/>
      <c r="AD1559" s="409"/>
      <c r="AE1559" s="411"/>
    </row>
    <row r="1560" spans="19:31" x14ac:dyDescent="0.25">
      <c r="S1560" s="429"/>
      <c r="T1560" s="409"/>
      <c r="U1560" s="409"/>
      <c r="V1560" s="409"/>
      <c r="W1560" s="409"/>
      <c r="X1560" s="409"/>
      <c r="Y1560" s="409"/>
      <c r="Z1560" s="409"/>
      <c r="AA1560" s="409"/>
      <c r="AB1560" s="409"/>
      <c r="AC1560" s="409"/>
      <c r="AD1560" s="409"/>
      <c r="AE1560" s="411"/>
    </row>
    <row r="1561" spans="19:31" x14ac:dyDescent="0.25">
      <c r="S1561" s="429"/>
      <c r="T1561" s="409"/>
      <c r="U1561" s="409"/>
      <c r="V1561" s="409"/>
      <c r="W1561" s="409"/>
      <c r="X1561" s="409"/>
      <c r="Y1561" s="409"/>
      <c r="Z1561" s="409"/>
      <c r="AA1561" s="409"/>
      <c r="AB1561" s="409"/>
      <c r="AC1561" s="409"/>
      <c r="AD1561" s="409"/>
      <c r="AE1561" s="411"/>
    </row>
    <row r="1562" spans="19:31" x14ac:dyDescent="0.25">
      <c r="S1562" s="429"/>
      <c r="T1562" s="409"/>
      <c r="U1562" s="409"/>
      <c r="V1562" s="409"/>
      <c r="W1562" s="409"/>
      <c r="X1562" s="409"/>
      <c r="Y1562" s="409"/>
      <c r="Z1562" s="409"/>
      <c r="AA1562" s="409"/>
      <c r="AB1562" s="409"/>
      <c r="AC1562" s="409"/>
      <c r="AD1562" s="409"/>
      <c r="AE1562" s="411"/>
    </row>
    <row r="1563" spans="19:31" x14ac:dyDescent="0.25">
      <c r="S1563" s="429"/>
      <c r="T1563" s="409"/>
      <c r="U1563" s="409"/>
      <c r="V1563" s="409"/>
      <c r="W1563" s="409"/>
      <c r="X1563" s="409"/>
      <c r="Y1563" s="409"/>
      <c r="Z1563" s="409"/>
      <c r="AA1563" s="409"/>
      <c r="AB1563" s="409"/>
      <c r="AC1563" s="409"/>
      <c r="AD1563" s="409"/>
      <c r="AE1563" s="411"/>
    </row>
    <row r="1564" spans="19:31" x14ac:dyDescent="0.25">
      <c r="S1564" s="429"/>
      <c r="T1564" s="409"/>
      <c r="U1564" s="409"/>
      <c r="V1564" s="409"/>
      <c r="W1564" s="409"/>
      <c r="X1564" s="409"/>
      <c r="Y1564" s="409"/>
      <c r="Z1564" s="409"/>
      <c r="AA1564" s="409"/>
      <c r="AB1564" s="409"/>
      <c r="AC1564" s="409"/>
      <c r="AD1564" s="409"/>
      <c r="AE1564" s="411"/>
    </row>
    <row r="1565" spans="19:31" x14ac:dyDescent="0.25">
      <c r="S1565" s="429"/>
      <c r="T1565" s="409"/>
      <c r="U1565" s="409"/>
      <c r="V1565" s="409"/>
      <c r="W1565" s="409"/>
      <c r="X1565" s="409"/>
      <c r="Y1565" s="409"/>
      <c r="Z1565" s="409"/>
      <c r="AA1565" s="409"/>
      <c r="AB1565" s="409"/>
      <c r="AC1565" s="409"/>
      <c r="AD1565" s="409"/>
      <c r="AE1565" s="411"/>
    </row>
    <row r="1566" spans="19:31" x14ac:dyDescent="0.25">
      <c r="S1566" s="429"/>
      <c r="T1566" s="409"/>
      <c r="U1566" s="409"/>
      <c r="V1566" s="409"/>
      <c r="W1566" s="409"/>
      <c r="X1566" s="409"/>
      <c r="Y1566" s="409"/>
      <c r="Z1566" s="409"/>
      <c r="AA1566" s="409"/>
      <c r="AB1566" s="409"/>
      <c r="AC1566" s="409"/>
      <c r="AD1566" s="409"/>
      <c r="AE1566" s="411"/>
    </row>
    <row r="1567" spans="19:31" x14ac:dyDescent="0.25">
      <c r="S1567" s="429"/>
      <c r="T1567" s="409"/>
      <c r="U1567" s="409"/>
      <c r="V1567" s="409"/>
      <c r="W1567" s="409"/>
      <c r="X1567" s="409"/>
      <c r="Y1567" s="409"/>
      <c r="Z1567" s="409"/>
      <c r="AA1567" s="409"/>
      <c r="AB1567" s="409"/>
      <c r="AC1567" s="409"/>
      <c r="AD1567" s="409"/>
      <c r="AE1567" s="411"/>
    </row>
    <row r="1568" spans="19:31" x14ac:dyDescent="0.25">
      <c r="S1568" s="429"/>
      <c r="T1568" s="409"/>
      <c r="U1568" s="409"/>
      <c r="V1568" s="409"/>
      <c r="W1568" s="409"/>
      <c r="X1568" s="409"/>
      <c r="Y1568" s="409"/>
      <c r="Z1568" s="409"/>
      <c r="AA1568" s="409"/>
      <c r="AB1568" s="409"/>
      <c r="AC1568" s="409"/>
      <c r="AD1568" s="409"/>
      <c r="AE1568" s="411"/>
    </row>
    <row r="1569" spans="19:31" x14ac:dyDescent="0.25">
      <c r="S1569" s="429"/>
      <c r="T1569" s="409"/>
      <c r="U1569" s="409"/>
      <c r="V1569" s="409"/>
      <c r="W1569" s="409"/>
      <c r="X1569" s="409"/>
      <c r="Y1569" s="409"/>
      <c r="Z1569" s="409"/>
      <c r="AA1569" s="409"/>
      <c r="AB1569" s="409"/>
      <c r="AC1569" s="409"/>
      <c r="AD1569" s="409"/>
      <c r="AE1569" s="411"/>
    </row>
    <row r="1570" spans="19:31" x14ac:dyDescent="0.25">
      <c r="S1570" s="429"/>
      <c r="T1570" s="409"/>
      <c r="U1570" s="409"/>
      <c r="V1570" s="409"/>
      <c r="W1570" s="409"/>
      <c r="X1570" s="409"/>
      <c r="Y1570" s="409"/>
      <c r="Z1570" s="409"/>
      <c r="AA1570" s="409"/>
      <c r="AB1570" s="409"/>
      <c r="AC1570" s="409"/>
      <c r="AD1570" s="409"/>
      <c r="AE1570" s="411"/>
    </row>
    <row r="1571" spans="19:31" x14ac:dyDescent="0.25">
      <c r="S1571" s="429"/>
      <c r="T1571" s="409"/>
      <c r="U1571" s="409"/>
      <c r="V1571" s="409"/>
      <c r="W1571" s="409"/>
      <c r="X1571" s="409"/>
      <c r="Y1571" s="409"/>
      <c r="Z1571" s="409"/>
      <c r="AA1571" s="409"/>
      <c r="AB1571" s="409"/>
      <c r="AC1571" s="409"/>
      <c r="AD1571" s="409"/>
      <c r="AE1571" s="411"/>
    </row>
    <row r="1572" spans="19:31" x14ac:dyDescent="0.25">
      <c r="S1572" s="429"/>
      <c r="T1572" s="409"/>
      <c r="U1572" s="409"/>
      <c r="V1572" s="409"/>
      <c r="W1572" s="409"/>
      <c r="X1572" s="409"/>
      <c r="Y1572" s="409"/>
      <c r="Z1572" s="409"/>
      <c r="AA1572" s="409"/>
      <c r="AB1572" s="409"/>
      <c r="AC1572" s="409"/>
      <c r="AD1572" s="409"/>
      <c r="AE1572" s="411"/>
    </row>
    <row r="1573" spans="19:31" x14ac:dyDescent="0.25">
      <c r="S1573" s="429"/>
      <c r="T1573" s="409"/>
      <c r="U1573" s="409"/>
      <c r="V1573" s="409"/>
      <c r="W1573" s="409"/>
      <c r="X1573" s="409"/>
      <c r="Y1573" s="409"/>
      <c r="Z1573" s="409"/>
      <c r="AA1573" s="409"/>
      <c r="AB1573" s="409"/>
      <c r="AC1573" s="409"/>
      <c r="AD1573" s="409"/>
      <c r="AE1573" s="411"/>
    </row>
    <row r="1574" spans="19:31" x14ac:dyDescent="0.25">
      <c r="S1574" s="429"/>
      <c r="T1574" s="409"/>
      <c r="U1574" s="409"/>
      <c r="V1574" s="409"/>
      <c r="W1574" s="409"/>
      <c r="X1574" s="409"/>
      <c r="Y1574" s="409"/>
      <c r="Z1574" s="409"/>
      <c r="AA1574" s="409"/>
      <c r="AB1574" s="409"/>
      <c r="AC1574" s="409"/>
      <c r="AD1574" s="409"/>
      <c r="AE1574" s="411"/>
    </row>
    <row r="1575" spans="19:31" x14ac:dyDescent="0.25">
      <c r="S1575" s="429"/>
      <c r="T1575" s="409"/>
      <c r="U1575" s="409"/>
      <c r="V1575" s="409"/>
      <c r="W1575" s="409"/>
      <c r="X1575" s="409"/>
      <c r="Y1575" s="409"/>
      <c r="Z1575" s="409"/>
      <c r="AA1575" s="409"/>
      <c r="AB1575" s="409"/>
      <c r="AC1575" s="409"/>
      <c r="AD1575" s="409"/>
      <c r="AE1575" s="411"/>
    </row>
    <row r="1576" spans="19:31" x14ac:dyDescent="0.25">
      <c r="S1576" s="429"/>
      <c r="T1576" s="409"/>
      <c r="U1576" s="409"/>
      <c r="V1576" s="409"/>
      <c r="W1576" s="409"/>
      <c r="X1576" s="409"/>
      <c r="Y1576" s="409"/>
      <c r="Z1576" s="409"/>
      <c r="AA1576" s="409"/>
      <c r="AB1576" s="409"/>
      <c r="AC1576" s="409"/>
      <c r="AD1576" s="409"/>
      <c r="AE1576" s="411"/>
    </row>
    <row r="1577" spans="19:31" x14ac:dyDescent="0.25">
      <c r="S1577" s="429"/>
      <c r="T1577" s="409"/>
      <c r="U1577" s="409"/>
      <c r="V1577" s="409"/>
      <c r="W1577" s="409"/>
      <c r="X1577" s="409"/>
      <c r="Y1577" s="409"/>
      <c r="Z1577" s="409"/>
      <c r="AA1577" s="409"/>
      <c r="AB1577" s="409"/>
      <c r="AC1577" s="409"/>
      <c r="AD1577" s="409"/>
      <c r="AE1577" s="411"/>
    </row>
    <row r="1578" spans="19:31" x14ac:dyDescent="0.25">
      <c r="S1578" s="429"/>
      <c r="T1578" s="409"/>
      <c r="U1578" s="409"/>
      <c r="V1578" s="409"/>
      <c r="W1578" s="409"/>
      <c r="X1578" s="409"/>
      <c r="Y1578" s="409"/>
      <c r="Z1578" s="409"/>
      <c r="AA1578" s="409"/>
      <c r="AB1578" s="409"/>
      <c r="AC1578" s="409"/>
      <c r="AD1578" s="409"/>
      <c r="AE1578" s="411"/>
    </row>
    <row r="1579" spans="19:31" x14ac:dyDescent="0.25">
      <c r="S1579" s="429"/>
      <c r="T1579" s="409"/>
      <c r="U1579" s="409"/>
      <c r="V1579" s="409"/>
      <c r="W1579" s="409"/>
      <c r="X1579" s="409"/>
      <c r="Y1579" s="409"/>
      <c r="Z1579" s="409"/>
      <c r="AA1579" s="409"/>
      <c r="AB1579" s="409"/>
      <c r="AC1579" s="409"/>
      <c r="AD1579" s="409"/>
      <c r="AE1579" s="411"/>
    </row>
    <row r="1580" spans="19:31" x14ac:dyDescent="0.25">
      <c r="S1580" s="429"/>
      <c r="T1580" s="409"/>
      <c r="U1580" s="409"/>
      <c r="V1580" s="409"/>
      <c r="W1580" s="409"/>
      <c r="X1580" s="409"/>
      <c r="Y1580" s="409"/>
      <c r="Z1580" s="409"/>
      <c r="AA1580" s="409"/>
      <c r="AB1580" s="409"/>
      <c r="AC1580" s="409"/>
      <c r="AD1580" s="409"/>
      <c r="AE1580" s="411"/>
    </row>
    <row r="1581" spans="19:31" x14ac:dyDescent="0.25">
      <c r="S1581" s="429"/>
      <c r="T1581" s="409"/>
      <c r="U1581" s="409"/>
      <c r="V1581" s="409"/>
      <c r="W1581" s="409"/>
      <c r="X1581" s="409"/>
      <c r="Y1581" s="409"/>
      <c r="Z1581" s="409"/>
      <c r="AA1581" s="409"/>
      <c r="AB1581" s="409"/>
      <c r="AC1581" s="409"/>
      <c r="AD1581" s="409"/>
      <c r="AE1581" s="411"/>
    </row>
    <row r="1582" spans="19:31" x14ac:dyDescent="0.25">
      <c r="S1582" s="429"/>
      <c r="T1582" s="409"/>
      <c r="U1582" s="409"/>
      <c r="V1582" s="409"/>
      <c r="W1582" s="409"/>
      <c r="X1582" s="409"/>
      <c r="Y1582" s="409"/>
      <c r="Z1582" s="409"/>
      <c r="AA1582" s="409"/>
      <c r="AB1582" s="409"/>
      <c r="AC1582" s="409"/>
      <c r="AD1582" s="409"/>
      <c r="AE1582" s="411"/>
    </row>
    <row r="1583" spans="19:31" x14ac:dyDescent="0.25">
      <c r="S1583" s="429"/>
      <c r="T1583" s="409"/>
      <c r="U1583" s="409"/>
      <c r="V1583" s="409"/>
      <c r="W1583" s="409"/>
      <c r="X1583" s="409"/>
      <c r="Y1583" s="409"/>
      <c r="Z1583" s="409"/>
      <c r="AA1583" s="409"/>
      <c r="AB1583" s="409"/>
      <c r="AC1583" s="409"/>
      <c r="AD1583" s="409"/>
      <c r="AE1583" s="411"/>
    </row>
    <row r="1584" spans="19:31" x14ac:dyDescent="0.25">
      <c r="S1584" s="429"/>
      <c r="T1584" s="409"/>
      <c r="U1584" s="409"/>
      <c r="V1584" s="409"/>
      <c r="W1584" s="409"/>
      <c r="X1584" s="409"/>
      <c r="Y1584" s="409"/>
      <c r="Z1584" s="409"/>
      <c r="AA1584" s="409"/>
      <c r="AB1584" s="409"/>
      <c r="AC1584" s="409"/>
      <c r="AD1584" s="409"/>
      <c r="AE1584" s="411"/>
    </row>
    <row r="1585" spans="19:31" x14ac:dyDescent="0.25">
      <c r="S1585" s="429"/>
      <c r="T1585" s="409"/>
      <c r="U1585" s="409"/>
      <c r="V1585" s="409"/>
      <c r="W1585" s="409"/>
      <c r="X1585" s="409"/>
      <c r="Y1585" s="409"/>
      <c r="Z1585" s="409"/>
      <c r="AA1585" s="409"/>
      <c r="AB1585" s="409"/>
      <c r="AC1585" s="409"/>
      <c r="AD1585" s="409"/>
      <c r="AE1585" s="411"/>
    </row>
    <row r="1586" spans="19:31" x14ac:dyDescent="0.25">
      <c r="S1586" s="429"/>
      <c r="T1586" s="409"/>
      <c r="U1586" s="409"/>
      <c r="V1586" s="409"/>
      <c r="W1586" s="409"/>
      <c r="X1586" s="409"/>
      <c r="Y1586" s="409"/>
      <c r="Z1586" s="409"/>
      <c r="AA1586" s="409"/>
      <c r="AB1586" s="409"/>
      <c r="AC1586" s="409"/>
      <c r="AD1586" s="409"/>
      <c r="AE1586" s="411"/>
    </row>
    <row r="1587" spans="19:31" x14ac:dyDescent="0.25">
      <c r="S1587" s="429"/>
      <c r="T1587" s="409"/>
      <c r="U1587" s="409"/>
      <c r="V1587" s="409"/>
      <c r="W1587" s="409"/>
      <c r="X1587" s="409"/>
      <c r="Y1587" s="409"/>
      <c r="Z1587" s="409"/>
      <c r="AA1587" s="409"/>
      <c r="AB1587" s="409"/>
      <c r="AC1587" s="409"/>
      <c r="AD1587" s="409"/>
      <c r="AE1587" s="411"/>
    </row>
    <row r="1588" spans="19:31" x14ac:dyDescent="0.25">
      <c r="S1588" s="429"/>
      <c r="T1588" s="409"/>
      <c r="U1588" s="409"/>
      <c r="V1588" s="409"/>
      <c r="W1588" s="409"/>
      <c r="X1588" s="409"/>
      <c r="Y1588" s="409"/>
      <c r="Z1588" s="409"/>
      <c r="AA1588" s="409"/>
      <c r="AB1588" s="409"/>
      <c r="AC1588" s="409"/>
      <c r="AD1588" s="409"/>
      <c r="AE1588" s="411"/>
    </row>
    <row r="1589" spans="19:31" x14ac:dyDescent="0.25">
      <c r="S1589" s="429"/>
      <c r="T1589" s="409"/>
      <c r="U1589" s="409"/>
      <c r="V1589" s="409"/>
      <c r="W1589" s="409"/>
      <c r="X1589" s="409"/>
      <c r="Y1589" s="409"/>
      <c r="Z1589" s="409"/>
      <c r="AA1589" s="409"/>
      <c r="AB1589" s="409"/>
      <c r="AC1589" s="409"/>
      <c r="AD1589" s="409"/>
      <c r="AE1589" s="411"/>
    </row>
    <row r="1590" spans="19:31" x14ac:dyDescent="0.25">
      <c r="S1590" s="429"/>
      <c r="T1590" s="409"/>
      <c r="U1590" s="409"/>
      <c r="V1590" s="409"/>
      <c r="W1590" s="409"/>
      <c r="X1590" s="409"/>
      <c r="Y1590" s="409"/>
      <c r="Z1590" s="409"/>
      <c r="AA1590" s="409"/>
      <c r="AB1590" s="409"/>
      <c r="AC1590" s="409"/>
      <c r="AD1590" s="409"/>
      <c r="AE1590" s="411"/>
    </row>
    <row r="1591" spans="19:31" x14ac:dyDescent="0.25">
      <c r="S1591" s="429"/>
      <c r="T1591" s="409"/>
      <c r="U1591" s="409"/>
      <c r="V1591" s="409"/>
      <c r="W1591" s="409"/>
      <c r="X1591" s="409"/>
      <c r="Y1591" s="409"/>
      <c r="Z1591" s="409"/>
      <c r="AA1591" s="409"/>
      <c r="AB1591" s="409"/>
      <c r="AC1591" s="409"/>
      <c r="AD1591" s="409"/>
      <c r="AE1591" s="411"/>
    </row>
    <row r="1592" spans="19:31" x14ac:dyDescent="0.25">
      <c r="S1592" s="429"/>
      <c r="T1592" s="409"/>
      <c r="U1592" s="409"/>
      <c r="V1592" s="409"/>
      <c r="W1592" s="409"/>
      <c r="X1592" s="409"/>
      <c r="Y1592" s="409"/>
      <c r="Z1592" s="409"/>
      <c r="AA1592" s="409"/>
      <c r="AB1592" s="409"/>
      <c r="AC1592" s="409"/>
      <c r="AD1592" s="409"/>
      <c r="AE1592" s="411"/>
    </row>
    <row r="1593" spans="19:31" x14ac:dyDescent="0.25">
      <c r="S1593" s="429"/>
      <c r="T1593" s="409"/>
      <c r="U1593" s="409"/>
      <c r="V1593" s="409"/>
      <c r="W1593" s="409"/>
      <c r="X1593" s="409"/>
      <c r="Y1593" s="409"/>
      <c r="Z1593" s="409"/>
      <c r="AA1593" s="409"/>
      <c r="AB1593" s="409"/>
      <c r="AC1593" s="409"/>
      <c r="AD1593" s="409"/>
      <c r="AE1593" s="411"/>
    </row>
    <row r="1594" spans="19:31" x14ac:dyDescent="0.25">
      <c r="S1594" s="429"/>
      <c r="T1594" s="409"/>
      <c r="U1594" s="409"/>
      <c r="V1594" s="409"/>
      <c r="W1594" s="409"/>
      <c r="X1594" s="409"/>
      <c r="Y1594" s="409"/>
      <c r="Z1594" s="409"/>
      <c r="AA1594" s="409"/>
      <c r="AB1594" s="409"/>
      <c r="AC1594" s="409"/>
      <c r="AD1594" s="409"/>
      <c r="AE1594" s="411"/>
    </row>
    <row r="1595" spans="19:31" x14ac:dyDescent="0.25">
      <c r="S1595" s="429"/>
      <c r="T1595" s="409"/>
      <c r="U1595" s="409"/>
      <c r="V1595" s="409"/>
      <c r="W1595" s="409"/>
      <c r="X1595" s="409"/>
      <c r="Y1595" s="409"/>
      <c r="Z1595" s="409"/>
      <c r="AA1595" s="409"/>
      <c r="AB1595" s="409"/>
      <c r="AC1595" s="409"/>
      <c r="AD1595" s="409"/>
      <c r="AE1595" s="411"/>
    </row>
    <row r="1596" spans="19:31" x14ac:dyDescent="0.25">
      <c r="S1596" s="429"/>
      <c r="T1596" s="409"/>
      <c r="U1596" s="409"/>
      <c r="V1596" s="409"/>
      <c r="W1596" s="409"/>
      <c r="X1596" s="409"/>
      <c r="Y1596" s="409"/>
      <c r="Z1596" s="409"/>
      <c r="AA1596" s="409"/>
      <c r="AB1596" s="409"/>
      <c r="AC1596" s="409"/>
      <c r="AD1596" s="409"/>
      <c r="AE1596" s="411"/>
    </row>
    <row r="1597" spans="19:31" x14ac:dyDescent="0.25">
      <c r="S1597" s="429"/>
      <c r="T1597" s="409"/>
      <c r="U1597" s="409"/>
      <c r="V1597" s="409"/>
      <c r="W1597" s="409"/>
      <c r="X1597" s="409"/>
      <c r="Y1597" s="409"/>
      <c r="Z1597" s="409"/>
      <c r="AA1597" s="409"/>
      <c r="AB1597" s="409"/>
      <c r="AC1597" s="409"/>
      <c r="AD1597" s="409"/>
      <c r="AE1597" s="411"/>
    </row>
    <row r="1598" spans="19:31" x14ac:dyDescent="0.25">
      <c r="S1598" s="429"/>
      <c r="T1598" s="409"/>
      <c r="U1598" s="409"/>
      <c r="V1598" s="409"/>
      <c r="W1598" s="409"/>
      <c r="X1598" s="409"/>
      <c r="Y1598" s="409"/>
      <c r="Z1598" s="409"/>
      <c r="AA1598" s="409"/>
      <c r="AB1598" s="409"/>
      <c r="AC1598" s="409"/>
      <c r="AD1598" s="409"/>
      <c r="AE1598" s="411"/>
    </row>
    <row r="1599" spans="19:31" x14ac:dyDescent="0.25">
      <c r="S1599" s="429"/>
      <c r="T1599" s="409"/>
      <c r="U1599" s="409"/>
      <c r="V1599" s="409"/>
      <c r="W1599" s="409"/>
      <c r="X1599" s="409"/>
      <c r="Y1599" s="409"/>
      <c r="Z1599" s="409"/>
      <c r="AA1599" s="409"/>
      <c r="AB1599" s="409"/>
      <c r="AC1599" s="409"/>
      <c r="AD1599" s="409"/>
      <c r="AE1599" s="411"/>
    </row>
    <row r="1600" spans="19:31" x14ac:dyDescent="0.25">
      <c r="S1600" s="429"/>
      <c r="T1600" s="409"/>
      <c r="U1600" s="409"/>
      <c r="V1600" s="409"/>
      <c r="W1600" s="409"/>
      <c r="X1600" s="409"/>
      <c r="Y1600" s="409"/>
      <c r="Z1600" s="409"/>
      <c r="AA1600" s="409"/>
      <c r="AB1600" s="409"/>
      <c r="AC1600" s="409"/>
      <c r="AD1600" s="409"/>
      <c r="AE1600" s="411"/>
    </row>
    <row r="1601" spans="19:31" x14ac:dyDescent="0.25">
      <c r="S1601" s="429"/>
      <c r="T1601" s="409"/>
      <c r="U1601" s="409"/>
      <c r="V1601" s="409"/>
      <c r="W1601" s="409"/>
      <c r="X1601" s="409"/>
      <c r="Y1601" s="409"/>
      <c r="Z1601" s="409"/>
      <c r="AA1601" s="409"/>
      <c r="AB1601" s="409"/>
      <c r="AC1601" s="409"/>
      <c r="AD1601" s="409"/>
      <c r="AE1601" s="411"/>
    </row>
    <row r="1602" spans="19:31" x14ac:dyDescent="0.25">
      <c r="S1602" s="429"/>
      <c r="T1602" s="409"/>
      <c r="U1602" s="409"/>
      <c r="V1602" s="409"/>
      <c r="W1602" s="409"/>
      <c r="X1602" s="409"/>
      <c r="Y1602" s="409"/>
      <c r="Z1602" s="409"/>
      <c r="AA1602" s="409"/>
      <c r="AB1602" s="409"/>
      <c r="AC1602" s="409"/>
      <c r="AD1602" s="409"/>
      <c r="AE1602" s="411"/>
    </row>
    <row r="1603" spans="19:31" x14ac:dyDescent="0.25">
      <c r="S1603" s="429"/>
      <c r="T1603" s="409"/>
      <c r="U1603" s="409"/>
      <c r="V1603" s="409"/>
      <c r="W1603" s="409"/>
      <c r="X1603" s="409"/>
      <c r="Y1603" s="409"/>
      <c r="Z1603" s="409"/>
      <c r="AA1603" s="409"/>
      <c r="AB1603" s="409"/>
      <c r="AC1603" s="409"/>
      <c r="AD1603" s="409"/>
      <c r="AE1603" s="411"/>
    </row>
    <row r="1604" spans="19:31" x14ac:dyDescent="0.25">
      <c r="S1604" s="429"/>
      <c r="T1604" s="409"/>
      <c r="U1604" s="409"/>
      <c r="V1604" s="409"/>
      <c r="W1604" s="409"/>
      <c r="X1604" s="409"/>
      <c r="Y1604" s="409"/>
      <c r="Z1604" s="409"/>
      <c r="AA1604" s="409"/>
      <c r="AB1604" s="409"/>
      <c r="AC1604" s="409"/>
      <c r="AD1604" s="409"/>
      <c r="AE1604" s="411"/>
    </row>
    <row r="1605" spans="19:31" x14ac:dyDescent="0.25">
      <c r="S1605" s="429"/>
      <c r="T1605" s="409"/>
      <c r="U1605" s="409"/>
      <c r="V1605" s="409"/>
      <c r="W1605" s="409"/>
      <c r="X1605" s="409"/>
      <c r="Y1605" s="409"/>
      <c r="Z1605" s="409"/>
      <c r="AA1605" s="409"/>
      <c r="AB1605" s="409"/>
      <c r="AC1605" s="409"/>
      <c r="AD1605" s="409"/>
      <c r="AE1605" s="411"/>
    </row>
    <row r="1606" spans="19:31" x14ac:dyDescent="0.25">
      <c r="S1606" s="429"/>
      <c r="T1606" s="409"/>
      <c r="U1606" s="409"/>
      <c r="V1606" s="409"/>
      <c r="W1606" s="409"/>
      <c r="X1606" s="409"/>
      <c r="Y1606" s="409"/>
      <c r="Z1606" s="409"/>
      <c r="AA1606" s="409"/>
      <c r="AB1606" s="409"/>
      <c r="AC1606" s="409"/>
      <c r="AD1606" s="409"/>
      <c r="AE1606" s="411"/>
    </row>
    <row r="1607" spans="19:31" x14ac:dyDescent="0.25">
      <c r="S1607" s="429"/>
      <c r="T1607" s="409"/>
      <c r="U1607" s="409"/>
      <c r="V1607" s="409"/>
      <c r="W1607" s="409"/>
      <c r="X1607" s="409"/>
      <c r="Y1607" s="409"/>
      <c r="Z1607" s="409"/>
      <c r="AA1607" s="409"/>
      <c r="AB1607" s="409"/>
      <c r="AC1607" s="409"/>
      <c r="AD1607" s="409"/>
      <c r="AE1607" s="411"/>
    </row>
    <row r="1608" spans="19:31" x14ac:dyDescent="0.25">
      <c r="S1608" s="429"/>
      <c r="T1608" s="409"/>
      <c r="U1608" s="409"/>
      <c r="V1608" s="409"/>
      <c r="W1608" s="409"/>
      <c r="X1608" s="409"/>
      <c r="Y1608" s="409"/>
      <c r="Z1608" s="409"/>
      <c r="AA1608" s="409"/>
      <c r="AB1608" s="409"/>
      <c r="AC1608" s="409"/>
      <c r="AD1608" s="409"/>
      <c r="AE1608" s="411"/>
    </row>
    <row r="1609" spans="19:31" x14ac:dyDescent="0.25">
      <c r="S1609" s="429"/>
      <c r="T1609" s="409"/>
      <c r="U1609" s="409"/>
      <c r="V1609" s="409"/>
      <c r="W1609" s="409"/>
      <c r="X1609" s="409"/>
      <c r="Y1609" s="409"/>
      <c r="Z1609" s="409"/>
      <c r="AA1609" s="409"/>
      <c r="AB1609" s="409"/>
      <c r="AC1609" s="409"/>
      <c r="AD1609" s="409"/>
      <c r="AE1609" s="411"/>
    </row>
    <row r="1610" spans="19:31" x14ac:dyDescent="0.25">
      <c r="S1610" s="429"/>
      <c r="T1610" s="409"/>
      <c r="U1610" s="409"/>
      <c r="V1610" s="409"/>
      <c r="W1610" s="409"/>
      <c r="X1610" s="409"/>
      <c r="Y1610" s="409"/>
      <c r="Z1610" s="409"/>
      <c r="AA1610" s="409"/>
      <c r="AB1610" s="409"/>
      <c r="AC1610" s="409"/>
      <c r="AD1610" s="409"/>
      <c r="AE1610" s="411"/>
    </row>
    <row r="1611" spans="19:31" x14ac:dyDescent="0.25">
      <c r="S1611" s="429"/>
      <c r="T1611" s="409"/>
      <c r="U1611" s="409"/>
      <c r="V1611" s="409"/>
      <c r="W1611" s="409"/>
      <c r="X1611" s="409"/>
      <c r="Y1611" s="409"/>
      <c r="Z1611" s="409"/>
      <c r="AA1611" s="409"/>
      <c r="AB1611" s="409"/>
      <c r="AC1611" s="409"/>
      <c r="AD1611" s="409"/>
      <c r="AE1611" s="411"/>
    </row>
    <row r="1612" spans="19:31" x14ac:dyDescent="0.25">
      <c r="S1612" s="429"/>
      <c r="T1612" s="409"/>
      <c r="U1612" s="409"/>
      <c r="V1612" s="409"/>
      <c r="W1612" s="409"/>
      <c r="X1612" s="409"/>
      <c r="Y1612" s="409"/>
      <c r="Z1612" s="409"/>
      <c r="AA1612" s="409"/>
      <c r="AB1612" s="409"/>
      <c r="AC1612" s="409"/>
      <c r="AD1612" s="409"/>
      <c r="AE1612" s="411"/>
    </row>
    <row r="1613" spans="19:31" x14ac:dyDescent="0.25">
      <c r="S1613" s="429"/>
      <c r="T1613" s="409"/>
      <c r="U1613" s="409"/>
      <c r="V1613" s="409"/>
      <c r="W1613" s="409"/>
      <c r="X1613" s="409"/>
      <c r="Y1613" s="409"/>
      <c r="Z1613" s="409"/>
      <c r="AA1613" s="409"/>
      <c r="AB1613" s="409"/>
      <c r="AC1613" s="409"/>
      <c r="AD1613" s="409"/>
      <c r="AE1613" s="411"/>
    </row>
    <row r="1614" spans="19:31" x14ac:dyDescent="0.25">
      <c r="S1614" s="429"/>
      <c r="T1614" s="409"/>
      <c r="U1614" s="409"/>
      <c r="V1614" s="409"/>
      <c r="W1614" s="409"/>
      <c r="X1614" s="409"/>
      <c r="Y1614" s="409"/>
      <c r="Z1614" s="409"/>
      <c r="AA1614" s="409"/>
      <c r="AB1614" s="409"/>
      <c r="AC1614" s="409"/>
      <c r="AD1614" s="409"/>
      <c r="AE1614" s="411"/>
    </row>
    <row r="1615" spans="19:31" x14ac:dyDescent="0.25">
      <c r="S1615" s="429"/>
      <c r="T1615" s="409"/>
      <c r="U1615" s="409"/>
      <c r="V1615" s="409"/>
      <c r="W1615" s="409"/>
      <c r="X1615" s="409"/>
      <c r="Y1615" s="409"/>
      <c r="Z1615" s="409"/>
      <c r="AA1615" s="409"/>
      <c r="AB1615" s="409"/>
      <c r="AC1615" s="409"/>
      <c r="AD1615" s="409"/>
      <c r="AE1615" s="411"/>
    </row>
    <row r="1616" spans="19:31" x14ac:dyDescent="0.25">
      <c r="S1616" s="429"/>
      <c r="T1616" s="409"/>
      <c r="U1616" s="409"/>
      <c r="V1616" s="409"/>
      <c r="W1616" s="409"/>
      <c r="X1616" s="409"/>
      <c r="Y1616" s="409"/>
      <c r="Z1616" s="409"/>
      <c r="AA1616" s="409"/>
      <c r="AB1616" s="409"/>
      <c r="AC1616" s="409"/>
      <c r="AD1616" s="409"/>
      <c r="AE1616" s="411"/>
    </row>
    <row r="1617" spans="19:31" x14ac:dyDescent="0.25">
      <c r="S1617" s="429"/>
      <c r="T1617" s="409"/>
      <c r="U1617" s="409"/>
      <c r="V1617" s="409"/>
      <c r="W1617" s="409"/>
      <c r="X1617" s="409"/>
      <c r="Y1617" s="409"/>
      <c r="Z1617" s="409"/>
      <c r="AA1617" s="409"/>
      <c r="AB1617" s="409"/>
      <c r="AC1617" s="409"/>
      <c r="AD1617" s="409"/>
      <c r="AE1617" s="411"/>
    </row>
    <row r="1618" spans="19:31" x14ac:dyDescent="0.25">
      <c r="S1618" s="429"/>
      <c r="T1618" s="409"/>
      <c r="U1618" s="409"/>
      <c r="V1618" s="409"/>
      <c r="W1618" s="409"/>
      <c r="X1618" s="409"/>
      <c r="Y1618" s="409"/>
      <c r="Z1618" s="409"/>
      <c r="AA1618" s="409"/>
      <c r="AB1618" s="409"/>
      <c r="AC1618" s="409"/>
      <c r="AD1618" s="409"/>
      <c r="AE1618" s="411"/>
    </row>
    <row r="1619" spans="19:31" x14ac:dyDescent="0.25">
      <c r="S1619" s="429"/>
      <c r="T1619" s="409"/>
      <c r="U1619" s="409"/>
      <c r="V1619" s="409"/>
      <c r="W1619" s="409"/>
      <c r="X1619" s="409"/>
      <c r="Y1619" s="409"/>
      <c r="Z1619" s="409"/>
      <c r="AA1619" s="409"/>
      <c r="AB1619" s="409"/>
      <c r="AC1619" s="409"/>
      <c r="AD1619" s="409"/>
      <c r="AE1619" s="411"/>
    </row>
    <row r="1620" spans="19:31" x14ac:dyDescent="0.25">
      <c r="S1620" s="429"/>
      <c r="T1620" s="409"/>
      <c r="U1620" s="409"/>
      <c r="V1620" s="409"/>
      <c r="W1620" s="409"/>
      <c r="X1620" s="409"/>
      <c r="Y1620" s="409"/>
      <c r="Z1620" s="409"/>
      <c r="AA1620" s="409"/>
      <c r="AB1620" s="409"/>
      <c r="AC1620" s="409"/>
      <c r="AD1620" s="409"/>
      <c r="AE1620" s="411"/>
    </row>
    <row r="1621" spans="19:31" x14ac:dyDescent="0.25">
      <c r="S1621" s="429"/>
      <c r="T1621" s="409"/>
      <c r="U1621" s="409"/>
      <c r="V1621" s="409"/>
      <c r="W1621" s="409"/>
      <c r="X1621" s="409"/>
      <c r="Y1621" s="409"/>
      <c r="Z1621" s="409"/>
      <c r="AA1621" s="409"/>
      <c r="AB1621" s="409"/>
      <c r="AC1621" s="409"/>
      <c r="AD1621" s="409"/>
      <c r="AE1621" s="411"/>
    </row>
    <row r="1622" spans="19:31" x14ac:dyDescent="0.25">
      <c r="S1622" s="429"/>
      <c r="T1622" s="409"/>
      <c r="U1622" s="409"/>
      <c r="V1622" s="409"/>
      <c r="W1622" s="409"/>
      <c r="X1622" s="409"/>
      <c r="Y1622" s="409"/>
      <c r="Z1622" s="409"/>
      <c r="AA1622" s="409"/>
      <c r="AB1622" s="409"/>
      <c r="AC1622" s="409"/>
      <c r="AD1622" s="409"/>
      <c r="AE1622" s="411"/>
    </row>
    <row r="1623" spans="19:31" x14ac:dyDescent="0.25">
      <c r="S1623" s="429"/>
      <c r="T1623" s="409"/>
      <c r="U1623" s="409"/>
      <c r="V1623" s="409"/>
      <c r="W1623" s="409"/>
      <c r="X1623" s="409"/>
      <c r="Y1623" s="409"/>
      <c r="Z1623" s="409"/>
      <c r="AA1623" s="409"/>
      <c r="AB1623" s="409"/>
      <c r="AC1623" s="409"/>
      <c r="AD1623" s="409"/>
      <c r="AE1623" s="411"/>
    </row>
    <row r="1624" spans="19:31" x14ac:dyDescent="0.25">
      <c r="S1624" s="429"/>
      <c r="T1624" s="409"/>
      <c r="U1624" s="409"/>
      <c r="V1624" s="409"/>
      <c r="W1624" s="409"/>
      <c r="X1624" s="409"/>
      <c r="Y1624" s="409"/>
      <c r="Z1624" s="409"/>
      <c r="AA1624" s="409"/>
      <c r="AB1624" s="409"/>
      <c r="AC1624" s="409"/>
      <c r="AD1624" s="409"/>
      <c r="AE1624" s="411"/>
    </row>
    <row r="1625" spans="19:31" x14ac:dyDescent="0.25">
      <c r="S1625" s="429"/>
      <c r="T1625" s="409"/>
      <c r="U1625" s="409"/>
      <c r="V1625" s="409"/>
      <c r="W1625" s="409"/>
      <c r="X1625" s="409"/>
      <c r="Y1625" s="409"/>
      <c r="Z1625" s="409"/>
      <c r="AA1625" s="409"/>
      <c r="AB1625" s="409"/>
      <c r="AC1625" s="409"/>
      <c r="AD1625" s="409"/>
      <c r="AE1625" s="411"/>
    </row>
    <row r="1626" spans="19:31" x14ac:dyDescent="0.25">
      <c r="S1626" s="429"/>
      <c r="T1626" s="409"/>
      <c r="U1626" s="409"/>
      <c r="V1626" s="409"/>
      <c r="W1626" s="409"/>
      <c r="X1626" s="409"/>
      <c r="Y1626" s="409"/>
      <c r="Z1626" s="409"/>
      <c r="AA1626" s="409"/>
      <c r="AB1626" s="409"/>
      <c r="AC1626" s="409"/>
      <c r="AD1626" s="409"/>
      <c r="AE1626" s="411"/>
    </row>
    <row r="1627" spans="19:31" x14ac:dyDescent="0.25">
      <c r="S1627" s="429"/>
      <c r="T1627" s="409"/>
      <c r="U1627" s="409"/>
      <c r="V1627" s="409"/>
      <c r="W1627" s="409"/>
      <c r="X1627" s="409"/>
      <c r="Y1627" s="409"/>
      <c r="Z1627" s="409"/>
      <c r="AA1627" s="409"/>
      <c r="AB1627" s="409"/>
      <c r="AC1627" s="409"/>
      <c r="AD1627" s="409"/>
      <c r="AE1627" s="411"/>
    </row>
    <row r="1628" spans="19:31" x14ac:dyDescent="0.25">
      <c r="S1628" s="429"/>
      <c r="T1628" s="409"/>
      <c r="U1628" s="409"/>
      <c r="V1628" s="409"/>
      <c r="W1628" s="409"/>
      <c r="X1628" s="409"/>
      <c r="Y1628" s="409"/>
      <c r="Z1628" s="409"/>
      <c r="AA1628" s="409"/>
      <c r="AB1628" s="409"/>
      <c r="AC1628" s="409"/>
      <c r="AD1628" s="409"/>
      <c r="AE1628" s="411"/>
    </row>
    <row r="1629" spans="19:31" x14ac:dyDescent="0.25">
      <c r="S1629" s="429"/>
      <c r="T1629" s="409"/>
      <c r="U1629" s="409"/>
      <c r="V1629" s="409"/>
      <c r="W1629" s="409"/>
      <c r="X1629" s="409"/>
      <c r="Y1629" s="409"/>
      <c r="Z1629" s="409"/>
      <c r="AA1629" s="409"/>
      <c r="AB1629" s="409"/>
      <c r="AC1629" s="409"/>
      <c r="AD1629" s="409"/>
      <c r="AE1629" s="411"/>
    </row>
    <row r="1630" spans="19:31" x14ac:dyDescent="0.25">
      <c r="S1630" s="429"/>
      <c r="T1630" s="409"/>
      <c r="U1630" s="409"/>
      <c r="V1630" s="409"/>
      <c r="W1630" s="409"/>
      <c r="X1630" s="409"/>
      <c r="Y1630" s="409"/>
      <c r="Z1630" s="409"/>
      <c r="AA1630" s="409"/>
      <c r="AB1630" s="409"/>
      <c r="AC1630" s="409"/>
      <c r="AD1630" s="409"/>
      <c r="AE1630" s="411"/>
    </row>
    <row r="1631" spans="19:31" x14ac:dyDescent="0.25">
      <c r="S1631" s="429"/>
      <c r="T1631" s="409"/>
      <c r="U1631" s="409"/>
      <c r="V1631" s="409"/>
      <c r="W1631" s="409"/>
      <c r="X1631" s="409"/>
      <c r="Y1631" s="409"/>
      <c r="Z1631" s="409"/>
      <c r="AA1631" s="409"/>
      <c r="AB1631" s="409"/>
      <c r="AC1631" s="409"/>
      <c r="AD1631" s="409"/>
      <c r="AE1631" s="411"/>
    </row>
    <row r="1632" spans="19:31" x14ac:dyDescent="0.25">
      <c r="S1632" s="429"/>
      <c r="T1632" s="409"/>
      <c r="U1632" s="409"/>
      <c r="V1632" s="409"/>
      <c r="W1632" s="409"/>
      <c r="X1632" s="409"/>
      <c r="Y1632" s="409"/>
      <c r="Z1632" s="409"/>
      <c r="AA1632" s="409"/>
      <c r="AB1632" s="409"/>
      <c r="AC1632" s="409"/>
      <c r="AD1632" s="409"/>
      <c r="AE1632" s="411"/>
    </row>
    <row r="1633" spans="19:31" x14ac:dyDescent="0.25">
      <c r="S1633" s="429"/>
      <c r="T1633" s="409"/>
      <c r="U1633" s="409"/>
      <c r="V1633" s="409"/>
      <c r="W1633" s="409"/>
      <c r="X1633" s="409"/>
      <c r="Y1633" s="409"/>
      <c r="Z1633" s="409"/>
      <c r="AA1633" s="409"/>
      <c r="AB1633" s="409"/>
      <c r="AC1633" s="409"/>
      <c r="AD1633" s="409"/>
      <c r="AE1633" s="411"/>
    </row>
    <row r="1634" spans="19:31" x14ac:dyDescent="0.25">
      <c r="S1634" s="429"/>
      <c r="T1634" s="409"/>
      <c r="U1634" s="409"/>
      <c r="V1634" s="409"/>
      <c r="W1634" s="409"/>
      <c r="X1634" s="409"/>
      <c r="Y1634" s="409"/>
      <c r="Z1634" s="409"/>
      <c r="AA1634" s="409"/>
      <c r="AB1634" s="409"/>
      <c r="AC1634" s="409"/>
      <c r="AD1634" s="409"/>
      <c r="AE1634" s="411"/>
    </row>
    <row r="1635" spans="19:31" x14ac:dyDescent="0.25">
      <c r="S1635" s="429"/>
      <c r="T1635" s="409"/>
      <c r="U1635" s="409"/>
      <c r="V1635" s="409"/>
      <c r="W1635" s="409"/>
      <c r="X1635" s="409"/>
      <c r="Y1635" s="409"/>
      <c r="Z1635" s="409"/>
      <c r="AA1635" s="409"/>
      <c r="AB1635" s="409"/>
      <c r="AC1635" s="409"/>
      <c r="AD1635" s="409"/>
      <c r="AE1635" s="411"/>
    </row>
    <row r="1636" spans="19:31" x14ac:dyDescent="0.25">
      <c r="S1636" s="429"/>
      <c r="T1636" s="409"/>
      <c r="U1636" s="409"/>
      <c r="V1636" s="409"/>
      <c r="W1636" s="409"/>
      <c r="X1636" s="409"/>
      <c r="Y1636" s="409"/>
      <c r="Z1636" s="409"/>
      <c r="AA1636" s="409"/>
      <c r="AB1636" s="409"/>
      <c r="AC1636" s="409"/>
      <c r="AD1636" s="409"/>
      <c r="AE1636" s="411"/>
    </row>
    <row r="1637" spans="19:31" x14ac:dyDescent="0.25">
      <c r="S1637" s="429"/>
      <c r="T1637" s="409"/>
      <c r="U1637" s="409"/>
      <c r="V1637" s="409"/>
      <c r="W1637" s="409"/>
      <c r="X1637" s="409"/>
      <c r="Y1637" s="409"/>
      <c r="Z1637" s="409"/>
      <c r="AA1637" s="409"/>
      <c r="AB1637" s="409"/>
      <c r="AC1637" s="409"/>
      <c r="AD1637" s="409"/>
      <c r="AE1637" s="411"/>
    </row>
    <row r="1638" spans="19:31" x14ac:dyDescent="0.25">
      <c r="S1638" s="429"/>
      <c r="T1638" s="409"/>
      <c r="U1638" s="409"/>
      <c r="V1638" s="409"/>
      <c r="W1638" s="409"/>
      <c r="X1638" s="409"/>
      <c r="Y1638" s="409"/>
      <c r="Z1638" s="409"/>
      <c r="AA1638" s="409"/>
      <c r="AB1638" s="409"/>
      <c r="AC1638" s="409"/>
      <c r="AD1638" s="409"/>
      <c r="AE1638" s="411"/>
    </row>
    <row r="1639" spans="19:31" x14ac:dyDescent="0.25">
      <c r="S1639" s="429"/>
      <c r="T1639" s="409"/>
      <c r="U1639" s="409"/>
      <c r="V1639" s="409"/>
      <c r="W1639" s="409"/>
      <c r="X1639" s="409"/>
      <c r="Y1639" s="409"/>
      <c r="Z1639" s="409"/>
      <c r="AA1639" s="409"/>
      <c r="AB1639" s="409"/>
      <c r="AC1639" s="409"/>
      <c r="AD1639" s="409"/>
      <c r="AE1639" s="411"/>
    </row>
    <row r="1640" spans="19:31" x14ac:dyDescent="0.25">
      <c r="S1640" s="429"/>
      <c r="T1640" s="409"/>
      <c r="U1640" s="409"/>
      <c r="V1640" s="409"/>
      <c r="W1640" s="409"/>
      <c r="X1640" s="409"/>
      <c r="Y1640" s="409"/>
      <c r="Z1640" s="409"/>
      <c r="AA1640" s="409"/>
      <c r="AB1640" s="409"/>
      <c r="AC1640" s="409"/>
      <c r="AD1640" s="409"/>
      <c r="AE1640" s="411"/>
    </row>
    <row r="1641" spans="19:31" x14ac:dyDescent="0.25">
      <c r="S1641" s="429"/>
      <c r="T1641" s="409"/>
      <c r="U1641" s="409"/>
      <c r="V1641" s="409"/>
      <c r="W1641" s="409"/>
      <c r="X1641" s="409"/>
      <c r="Y1641" s="409"/>
      <c r="Z1641" s="409"/>
      <c r="AA1641" s="409"/>
      <c r="AB1641" s="409"/>
      <c r="AC1641" s="409"/>
      <c r="AD1641" s="409"/>
      <c r="AE1641" s="411"/>
    </row>
    <row r="1642" spans="19:31" x14ac:dyDescent="0.25">
      <c r="S1642" s="429"/>
      <c r="T1642" s="409"/>
      <c r="U1642" s="409"/>
      <c r="V1642" s="409"/>
      <c r="W1642" s="409"/>
      <c r="X1642" s="409"/>
      <c r="Y1642" s="409"/>
      <c r="Z1642" s="409"/>
      <c r="AA1642" s="409"/>
      <c r="AB1642" s="409"/>
      <c r="AC1642" s="409"/>
      <c r="AD1642" s="409"/>
      <c r="AE1642" s="411"/>
    </row>
    <row r="1643" spans="19:31" x14ac:dyDescent="0.25">
      <c r="S1643" s="429"/>
      <c r="T1643" s="409"/>
      <c r="U1643" s="409"/>
      <c r="V1643" s="409"/>
      <c r="W1643" s="409"/>
      <c r="X1643" s="409"/>
      <c r="Y1643" s="409"/>
      <c r="Z1643" s="409"/>
      <c r="AA1643" s="409"/>
      <c r="AB1643" s="409"/>
      <c r="AC1643" s="409"/>
      <c r="AD1643" s="409"/>
      <c r="AE1643" s="411"/>
    </row>
    <row r="1644" spans="19:31" x14ac:dyDescent="0.25">
      <c r="S1644" s="429"/>
      <c r="T1644" s="409"/>
      <c r="U1644" s="409"/>
      <c r="V1644" s="409"/>
      <c r="W1644" s="409"/>
      <c r="X1644" s="409"/>
      <c r="Y1644" s="409"/>
      <c r="Z1644" s="409"/>
      <c r="AA1644" s="409"/>
      <c r="AB1644" s="409"/>
      <c r="AC1644" s="409"/>
      <c r="AD1644" s="409"/>
      <c r="AE1644" s="411"/>
    </row>
    <row r="1645" spans="19:31" x14ac:dyDescent="0.25">
      <c r="S1645" s="429"/>
      <c r="T1645" s="409"/>
      <c r="U1645" s="409"/>
      <c r="V1645" s="409"/>
      <c r="W1645" s="409"/>
      <c r="X1645" s="409"/>
      <c r="Y1645" s="409"/>
      <c r="Z1645" s="409"/>
      <c r="AA1645" s="409"/>
      <c r="AB1645" s="409"/>
      <c r="AC1645" s="409"/>
      <c r="AD1645" s="409"/>
      <c r="AE1645" s="411"/>
    </row>
    <row r="1646" spans="19:31" x14ac:dyDescent="0.25">
      <c r="S1646" s="429"/>
      <c r="T1646" s="409"/>
      <c r="U1646" s="409"/>
      <c r="V1646" s="409"/>
      <c r="W1646" s="409"/>
      <c r="X1646" s="409"/>
      <c r="Y1646" s="409"/>
      <c r="Z1646" s="409"/>
      <c r="AA1646" s="409"/>
      <c r="AB1646" s="409"/>
      <c r="AC1646" s="409"/>
      <c r="AD1646" s="409"/>
      <c r="AE1646" s="411"/>
    </row>
    <row r="1647" spans="19:31" x14ac:dyDescent="0.25">
      <c r="S1647" s="429"/>
      <c r="T1647" s="409"/>
      <c r="U1647" s="409"/>
      <c r="V1647" s="409"/>
      <c r="W1647" s="409"/>
      <c r="X1647" s="409"/>
      <c r="Y1647" s="409"/>
      <c r="Z1647" s="409"/>
      <c r="AA1647" s="409"/>
      <c r="AB1647" s="409"/>
      <c r="AC1647" s="409"/>
      <c r="AD1647" s="409"/>
      <c r="AE1647" s="411"/>
    </row>
    <row r="1648" spans="19:31" x14ac:dyDescent="0.25">
      <c r="S1648" s="429"/>
      <c r="T1648" s="409"/>
      <c r="U1648" s="409"/>
      <c r="V1648" s="409"/>
      <c r="W1648" s="409"/>
      <c r="X1648" s="409"/>
      <c r="Y1648" s="409"/>
      <c r="Z1648" s="409"/>
      <c r="AA1648" s="409"/>
      <c r="AB1648" s="409"/>
      <c r="AC1648" s="409"/>
      <c r="AD1648" s="409"/>
      <c r="AE1648" s="411"/>
    </row>
    <row r="1649" spans="19:31" x14ac:dyDescent="0.25">
      <c r="S1649" s="429"/>
      <c r="T1649" s="409"/>
      <c r="U1649" s="409"/>
      <c r="V1649" s="409"/>
      <c r="W1649" s="409"/>
      <c r="X1649" s="409"/>
      <c r="Y1649" s="409"/>
      <c r="Z1649" s="409"/>
      <c r="AA1649" s="409"/>
      <c r="AB1649" s="409"/>
      <c r="AC1649" s="409"/>
      <c r="AD1649" s="409"/>
      <c r="AE1649" s="411"/>
    </row>
    <row r="1650" spans="19:31" x14ac:dyDescent="0.25">
      <c r="S1650" s="429"/>
      <c r="T1650" s="409"/>
      <c r="U1650" s="409"/>
      <c r="V1650" s="409"/>
      <c r="W1650" s="409"/>
      <c r="X1650" s="409"/>
      <c r="Y1650" s="409"/>
      <c r="Z1650" s="409"/>
      <c r="AA1650" s="409"/>
      <c r="AB1650" s="409"/>
      <c r="AC1650" s="409"/>
      <c r="AD1650" s="409"/>
      <c r="AE1650" s="411"/>
    </row>
    <row r="1651" spans="19:31" x14ac:dyDescent="0.25">
      <c r="S1651" s="429"/>
      <c r="T1651" s="409"/>
      <c r="U1651" s="409"/>
      <c r="V1651" s="409"/>
      <c r="W1651" s="409"/>
      <c r="X1651" s="409"/>
      <c r="Y1651" s="409"/>
      <c r="Z1651" s="409"/>
      <c r="AA1651" s="409"/>
      <c r="AB1651" s="409"/>
      <c r="AC1651" s="409"/>
      <c r="AD1651" s="409"/>
      <c r="AE1651" s="411"/>
    </row>
    <row r="1652" spans="19:31" x14ac:dyDescent="0.25">
      <c r="S1652" s="429"/>
      <c r="T1652" s="409"/>
      <c r="U1652" s="409"/>
      <c r="V1652" s="409"/>
      <c r="W1652" s="409"/>
      <c r="X1652" s="409"/>
      <c r="Y1652" s="409"/>
      <c r="Z1652" s="409"/>
      <c r="AA1652" s="409"/>
      <c r="AB1652" s="409"/>
      <c r="AC1652" s="409"/>
      <c r="AD1652" s="409"/>
      <c r="AE1652" s="411"/>
    </row>
    <row r="1653" spans="19:31" x14ac:dyDescent="0.25">
      <c r="S1653" s="429"/>
      <c r="T1653" s="409"/>
      <c r="U1653" s="409"/>
      <c r="V1653" s="409"/>
      <c r="W1653" s="409"/>
      <c r="X1653" s="409"/>
      <c r="Y1653" s="409"/>
      <c r="Z1653" s="409"/>
      <c r="AA1653" s="409"/>
      <c r="AB1653" s="409"/>
      <c r="AC1653" s="409"/>
      <c r="AD1653" s="409"/>
      <c r="AE1653" s="411"/>
    </row>
    <row r="1654" spans="19:31" x14ac:dyDescent="0.25">
      <c r="S1654" s="429"/>
      <c r="T1654" s="409"/>
      <c r="U1654" s="409"/>
      <c r="V1654" s="409"/>
      <c r="W1654" s="409"/>
      <c r="X1654" s="409"/>
      <c r="Y1654" s="409"/>
      <c r="Z1654" s="409"/>
      <c r="AA1654" s="409"/>
      <c r="AB1654" s="409"/>
      <c r="AC1654" s="409"/>
      <c r="AD1654" s="409"/>
      <c r="AE1654" s="411"/>
    </row>
    <row r="1655" spans="19:31" x14ac:dyDescent="0.25">
      <c r="S1655" s="429"/>
      <c r="T1655" s="409"/>
      <c r="U1655" s="409"/>
      <c r="V1655" s="409"/>
      <c r="W1655" s="409"/>
      <c r="X1655" s="409"/>
      <c r="Y1655" s="409"/>
      <c r="Z1655" s="409"/>
      <c r="AA1655" s="409"/>
      <c r="AB1655" s="409"/>
      <c r="AC1655" s="409"/>
      <c r="AD1655" s="409"/>
      <c r="AE1655" s="411"/>
    </row>
    <row r="1656" spans="19:31" x14ac:dyDescent="0.25">
      <c r="S1656" s="429"/>
      <c r="T1656" s="409"/>
      <c r="U1656" s="409"/>
      <c r="V1656" s="409"/>
      <c r="W1656" s="409"/>
      <c r="X1656" s="409"/>
      <c r="Y1656" s="409"/>
      <c r="Z1656" s="409"/>
      <c r="AA1656" s="409"/>
      <c r="AB1656" s="409"/>
      <c r="AC1656" s="409"/>
      <c r="AD1656" s="409"/>
      <c r="AE1656" s="411"/>
    </row>
    <row r="1657" spans="19:31" x14ac:dyDescent="0.25">
      <c r="S1657" s="429"/>
      <c r="T1657" s="409"/>
      <c r="U1657" s="409"/>
      <c r="V1657" s="409"/>
      <c r="W1657" s="409"/>
      <c r="X1657" s="409"/>
      <c r="Y1657" s="409"/>
      <c r="Z1657" s="409"/>
      <c r="AA1657" s="409"/>
      <c r="AB1657" s="409"/>
      <c r="AC1657" s="409"/>
      <c r="AD1657" s="409"/>
      <c r="AE1657" s="411"/>
    </row>
    <row r="1658" spans="19:31" x14ac:dyDescent="0.25">
      <c r="S1658" s="429"/>
      <c r="T1658" s="409"/>
      <c r="U1658" s="409"/>
      <c r="V1658" s="409"/>
      <c r="W1658" s="409"/>
      <c r="X1658" s="409"/>
      <c r="Y1658" s="409"/>
      <c r="Z1658" s="409"/>
      <c r="AA1658" s="409"/>
      <c r="AB1658" s="409"/>
      <c r="AC1658" s="409"/>
      <c r="AD1658" s="409"/>
      <c r="AE1658" s="411"/>
    </row>
    <row r="1659" spans="19:31" x14ac:dyDescent="0.25">
      <c r="S1659" s="429"/>
      <c r="T1659" s="409"/>
      <c r="U1659" s="409"/>
      <c r="V1659" s="409"/>
      <c r="W1659" s="409"/>
      <c r="X1659" s="409"/>
      <c r="Y1659" s="409"/>
      <c r="Z1659" s="409"/>
      <c r="AA1659" s="409"/>
      <c r="AB1659" s="409"/>
      <c r="AC1659" s="409"/>
      <c r="AD1659" s="409"/>
      <c r="AE1659" s="411"/>
    </row>
    <row r="1660" spans="19:31" x14ac:dyDescent="0.25">
      <c r="S1660" s="429"/>
      <c r="T1660" s="409"/>
      <c r="U1660" s="409"/>
      <c r="V1660" s="409"/>
      <c r="W1660" s="409"/>
      <c r="X1660" s="409"/>
      <c r="Y1660" s="409"/>
      <c r="Z1660" s="409"/>
      <c r="AA1660" s="409"/>
      <c r="AB1660" s="409"/>
      <c r="AC1660" s="409"/>
      <c r="AD1660" s="409"/>
      <c r="AE1660" s="411"/>
    </row>
    <row r="1661" spans="19:31" x14ac:dyDescent="0.25">
      <c r="S1661" s="429"/>
      <c r="T1661" s="409"/>
      <c r="U1661" s="409"/>
      <c r="V1661" s="409"/>
      <c r="W1661" s="409"/>
      <c r="X1661" s="409"/>
      <c r="Y1661" s="409"/>
      <c r="Z1661" s="409"/>
      <c r="AA1661" s="409"/>
      <c r="AB1661" s="409"/>
      <c r="AC1661" s="409"/>
      <c r="AD1661" s="409"/>
      <c r="AE1661" s="411"/>
    </row>
    <row r="1662" spans="19:31" x14ac:dyDescent="0.25">
      <c r="S1662" s="429"/>
      <c r="T1662" s="409"/>
      <c r="U1662" s="409"/>
      <c r="V1662" s="409"/>
      <c r="W1662" s="409"/>
      <c r="X1662" s="409"/>
      <c r="Y1662" s="409"/>
      <c r="Z1662" s="409"/>
      <c r="AA1662" s="409"/>
      <c r="AB1662" s="409"/>
      <c r="AC1662" s="409"/>
      <c r="AD1662" s="409"/>
      <c r="AE1662" s="411"/>
    </row>
    <row r="1663" spans="19:31" x14ac:dyDescent="0.25">
      <c r="S1663" s="429"/>
      <c r="T1663" s="409"/>
      <c r="U1663" s="409"/>
      <c r="V1663" s="409"/>
      <c r="W1663" s="409"/>
      <c r="X1663" s="409"/>
      <c r="Y1663" s="409"/>
      <c r="Z1663" s="409"/>
      <c r="AA1663" s="409"/>
      <c r="AB1663" s="409"/>
      <c r="AC1663" s="409"/>
      <c r="AD1663" s="409"/>
      <c r="AE1663" s="411"/>
    </row>
    <row r="1664" spans="19:31" x14ac:dyDescent="0.25">
      <c r="S1664" s="429"/>
      <c r="T1664" s="409"/>
      <c r="U1664" s="409"/>
      <c r="V1664" s="409"/>
      <c r="W1664" s="409"/>
      <c r="X1664" s="409"/>
      <c r="Y1664" s="409"/>
      <c r="Z1664" s="409"/>
      <c r="AA1664" s="409"/>
      <c r="AB1664" s="409"/>
      <c r="AC1664" s="409"/>
      <c r="AD1664" s="409"/>
      <c r="AE1664" s="411"/>
    </row>
    <row r="1665" spans="19:31" x14ac:dyDescent="0.25">
      <c r="S1665" s="429"/>
      <c r="T1665" s="409"/>
      <c r="U1665" s="409"/>
      <c r="V1665" s="409"/>
      <c r="W1665" s="409"/>
      <c r="X1665" s="409"/>
      <c r="Y1665" s="409"/>
      <c r="Z1665" s="409"/>
      <c r="AA1665" s="409"/>
      <c r="AB1665" s="409"/>
      <c r="AC1665" s="409"/>
      <c r="AD1665" s="409"/>
      <c r="AE1665" s="411"/>
    </row>
    <row r="1666" spans="19:31" x14ac:dyDescent="0.25">
      <c r="S1666" s="429"/>
      <c r="T1666" s="409"/>
      <c r="U1666" s="409"/>
      <c r="V1666" s="409"/>
      <c r="W1666" s="409"/>
      <c r="X1666" s="409"/>
      <c r="Y1666" s="409"/>
      <c r="Z1666" s="409"/>
      <c r="AA1666" s="409"/>
      <c r="AB1666" s="409"/>
      <c r="AC1666" s="409"/>
      <c r="AD1666" s="409"/>
      <c r="AE1666" s="411"/>
    </row>
    <row r="1667" spans="19:31" x14ac:dyDescent="0.25">
      <c r="S1667" s="429"/>
      <c r="T1667" s="409"/>
      <c r="U1667" s="409"/>
      <c r="V1667" s="409"/>
      <c r="W1667" s="409"/>
      <c r="X1667" s="409"/>
      <c r="Y1667" s="409"/>
      <c r="Z1667" s="409"/>
      <c r="AA1667" s="409"/>
      <c r="AB1667" s="409"/>
      <c r="AC1667" s="409"/>
      <c r="AD1667" s="409"/>
      <c r="AE1667" s="411"/>
    </row>
    <row r="1668" spans="19:31" x14ac:dyDescent="0.25">
      <c r="S1668" s="429"/>
      <c r="T1668" s="409"/>
      <c r="U1668" s="409"/>
      <c r="V1668" s="409"/>
      <c r="W1668" s="409"/>
      <c r="X1668" s="409"/>
      <c r="Y1668" s="409"/>
      <c r="Z1668" s="409"/>
      <c r="AA1668" s="409"/>
      <c r="AB1668" s="409"/>
      <c r="AC1668" s="409"/>
      <c r="AD1668" s="409"/>
      <c r="AE1668" s="411"/>
    </row>
    <row r="1669" spans="19:31" x14ac:dyDescent="0.25">
      <c r="S1669" s="429"/>
      <c r="T1669" s="409"/>
      <c r="U1669" s="409"/>
      <c r="V1669" s="409"/>
      <c r="W1669" s="409"/>
      <c r="X1669" s="409"/>
      <c r="Y1669" s="409"/>
      <c r="Z1669" s="409"/>
      <c r="AA1669" s="409"/>
      <c r="AB1669" s="409"/>
      <c r="AC1669" s="409"/>
      <c r="AD1669" s="409"/>
      <c r="AE1669" s="411"/>
    </row>
    <row r="1670" spans="19:31" x14ac:dyDescent="0.25">
      <c r="S1670" s="429"/>
      <c r="T1670" s="409"/>
      <c r="U1670" s="409"/>
      <c r="V1670" s="409"/>
      <c r="W1670" s="409"/>
      <c r="X1670" s="409"/>
      <c r="Y1670" s="409"/>
      <c r="Z1670" s="409"/>
      <c r="AA1670" s="409"/>
      <c r="AB1670" s="409"/>
      <c r="AC1670" s="409"/>
      <c r="AD1670" s="409"/>
      <c r="AE1670" s="411"/>
    </row>
    <row r="1671" spans="19:31" x14ac:dyDescent="0.25">
      <c r="S1671" s="429"/>
      <c r="T1671" s="409"/>
      <c r="U1671" s="409"/>
      <c r="V1671" s="409"/>
      <c r="W1671" s="409"/>
      <c r="X1671" s="409"/>
      <c r="Y1671" s="409"/>
      <c r="Z1671" s="409"/>
      <c r="AA1671" s="409"/>
      <c r="AB1671" s="409"/>
      <c r="AC1671" s="409"/>
      <c r="AD1671" s="409"/>
      <c r="AE1671" s="411"/>
    </row>
    <row r="1672" spans="19:31" x14ac:dyDescent="0.25">
      <c r="S1672" s="429"/>
      <c r="T1672" s="409"/>
      <c r="U1672" s="409"/>
      <c r="V1672" s="409"/>
      <c r="W1672" s="409"/>
      <c r="X1672" s="409"/>
      <c r="Y1672" s="409"/>
      <c r="Z1672" s="409"/>
      <c r="AA1672" s="409"/>
      <c r="AB1672" s="409"/>
      <c r="AC1672" s="409"/>
      <c r="AD1672" s="409"/>
      <c r="AE1672" s="411"/>
    </row>
    <row r="1673" spans="19:31" x14ac:dyDescent="0.25">
      <c r="S1673" s="429"/>
      <c r="T1673" s="409"/>
      <c r="U1673" s="409"/>
      <c r="V1673" s="409"/>
      <c r="W1673" s="409"/>
      <c r="X1673" s="409"/>
      <c r="Y1673" s="409"/>
      <c r="Z1673" s="409"/>
      <c r="AA1673" s="409"/>
      <c r="AB1673" s="409"/>
      <c r="AC1673" s="409"/>
      <c r="AD1673" s="409"/>
      <c r="AE1673" s="411"/>
    </row>
    <row r="1674" spans="19:31" x14ac:dyDescent="0.25">
      <c r="S1674" s="429"/>
      <c r="T1674" s="409"/>
      <c r="U1674" s="409"/>
      <c r="V1674" s="409"/>
      <c r="W1674" s="409"/>
      <c r="X1674" s="409"/>
      <c r="Y1674" s="409"/>
      <c r="Z1674" s="409"/>
      <c r="AA1674" s="409"/>
      <c r="AB1674" s="409"/>
      <c r="AC1674" s="409"/>
      <c r="AD1674" s="409"/>
      <c r="AE1674" s="411"/>
    </row>
    <row r="1675" spans="19:31" x14ac:dyDescent="0.25">
      <c r="S1675" s="429"/>
      <c r="T1675" s="409"/>
      <c r="U1675" s="409"/>
      <c r="V1675" s="409"/>
      <c r="W1675" s="409"/>
      <c r="X1675" s="409"/>
      <c r="Y1675" s="409"/>
      <c r="Z1675" s="409"/>
      <c r="AA1675" s="409"/>
      <c r="AB1675" s="409"/>
      <c r="AC1675" s="409"/>
      <c r="AD1675" s="409"/>
      <c r="AE1675" s="411"/>
    </row>
    <row r="1676" spans="19:31" x14ac:dyDescent="0.25">
      <c r="S1676" s="429"/>
      <c r="T1676" s="409"/>
      <c r="U1676" s="409"/>
      <c r="V1676" s="409"/>
      <c r="W1676" s="409"/>
      <c r="X1676" s="409"/>
      <c r="Y1676" s="409"/>
      <c r="Z1676" s="409"/>
      <c r="AA1676" s="409"/>
      <c r="AB1676" s="409"/>
      <c r="AC1676" s="409"/>
      <c r="AD1676" s="409"/>
      <c r="AE1676" s="411"/>
    </row>
    <row r="1677" spans="19:31" x14ac:dyDescent="0.25">
      <c r="S1677" s="429"/>
      <c r="T1677" s="409"/>
      <c r="U1677" s="409"/>
      <c r="V1677" s="409"/>
      <c r="W1677" s="409"/>
      <c r="X1677" s="409"/>
      <c r="Y1677" s="409"/>
      <c r="Z1677" s="409"/>
      <c r="AA1677" s="409"/>
      <c r="AB1677" s="409"/>
      <c r="AC1677" s="409"/>
      <c r="AD1677" s="409"/>
      <c r="AE1677" s="411"/>
    </row>
    <row r="1678" spans="19:31" x14ac:dyDescent="0.25">
      <c r="S1678" s="429"/>
      <c r="T1678" s="409"/>
      <c r="U1678" s="409"/>
      <c r="V1678" s="409"/>
      <c r="W1678" s="409"/>
      <c r="X1678" s="409"/>
      <c r="Y1678" s="409"/>
      <c r="Z1678" s="409"/>
      <c r="AA1678" s="409"/>
      <c r="AB1678" s="409"/>
      <c r="AC1678" s="409"/>
      <c r="AD1678" s="409"/>
      <c r="AE1678" s="411"/>
    </row>
    <row r="1679" spans="19:31" x14ac:dyDescent="0.25">
      <c r="S1679" s="429"/>
      <c r="T1679" s="409"/>
      <c r="U1679" s="409"/>
      <c r="V1679" s="409"/>
      <c r="W1679" s="409"/>
      <c r="X1679" s="409"/>
      <c r="Y1679" s="409"/>
      <c r="Z1679" s="409"/>
      <c r="AA1679" s="409"/>
      <c r="AB1679" s="409"/>
      <c r="AC1679" s="409"/>
      <c r="AD1679" s="409"/>
      <c r="AE1679" s="411"/>
    </row>
    <row r="1680" spans="19:31" x14ac:dyDescent="0.25">
      <c r="S1680" s="429"/>
      <c r="T1680" s="409"/>
      <c r="U1680" s="409"/>
      <c r="V1680" s="409"/>
      <c r="W1680" s="409"/>
      <c r="X1680" s="409"/>
      <c r="Y1680" s="409"/>
      <c r="Z1680" s="409"/>
      <c r="AA1680" s="409"/>
      <c r="AB1680" s="409"/>
      <c r="AC1680" s="409"/>
      <c r="AD1680" s="409"/>
      <c r="AE1680" s="411"/>
    </row>
    <row r="1681" spans="19:31" x14ac:dyDescent="0.25">
      <c r="S1681" s="429"/>
      <c r="T1681" s="409"/>
      <c r="U1681" s="409"/>
      <c r="V1681" s="409"/>
      <c r="W1681" s="409"/>
      <c r="X1681" s="409"/>
      <c r="Y1681" s="409"/>
      <c r="Z1681" s="409"/>
      <c r="AA1681" s="409"/>
      <c r="AB1681" s="409"/>
      <c r="AC1681" s="409"/>
      <c r="AD1681" s="409"/>
      <c r="AE1681" s="411"/>
    </row>
    <row r="1682" spans="19:31" x14ac:dyDescent="0.25">
      <c r="S1682" s="429"/>
      <c r="T1682" s="409"/>
      <c r="U1682" s="409"/>
      <c r="V1682" s="409"/>
      <c r="W1682" s="409"/>
      <c r="X1682" s="409"/>
      <c r="Y1682" s="409"/>
      <c r="Z1682" s="409"/>
      <c r="AA1682" s="409"/>
      <c r="AB1682" s="409"/>
      <c r="AC1682" s="409"/>
      <c r="AD1682" s="409"/>
      <c r="AE1682" s="411"/>
    </row>
    <row r="1683" spans="19:31" x14ac:dyDescent="0.25">
      <c r="S1683" s="429"/>
      <c r="T1683" s="409"/>
      <c r="U1683" s="409"/>
      <c r="V1683" s="409"/>
      <c r="W1683" s="409"/>
      <c r="X1683" s="409"/>
      <c r="Y1683" s="409"/>
      <c r="Z1683" s="409"/>
      <c r="AA1683" s="409"/>
      <c r="AB1683" s="409"/>
      <c r="AC1683" s="409"/>
      <c r="AD1683" s="409"/>
      <c r="AE1683" s="411"/>
    </row>
    <row r="1684" spans="19:31" x14ac:dyDescent="0.25">
      <c r="S1684" s="429"/>
      <c r="T1684" s="409"/>
      <c r="U1684" s="409"/>
      <c r="V1684" s="409"/>
      <c r="W1684" s="409"/>
      <c r="X1684" s="409"/>
      <c r="Y1684" s="409"/>
      <c r="Z1684" s="409"/>
      <c r="AA1684" s="409"/>
      <c r="AB1684" s="409"/>
      <c r="AC1684" s="409"/>
      <c r="AD1684" s="409"/>
      <c r="AE1684" s="411"/>
    </row>
    <row r="1685" spans="19:31" x14ac:dyDescent="0.25">
      <c r="S1685" s="429"/>
      <c r="T1685" s="409"/>
      <c r="U1685" s="409"/>
      <c r="V1685" s="409"/>
      <c r="W1685" s="409"/>
      <c r="X1685" s="409"/>
      <c r="Y1685" s="409"/>
      <c r="Z1685" s="409"/>
      <c r="AA1685" s="409"/>
      <c r="AB1685" s="409"/>
      <c r="AC1685" s="409"/>
      <c r="AD1685" s="409"/>
      <c r="AE1685" s="411"/>
    </row>
    <row r="1686" spans="19:31" x14ac:dyDescent="0.25">
      <c r="S1686" s="429"/>
      <c r="T1686" s="409"/>
      <c r="U1686" s="409"/>
      <c r="V1686" s="409"/>
      <c r="W1686" s="409"/>
      <c r="X1686" s="409"/>
      <c r="Y1686" s="409"/>
      <c r="Z1686" s="409"/>
      <c r="AA1686" s="409"/>
      <c r="AB1686" s="409"/>
      <c r="AC1686" s="409"/>
      <c r="AD1686" s="409"/>
      <c r="AE1686" s="411"/>
    </row>
    <row r="1687" spans="19:31" x14ac:dyDescent="0.25">
      <c r="S1687" s="429"/>
      <c r="T1687" s="409"/>
      <c r="U1687" s="409"/>
      <c r="V1687" s="409"/>
      <c r="W1687" s="409"/>
      <c r="X1687" s="409"/>
      <c r="Y1687" s="409"/>
      <c r="Z1687" s="409"/>
      <c r="AA1687" s="409"/>
      <c r="AB1687" s="409"/>
      <c r="AC1687" s="409"/>
      <c r="AD1687" s="409"/>
      <c r="AE1687" s="411"/>
    </row>
    <row r="1688" spans="19:31" x14ac:dyDescent="0.25">
      <c r="S1688" s="429"/>
      <c r="T1688" s="409"/>
      <c r="U1688" s="409"/>
      <c r="V1688" s="409"/>
      <c r="W1688" s="409"/>
      <c r="X1688" s="409"/>
      <c r="Y1688" s="409"/>
      <c r="Z1688" s="409"/>
      <c r="AA1688" s="409"/>
      <c r="AB1688" s="409"/>
      <c r="AC1688" s="409"/>
      <c r="AD1688" s="409"/>
      <c r="AE1688" s="411"/>
    </row>
    <row r="1689" spans="19:31" x14ac:dyDescent="0.25">
      <c r="S1689" s="429"/>
      <c r="T1689" s="409"/>
      <c r="U1689" s="409"/>
      <c r="V1689" s="409"/>
      <c r="W1689" s="409"/>
      <c r="X1689" s="409"/>
      <c r="Y1689" s="409"/>
      <c r="Z1689" s="409"/>
      <c r="AA1689" s="409"/>
      <c r="AB1689" s="409"/>
      <c r="AC1689" s="409"/>
      <c r="AD1689" s="409"/>
      <c r="AE1689" s="411"/>
    </row>
    <row r="1690" spans="19:31" x14ac:dyDescent="0.25">
      <c r="S1690" s="429"/>
      <c r="T1690" s="409"/>
      <c r="U1690" s="409"/>
      <c r="V1690" s="409"/>
      <c r="W1690" s="409"/>
      <c r="X1690" s="409"/>
      <c r="Y1690" s="409"/>
      <c r="Z1690" s="409"/>
      <c r="AA1690" s="409"/>
      <c r="AB1690" s="409"/>
      <c r="AC1690" s="409"/>
      <c r="AD1690" s="409"/>
      <c r="AE1690" s="411"/>
    </row>
    <row r="1691" spans="19:31" x14ac:dyDescent="0.25">
      <c r="S1691" s="429"/>
      <c r="T1691" s="409"/>
      <c r="U1691" s="409"/>
      <c r="V1691" s="409"/>
      <c r="W1691" s="409"/>
      <c r="X1691" s="409"/>
      <c r="Y1691" s="409"/>
      <c r="Z1691" s="409"/>
      <c r="AA1691" s="409"/>
      <c r="AB1691" s="409"/>
      <c r="AC1691" s="409"/>
      <c r="AD1691" s="409"/>
      <c r="AE1691" s="411"/>
    </row>
    <row r="1692" spans="19:31" x14ac:dyDescent="0.25">
      <c r="S1692" s="429"/>
      <c r="T1692" s="409"/>
      <c r="U1692" s="409"/>
      <c r="V1692" s="409"/>
      <c r="W1692" s="409"/>
      <c r="X1692" s="409"/>
      <c r="Y1692" s="409"/>
      <c r="Z1692" s="409"/>
      <c r="AA1692" s="409"/>
      <c r="AB1692" s="409"/>
      <c r="AC1692" s="409"/>
      <c r="AD1692" s="409"/>
      <c r="AE1692" s="411"/>
    </row>
    <row r="1693" spans="19:31" x14ac:dyDescent="0.25">
      <c r="S1693" s="429"/>
      <c r="T1693" s="409"/>
      <c r="U1693" s="409"/>
      <c r="V1693" s="409"/>
      <c r="W1693" s="409"/>
      <c r="X1693" s="409"/>
      <c r="Y1693" s="409"/>
      <c r="Z1693" s="409"/>
      <c r="AA1693" s="409"/>
      <c r="AB1693" s="409"/>
      <c r="AC1693" s="409"/>
      <c r="AD1693" s="409"/>
      <c r="AE1693" s="411"/>
    </row>
    <row r="1694" spans="19:31" x14ac:dyDescent="0.25">
      <c r="S1694" s="429"/>
      <c r="T1694" s="409"/>
      <c r="U1694" s="409"/>
      <c r="V1694" s="409"/>
      <c r="W1694" s="409"/>
      <c r="X1694" s="409"/>
      <c r="Y1694" s="409"/>
      <c r="Z1694" s="409"/>
      <c r="AA1694" s="409"/>
      <c r="AB1694" s="409"/>
      <c r="AC1694" s="409"/>
      <c r="AD1694" s="409"/>
      <c r="AE1694" s="411"/>
    </row>
    <row r="1695" spans="19:31" x14ac:dyDescent="0.25">
      <c r="S1695" s="429"/>
      <c r="T1695" s="409"/>
      <c r="U1695" s="409"/>
      <c r="V1695" s="409"/>
      <c r="W1695" s="409"/>
      <c r="X1695" s="409"/>
      <c r="Y1695" s="409"/>
      <c r="Z1695" s="409"/>
      <c r="AA1695" s="409"/>
      <c r="AB1695" s="409"/>
      <c r="AC1695" s="409"/>
      <c r="AD1695" s="409"/>
      <c r="AE1695" s="411"/>
    </row>
    <row r="1696" spans="19:31" x14ac:dyDescent="0.25">
      <c r="S1696" s="429"/>
      <c r="T1696" s="409"/>
      <c r="U1696" s="409"/>
      <c r="V1696" s="409"/>
      <c r="W1696" s="409"/>
      <c r="X1696" s="409"/>
      <c r="Y1696" s="409"/>
      <c r="Z1696" s="409"/>
      <c r="AA1696" s="409"/>
      <c r="AB1696" s="409"/>
      <c r="AC1696" s="409"/>
      <c r="AD1696" s="409"/>
      <c r="AE1696" s="411"/>
    </row>
    <row r="1697" spans="19:31" x14ac:dyDescent="0.25">
      <c r="S1697" s="429"/>
      <c r="T1697" s="409"/>
      <c r="U1697" s="409"/>
      <c r="V1697" s="409"/>
      <c r="W1697" s="409"/>
      <c r="X1697" s="409"/>
      <c r="Y1697" s="409"/>
      <c r="Z1697" s="409"/>
      <c r="AA1697" s="409"/>
      <c r="AB1697" s="409"/>
      <c r="AC1697" s="409"/>
      <c r="AD1697" s="409"/>
      <c r="AE1697" s="411"/>
    </row>
    <row r="1698" spans="19:31" x14ac:dyDescent="0.25">
      <c r="S1698" s="429"/>
      <c r="T1698" s="409"/>
      <c r="U1698" s="409"/>
      <c r="V1698" s="409"/>
      <c r="W1698" s="409"/>
      <c r="X1698" s="409"/>
      <c r="Y1698" s="409"/>
      <c r="Z1698" s="409"/>
      <c r="AA1698" s="409"/>
      <c r="AB1698" s="409"/>
      <c r="AC1698" s="409"/>
      <c r="AD1698" s="409"/>
      <c r="AE1698" s="411"/>
    </row>
    <row r="1699" spans="19:31" x14ac:dyDescent="0.25">
      <c r="S1699" s="429"/>
      <c r="T1699" s="409"/>
      <c r="U1699" s="409"/>
      <c r="V1699" s="409"/>
      <c r="W1699" s="409"/>
      <c r="X1699" s="409"/>
      <c r="Y1699" s="409"/>
      <c r="Z1699" s="409"/>
      <c r="AA1699" s="409"/>
      <c r="AB1699" s="409"/>
      <c r="AC1699" s="409"/>
      <c r="AD1699" s="409"/>
      <c r="AE1699" s="411"/>
    </row>
    <row r="1700" spans="19:31" x14ac:dyDescent="0.25">
      <c r="S1700" s="429"/>
      <c r="T1700" s="409"/>
      <c r="U1700" s="409"/>
      <c r="V1700" s="409"/>
      <c r="W1700" s="409"/>
      <c r="X1700" s="409"/>
      <c r="Y1700" s="409"/>
      <c r="Z1700" s="409"/>
      <c r="AA1700" s="409"/>
      <c r="AB1700" s="409"/>
      <c r="AC1700" s="409"/>
      <c r="AD1700" s="409"/>
      <c r="AE1700" s="411"/>
    </row>
    <row r="1701" spans="19:31" x14ac:dyDescent="0.25">
      <c r="S1701" s="429"/>
      <c r="T1701" s="409"/>
      <c r="U1701" s="409"/>
      <c r="V1701" s="409"/>
      <c r="W1701" s="409"/>
      <c r="X1701" s="409"/>
      <c r="Y1701" s="409"/>
      <c r="Z1701" s="409"/>
      <c r="AA1701" s="409"/>
      <c r="AB1701" s="409"/>
      <c r="AC1701" s="409"/>
      <c r="AD1701" s="409"/>
      <c r="AE1701" s="411"/>
    </row>
    <row r="1702" spans="19:31" x14ac:dyDescent="0.25">
      <c r="S1702" s="429"/>
      <c r="T1702" s="409"/>
      <c r="U1702" s="409"/>
      <c r="V1702" s="409"/>
      <c r="W1702" s="409"/>
      <c r="X1702" s="409"/>
      <c r="Y1702" s="409"/>
      <c r="Z1702" s="409"/>
      <c r="AA1702" s="409"/>
      <c r="AB1702" s="409"/>
      <c r="AC1702" s="409"/>
      <c r="AD1702" s="409"/>
      <c r="AE1702" s="411"/>
    </row>
    <row r="1703" spans="19:31" x14ac:dyDescent="0.25">
      <c r="S1703" s="429"/>
      <c r="T1703" s="409"/>
      <c r="U1703" s="409"/>
      <c r="V1703" s="409"/>
      <c r="W1703" s="409"/>
      <c r="X1703" s="409"/>
      <c r="Y1703" s="409"/>
      <c r="Z1703" s="409"/>
      <c r="AA1703" s="409"/>
      <c r="AB1703" s="409"/>
      <c r="AC1703" s="409"/>
      <c r="AD1703" s="409"/>
      <c r="AE1703" s="411"/>
    </row>
    <row r="1704" spans="19:31" x14ac:dyDescent="0.25">
      <c r="S1704" s="429"/>
      <c r="T1704" s="409"/>
      <c r="U1704" s="409"/>
      <c r="V1704" s="409"/>
      <c r="W1704" s="409"/>
      <c r="X1704" s="409"/>
      <c r="Y1704" s="409"/>
      <c r="Z1704" s="409"/>
      <c r="AA1704" s="409"/>
      <c r="AB1704" s="409"/>
      <c r="AC1704" s="409"/>
      <c r="AD1704" s="409"/>
      <c r="AE1704" s="411"/>
    </row>
    <row r="1705" spans="19:31" x14ac:dyDescent="0.25">
      <c r="S1705" s="429"/>
      <c r="T1705" s="409"/>
      <c r="U1705" s="409"/>
      <c r="V1705" s="409"/>
      <c r="W1705" s="409"/>
      <c r="X1705" s="409"/>
      <c r="Y1705" s="409"/>
      <c r="Z1705" s="409"/>
      <c r="AA1705" s="409"/>
      <c r="AB1705" s="409"/>
      <c r="AC1705" s="409"/>
      <c r="AD1705" s="409"/>
      <c r="AE1705" s="411"/>
    </row>
    <row r="1706" spans="19:31" x14ac:dyDescent="0.25">
      <c r="S1706" s="429"/>
      <c r="T1706" s="409"/>
      <c r="U1706" s="409"/>
      <c r="V1706" s="409"/>
      <c r="W1706" s="409"/>
      <c r="X1706" s="409"/>
      <c r="Y1706" s="409"/>
      <c r="Z1706" s="409"/>
      <c r="AA1706" s="409"/>
      <c r="AB1706" s="409"/>
      <c r="AC1706" s="409"/>
      <c r="AD1706" s="409"/>
      <c r="AE1706" s="411"/>
    </row>
    <row r="1707" spans="19:31" x14ac:dyDescent="0.25">
      <c r="S1707" s="429"/>
      <c r="T1707" s="409"/>
      <c r="U1707" s="409"/>
      <c r="V1707" s="409"/>
      <c r="W1707" s="409"/>
      <c r="X1707" s="409"/>
      <c r="Y1707" s="409"/>
      <c r="Z1707" s="409"/>
      <c r="AA1707" s="409"/>
      <c r="AB1707" s="409"/>
      <c r="AC1707" s="409"/>
      <c r="AD1707" s="409"/>
      <c r="AE1707" s="411"/>
    </row>
    <row r="1708" spans="19:31" x14ac:dyDescent="0.25">
      <c r="S1708" s="429"/>
      <c r="T1708" s="409"/>
      <c r="U1708" s="409"/>
      <c r="V1708" s="409"/>
      <c r="W1708" s="409"/>
      <c r="X1708" s="409"/>
      <c r="Y1708" s="409"/>
      <c r="Z1708" s="409"/>
      <c r="AA1708" s="409"/>
      <c r="AB1708" s="409"/>
      <c r="AC1708" s="409"/>
      <c r="AD1708" s="409"/>
      <c r="AE1708" s="411"/>
    </row>
    <row r="1709" spans="19:31" x14ac:dyDescent="0.25">
      <c r="S1709" s="429"/>
      <c r="T1709" s="409"/>
      <c r="U1709" s="409"/>
      <c r="V1709" s="409"/>
      <c r="W1709" s="409"/>
      <c r="X1709" s="409"/>
      <c r="Y1709" s="409"/>
      <c r="Z1709" s="409"/>
      <c r="AA1709" s="409"/>
      <c r="AB1709" s="409"/>
      <c r="AC1709" s="409"/>
      <c r="AD1709" s="409"/>
      <c r="AE1709" s="411"/>
    </row>
    <row r="1710" spans="19:31" x14ac:dyDescent="0.25">
      <c r="S1710" s="429"/>
      <c r="T1710" s="409"/>
      <c r="U1710" s="409"/>
      <c r="V1710" s="409"/>
      <c r="W1710" s="409"/>
      <c r="X1710" s="409"/>
      <c r="Y1710" s="409"/>
      <c r="Z1710" s="409"/>
      <c r="AA1710" s="409"/>
      <c r="AB1710" s="409"/>
      <c r="AC1710" s="409"/>
      <c r="AD1710" s="409"/>
      <c r="AE1710" s="411"/>
    </row>
    <row r="1711" spans="19:31" x14ac:dyDescent="0.25">
      <c r="S1711" s="429"/>
      <c r="T1711" s="409"/>
      <c r="U1711" s="409"/>
      <c r="V1711" s="409"/>
      <c r="W1711" s="409"/>
      <c r="X1711" s="409"/>
      <c r="Y1711" s="409"/>
      <c r="Z1711" s="409"/>
      <c r="AA1711" s="409"/>
      <c r="AB1711" s="409"/>
      <c r="AC1711" s="409"/>
      <c r="AD1711" s="409"/>
      <c r="AE1711" s="411"/>
    </row>
    <row r="1712" spans="19:31" x14ac:dyDescent="0.25">
      <c r="S1712" s="429"/>
      <c r="T1712" s="409"/>
      <c r="U1712" s="409"/>
      <c r="V1712" s="409"/>
      <c r="W1712" s="409"/>
      <c r="X1712" s="409"/>
      <c r="Y1712" s="409"/>
      <c r="Z1712" s="409"/>
      <c r="AA1712" s="409"/>
      <c r="AB1712" s="409"/>
      <c r="AC1712" s="409"/>
      <c r="AD1712" s="409"/>
      <c r="AE1712" s="411"/>
    </row>
    <row r="1713" spans="19:31" x14ac:dyDescent="0.25">
      <c r="S1713" s="429"/>
      <c r="T1713" s="409"/>
      <c r="U1713" s="409"/>
      <c r="V1713" s="409"/>
      <c r="W1713" s="409"/>
      <c r="X1713" s="409"/>
      <c r="Y1713" s="409"/>
      <c r="Z1713" s="409"/>
      <c r="AA1713" s="409"/>
      <c r="AB1713" s="409"/>
      <c r="AC1713" s="409"/>
      <c r="AD1713" s="409"/>
      <c r="AE1713" s="411"/>
    </row>
    <row r="1714" spans="19:31" x14ac:dyDescent="0.25">
      <c r="S1714" s="429"/>
      <c r="T1714" s="409"/>
      <c r="U1714" s="409"/>
      <c r="V1714" s="409"/>
      <c r="W1714" s="409"/>
      <c r="X1714" s="409"/>
      <c r="Y1714" s="409"/>
      <c r="Z1714" s="409"/>
      <c r="AA1714" s="409"/>
      <c r="AB1714" s="409"/>
      <c r="AC1714" s="409"/>
      <c r="AD1714" s="409"/>
      <c r="AE1714" s="411"/>
    </row>
    <row r="1715" spans="19:31" x14ac:dyDescent="0.25">
      <c r="S1715" s="429"/>
      <c r="T1715" s="409"/>
      <c r="U1715" s="409"/>
      <c r="V1715" s="409"/>
      <c r="W1715" s="409"/>
      <c r="X1715" s="409"/>
      <c r="Y1715" s="409"/>
      <c r="Z1715" s="409"/>
      <c r="AA1715" s="409"/>
      <c r="AB1715" s="409"/>
      <c r="AC1715" s="409"/>
      <c r="AD1715" s="409"/>
      <c r="AE1715" s="411"/>
    </row>
    <row r="1716" spans="19:31" x14ac:dyDescent="0.25">
      <c r="S1716" s="429"/>
      <c r="T1716" s="409"/>
      <c r="U1716" s="409"/>
      <c r="V1716" s="409"/>
      <c r="W1716" s="409"/>
      <c r="X1716" s="409"/>
      <c r="Y1716" s="409"/>
      <c r="Z1716" s="409"/>
      <c r="AA1716" s="409"/>
      <c r="AB1716" s="409"/>
      <c r="AC1716" s="409"/>
      <c r="AD1716" s="409"/>
      <c r="AE1716" s="411"/>
    </row>
    <row r="1717" spans="19:31" x14ac:dyDescent="0.25">
      <c r="S1717" s="429"/>
      <c r="T1717" s="409"/>
      <c r="U1717" s="409"/>
      <c r="V1717" s="409"/>
      <c r="W1717" s="409"/>
      <c r="X1717" s="409"/>
      <c r="Y1717" s="409"/>
      <c r="Z1717" s="409"/>
      <c r="AA1717" s="409"/>
      <c r="AB1717" s="409"/>
      <c r="AC1717" s="409"/>
      <c r="AD1717" s="409"/>
      <c r="AE1717" s="411"/>
    </row>
    <row r="1718" spans="19:31" x14ac:dyDescent="0.25">
      <c r="S1718" s="429"/>
      <c r="T1718" s="409"/>
      <c r="U1718" s="409"/>
      <c r="V1718" s="409"/>
      <c r="W1718" s="409"/>
      <c r="X1718" s="409"/>
      <c r="Y1718" s="409"/>
      <c r="Z1718" s="409"/>
      <c r="AA1718" s="409"/>
      <c r="AB1718" s="409"/>
      <c r="AC1718" s="409"/>
      <c r="AD1718" s="409"/>
      <c r="AE1718" s="411"/>
    </row>
    <row r="1719" spans="19:31" x14ac:dyDescent="0.25">
      <c r="S1719" s="429"/>
      <c r="T1719" s="409"/>
      <c r="U1719" s="409"/>
      <c r="V1719" s="409"/>
      <c r="W1719" s="409"/>
      <c r="X1719" s="409"/>
      <c r="Y1719" s="409"/>
      <c r="Z1719" s="409"/>
      <c r="AA1719" s="409"/>
      <c r="AB1719" s="409"/>
      <c r="AC1719" s="409"/>
      <c r="AD1719" s="409"/>
      <c r="AE1719" s="411"/>
    </row>
    <row r="1720" spans="19:31" x14ac:dyDescent="0.25">
      <c r="S1720" s="429"/>
      <c r="T1720" s="409"/>
      <c r="U1720" s="409"/>
      <c r="V1720" s="409"/>
      <c r="W1720" s="409"/>
      <c r="X1720" s="409"/>
      <c r="Y1720" s="409"/>
      <c r="Z1720" s="409"/>
      <c r="AA1720" s="409"/>
      <c r="AB1720" s="409"/>
      <c r="AC1720" s="409"/>
      <c r="AD1720" s="409"/>
      <c r="AE1720" s="411"/>
    </row>
  </sheetData>
  <mergeCells count="518">
    <mergeCell ref="A1:D3"/>
    <mergeCell ref="E1:AY1"/>
    <mergeCell ref="E2:AY2"/>
    <mergeCell ref="E3:AE3"/>
    <mergeCell ref="AF3:AY3"/>
    <mergeCell ref="A4:D4"/>
    <mergeCell ref="E4:AY4"/>
    <mergeCell ref="A5:D5"/>
    <mergeCell ref="E5:AY5"/>
    <mergeCell ref="A6:D6"/>
    <mergeCell ref="E6:AY6"/>
    <mergeCell ref="A8:F8"/>
    <mergeCell ref="G8:S8"/>
    <mergeCell ref="T8:AF8"/>
    <mergeCell ref="AG8:AK8"/>
    <mergeCell ref="AL8:AM8"/>
    <mergeCell ref="AO8:AX8"/>
    <mergeCell ref="AY8:AY9"/>
    <mergeCell ref="A10:A141"/>
    <mergeCell ref="B10:B141"/>
    <mergeCell ref="C10:C15"/>
    <mergeCell ref="AG10:AG15"/>
    <mergeCell ref="AH10:AH15"/>
    <mergeCell ref="AI10:AI15"/>
    <mergeCell ref="AJ10:AJ15"/>
    <mergeCell ref="AK10:AK15"/>
    <mergeCell ref="AL10:AL15"/>
    <mergeCell ref="AY10:AY15"/>
    <mergeCell ref="C16:C21"/>
    <mergeCell ref="AG16:AG21"/>
    <mergeCell ref="AH16:AH21"/>
    <mergeCell ref="AI16:AI21"/>
    <mergeCell ref="AJ16:AJ21"/>
    <mergeCell ref="AK16:AK21"/>
    <mergeCell ref="AL16:AL21"/>
    <mergeCell ref="AM16:AM21"/>
    <mergeCell ref="AN16:AN21"/>
    <mergeCell ref="AS10:AS15"/>
    <mergeCell ref="AT10:AT15"/>
    <mergeCell ref="AU10:AU15"/>
    <mergeCell ref="AV10:AV15"/>
    <mergeCell ref="AW10:AW15"/>
    <mergeCell ref="AX10:AX15"/>
    <mergeCell ref="AM10:AM15"/>
    <mergeCell ref="AN10:AN15"/>
    <mergeCell ref="AO10:AO15"/>
    <mergeCell ref="AP10:AP15"/>
    <mergeCell ref="AQ10:AQ15"/>
    <mergeCell ref="AR10:AR15"/>
    <mergeCell ref="AU16:AU21"/>
    <mergeCell ref="AV16:AV21"/>
    <mergeCell ref="AW16:AW21"/>
    <mergeCell ref="AX16:AX21"/>
    <mergeCell ref="AY16:AY21"/>
    <mergeCell ref="C22:C27"/>
    <mergeCell ref="AG22:AG27"/>
    <mergeCell ref="AH22:AH27"/>
    <mergeCell ref="AI22:AI27"/>
    <mergeCell ref="AJ22:AJ27"/>
    <mergeCell ref="AO16:AO21"/>
    <mergeCell ref="AP16:AP21"/>
    <mergeCell ref="AQ16:AQ21"/>
    <mergeCell ref="AR16:AR21"/>
    <mergeCell ref="AS16:AS21"/>
    <mergeCell ref="AT16:AT21"/>
    <mergeCell ref="AW22:AW27"/>
    <mergeCell ref="AX22:AX27"/>
    <mergeCell ref="AY22:AY27"/>
    <mergeCell ref="C28:C33"/>
    <mergeCell ref="AG28:AG33"/>
    <mergeCell ref="AH28:AH33"/>
    <mergeCell ref="AI28:AI33"/>
    <mergeCell ref="AJ28:AJ33"/>
    <mergeCell ref="AK28:AK33"/>
    <mergeCell ref="AL28:AL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AY28:AY33"/>
    <mergeCell ref="C34:C39"/>
    <mergeCell ref="AG34:AG39"/>
    <mergeCell ref="AH34:AH39"/>
    <mergeCell ref="AI34:AI39"/>
    <mergeCell ref="AJ34:AJ39"/>
    <mergeCell ref="AK34:AK39"/>
    <mergeCell ref="AL34:AL39"/>
    <mergeCell ref="AM34:AM39"/>
    <mergeCell ref="AN34:AN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U34:AU39"/>
    <mergeCell ref="AV34:AV39"/>
    <mergeCell ref="AW34:AW39"/>
    <mergeCell ref="AX34:AX39"/>
    <mergeCell ref="AY34:AY39"/>
    <mergeCell ref="C40:C45"/>
    <mergeCell ref="AG40:AG45"/>
    <mergeCell ref="AH40:AH45"/>
    <mergeCell ref="AI40:AI45"/>
    <mergeCell ref="AJ40:AJ45"/>
    <mergeCell ref="AO34:AO39"/>
    <mergeCell ref="AP34:AP39"/>
    <mergeCell ref="AQ34:AQ39"/>
    <mergeCell ref="AR34:AR39"/>
    <mergeCell ref="AS34:AS39"/>
    <mergeCell ref="AT34:AT39"/>
    <mergeCell ref="AW40:AW45"/>
    <mergeCell ref="AX40:AX45"/>
    <mergeCell ref="AY40:AY45"/>
    <mergeCell ref="C46:C51"/>
    <mergeCell ref="AG46:AG51"/>
    <mergeCell ref="AH46:AH51"/>
    <mergeCell ref="AI46:AI51"/>
    <mergeCell ref="AJ46:AJ51"/>
    <mergeCell ref="AK46:AK51"/>
    <mergeCell ref="AL46:AL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AY46:AY51"/>
    <mergeCell ref="C52:C57"/>
    <mergeCell ref="AG52:AG57"/>
    <mergeCell ref="AH52:AH57"/>
    <mergeCell ref="AI52:AI57"/>
    <mergeCell ref="AJ52:AJ57"/>
    <mergeCell ref="AK52:AK57"/>
    <mergeCell ref="AL52:AL57"/>
    <mergeCell ref="AM52:AM57"/>
    <mergeCell ref="AN52:AN57"/>
    <mergeCell ref="AS46:AS51"/>
    <mergeCell ref="AT46:AT51"/>
    <mergeCell ref="AU46:AU51"/>
    <mergeCell ref="AV46:AV51"/>
    <mergeCell ref="AW46:AW51"/>
    <mergeCell ref="AX46:AX51"/>
    <mergeCell ref="AM46:AM51"/>
    <mergeCell ref="AN46:AN51"/>
    <mergeCell ref="AO46:AO51"/>
    <mergeCell ref="AP46:AP51"/>
    <mergeCell ref="AQ46:AQ51"/>
    <mergeCell ref="AR46:AR51"/>
    <mergeCell ref="AU52:AU57"/>
    <mergeCell ref="AV52:AV57"/>
    <mergeCell ref="AW52:AW57"/>
    <mergeCell ref="AX52:AX57"/>
    <mergeCell ref="AY52:AY57"/>
    <mergeCell ref="C58:C63"/>
    <mergeCell ref="AG58:AG63"/>
    <mergeCell ref="AH58:AH63"/>
    <mergeCell ref="AI58:AI63"/>
    <mergeCell ref="AJ58:AJ63"/>
    <mergeCell ref="AO52:AO57"/>
    <mergeCell ref="AP52:AP57"/>
    <mergeCell ref="AQ52:AQ57"/>
    <mergeCell ref="AR52:AR57"/>
    <mergeCell ref="AS52:AS57"/>
    <mergeCell ref="AT52:AT57"/>
    <mergeCell ref="AW58:AW63"/>
    <mergeCell ref="AX58:AX63"/>
    <mergeCell ref="AY58:AY63"/>
    <mergeCell ref="C64:C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AY64:AY69"/>
    <mergeCell ref="C70:C75"/>
    <mergeCell ref="AG70:AG75"/>
    <mergeCell ref="AH70:AH75"/>
    <mergeCell ref="AI70:AI75"/>
    <mergeCell ref="AJ70:AJ75"/>
    <mergeCell ref="AK70:AK75"/>
    <mergeCell ref="AL70:AL75"/>
    <mergeCell ref="AM70:AM75"/>
    <mergeCell ref="AN70:AN75"/>
    <mergeCell ref="AS64:AS69"/>
    <mergeCell ref="AT64:AT69"/>
    <mergeCell ref="AU64:AU69"/>
    <mergeCell ref="AV64:AV69"/>
    <mergeCell ref="AW64:AW69"/>
    <mergeCell ref="AX64:AX69"/>
    <mergeCell ref="AM64:AM69"/>
    <mergeCell ref="AN64:AN69"/>
    <mergeCell ref="AO64:AO69"/>
    <mergeCell ref="AP64:AP69"/>
    <mergeCell ref="AQ64:AQ69"/>
    <mergeCell ref="AR64:AR69"/>
    <mergeCell ref="AU70:AU75"/>
    <mergeCell ref="AV70:AV75"/>
    <mergeCell ref="AW70:AW75"/>
    <mergeCell ref="AX70:AX75"/>
    <mergeCell ref="AY70:AY75"/>
    <mergeCell ref="C76:C81"/>
    <mergeCell ref="AG76:AG78"/>
    <mergeCell ref="AH76:AH78"/>
    <mergeCell ref="AI76:AI78"/>
    <mergeCell ref="AJ76:AJ81"/>
    <mergeCell ref="AO70:AO75"/>
    <mergeCell ref="AP70:AP75"/>
    <mergeCell ref="AQ70:AQ75"/>
    <mergeCell ref="AR70:AR75"/>
    <mergeCell ref="AS70:AS75"/>
    <mergeCell ref="AT70:AT75"/>
    <mergeCell ref="AW76:AW81"/>
    <mergeCell ref="AX76:AX81"/>
    <mergeCell ref="AY76:AY81"/>
    <mergeCell ref="AG79:AG81"/>
    <mergeCell ref="AH79:AH81"/>
    <mergeCell ref="AI79:AI81"/>
    <mergeCell ref="AQ76:AQ81"/>
    <mergeCell ref="AR76:AR81"/>
    <mergeCell ref="AS76:AS81"/>
    <mergeCell ref="AT76:AT81"/>
    <mergeCell ref="AU76:AU81"/>
    <mergeCell ref="AV76:AV81"/>
    <mergeCell ref="AK76:AK81"/>
    <mergeCell ref="AL76:AL81"/>
    <mergeCell ref="AM76:AM81"/>
    <mergeCell ref="AN76:AN81"/>
    <mergeCell ref="AO76:AO81"/>
    <mergeCell ref="AP76:AP81"/>
    <mergeCell ref="C88:C93"/>
    <mergeCell ref="AG88:AG93"/>
    <mergeCell ref="AH88:AH93"/>
    <mergeCell ref="AI88:AI93"/>
    <mergeCell ref="AJ88:AJ93"/>
    <mergeCell ref="AK88:AK93"/>
    <mergeCell ref="AL88:AL93"/>
    <mergeCell ref="AM88:AM93"/>
    <mergeCell ref="AR82:AR87"/>
    <mergeCell ref="AL82:AL87"/>
    <mergeCell ref="AM82:AM87"/>
    <mergeCell ref="AN82:AN87"/>
    <mergeCell ref="AO82:AO87"/>
    <mergeCell ref="AP82:AP87"/>
    <mergeCell ref="AQ82:AQ87"/>
    <mergeCell ref="C82:C87"/>
    <mergeCell ref="AG82:AG87"/>
    <mergeCell ref="AH82:AH87"/>
    <mergeCell ref="AI82:AI87"/>
    <mergeCell ref="AJ82:AJ87"/>
    <mergeCell ref="AK82:AK87"/>
    <mergeCell ref="AY88:AY93"/>
    <mergeCell ref="AN88:AN93"/>
    <mergeCell ref="AO88:AO93"/>
    <mergeCell ref="AP88:AP93"/>
    <mergeCell ref="AQ88:AQ93"/>
    <mergeCell ref="AR88:AR93"/>
    <mergeCell ref="AS88:AS93"/>
    <mergeCell ref="AX82:AX87"/>
    <mergeCell ref="AY82:AY87"/>
    <mergeCell ref="AS82:AS87"/>
    <mergeCell ref="AT82:AT87"/>
    <mergeCell ref="AU82:AU87"/>
    <mergeCell ref="AV82:AV87"/>
    <mergeCell ref="AW82:AW87"/>
    <mergeCell ref="AH94:AH96"/>
    <mergeCell ref="AI94:AI96"/>
    <mergeCell ref="AJ94:AJ99"/>
    <mergeCell ref="AK94:AK99"/>
    <mergeCell ref="AT88:AT93"/>
    <mergeCell ref="AU88:AU93"/>
    <mergeCell ref="AV88:AV93"/>
    <mergeCell ref="AW88:AW93"/>
    <mergeCell ref="AX88:AX93"/>
    <mergeCell ref="AX94:AX99"/>
    <mergeCell ref="AY94:AY99"/>
    <mergeCell ref="AG97:AG99"/>
    <mergeCell ref="AH97:AH99"/>
    <mergeCell ref="AI97:AI99"/>
    <mergeCell ref="C100:C105"/>
    <mergeCell ref="AG100:AG105"/>
    <mergeCell ref="AH100:AH105"/>
    <mergeCell ref="AI100:AI105"/>
    <mergeCell ref="AJ100:AJ105"/>
    <mergeCell ref="AR94:AR99"/>
    <mergeCell ref="AS94:AS99"/>
    <mergeCell ref="AT94:AT99"/>
    <mergeCell ref="AU94:AU99"/>
    <mergeCell ref="AV94:AV99"/>
    <mergeCell ref="AW94:AW99"/>
    <mergeCell ref="AL94:AL99"/>
    <mergeCell ref="AM94:AM99"/>
    <mergeCell ref="AN94:AN99"/>
    <mergeCell ref="AO94:AO99"/>
    <mergeCell ref="AP94:AP99"/>
    <mergeCell ref="AQ94:AQ99"/>
    <mergeCell ref="C94:C99"/>
    <mergeCell ref="AG94:AG96"/>
    <mergeCell ref="AW100:AW105"/>
    <mergeCell ref="AX100:AX105"/>
    <mergeCell ref="AY100:AY105"/>
    <mergeCell ref="C106:C111"/>
    <mergeCell ref="AG106:AG111"/>
    <mergeCell ref="AH106:AH111"/>
    <mergeCell ref="AI106:AI111"/>
    <mergeCell ref="AJ106:AJ111"/>
    <mergeCell ref="AK106:AK111"/>
    <mergeCell ref="AL106:AL111"/>
    <mergeCell ref="AQ100:AQ105"/>
    <mergeCell ref="AR100:AR105"/>
    <mergeCell ref="AS100:AS105"/>
    <mergeCell ref="AT100:AT105"/>
    <mergeCell ref="AU100:AU105"/>
    <mergeCell ref="AV100:AV105"/>
    <mergeCell ref="AK100:AK105"/>
    <mergeCell ref="AL100:AL105"/>
    <mergeCell ref="AM100:AM105"/>
    <mergeCell ref="AN100:AN105"/>
    <mergeCell ref="AO100:AO105"/>
    <mergeCell ref="AP100:AP105"/>
    <mergeCell ref="AY106:AY111"/>
    <mergeCell ref="C112:C117"/>
    <mergeCell ref="AG112:AG117"/>
    <mergeCell ref="AH112:AH117"/>
    <mergeCell ref="AI112:AI117"/>
    <mergeCell ref="AJ112:AJ117"/>
    <mergeCell ref="AK112:AK117"/>
    <mergeCell ref="AL112:AL117"/>
    <mergeCell ref="AM112:AM117"/>
    <mergeCell ref="AN112:AN117"/>
    <mergeCell ref="AS106:AS111"/>
    <mergeCell ref="AT106:AT111"/>
    <mergeCell ref="AU106:AU111"/>
    <mergeCell ref="AV106:AV111"/>
    <mergeCell ref="AW106:AW111"/>
    <mergeCell ref="AX106:AX111"/>
    <mergeCell ref="AM106:AM111"/>
    <mergeCell ref="AN106:AN111"/>
    <mergeCell ref="AO106:AO111"/>
    <mergeCell ref="AP106:AP111"/>
    <mergeCell ref="AQ106:AQ111"/>
    <mergeCell ref="AR106:AR111"/>
    <mergeCell ref="AU112:AU117"/>
    <mergeCell ref="AV112:AV117"/>
    <mergeCell ref="AW112:AW117"/>
    <mergeCell ref="AX112:AX117"/>
    <mergeCell ref="AY112:AY117"/>
    <mergeCell ref="C118:C123"/>
    <mergeCell ref="AG118:AG123"/>
    <mergeCell ref="AH118:AH123"/>
    <mergeCell ref="AI118:AI123"/>
    <mergeCell ref="AJ118:AJ123"/>
    <mergeCell ref="AO112:AO117"/>
    <mergeCell ref="AP112:AP117"/>
    <mergeCell ref="AQ112:AQ117"/>
    <mergeCell ref="AR112:AR117"/>
    <mergeCell ref="AS112:AS117"/>
    <mergeCell ref="AT112:AT117"/>
    <mergeCell ref="AW118:AW123"/>
    <mergeCell ref="AX118:AX123"/>
    <mergeCell ref="AY118:AY123"/>
    <mergeCell ref="C124:C129"/>
    <mergeCell ref="AG124:AG129"/>
    <mergeCell ref="AH124:AH129"/>
    <mergeCell ref="AI124:AI129"/>
    <mergeCell ref="AJ124:AJ129"/>
    <mergeCell ref="AK124:AK129"/>
    <mergeCell ref="AL124:AL129"/>
    <mergeCell ref="AQ118:AQ123"/>
    <mergeCell ref="AR118:AR123"/>
    <mergeCell ref="AS118:AS123"/>
    <mergeCell ref="AT118:AT123"/>
    <mergeCell ref="AU118:AU123"/>
    <mergeCell ref="AV118:AV123"/>
    <mergeCell ref="AK118:AK123"/>
    <mergeCell ref="AL118:AL123"/>
    <mergeCell ref="AM118:AM123"/>
    <mergeCell ref="AN118:AN123"/>
    <mergeCell ref="AO118:AO123"/>
    <mergeCell ref="AP118:AP123"/>
    <mergeCell ref="AY124:AY129"/>
    <mergeCell ref="C130:C135"/>
    <mergeCell ref="AG130:AG135"/>
    <mergeCell ref="AH130:AH135"/>
    <mergeCell ref="AI130:AI135"/>
    <mergeCell ref="AJ130:AJ135"/>
    <mergeCell ref="AK130:AK135"/>
    <mergeCell ref="AL130:AL135"/>
    <mergeCell ref="AM130:AM135"/>
    <mergeCell ref="AN130:AN135"/>
    <mergeCell ref="AS124:AS129"/>
    <mergeCell ref="AT124:AT129"/>
    <mergeCell ref="AU124:AU129"/>
    <mergeCell ref="AV124:AV129"/>
    <mergeCell ref="AW124:AW129"/>
    <mergeCell ref="AX124:AX129"/>
    <mergeCell ref="AM124:AM129"/>
    <mergeCell ref="AN124:AN129"/>
    <mergeCell ref="AO124:AO129"/>
    <mergeCell ref="AP124:AP129"/>
    <mergeCell ref="AQ124:AQ129"/>
    <mergeCell ref="AR124:AR129"/>
    <mergeCell ref="AU130:AU135"/>
    <mergeCell ref="AV130:AV135"/>
    <mergeCell ref="AW130:AW135"/>
    <mergeCell ref="AX130:AX135"/>
    <mergeCell ref="AY130:AY135"/>
    <mergeCell ref="C136:C141"/>
    <mergeCell ref="AG136:AG141"/>
    <mergeCell ref="AH136:AH141"/>
    <mergeCell ref="AI136:AI141"/>
    <mergeCell ref="AJ136:AJ141"/>
    <mergeCell ref="AO130:AO135"/>
    <mergeCell ref="AP130:AP135"/>
    <mergeCell ref="AQ130:AQ135"/>
    <mergeCell ref="AR130:AR135"/>
    <mergeCell ref="AS130:AS135"/>
    <mergeCell ref="AT130:AT135"/>
    <mergeCell ref="AW136:AW141"/>
    <mergeCell ref="AX136:AX141"/>
    <mergeCell ref="AY136:AY141"/>
    <mergeCell ref="A142:A147"/>
    <mergeCell ref="B142:B147"/>
    <mergeCell ref="C142:C147"/>
    <mergeCell ref="AG142:AG147"/>
    <mergeCell ref="AH142:AH147"/>
    <mergeCell ref="AI142:AI147"/>
    <mergeCell ref="AJ142:AJ147"/>
    <mergeCell ref="AQ136:AQ141"/>
    <mergeCell ref="AR136:AR141"/>
    <mergeCell ref="AS136:AS141"/>
    <mergeCell ref="AT136:AT141"/>
    <mergeCell ref="AU136:AU141"/>
    <mergeCell ref="AV136:AV141"/>
    <mergeCell ref="AK136:AK141"/>
    <mergeCell ref="AL136:AL141"/>
    <mergeCell ref="AM136:AM141"/>
    <mergeCell ref="AN136:AN141"/>
    <mergeCell ref="AO136:AO141"/>
    <mergeCell ref="AP136:AP141"/>
    <mergeCell ref="AW142:AW147"/>
    <mergeCell ref="AX142:AX147"/>
    <mergeCell ref="AY142:AY147"/>
    <mergeCell ref="AF143:AF147"/>
    <mergeCell ref="A148:A153"/>
    <mergeCell ref="B148:B153"/>
    <mergeCell ref="C148:C153"/>
    <mergeCell ref="AG148:AG153"/>
    <mergeCell ref="AH148:AH153"/>
    <mergeCell ref="AI148:AI153"/>
    <mergeCell ref="AQ142:AQ147"/>
    <mergeCell ref="AR142:AR147"/>
    <mergeCell ref="AS142:AS147"/>
    <mergeCell ref="AT142:AT147"/>
    <mergeCell ref="AU142:AU147"/>
    <mergeCell ref="AV142:AV147"/>
    <mergeCell ref="AK142:AK147"/>
    <mergeCell ref="AL142:AL147"/>
    <mergeCell ref="AM142:AM147"/>
    <mergeCell ref="AN142:AN147"/>
    <mergeCell ref="AO142:AO147"/>
    <mergeCell ref="AP142:AP147"/>
    <mergeCell ref="B161:D161"/>
    <mergeCell ref="E161:J161"/>
    <mergeCell ref="B162:D162"/>
    <mergeCell ref="E162:J162"/>
    <mergeCell ref="AV148:AV153"/>
    <mergeCell ref="AW148:AW153"/>
    <mergeCell ref="AX148:AX153"/>
    <mergeCell ref="AY148:AY153"/>
    <mergeCell ref="A154:C156"/>
    <mergeCell ref="B160:D160"/>
    <mergeCell ref="E160:J160"/>
    <mergeCell ref="AP148:AP153"/>
    <mergeCell ref="AQ148:AQ153"/>
    <mergeCell ref="AR148:AR153"/>
    <mergeCell ref="AS148:AS153"/>
    <mergeCell ref="AT148:AT153"/>
    <mergeCell ref="AU148:AU153"/>
    <mergeCell ref="AJ148:AJ153"/>
    <mergeCell ref="AK148:AK153"/>
    <mergeCell ref="AL148:AL153"/>
    <mergeCell ref="AM148:AM153"/>
    <mergeCell ref="AN148:AN153"/>
    <mergeCell ref="AO148:AO153"/>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99"/>
  <sheetViews>
    <sheetView showGridLines="0" zoomScale="71" zoomScaleNormal="71" workbookViewId="0">
      <selection sqref="A1:B3"/>
    </sheetView>
  </sheetViews>
  <sheetFormatPr baseColWidth="10" defaultColWidth="11.42578125" defaultRowHeight="14.25" x14ac:dyDescent="0.25"/>
  <cols>
    <col min="1" max="1" width="16.42578125" style="3" customWidth="1"/>
    <col min="2" max="2" width="58" style="4" customWidth="1"/>
    <col min="3" max="3" width="30.7109375" style="4" customWidth="1"/>
    <col min="4" max="4" width="31.140625" style="35" customWidth="1"/>
    <col min="5" max="5" width="25.7109375" style="4" customWidth="1"/>
    <col min="6" max="6" width="22.28515625" style="4" customWidth="1"/>
    <col min="7" max="7" width="21.42578125" style="4" customWidth="1"/>
    <col min="8" max="8" width="34.85546875" style="36" customWidth="1"/>
    <col min="9" max="9" width="20.7109375" style="4" bestFit="1" customWidth="1"/>
    <col min="10" max="10" width="11" style="4" customWidth="1"/>
    <col min="11" max="11" width="11.42578125" style="4" customWidth="1"/>
    <col min="12" max="12" width="14.42578125" style="4" customWidth="1"/>
    <col min="13" max="13" width="14.140625" style="4" customWidth="1"/>
    <col min="14" max="14" width="34.28515625" style="9" customWidth="1"/>
    <col min="15" max="15" width="35.140625" style="4" bestFit="1" customWidth="1"/>
    <col min="16" max="16384" width="11.42578125" style="4"/>
  </cols>
  <sheetData>
    <row r="1" spans="1:14" ht="29.25" customHeight="1" x14ac:dyDescent="0.25">
      <c r="A1" s="931"/>
      <c r="B1" s="932"/>
      <c r="C1" s="937" t="s">
        <v>35</v>
      </c>
      <c r="D1" s="938"/>
      <c r="E1" s="938"/>
      <c r="F1" s="938"/>
      <c r="G1" s="938"/>
      <c r="H1" s="938"/>
      <c r="I1" s="938"/>
      <c r="J1" s="938"/>
      <c r="K1" s="938"/>
      <c r="L1" s="938"/>
      <c r="M1" s="938"/>
      <c r="N1" s="939"/>
    </row>
    <row r="2" spans="1:14" ht="26.25" customHeight="1" thickBot="1" x14ac:dyDescent="0.3">
      <c r="A2" s="933"/>
      <c r="B2" s="934"/>
      <c r="C2" s="940" t="s">
        <v>102</v>
      </c>
      <c r="D2" s="941"/>
      <c r="E2" s="941"/>
      <c r="F2" s="941"/>
      <c r="G2" s="941"/>
      <c r="H2" s="942"/>
      <c r="I2" s="942"/>
      <c r="J2" s="942"/>
      <c r="K2" s="942"/>
      <c r="L2" s="942"/>
      <c r="M2" s="942"/>
      <c r="N2" s="943"/>
    </row>
    <row r="3" spans="1:14" ht="20.25" customHeight="1" thickBot="1" x14ac:dyDescent="0.3">
      <c r="A3" s="935"/>
      <c r="B3" s="936"/>
      <c r="C3" s="944" t="s">
        <v>36</v>
      </c>
      <c r="D3" s="945"/>
      <c r="E3" s="945"/>
      <c r="F3" s="945"/>
      <c r="G3" s="945"/>
      <c r="H3" s="946" t="s">
        <v>339</v>
      </c>
      <c r="I3" s="947"/>
      <c r="J3" s="947"/>
      <c r="K3" s="947"/>
      <c r="L3" s="947"/>
      <c r="M3" s="947"/>
      <c r="N3" s="948"/>
    </row>
    <row r="4" spans="1:14" ht="26.25" customHeight="1" thickBot="1" x14ac:dyDescent="0.3">
      <c r="A4" s="949" t="s">
        <v>0</v>
      </c>
      <c r="B4" s="950"/>
      <c r="C4" s="951" t="s">
        <v>225</v>
      </c>
      <c r="D4" s="951"/>
      <c r="E4" s="951"/>
      <c r="F4" s="951"/>
      <c r="G4" s="951"/>
      <c r="H4" s="951"/>
      <c r="I4" s="951"/>
      <c r="J4" s="951"/>
      <c r="K4" s="951"/>
      <c r="L4" s="951"/>
      <c r="M4" s="951"/>
      <c r="N4" s="952"/>
    </row>
    <row r="5" spans="1:14" ht="29.25" customHeight="1" thickBot="1" x14ac:dyDescent="0.3">
      <c r="A5" s="953" t="s">
        <v>2</v>
      </c>
      <c r="B5" s="954"/>
      <c r="C5" s="955" t="s">
        <v>341</v>
      </c>
      <c r="D5" s="955"/>
      <c r="E5" s="955"/>
      <c r="F5" s="955"/>
      <c r="G5" s="955"/>
      <c r="H5" s="955"/>
      <c r="I5" s="955"/>
      <c r="J5" s="955"/>
      <c r="K5" s="955"/>
      <c r="L5" s="955"/>
      <c r="M5" s="955"/>
      <c r="N5" s="936"/>
    </row>
    <row r="6" spans="1:14" ht="29.25" customHeight="1" x14ac:dyDescent="0.25">
      <c r="A6" s="175"/>
      <c r="B6" s="175"/>
      <c r="D6" s="4"/>
      <c r="H6" s="4"/>
      <c r="N6" s="4"/>
    </row>
    <row r="7" spans="1:14" ht="26.25" customHeight="1" x14ac:dyDescent="0.25">
      <c r="A7" s="959" t="s">
        <v>526</v>
      </c>
      <c r="B7" s="959"/>
      <c r="C7" s="959"/>
      <c r="D7" s="959"/>
      <c r="E7" s="959"/>
      <c r="F7" s="959"/>
      <c r="G7" s="959"/>
      <c r="H7" s="959"/>
    </row>
    <row r="8" spans="1:14" x14ac:dyDescent="0.25">
      <c r="A8" s="99" t="s">
        <v>45</v>
      </c>
      <c r="B8" s="100" t="s">
        <v>103</v>
      </c>
      <c r="C8" s="6" t="s">
        <v>104</v>
      </c>
      <c r="D8" s="7" t="s">
        <v>105</v>
      </c>
      <c r="E8" s="6" t="s">
        <v>106</v>
      </c>
      <c r="F8" s="6" t="s">
        <v>107</v>
      </c>
      <c r="G8" s="6" t="s">
        <v>108</v>
      </c>
      <c r="H8" s="46" t="s">
        <v>109</v>
      </c>
    </row>
    <row r="9" spans="1:14" ht="17.25" customHeight="1" x14ac:dyDescent="0.25">
      <c r="A9" s="10" t="s">
        <v>122</v>
      </c>
      <c r="B9" s="184"/>
      <c r="C9" s="13"/>
      <c r="D9" s="13"/>
      <c r="E9" s="13"/>
      <c r="F9" s="13"/>
      <c r="G9" s="13"/>
      <c r="H9" s="13"/>
      <c r="N9" s="4"/>
    </row>
    <row r="10" spans="1:14" ht="17.25" customHeight="1" x14ac:dyDescent="0.25">
      <c r="A10" s="11" t="s">
        <v>110</v>
      </c>
      <c r="B10" s="184"/>
      <c r="C10" s="13"/>
      <c r="D10" s="13"/>
      <c r="E10" s="13"/>
      <c r="F10" s="13"/>
      <c r="G10" s="13"/>
      <c r="H10" s="13"/>
      <c r="N10" s="4"/>
    </row>
    <row r="11" spans="1:14" ht="17.25" customHeight="1" x14ac:dyDescent="0.25">
      <c r="A11" s="11" t="s">
        <v>111</v>
      </c>
      <c r="B11" s="184"/>
      <c r="C11" s="13"/>
      <c r="D11" s="13"/>
      <c r="E11" s="13"/>
      <c r="F11" s="13"/>
      <c r="G11" s="13"/>
      <c r="H11" s="13"/>
      <c r="N11" s="4"/>
    </row>
    <row r="12" spans="1:14" ht="17.25" customHeight="1" x14ac:dyDescent="0.25">
      <c r="A12" s="11" t="s">
        <v>112</v>
      </c>
      <c r="B12" s="184"/>
      <c r="C12" s="13"/>
      <c r="D12" s="13"/>
      <c r="E12" s="13"/>
      <c r="F12" s="13"/>
      <c r="G12" s="13"/>
      <c r="H12" s="13"/>
      <c r="N12" s="4"/>
    </row>
    <row r="13" spans="1:14" ht="17.25" customHeight="1" x14ac:dyDescent="0.25">
      <c r="A13" s="11" t="s">
        <v>113</v>
      </c>
      <c r="B13" s="184"/>
      <c r="C13" s="13"/>
      <c r="D13" s="13"/>
      <c r="E13" s="13"/>
      <c r="F13" s="13"/>
      <c r="G13" s="13"/>
      <c r="H13" s="13"/>
      <c r="N13" s="4"/>
    </row>
    <row r="14" spans="1:14" ht="17.25" customHeight="1" x14ac:dyDescent="0.25">
      <c r="A14" s="11" t="s">
        <v>114</v>
      </c>
      <c r="B14" s="184"/>
      <c r="C14" s="13"/>
      <c r="D14" s="13"/>
      <c r="E14" s="13"/>
      <c r="F14" s="13"/>
      <c r="G14" s="13"/>
      <c r="H14" s="13"/>
      <c r="N14" s="4"/>
    </row>
    <row r="15" spans="1:14" ht="17.25" customHeight="1" x14ac:dyDescent="0.25">
      <c r="A15" s="11" t="s">
        <v>115</v>
      </c>
      <c r="B15" s="184"/>
      <c r="C15" s="13"/>
      <c r="D15" s="13"/>
      <c r="E15" s="13"/>
      <c r="F15" s="13"/>
      <c r="G15" s="13"/>
      <c r="H15" s="13"/>
      <c r="N15" s="4"/>
    </row>
    <row r="16" spans="1:14" ht="29.25" customHeight="1" thickBot="1" x14ac:dyDescent="0.3">
      <c r="A16" s="175"/>
      <c r="B16" s="175"/>
      <c r="D16" s="4"/>
      <c r="H16" s="4"/>
      <c r="N16" s="4"/>
    </row>
    <row r="17" spans="1:14" ht="28.5" customHeight="1" thickBot="1" x14ac:dyDescent="0.3">
      <c r="A17" s="956" t="s">
        <v>116</v>
      </c>
      <c r="B17" s="957"/>
      <c r="C17" s="957"/>
      <c r="D17" s="957"/>
      <c r="E17" s="957"/>
      <c r="F17" s="957"/>
      <c r="G17" s="957"/>
      <c r="H17" s="958"/>
    </row>
    <row r="18" spans="1:14" x14ac:dyDescent="0.25">
      <c r="A18" s="199" t="s">
        <v>46</v>
      </c>
      <c r="B18" s="196" t="s">
        <v>103</v>
      </c>
      <c r="C18" s="196" t="s">
        <v>104</v>
      </c>
      <c r="D18" s="197" t="s">
        <v>105</v>
      </c>
      <c r="E18" s="196" t="s">
        <v>106</v>
      </c>
      <c r="F18" s="196" t="s">
        <v>107</v>
      </c>
      <c r="G18" s="196" t="s">
        <v>108</v>
      </c>
      <c r="H18" s="198" t="s">
        <v>109</v>
      </c>
    </row>
    <row r="19" spans="1:14" s="32" customFormat="1" ht="15.75" x14ac:dyDescent="0.25">
      <c r="A19" s="10" t="s">
        <v>117</v>
      </c>
      <c r="B19" s="28" t="s">
        <v>342</v>
      </c>
      <c r="C19" s="77">
        <v>20892533000</v>
      </c>
      <c r="D19" s="78">
        <v>20892533000</v>
      </c>
      <c r="E19" s="77">
        <v>0</v>
      </c>
      <c r="F19" s="79">
        <v>0</v>
      </c>
      <c r="G19" s="79">
        <v>0</v>
      </c>
      <c r="H19" s="37">
        <v>0</v>
      </c>
      <c r="N19" s="38"/>
    </row>
    <row r="20" spans="1:14" s="32" customFormat="1" ht="15.75" x14ac:dyDescent="0.25">
      <c r="A20" s="10" t="s">
        <v>118</v>
      </c>
      <c r="B20" s="28" t="s">
        <v>342</v>
      </c>
      <c r="C20" s="77">
        <v>20892533000</v>
      </c>
      <c r="D20" s="78">
        <v>20892533000</v>
      </c>
      <c r="E20" s="77">
        <v>2326115937</v>
      </c>
      <c r="F20" s="79">
        <v>0</v>
      </c>
      <c r="G20" s="79">
        <v>0</v>
      </c>
      <c r="H20" s="37">
        <v>0</v>
      </c>
      <c r="N20" s="38"/>
    </row>
    <row r="21" spans="1:14" s="32" customFormat="1" ht="15.75" x14ac:dyDescent="0.25">
      <c r="A21" s="10" t="s">
        <v>119</v>
      </c>
      <c r="B21" s="28" t="s">
        <v>342</v>
      </c>
      <c r="C21" s="77">
        <v>20892533000</v>
      </c>
      <c r="D21" s="78">
        <v>20892533000</v>
      </c>
      <c r="E21" s="77">
        <v>3968133937</v>
      </c>
      <c r="F21" s="79">
        <v>77724133</v>
      </c>
      <c r="G21" s="79">
        <v>77724133</v>
      </c>
      <c r="H21" s="37">
        <v>1.9587073983385054E-2</v>
      </c>
      <c r="N21" s="38"/>
    </row>
    <row r="22" spans="1:14" s="32" customFormat="1" ht="15.75" x14ac:dyDescent="0.25">
      <c r="A22" s="10" t="s">
        <v>120</v>
      </c>
      <c r="B22" s="28" t="s">
        <v>342</v>
      </c>
      <c r="C22" s="77">
        <v>20892533000</v>
      </c>
      <c r="D22" s="78">
        <v>20892533000</v>
      </c>
      <c r="E22" s="77">
        <v>8695439105</v>
      </c>
      <c r="F22" s="79">
        <v>364018836</v>
      </c>
      <c r="G22" s="79">
        <v>364018836</v>
      </c>
      <c r="H22" s="37">
        <v>4.1863191910651645E-2</v>
      </c>
      <c r="N22" s="38"/>
    </row>
    <row r="23" spans="1:14" s="32" customFormat="1" ht="15.75" x14ac:dyDescent="0.25">
      <c r="A23" s="10" t="s">
        <v>343</v>
      </c>
      <c r="B23" s="28" t="s">
        <v>342</v>
      </c>
      <c r="C23" s="77">
        <v>20892533000</v>
      </c>
      <c r="D23" s="78">
        <v>20736179000</v>
      </c>
      <c r="E23" s="77">
        <v>8834939105</v>
      </c>
      <c r="F23" s="79">
        <v>1211523582</v>
      </c>
      <c r="G23" s="79">
        <v>1211523582</v>
      </c>
      <c r="H23" s="37">
        <v>0.13712868505390791</v>
      </c>
      <c r="N23" s="38"/>
    </row>
    <row r="24" spans="1:14" s="32" customFormat="1" ht="15.75" x14ac:dyDescent="0.25">
      <c r="A24" s="10" t="s">
        <v>122</v>
      </c>
      <c r="B24" s="28" t="s">
        <v>342</v>
      </c>
      <c r="C24" s="77">
        <v>20892533000</v>
      </c>
      <c r="D24" s="78">
        <v>20736179000</v>
      </c>
      <c r="E24" s="80">
        <v>12134685512</v>
      </c>
      <c r="F24" s="79">
        <v>2149776986</v>
      </c>
      <c r="G24" s="79">
        <v>2149776986</v>
      </c>
      <c r="H24" s="37">
        <v>0.17715967866444365</v>
      </c>
      <c r="N24" s="38"/>
    </row>
    <row r="25" spans="1:14" ht="15.75" x14ac:dyDescent="0.25">
      <c r="A25" s="11" t="s">
        <v>110</v>
      </c>
      <c r="B25" s="13" t="s">
        <v>342</v>
      </c>
      <c r="C25" s="81">
        <v>20892533000</v>
      </c>
      <c r="D25" s="82">
        <v>20736179000</v>
      </c>
      <c r="E25" s="83">
        <v>12116209012</v>
      </c>
      <c r="F25" s="84">
        <v>3086342517</v>
      </c>
      <c r="G25" s="84">
        <v>3086342517</v>
      </c>
      <c r="H25" s="37">
        <v>0.2547283984572451</v>
      </c>
      <c r="I25" s="4" t="s">
        <v>338</v>
      </c>
    </row>
    <row r="26" spans="1:14" s="32" customFormat="1" ht="15.75" x14ac:dyDescent="0.25">
      <c r="A26" s="11" t="s">
        <v>111</v>
      </c>
      <c r="B26" s="13" t="s">
        <v>342</v>
      </c>
      <c r="C26" s="81">
        <v>20892533000</v>
      </c>
      <c r="D26" s="82">
        <v>13570735000</v>
      </c>
      <c r="E26" s="83">
        <v>12200544247</v>
      </c>
      <c r="F26" s="122">
        <v>4797938039</v>
      </c>
      <c r="G26" s="81">
        <v>4797938039</v>
      </c>
      <c r="H26" s="74">
        <v>0.39325606643980399</v>
      </c>
      <c r="I26" s="32" t="s">
        <v>338</v>
      </c>
      <c r="N26" s="38"/>
    </row>
    <row r="27" spans="1:14" ht="15.75" x14ac:dyDescent="0.25">
      <c r="A27" s="11" t="s">
        <v>112</v>
      </c>
      <c r="B27" s="13" t="s">
        <v>342</v>
      </c>
      <c r="C27" s="81">
        <v>20892533000</v>
      </c>
      <c r="D27" s="81">
        <v>13570735000</v>
      </c>
      <c r="E27" s="81">
        <v>12214372466</v>
      </c>
      <c r="F27" s="81">
        <v>6092515928</v>
      </c>
      <c r="G27" s="81">
        <v>6092515928</v>
      </c>
      <c r="H27" s="74">
        <v>0.4987989309282293</v>
      </c>
    </row>
    <row r="28" spans="1:14" ht="15.75" x14ac:dyDescent="0.25">
      <c r="A28" s="11" t="s">
        <v>113</v>
      </c>
      <c r="B28" s="13" t="s">
        <v>342</v>
      </c>
      <c r="C28" s="81">
        <v>20892533000</v>
      </c>
      <c r="D28" s="81">
        <v>13570735000</v>
      </c>
      <c r="E28" s="81">
        <v>12216591769</v>
      </c>
      <c r="F28" s="81">
        <v>7325876665</v>
      </c>
      <c r="G28" s="81">
        <v>7325876665</v>
      </c>
      <c r="H28" s="74">
        <v>0.59966615923024058</v>
      </c>
    </row>
    <row r="29" spans="1:14" ht="15.75" x14ac:dyDescent="0.25">
      <c r="A29" s="11" t="s">
        <v>114</v>
      </c>
      <c r="B29" s="13" t="s">
        <v>342</v>
      </c>
      <c r="C29" s="81">
        <v>20892533000</v>
      </c>
      <c r="D29" s="81">
        <v>13570735000</v>
      </c>
      <c r="E29" s="81">
        <v>12205965515</v>
      </c>
      <c r="F29" s="81">
        <v>8686881451</v>
      </c>
      <c r="G29" s="81">
        <v>8686881451</v>
      </c>
      <c r="H29" s="74">
        <v>0.71169146269704175</v>
      </c>
    </row>
    <row r="30" spans="1:14" s="32" customFormat="1" ht="15.75" x14ac:dyDescent="0.25">
      <c r="A30" s="11" t="s">
        <v>115</v>
      </c>
      <c r="B30" s="13" t="s">
        <v>342</v>
      </c>
      <c r="C30" s="81">
        <v>19730380000</v>
      </c>
      <c r="D30" s="81">
        <v>15347603224</v>
      </c>
      <c r="E30" s="81">
        <v>14896771715</v>
      </c>
      <c r="F30" s="81">
        <v>10509238069</v>
      </c>
      <c r="G30" s="81">
        <v>10509238069</v>
      </c>
      <c r="H30" s="74">
        <v>0.70547084093514956</v>
      </c>
      <c r="N30" s="38"/>
    </row>
    <row r="31" spans="1:14" ht="16.5" customHeight="1" thickBot="1" x14ac:dyDescent="0.3">
      <c r="H31" s="75"/>
    </row>
    <row r="32" spans="1:14" ht="24.75" customHeight="1" x14ac:dyDescent="0.25">
      <c r="A32" s="928" t="s">
        <v>123</v>
      </c>
      <c r="B32" s="929"/>
      <c r="C32" s="929"/>
      <c r="D32" s="929"/>
      <c r="E32" s="929"/>
      <c r="F32" s="929"/>
      <c r="G32" s="929"/>
      <c r="H32" s="930"/>
    </row>
    <row r="33" spans="1:8" ht="25.5" customHeight="1" x14ac:dyDescent="0.25">
      <c r="A33" s="16" t="s">
        <v>48</v>
      </c>
      <c r="B33" s="17" t="s">
        <v>103</v>
      </c>
      <c r="C33" s="17" t="s">
        <v>104</v>
      </c>
      <c r="D33" s="51" t="s">
        <v>105</v>
      </c>
      <c r="E33" s="17" t="s">
        <v>106</v>
      </c>
      <c r="F33" s="17" t="s">
        <v>107</v>
      </c>
      <c r="G33" s="17" t="s">
        <v>108</v>
      </c>
      <c r="H33" s="195" t="s">
        <v>109</v>
      </c>
    </row>
    <row r="34" spans="1:8" ht="16.5" customHeight="1" x14ac:dyDescent="0.25">
      <c r="A34" s="19" t="s">
        <v>117</v>
      </c>
      <c r="B34" s="20" t="s">
        <v>342</v>
      </c>
      <c r="C34" s="121">
        <v>14365230000</v>
      </c>
      <c r="D34" s="121">
        <v>14365230000</v>
      </c>
      <c r="E34" s="121">
        <v>9369300000</v>
      </c>
      <c r="F34" s="121">
        <v>9369300000</v>
      </c>
      <c r="G34" s="121">
        <v>0</v>
      </c>
      <c r="H34" s="41">
        <v>0</v>
      </c>
    </row>
    <row r="35" spans="1:8" ht="16.5" customHeight="1" x14ac:dyDescent="0.25">
      <c r="A35" s="19" t="s">
        <v>118</v>
      </c>
      <c r="B35" s="20" t="s">
        <v>342</v>
      </c>
      <c r="C35" s="121">
        <v>14365230000</v>
      </c>
      <c r="D35" s="121">
        <v>14365230000</v>
      </c>
      <c r="E35" s="121">
        <v>9369300000</v>
      </c>
      <c r="F35" s="121">
        <v>9369300000</v>
      </c>
      <c r="G35" s="121">
        <v>43608068</v>
      </c>
      <c r="H35" s="41">
        <v>4.654357102451624E-3</v>
      </c>
    </row>
    <row r="36" spans="1:8" ht="16.5" customHeight="1" x14ac:dyDescent="0.25">
      <c r="A36" s="19" t="s">
        <v>119</v>
      </c>
      <c r="B36" s="20" t="s">
        <v>342</v>
      </c>
      <c r="C36" s="121">
        <v>14365230000</v>
      </c>
      <c r="D36" s="121">
        <v>14365230000</v>
      </c>
      <c r="E36" s="121">
        <v>9369300000</v>
      </c>
      <c r="F36" s="121">
        <v>585377239</v>
      </c>
      <c r="G36" s="121">
        <v>585377239</v>
      </c>
      <c r="H36" s="115">
        <v>6.2478225587824066E-2</v>
      </c>
    </row>
    <row r="37" spans="1:8" ht="16.5" customHeight="1" x14ac:dyDescent="0.25">
      <c r="A37" s="19" t="s">
        <v>120</v>
      </c>
      <c r="B37" s="20" t="s">
        <v>342</v>
      </c>
      <c r="C37" s="121">
        <v>14365230000</v>
      </c>
      <c r="D37" s="121">
        <v>14365230000</v>
      </c>
      <c r="E37" s="121">
        <v>9369300000</v>
      </c>
      <c r="F37" s="121">
        <v>1399339624</v>
      </c>
      <c r="G37" s="121">
        <v>1399339624</v>
      </c>
      <c r="H37" s="115">
        <v>0.14935370027643474</v>
      </c>
    </row>
    <row r="38" spans="1:8" ht="15.75" x14ac:dyDescent="0.25">
      <c r="A38" s="12" t="s">
        <v>121</v>
      </c>
      <c r="B38" s="13" t="s">
        <v>342</v>
      </c>
      <c r="C38" s="81">
        <v>14365230000</v>
      </c>
      <c r="D38" s="81">
        <v>14365230000</v>
      </c>
      <c r="E38" s="81">
        <v>9399811220</v>
      </c>
      <c r="F38" s="81">
        <v>2229972875</v>
      </c>
      <c r="G38" s="81">
        <v>2229972875</v>
      </c>
      <c r="H38" s="159">
        <v>0.2372359213188539</v>
      </c>
    </row>
    <row r="39" spans="1:8" ht="15.75" x14ac:dyDescent="0.25">
      <c r="A39" s="12" t="s">
        <v>122</v>
      </c>
      <c r="B39" s="13" t="s">
        <v>342</v>
      </c>
      <c r="C39" s="81">
        <v>14365230000</v>
      </c>
      <c r="D39" s="81">
        <v>15601646130</v>
      </c>
      <c r="E39" s="81">
        <v>9424811220</v>
      </c>
      <c r="F39" s="81">
        <v>2669923508</v>
      </c>
      <c r="G39" s="81">
        <v>2669923508</v>
      </c>
      <c r="H39" s="159">
        <v>0.28328668295596904</v>
      </c>
    </row>
    <row r="40" spans="1:8" ht="15.75" x14ac:dyDescent="0.25">
      <c r="A40" s="12" t="s">
        <v>110</v>
      </c>
      <c r="B40" s="13" t="s">
        <v>342</v>
      </c>
      <c r="C40" s="81">
        <v>14365230000</v>
      </c>
      <c r="D40" s="81">
        <v>15601646130</v>
      </c>
      <c r="E40" s="81">
        <v>9425516720</v>
      </c>
      <c r="F40" s="81">
        <v>3197183759</v>
      </c>
      <c r="G40" s="81">
        <v>3197183759</v>
      </c>
      <c r="H40" s="159">
        <v>0.33920514428836535</v>
      </c>
    </row>
    <row r="41" spans="1:8" ht="15.75" x14ac:dyDescent="0.25">
      <c r="A41" s="12" t="s">
        <v>111</v>
      </c>
      <c r="B41" s="13" t="s">
        <v>342</v>
      </c>
      <c r="C41" s="81">
        <v>14365230000</v>
      </c>
      <c r="D41" s="81">
        <v>17801646130</v>
      </c>
      <c r="E41" s="81">
        <v>14028364120</v>
      </c>
      <c r="F41" s="81">
        <v>3198837159</v>
      </c>
      <c r="G41" s="81">
        <v>3198837159</v>
      </c>
      <c r="H41" s="159">
        <v>0.22802638508929721</v>
      </c>
    </row>
    <row r="42" spans="1:8" ht="15.75" x14ac:dyDescent="0.25">
      <c r="A42" s="12" t="s">
        <v>112</v>
      </c>
      <c r="B42" s="13" t="s">
        <v>342</v>
      </c>
      <c r="C42" s="81">
        <v>14365230000</v>
      </c>
      <c r="D42" s="81">
        <v>17801646130</v>
      </c>
      <c r="E42" s="81">
        <v>14068947820</v>
      </c>
      <c r="F42" s="81">
        <v>5209683139</v>
      </c>
      <c r="G42" s="81">
        <v>5209683139</v>
      </c>
      <c r="H42" s="159">
        <v>0.37029657126128995</v>
      </c>
    </row>
    <row r="43" spans="1:8" ht="15.75" x14ac:dyDescent="0.25">
      <c r="A43" s="12" t="s">
        <v>113</v>
      </c>
      <c r="B43" s="13" t="s">
        <v>342</v>
      </c>
      <c r="C43" s="81">
        <v>14365230000</v>
      </c>
      <c r="D43" s="81">
        <v>16228675240</v>
      </c>
      <c r="E43" s="81">
        <v>14070459120</v>
      </c>
      <c r="F43" s="81">
        <v>7919506710</v>
      </c>
      <c r="G43" s="81">
        <v>7919506710</v>
      </c>
      <c r="H43" s="159">
        <v>0.56284636076608707</v>
      </c>
    </row>
    <row r="44" spans="1:8" ht="15.75" x14ac:dyDescent="0.25">
      <c r="A44" s="12" t="s">
        <v>114</v>
      </c>
      <c r="B44" s="13" t="s">
        <v>342</v>
      </c>
      <c r="C44" s="81">
        <v>14365230000</v>
      </c>
      <c r="D44" s="81">
        <v>16228675240</v>
      </c>
      <c r="E44" s="81">
        <v>14510931086</v>
      </c>
      <c r="F44" s="81">
        <v>9544760001</v>
      </c>
      <c r="G44" s="81">
        <v>9544760001</v>
      </c>
      <c r="H44" s="159">
        <v>0.65776344360209171</v>
      </c>
    </row>
    <row r="45" spans="1:8" ht="16.5" customHeight="1" x14ac:dyDescent="0.25">
      <c r="A45" s="12" t="s">
        <v>115</v>
      </c>
      <c r="B45" s="13" t="s">
        <v>342</v>
      </c>
      <c r="C45" s="81">
        <v>14365230000</v>
      </c>
      <c r="D45" s="81">
        <v>16057713325</v>
      </c>
      <c r="E45" s="81">
        <v>14883059223</v>
      </c>
      <c r="F45" s="81">
        <v>11769204089</v>
      </c>
      <c r="G45" s="81">
        <v>11769204089</v>
      </c>
      <c r="H45" s="159">
        <v>0.79077855652231044</v>
      </c>
    </row>
    <row r="46" spans="1:8" ht="16.5" customHeight="1" thickBot="1" x14ac:dyDescent="0.3">
      <c r="A46" s="19"/>
      <c r="B46" s="20"/>
      <c r="C46" s="121"/>
      <c r="D46" s="121"/>
      <c r="E46" s="121"/>
      <c r="F46" s="121"/>
      <c r="G46" s="121"/>
      <c r="H46" s="176"/>
    </row>
    <row r="47" spans="1:8" ht="14.25" customHeight="1" x14ac:dyDescent="0.25">
      <c r="A47" s="928" t="s">
        <v>124</v>
      </c>
      <c r="B47" s="929"/>
      <c r="C47" s="929"/>
      <c r="D47" s="929"/>
      <c r="E47" s="929"/>
      <c r="F47" s="929"/>
      <c r="G47" s="929"/>
      <c r="H47" s="930"/>
    </row>
    <row r="48" spans="1:8" ht="14.25" customHeight="1" x14ac:dyDescent="0.25">
      <c r="A48" s="5" t="s">
        <v>49</v>
      </c>
      <c r="B48" s="6" t="s">
        <v>103</v>
      </c>
      <c r="C48" s="6" t="s">
        <v>104</v>
      </c>
      <c r="D48" s="7" t="s">
        <v>105</v>
      </c>
      <c r="E48" s="6" t="s">
        <v>106</v>
      </c>
      <c r="F48" s="6" t="s">
        <v>107</v>
      </c>
      <c r="G48" s="6" t="s">
        <v>108</v>
      </c>
      <c r="H48" s="8" t="s">
        <v>109</v>
      </c>
    </row>
    <row r="49" spans="1:8" ht="14.25" customHeight="1" x14ac:dyDescent="0.25">
      <c r="A49" s="12" t="s">
        <v>117</v>
      </c>
      <c r="B49" s="13" t="s">
        <v>342</v>
      </c>
      <c r="C49" s="187">
        <v>18300390000</v>
      </c>
      <c r="D49" s="188">
        <v>18300390000</v>
      </c>
      <c r="E49" s="187">
        <v>5935267010</v>
      </c>
      <c r="F49" s="187">
        <v>0</v>
      </c>
      <c r="G49" s="187">
        <v>0</v>
      </c>
      <c r="H49" s="115">
        <v>0</v>
      </c>
    </row>
    <row r="50" spans="1:8" ht="14.25" customHeight="1" x14ac:dyDescent="0.25">
      <c r="A50" s="12" t="s">
        <v>118</v>
      </c>
      <c r="B50" s="13" t="s">
        <v>342</v>
      </c>
      <c r="C50" s="187">
        <v>18300390000</v>
      </c>
      <c r="D50" s="188">
        <v>18300390000</v>
      </c>
      <c r="E50" s="187">
        <v>9344783010</v>
      </c>
      <c r="F50" s="187">
        <v>451731458</v>
      </c>
      <c r="G50" s="187">
        <v>451731458</v>
      </c>
      <c r="H50" s="115">
        <v>4.8340497314554552E-2</v>
      </c>
    </row>
    <row r="51" spans="1:8" ht="14.25" customHeight="1" x14ac:dyDescent="0.25">
      <c r="A51" s="12" t="s">
        <v>119</v>
      </c>
      <c r="B51" s="13" t="s">
        <v>342</v>
      </c>
      <c r="C51" s="187">
        <v>18300390000</v>
      </c>
      <c r="D51" s="188">
        <v>18300390000</v>
      </c>
      <c r="E51" s="187">
        <v>9678939010</v>
      </c>
      <c r="F51" s="187">
        <v>1119426986</v>
      </c>
      <c r="G51" s="187">
        <v>1119426986</v>
      </c>
      <c r="H51" s="115">
        <v>0.11565596031170776</v>
      </c>
    </row>
    <row r="52" spans="1:8" ht="14.25" customHeight="1" x14ac:dyDescent="0.25">
      <c r="A52" s="12" t="s">
        <v>120</v>
      </c>
      <c r="B52" s="13" t="s">
        <v>342</v>
      </c>
      <c r="C52" s="187">
        <v>18300390000</v>
      </c>
      <c r="D52" s="188">
        <v>18300390000</v>
      </c>
      <c r="E52" s="187">
        <v>16479498217</v>
      </c>
      <c r="F52" s="187">
        <v>854899916</v>
      </c>
      <c r="G52" s="187">
        <v>854899916</v>
      </c>
      <c r="H52" s="115">
        <v>5.1876574440725277E-2</v>
      </c>
    </row>
    <row r="53" spans="1:8" ht="14.25" customHeight="1" x14ac:dyDescent="0.25">
      <c r="A53" s="12" t="s">
        <v>121</v>
      </c>
      <c r="B53" s="13" t="s">
        <v>342</v>
      </c>
      <c r="C53" s="187">
        <v>18300390000</v>
      </c>
      <c r="D53" s="188">
        <v>18300390000</v>
      </c>
      <c r="E53" s="187">
        <v>16479498217</v>
      </c>
      <c r="F53" s="187">
        <v>854899916</v>
      </c>
      <c r="G53" s="187">
        <v>854899916</v>
      </c>
      <c r="H53" s="115">
        <v>5.1876574440725277E-2</v>
      </c>
    </row>
    <row r="54" spans="1:8" ht="14.25" customHeight="1" x14ac:dyDescent="0.25">
      <c r="A54" s="12" t="s">
        <v>122</v>
      </c>
      <c r="B54" s="13" t="s">
        <v>342</v>
      </c>
      <c r="C54" s="187">
        <v>18300390000</v>
      </c>
      <c r="D54" s="188">
        <v>21265578514</v>
      </c>
      <c r="E54" s="187">
        <v>16479498217</v>
      </c>
      <c r="F54" s="187">
        <v>854899916</v>
      </c>
      <c r="G54" s="187">
        <v>854899916</v>
      </c>
      <c r="H54" s="115">
        <v>5.1876574440725277E-2</v>
      </c>
    </row>
    <row r="55" spans="1:8" ht="14.25" customHeight="1" x14ac:dyDescent="0.25">
      <c r="A55" s="12" t="s">
        <v>110</v>
      </c>
      <c r="B55" s="13" t="s">
        <v>342</v>
      </c>
      <c r="C55" s="187">
        <v>18300390000</v>
      </c>
      <c r="D55" s="188">
        <v>21265578514</v>
      </c>
      <c r="E55" s="187">
        <v>16479498217</v>
      </c>
      <c r="F55" s="187">
        <v>6649809774</v>
      </c>
      <c r="G55" s="187">
        <v>6649809774</v>
      </c>
      <c r="H55" s="115">
        <v>0.40352016101680555</v>
      </c>
    </row>
    <row r="56" spans="1:8" ht="14.25" customHeight="1" x14ac:dyDescent="0.25">
      <c r="A56" s="12" t="s">
        <v>111</v>
      </c>
      <c r="B56" s="13" t="s">
        <v>342</v>
      </c>
      <c r="C56" s="187">
        <v>18300390000</v>
      </c>
      <c r="D56" s="188">
        <v>21265578514</v>
      </c>
      <c r="E56" s="187">
        <v>16460821857</v>
      </c>
      <c r="F56" s="187">
        <v>8349683419</v>
      </c>
      <c r="G56" s="187">
        <v>8349683419</v>
      </c>
      <c r="H56" s="115">
        <v>0.50724584055013511</v>
      </c>
    </row>
    <row r="57" spans="1:8" ht="14.25" customHeight="1" x14ac:dyDescent="0.25">
      <c r="A57" s="12" t="s">
        <v>112</v>
      </c>
      <c r="B57" s="13" t="s">
        <v>342</v>
      </c>
      <c r="C57" s="187">
        <v>18300390000</v>
      </c>
      <c r="D57" s="188">
        <v>21926643140.999992</v>
      </c>
      <c r="E57" s="187">
        <v>16483700857</v>
      </c>
      <c r="F57" s="187">
        <v>10137871692</v>
      </c>
      <c r="G57" s="187">
        <v>10137871692</v>
      </c>
      <c r="H57" s="115">
        <v>0.61502400340484409</v>
      </c>
    </row>
    <row r="58" spans="1:8" ht="14.25" customHeight="1" x14ac:dyDescent="0.25">
      <c r="A58" s="12" t="s">
        <v>113</v>
      </c>
      <c r="B58" s="13" t="s">
        <v>342</v>
      </c>
      <c r="C58" s="187">
        <v>18300390000</v>
      </c>
      <c r="D58" s="188">
        <v>21926643141</v>
      </c>
      <c r="E58" s="187">
        <v>18027771143</v>
      </c>
      <c r="F58" s="187">
        <v>11898937525</v>
      </c>
      <c r="G58" s="187">
        <v>11898937525</v>
      </c>
      <c r="H58" s="115">
        <v>0.66003375739658399</v>
      </c>
    </row>
    <row r="59" spans="1:8" ht="14.25" customHeight="1" x14ac:dyDescent="0.25">
      <c r="A59" s="12" t="s">
        <v>114</v>
      </c>
      <c r="B59" s="13" t="s">
        <v>342</v>
      </c>
      <c r="C59" s="187">
        <v>18300390000</v>
      </c>
      <c r="D59" s="188">
        <v>24977241560.999977</v>
      </c>
      <c r="E59" s="187">
        <v>18847406910</v>
      </c>
      <c r="F59" s="187">
        <v>14400818189</v>
      </c>
      <c r="G59" s="187">
        <v>14400818189</v>
      </c>
      <c r="H59" s="115">
        <v>0.76407424415287906</v>
      </c>
    </row>
    <row r="60" spans="1:8" ht="14.25" customHeight="1" x14ac:dyDescent="0.25">
      <c r="A60" s="12" t="s">
        <v>115</v>
      </c>
      <c r="B60" s="13" t="s">
        <v>342</v>
      </c>
      <c r="C60" s="187">
        <f>+INVERSIÓN!CJ31</f>
        <v>18300390000</v>
      </c>
      <c r="D60" s="188">
        <f>+INVERSIÓN!DI31</f>
        <v>25487541560.999977</v>
      </c>
      <c r="E60" s="187">
        <f>+INVERSIÓN!DM31</f>
        <v>25441553424</v>
      </c>
      <c r="F60" s="187">
        <f>+INVERSIÓN!DM12+INVERSIÓN!DM19+INVERSIÓN!DM26</f>
        <v>17688131551</v>
      </c>
      <c r="G60" s="187">
        <f>+F60</f>
        <v>17688131551</v>
      </c>
      <c r="H60" s="115">
        <f>G60/E60</f>
        <v>0.69524573661897948</v>
      </c>
    </row>
    <row r="61" spans="1:8" ht="14.25" customHeight="1" x14ac:dyDescent="0.25"/>
    <row r="62" spans="1:8" ht="14.25" hidden="1" customHeight="1" x14ac:dyDescent="0.25">
      <c r="A62" s="928" t="s">
        <v>125</v>
      </c>
      <c r="B62" s="929"/>
      <c r="C62" s="929"/>
      <c r="D62" s="929"/>
      <c r="E62" s="929"/>
      <c r="F62" s="929"/>
      <c r="G62" s="929"/>
      <c r="H62" s="930"/>
    </row>
    <row r="63" spans="1:8" ht="14.25" hidden="1" customHeight="1" x14ac:dyDescent="0.25">
      <c r="A63" s="5" t="s">
        <v>50</v>
      </c>
      <c r="B63" s="6" t="s">
        <v>103</v>
      </c>
      <c r="C63" s="6" t="s">
        <v>104</v>
      </c>
      <c r="D63" s="7" t="s">
        <v>105</v>
      </c>
      <c r="E63" s="6" t="s">
        <v>106</v>
      </c>
      <c r="F63" s="6" t="s">
        <v>107</v>
      </c>
      <c r="G63" s="6" t="s">
        <v>108</v>
      </c>
      <c r="H63" s="8" t="s">
        <v>109</v>
      </c>
    </row>
    <row r="64" spans="1:8" ht="14.25" hidden="1" customHeight="1" x14ac:dyDescent="0.25">
      <c r="A64" s="12" t="s">
        <v>117</v>
      </c>
      <c r="B64" s="13"/>
      <c r="C64" s="13"/>
      <c r="D64" s="40"/>
      <c r="E64" s="13"/>
      <c r="F64" s="13"/>
      <c r="G64" s="13"/>
      <c r="H64" s="41" t="e">
        <f>G64/E64</f>
        <v>#DIV/0!</v>
      </c>
    </row>
    <row r="65" spans="1:14" ht="14.25" hidden="1" customHeight="1" x14ac:dyDescent="0.25">
      <c r="A65" s="12" t="s">
        <v>118</v>
      </c>
      <c r="B65" s="13"/>
      <c r="C65" s="13"/>
      <c r="D65" s="40"/>
      <c r="E65" s="13"/>
      <c r="F65" s="13"/>
      <c r="G65" s="13"/>
      <c r="H65" s="41" t="e">
        <f t="shared" ref="H65:H75" si="0">G65/E65</f>
        <v>#DIV/0!</v>
      </c>
    </row>
    <row r="66" spans="1:14" ht="14.25" hidden="1" customHeight="1" x14ac:dyDescent="0.25">
      <c r="A66" s="12" t="s">
        <v>119</v>
      </c>
      <c r="B66" s="13"/>
      <c r="C66" s="13"/>
      <c r="D66" s="40"/>
      <c r="E66" s="13"/>
      <c r="F66" s="13"/>
      <c r="G66" s="13"/>
      <c r="H66" s="41" t="e">
        <f t="shared" si="0"/>
        <v>#DIV/0!</v>
      </c>
    </row>
    <row r="67" spans="1:14" ht="14.25" hidden="1" customHeight="1" x14ac:dyDescent="0.25">
      <c r="A67" s="12" t="s">
        <v>120</v>
      </c>
      <c r="B67" s="13"/>
      <c r="C67" s="13"/>
      <c r="D67" s="40"/>
      <c r="E67" s="13"/>
      <c r="F67" s="13"/>
      <c r="G67" s="13"/>
      <c r="H67" s="41" t="e">
        <f t="shared" si="0"/>
        <v>#DIV/0!</v>
      </c>
    </row>
    <row r="68" spans="1:14" ht="14.25" hidden="1" customHeight="1" x14ac:dyDescent="0.25">
      <c r="A68" s="12" t="s">
        <v>121</v>
      </c>
      <c r="B68" s="13"/>
      <c r="C68" s="13"/>
      <c r="D68" s="40"/>
      <c r="E68" s="13"/>
      <c r="F68" s="13"/>
      <c r="G68" s="13"/>
      <c r="H68" s="41" t="e">
        <f t="shared" si="0"/>
        <v>#DIV/0!</v>
      </c>
    </row>
    <row r="69" spans="1:14" ht="14.25" hidden="1" customHeight="1" x14ac:dyDescent="0.25">
      <c r="A69" s="12" t="s">
        <v>122</v>
      </c>
      <c r="B69" s="13"/>
      <c r="C69" s="13"/>
      <c r="D69" s="40"/>
      <c r="E69" s="13"/>
      <c r="F69" s="13"/>
      <c r="G69" s="13"/>
      <c r="H69" s="41" t="e">
        <f t="shared" si="0"/>
        <v>#DIV/0!</v>
      </c>
    </row>
    <row r="70" spans="1:14" ht="14.25" hidden="1" customHeight="1" x14ac:dyDescent="0.25">
      <c r="A70" s="12" t="s">
        <v>110</v>
      </c>
      <c r="B70" s="13"/>
      <c r="C70" s="13"/>
      <c r="D70" s="40"/>
      <c r="E70" s="13"/>
      <c r="F70" s="13"/>
      <c r="G70" s="13"/>
      <c r="H70" s="41" t="e">
        <f t="shared" si="0"/>
        <v>#DIV/0!</v>
      </c>
    </row>
    <row r="71" spans="1:14" ht="14.25" hidden="1" customHeight="1" x14ac:dyDescent="0.25">
      <c r="A71" s="12" t="s">
        <v>111</v>
      </c>
      <c r="B71" s="13"/>
      <c r="C71" s="13"/>
      <c r="D71" s="40"/>
      <c r="E71" s="13"/>
      <c r="F71" s="13"/>
      <c r="G71" s="13"/>
      <c r="H71" s="41" t="e">
        <f t="shared" si="0"/>
        <v>#DIV/0!</v>
      </c>
    </row>
    <row r="72" spans="1:14" ht="14.25" hidden="1" customHeight="1" x14ac:dyDescent="0.25">
      <c r="A72" s="12" t="s">
        <v>112</v>
      </c>
      <c r="B72" s="13"/>
      <c r="C72" s="13"/>
      <c r="D72" s="40"/>
      <c r="E72" s="13"/>
      <c r="F72" s="13"/>
      <c r="G72" s="13"/>
      <c r="H72" s="41" t="e">
        <f t="shared" si="0"/>
        <v>#DIV/0!</v>
      </c>
    </row>
    <row r="73" spans="1:14" ht="14.25" hidden="1" customHeight="1" x14ac:dyDescent="0.25">
      <c r="A73" s="12" t="s">
        <v>113</v>
      </c>
      <c r="B73" s="13"/>
      <c r="C73" s="13"/>
      <c r="D73" s="40"/>
      <c r="E73" s="13"/>
      <c r="F73" s="13"/>
      <c r="G73" s="13"/>
      <c r="H73" s="41" t="e">
        <f t="shared" si="0"/>
        <v>#DIV/0!</v>
      </c>
    </row>
    <row r="74" spans="1:14" ht="14.25" hidden="1" customHeight="1" x14ac:dyDescent="0.25">
      <c r="A74" s="12" t="s">
        <v>114</v>
      </c>
      <c r="B74" s="13"/>
      <c r="C74" s="13"/>
      <c r="D74" s="40"/>
      <c r="E74" s="13"/>
      <c r="F74" s="13"/>
      <c r="G74" s="13"/>
      <c r="H74" s="41" t="e">
        <f t="shared" si="0"/>
        <v>#DIV/0!</v>
      </c>
    </row>
    <row r="75" spans="1:14" ht="15" hidden="1" customHeight="1" thickBot="1" x14ac:dyDescent="0.3">
      <c r="A75" s="14" t="s">
        <v>115</v>
      </c>
      <c r="B75" s="15"/>
      <c r="C75" s="15"/>
      <c r="D75" s="42"/>
      <c r="E75" s="15"/>
      <c r="F75" s="15"/>
      <c r="G75" s="15"/>
      <c r="H75" s="41" t="e">
        <f t="shared" si="0"/>
        <v>#DIV/0!</v>
      </c>
    </row>
    <row r="76" spans="1:14" ht="15" customHeight="1" thickBot="1" x14ac:dyDescent="0.3">
      <c r="H76" s="177"/>
    </row>
    <row r="77" spans="1:14" ht="14.25" customHeight="1" x14ac:dyDescent="0.25">
      <c r="A77" s="919" t="s">
        <v>527</v>
      </c>
      <c r="B77" s="920"/>
      <c r="C77" s="920"/>
      <c r="D77" s="920"/>
      <c r="E77" s="920"/>
      <c r="F77" s="920"/>
      <c r="G77" s="920"/>
      <c r="H77" s="920"/>
      <c r="I77" s="920"/>
      <c r="J77" s="920"/>
      <c r="K77" s="920"/>
      <c r="L77" s="920"/>
      <c r="M77" s="920"/>
      <c r="N77" s="921"/>
    </row>
    <row r="78" spans="1:14" s="3" customFormat="1" ht="42.75" customHeight="1" x14ac:dyDescent="0.25">
      <c r="A78" s="99" t="s">
        <v>45</v>
      </c>
      <c r="B78" s="100" t="s">
        <v>126</v>
      </c>
      <c r="C78" s="100" t="s">
        <v>127</v>
      </c>
      <c r="D78" s="100" t="s">
        <v>128</v>
      </c>
      <c r="E78" s="100" t="s">
        <v>129</v>
      </c>
      <c r="F78" s="100" t="s">
        <v>135</v>
      </c>
      <c r="G78" s="100" t="s">
        <v>130</v>
      </c>
      <c r="H78" s="101" t="s">
        <v>136</v>
      </c>
      <c r="I78" s="100" t="s">
        <v>137</v>
      </c>
      <c r="J78" s="100" t="s">
        <v>138</v>
      </c>
      <c r="K78" s="100" t="s">
        <v>131</v>
      </c>
      <c r="L78" s="100" t="s">
        <v>132</v>
      </c>
      <c r="M78" s="100" t="s">
        <v>133</v>
      </c>
      <c r="N78" s="100" t="s">
        <v>134</v>
      </c>
    </row>
    <row r="79" spans="1:14" s="3" customFormat="1" ht="19.5" customHeight="1" x14ac:dyDescent="0.25">
      <c r="A79" s="10" t="s">
        <v>122</v>
      </c>
      <c r="B79" s="351"/>
      <c r="C79" s="351"/>
      <c r="D79" s="351"/>
      <c r="E79" s="351"/>
      <c r="F79" s="351"/>
      <c r="G79" s="351"/>
      <c r="H79" s="352"/>
      <c r="I79" s="351"/>
      <c r="J79" s="351"/>
      <c r="K79" s="351"/>
      <c r="L79" s="351"/>
      <c r="M79" s="351"/>
      <c r="N79" s="351"/>
    </row>
    <row r="80" spans="1:14" s="3" customFormat="1" ht="19.5" customHeight="1" x14ac:dyDescent="0.25">
      <c r="A80" s="11" t="s">
        <v>110</v>
      </c>
      <c r="B80" s="351"/>
      <c r="C80" s="351"/>
      <c r="D80" s="351"/>
      <c r="E80" s="351"/>
      <c r="F80" s="351"/>
      <c r="G80" s="351"/>
      <c r="H80" s="352"/>
      <c r="I80" s="351"/>
      <c r="J80" s="351"/>
      <c r="K80" s="351"/>
      <c r="L80" s="351"/>
      <c r="M80" s="351"/>
      <c r="N80" s="351"/>
    </row>
    <row r="81" spans="1:14" s="3" customFormat="1" ht="19.5" customHeight="1" x14ac:dyDescent="0.25">
      <c r="A81" s="11" t="s">
        <v>111</v>
      </c>
      <c r="B81" s="351"/>
      <c r="C81" s="351"/>
      <c r="D81" s="351"/>
      <c r="E81" s="351"/>
      <c r="F81" s="351"/>
      <c r="G81" s="351"/>
      <c r="H81" s="352"/>
      <c r="I81" s="351"/>
      <c r="J81" s="351"/>
      <c r="K81" s="351"/>
      <c r="L81" s="351"/>
      <c r="M81" s="351"/>
      <c r="N81" s="351"/>
    </row>
    <row r="82" spans="1:14" s="3" customFormat="1" ht="19.5" customHeight="1" x14ac:dyDescent="0.25">
      <c r="A82" s="11" t="s">
        <v>112</v>
      </c>
      <c r="B82" s="351"/>
      <c r="C82" s="351"/>
      <c r="D82" s="351"/>
      <c r="E82" s="351"/>
      <c r="F82" s="351"/>
      <c r="G82" s="351"/>
      <c r="H82" s="352"/>
      <c r="I82" s="351"/>
      <c r="J82" s="351"/>
      <c r="K82" s="351"/>
      <c r="L82" s="351"/>
      <c r="M82" s="351"/>
      <c r="N82" s="351"/>
    </row>
    <row r="83" spans="1:14" s="3" customFormat="1" ht="19.5" customHeight="1" x14ac:dyDescent="0.25">
      <c r="A83" s="11" t="s">
        <v>113</v>
      </c>
      <c r="B83" s="351"/>
      <c r="C83" s="351"/>
      <c r="D83" s="351"/>
      <c r="E83" s="351"/>
      <c r="F83" s="351"/>
      <c r="G83" s="351"/>
      <c r="H83" s="352"/>
      <c r="I83" s="351"/>
      <c r="J83" s="351"/>
      <c r="K83" s="351"/>
      <c r="L83" s="351"/>
      <c r="M83" s="351"/>
      <c r="N83" s="351"/>
    </row>
    <row r="84" spans="1:14" s="3" customFormat="1" ht="19.5" customHeight="1" x14ac:dyDescent="0.25">
      <c r="A84" s="11" t="s">
        <v>114</v>
      </c>
      <c r="B84" s="351"/>
      <c r="C84" s="351"/>
      <c r="D84" s="351"/>
      <c r="E84" s="351"/>
      <c r="F84" s="351"/>
      <c r="G84" s="351"/>
      <c r="H84" s="352"/>
      <c r="I84" s="351"/>
      <c r="J84" s="351"/>
      <c r="K84" s="351"/>
      <c r="L84" s="351"/>
      <c r="M84" s="351"/>
      <c r="N84" s="351"/>
    </row>
    <row r="85" spans="1:14" s="3" customFormat="1" ht="19.5" customHeight="1" x14ac:dyDescent="0.25">
      <c r="A85" s="11" t="s">
        <v>115</v>
      </c>
      <c r="B85" s="351"/>
      <c r="C85" s="351"/>
      <c r="D85" s="351"/>
      <c r="E85" s="351"/>
      <c r="F85" s="351"/>
      <c r="G85" s="351"/>
      <c r="H85" s="352"/>
      <c r="I85" s="351"/>
      <c r="J85" s="351"/>
      <c r="K85" s="351"/>
      <c r="L85" s="351"/>
      <c r="M85" s="351"/>
      <c r="N85" s="351"/>
    </row>
    <row r="86" spans="1:14" ht="14.25" customHeight="1" thickBot="1" x14ac:dyDescent="0.3">
      <c r="D86" s="161"/>
    </row>
    <row r="87" spans="1:14" ht="14.25" customHeight="1" x14ac:dyDescent="0.25">
      <c r="A87" s="919" t="s">
        <v>178</v>
      </c>
      <c r="B87" s="920"/>
      <c r="C87" s="920"/>
      <c r="D87" s="920"/>
      <c r="E87" s="920"/>
      <c r="F87" s="920"/>
      <c r="G87" s="920"/>
      <c r="H87" s="920"/>
      <c r="I87" s="920"/>
      <c r="J87" s="920"/>
      <c r="K87" s="920"/>
      <c r="L87" s="920"/>
      <c r="M87" s="920"/>
      <c r="N87" s="921"/>
    </row>
    <row r="88" spans="1:14" s="3" customFormat="1" ht="42.75" customHeight="1" x14ac:dyDescent="0.25">
      <c r="A88" s="99" t="s">
        <v>46</v>
      </c>
      <c r="B88" s="100" t="s">
        <v>126</v>
      </c>
      <c r="C88" s="100" t="s">
        <v>127</v>
      </c>
      <c r="D88" s="100" t="s">
        <v>128</v>
      </c>
      <c r="E88" s="100" t="s">
        <v>129</v>
      </c>
      <c r="F88" s="100" t="s">
        <v>135</v>
      </c>
      <c r="G88" s="100" t="s">
        <v>130</v>
      </c>
      <c r="H88" s="101" t="s">
        <v>136</v>
      </c>
      <c r="I88" s="100" t="s">
        <v>137</v>
      </c>
      <c r="J88" s="100" t="s">
        <v>138</v>
      </c>
      <c r="K88" s="100" t="s">
        <v>131</v>
      </c>
      <c r="L88" s="100" t="s">
        <v>132</v>
      </c>
      <c r="M88" s="100" t="s">
        <v>133</v>
      </c>
      <c r="N88" s="100" t="s">
        <v>134</v>
      </c>
    </row>
    <row r="89" spans="1:14" s="35" customFormat="1" ht="24" customHeight="1" x14ac:dyDescent="0.25">
      <c r="A89" s="123" t="s">
        <v>117</v>
      </c>
      <c r="B89" s="61" t="s">
        <v>344</v>
      </c>
      <c r="C89" s="168" t="s">
        <v>345</v>
      </c>
      <c r="D89" s="61" t="s">
        <v>346</v>
      </c>
      <c r="E89" s="23" t="s">
        <v>347</v>
      </c>
      <c r="F89" s="124">
        <v>1</v>
      </c>
      <c r="G89" s="125">
        <v>1198</v>
      </c>
      <c r="H89" s="102">
        <v>1198</v>
      </c>
      <c r="I89" s="102">
        <v>1198</v>
      </c>
      <c r="J89" s="104">
        <v>1</v>
      </c>
      <c r="K89" s="40">
        <v>0</v>
      </c>
      <c r="L89" s="40">
        <v>0</v>
      </c>
      <c r="M89" s="40"/>
      <c r="N89" s="126" t="s">
        <v>348</v>
      </c>
    </row>
    <row r="90" spans="1:14" s="35" customFormat="1" ht="24" customHeight="1" x14ac:dyDescent="0.25">
      <c r="A90" s="123" t="s">
        <v>117</v>
      </c>
      <c r="B90" s="61" t="s">
        <v>349</v>
      </c>
      <c r="C90" s="168" t="s">
        <v>350</v>
      </c>
      <c r="D90" s="61" t="s">
        <v>351</v>
      </c>
      <c r="E90" s="23" t="s">
        <v>235</v>
      </c>
      <c r="F90" s="124">
        <v>1</v>
      </c>
      <c r="G90" s="125">
        <v>1</v>
      </c>
      <c r="H90" s="103">
        <v>0.25</v>
      </c>
      <c r="I90" s="103">
        <v>0</v>
      </c>
      <c r="J90" s="104">
        <v>0</v>
      </c>
      <c r="K90" s="40">
        <v>0</v>
      </c>
      <c r="L90" s="40">
        <v>0</v>
      </c>
      <c r="M90" s="40"/>
      <c r="N90" s="126" t="s">
        <v>352</v>
      </c>
    </row>
    <row r="91" spans="1:14" s="35" customFormat="1" ht="24" customHeight="1" x14ac:dyDescent="0.25">
      <c r="A91" s="123" t="s">
        <v>118</v>
      </c>
      <c r="B91" s="61" t="s">
        <v>344</v>
      </c>
      <c r="C91" s="168" t="s">
        <v>345</v>
      </c>
      <c r="D91" s="61" t="s">
        <v>346</v>
      </c>
      <c r="E91" s="23" t="s">
        <v>347</v>
      </c>
      <c r="F91" s="124">
        <v>1</v>
      </c>
      <c r="G91" s="125">
        <v>1198</v>
      </c>
      <c r="H91" s="102">
        <v>1198</v>
      </c>
      <c r="I91" s="102">
        <v>1198</v>
      </c>
      <c r="J91" s="104">
        <v>1</v>
      </c>
      <c r="K91" s="40">
        <v>0</v>
      </c>
      <c r="L91" s="40">
        <v>0</v>
      </c>
      <c r="M91" s="40"/>
      <c r="N91" s="126" t="s">
        <v>353</v>
      </c>
    </row>
    <row r="92" spans="1:14" s="35" customFormat="1" ht="24" customHeight="1" x14ac:dyDescent="0.25">
      <c r="A92" s="123" t="s">
        <v>118</v>
      </c>
      <c r="B92" s="61" t="s">
        <v>349</v>
      </c>
      <c r="C92" s="168" t="s">
        <v>350</v>
      </c>
      <c r="D92" s="61" t="s">
        <v>351</v>
      </c>
      <c r="E92" s="23" t="s">
        <v>235</v>
      </c>
      <c r="F92" s="124">
        <v>1</v>
      </c>
      <c r="G92" s="125">
        <v>1</v>
      </c>
      <c r="H92" s="103">
        <v>0.25</v>
      </c>
      <c r="I92" s="103">
        <v>0.01</v>
      </c>
      <c r="J92" s="104">
        <v>0.04</v>
      </c>
      <c r="K92" s="40">
        <v>0</v>
      </c>
      <c r="L92" s="40">
        <v>0</v>
      </c>
      <c r="M92" s="40"/>
      <c r="N92" s="126" t="s">
        <v>354</v>
      </c>
    </row>
    <row r="93" spans="1:14" s="35" customFormat="1" ht="24" customHeight="1" x14ac:dyDescent="0.25">
      <c r="A93" s="123" t="s">
        <v>119</v>
      </c>
      <c r="B93" s="61" t="s">
        <v>344</v>
      </c>
      <c r="C93" s="168" t="s">
        <v>345</v>
      </c>
      <c r="D93" s="61" t="s">
        <v>346</v>
      </c>
      <c r="E93" s="23" t="s">
        <v>347</v>
      </c>
      <c r="F93" s="124">
        <v>1</v>
      </c>
      <c r="G93" s="125">
        <v>1198</v>
      </c>
      <c r="H93" s="102">
        <v>1198</v>
      </c>
      <c r="I93" s="102">
        <v>1198</v>
      </c>
      <c r="J93" s="104">
        <v>1</v>
      </c>
      <c r="K93" s="40">
        <v>0</v>
      </c>
      <c r="L93" s="40">
        <v>0</v>
      </c>
      <c r="M93" s="40"/>
      <c r="N93" s="126" t="s">
        <v>355</v>
      </c>
    </row>
    <row r="94" spans="1:14" s="35" customFormat="1" ht="24" customHeight="1" x14ac:dyDescent="0.25">
      <c r="A94" s="123" t="s">
        <v>119</v>
      </c>
      <c r="B94" s="61" t="s">
        <v>349</v>
      </c>
      <c r="C94" s="168" t="s">
        <v>350</v>
      </c>
      <c r="D94" s="61" t="s">
        <v>351</v>
      </c>
      <c r="E94" s="23" t="s">
        <v>235</v>
      </c>
      <c r="F94" s="124">
        <v>1</v>
      </c>
      <c r="G94" s="125">
        <v>1</v>
      </c>
      <c r="H94" s="103">
        <v>0.25</v>
      </c>
      <c r="I94" s="103">
        <v>1.4999999999999999E-2</v>
      </c>
      <c r="J94" s="104">
        <v>0.06</v>
      </c>
      <c r="K94" s="40">
        <v>0</v>
      </c>
      <c r="L94" s="40">
        <v>0</v>
      </c>
      <c r="M94" s="40"/>
      <c r="N94" s="126" t="s">
        <v>356</v>
      </c>
    </row>
    <row r="95" spans="1:14" s="35" customFormat="1" ht="24" customHeight="1" x14ac:dyDescent="0.25">
      <c r="A95" s="123" t="s">
        <v>120</v>
      </c>
      <c r="B95" s="61" t="s">
        <v>344</v>
      </c>
      <c r="C95" s="168" t="s">
        <v>345</v>
      </c>
      <c r="D95" s="61" t="s">
        <v>346</v>
      </c>
      <c r="E95" s="23" t="s">
        <v>347</v>
      </c>
      <c r="F95" s="124">
        <v>1</v>
      </c>
      <c r="G95" s="125">
        <v>1198</v>
      </c>
      <c r="H95" s="102">
        <v>1198</v>
      </c>
      <c r="I95" s="102">
        <v>1198</v>
      </c>
      <c r="J95" s="104">
        <v>1</v>
      </c>
      <c r="K95" s="40">
        <v>0</v>
      </c>
      <c r="L95" s="40">
        <v>0</v>
      </c>
      <c r="M95" s="40"/>
      <c r="N95" s="126" t="s">
        <v>355</v>
      </c>
    </row>
    <row r="96" spans="1:14" s="35" customFormat="1" ht="24" customHeight="1" x14ac:dyDescent="0.25">
      <c r="A96" s="123" t="s">
        <v>120</v>
      </c>
      <c r="B96" s="61" t="s">
        <v>349</v>
      </c>
      <c r="C96" s="168" t="s">
        <v>350</v>
      </c>
      <c r="D96" s="61" t="s">
        <v>351</v>
      </c>
      <c r="E96" s="23" t="s">
        <v>235</v>
      </c>
      <c r="F96" s="124">
        <v>1</v>
      </c>
      <c r="G96" s="125">
        <v>1</v>
      </c>
      <c r="H96" s="103">
        <v>0.25</v>
      </c>
      <c r="I96" s="103">
        <v>2.5000000000000001E-2</v>
      </c>
      <c r="J96" s="104">
        <v>0.1</v>
      </c>
      <c r="K96" s="40">
        <v>0</v>
      </c>
      <c r="L96" s="40">
        <v>0</v>
      </c>
      <c r="M96" s="40"/>
      <c r="N96" s="126" t="s">
        <v>356</v>
      </c>
    </row>
    <row r="97" spans="1:15" s="35" customFormat="1" ht="24" customHeight="1" x14ac:dyDescent="0.2">
      <c r="A97" s="123" t="s">
        <v>121</v>
      </c>
      <c r="B97" s="61" t="s">
        <v>344</v>
      </c>
      <c r="C97" s="168" t="s">
        <v>345</v>
      </c>
      <c r="D97" s="61" t="s">
        <v>346</v>
      </c>
      <c r="E97" s="23" t="s">
        <v>347</v>
      </c>
      <c r="F97" s="124">
        <v>1</v>
      </c>
      <c r="G97" s="125">
        <v>1198</v>
      </c>
      <c r="H97" s="102">
        <v>1198</v>
      </c>
      <c r="I97" s="102">
        <v>1198</v>
      </c>
      <c r="J97" s="104">
        <v>1</v>
      </c>
      <c r="K97" s="40">
        <v>0</v>
      </c>
      <c r="L97" s="40">
        <v>0</v>
      </c>
      <c r="M97" s="40"/>
      <c r="N97" s="126" t="s">
        <v>357</v>
      </c>
      <c r="O97" s="127"/>
    </row>
    <row r="98" spans="1:15" s="35" customFormat="1" ht="24" customHeight="1" x14ac:dyDescent="0.25">
      <c r="A98" s="123" t="s">
        <v>121</v>
      </c>
      <c r="B98" s="61" t="s">
        <v>349</v>
      </c>
      <c r="C98" s="168" t="s">
        <v>350</v>
      </c>
      <c r="D98" s="61" t="s">
        <v>351</v>
      </c>
      <c r="E98" s="23" t="s">
        <v>235</v>
      </c>
      <c r="F98" s="124">
        <v>1</v>
      </c>
      <c r="G98" s="125">
        <v>1</v>
      </c>
      <c r="H98" s="103">
        <v>0.25</v>
      </c>
      <c r="I98" s="103">
        <v>0.03</v>
      </c>
      <c r="J98" s="104">
        <v>0.12</v>
      </c>
      <c r="K98" s="40">
        <v>0</v>
      </c>
      <c r="L98" s="40">
        <v>0</v>
      </c>
      <c r="M98" s="40"/>
      <c r="N98" s="126" t="s">
        <v>358</v>
      </c>
    </row>
    <row r="99" spans="1:15" s="35" customFormat="1" ht="24" customHeight="1" x14ac:dyDescent="0.25">
      <c r="A99" s="123" t="s">
        <v>122</v>
      </c>
      <c r="B99" s="61" t="s">
        <v>344</v>
      </c>
      <c r="C99" s="168" t="s">
        <v>345</v>
      </c>
      <c r="D99" s="61" t="s">
        <v>346</v>
      </c>
      <c r="E99" s="23" t="s">
        <v>347</v>
      </c>
      <c r="F99" s="124">
        <v>1</v>
      </c>
      <c r="G99" s="125">
        <v>1198</v>
      </c>
      <c r="H99" s="102">
        <v>1198</v>
      </c>
      <c r="I99" s="102">
        <v>1198</v>
      </c>
      <c r="J99" s="104">
        <v>1</v>
      </c>
      <c r="K99" s="40">
        <v>0</v>
      </c>
      <c r="L99" s="40">
        <v>0</v>
      </c>
      <c r="M99" s="40"/>
      <c r="N99" s="126" t="s">
        <v>359</v>
      </c>
    </row>
    <row r="100" spans="1:15" s="35" customFormat="1" ht="24" customHeight="1" x14ac:dyDescent="0.25">
      <c r="A100" s="123" t="s">
        <v>122</v>
      </c>
      <c r="B100" s="61" t="s">
        <v>349</v>
      </c>
      <c r="C100" s="168" t="s">
        <v>350</v>
      </c>
      <c r="D100" s="61" t="s">
        <v>351</v>
      </c>
      <c r="E100" s="23" t="s">
        <v>235</v>
      </c>
      <c r="F100" s="124">
        <v>1</v>
      </c>
      <c r="G100" s="125">
        <v>1</v>
      </c>
      <c r="H100" s="103">
        <v>0.25</v>
      </c>
      <c r="I100" s="103">
        <v>0.04</v>
      </c>
      <c r="J100" s="104">
        <v>0.16</v>
      </c>
      <c r="K100" s="40">
        <v>0</v>
      </c>
      <c r="L100" s="40">
        <v>0</v>
      </c>
      <c r="M100" s="40"/>
      <c r="N100" s="126" t="s">
        <v>338</v>
      </c>
    </row>
    <row r="101" spans="1:15" s="35" customFormat="1" ht="24" customHeight="1" x14ac:dyDescent="0.25">
      <c r="A101" s="123" t="s">
        <v>110</v>
      </c>
      <c r="B101" s="61" t="s">
        <v>344</v>
      </c>
      <c r="C101" s="168" t="s">
        <v>345</v>
      </c>
      <c r="D101" s="61" t="s">
        <v>346</v>
      </c>
      <c r="E101" s="23" t="s">
        <v>347</v>
      </c>
      <c r="F101" s="124">
        <v>1</v>
      </c>
      <c r="G101" s="125">
        <v>1198</v>
      </c>
      <c r="H101" s="102">
        <v>1198</v>
      </c>
      <c r="I101" s="102">
        <v>1198</v>
      </c>
      <c r="J101" s="104">
        <v>1</v>
      </c>
      <c r="K101" s="40"/>
      <c r="L101" s="40"/>
      <c r="M101" s="40"/>
      <c r="N101" s="126" t="s">
        <v>400</v>
      </c>
    </row>
    <row r="102" spans="1:15" s="35" customFormat="1" ht="24" customHeight="1" x14ac:dyDescent="0.25">
      <c r="A102" s="123" t="s">
        <v>110</v>
      </c>
      <c r="B102" s="61" t="s">
        <v>349</v>
      </c>
      <c r="C102" s="168" t="s">
        <v>350</v>
      </c>
      <c r="D102" s="61" t="s">
        <v>351</v>
      </c>
      <c r="E102" s="23" t="s">
        <v>235</v>
      </c>
      <c r="F102" s="124">
        <v>1</v>
      </c>
      <c r="G102" s="125">
        <v>1</v>
      </c>
      <c r="H102" s="103">
        <v>0.25</v>
      </c>
      <c r="I102" s="103">
        <v>7.0000000000000007E-2</v>
      </c>
      <c r="J102" s="104">
        <v>0.28000000000000003</v>
      </c>
      <c r="K102" s="40"/>
      <c r="L102" s="40"/>
      <c r="M102" s="40"/>
      <c r="N102" s="126" t="s">
        <v>401</v>
      </c>
    </row>
    <row r="103" spans="1:15" s="35" customFormat="1" ht="24" customHeight="1" x14ac:dyDescent="0.25">
      <c r="A103" s="123" t="s">
        <v>111</v>
      </c>
      <c r="B103" s="61" t="s">
        <v>344</v>
      </c>
      <c r="C103" s="168" t="s">
        <v>345</v>
      </c>
      <c r="D103" s="61" t="s">
        <v>346</v>
      </c>
      <c r="E103" s="23" t="s">
        <v>347</v>
      </c>
      <c r="F103" s="124">
        <v>1</v>
      </c>
      <c r="G103" s="125">
        <v>1198</v>
      </c>
      <c r="H103" s="102">
        <v>1198</v>
      </c>
      <c r="I103" s="102">
        <v>1198</v>
      </c>
      <c r="J103" s="104">
        <f t="shared" ref="J103:J114" si="1">+I103/H103</f>
        <v>1</v>
      </c>
      <c r="K103" s="40"/>
      <c r="L103" s="40"/>
      <c r="M103" s="40"/>
      <c r="N103" s="128" t="s">
        <v>403</v>
      </c>
      <c r="O103" s="129"/>
    </row>
    <row r="104" spans="1:15" s="130" customFormat="1" ht="24" customHeight="1" x14ac:dyDescent="0.25">
      <c r="A104" s="123" t="s">
        <v>111</v>
      </c>
      <c r="B104" s="23" t="s">
        <v>349</v>
      </c>
      <c r="C104" s="168" t="s">
        <v>350</v>
      </c>
      <c r="D104" s="23" t="s">
        <v>351</v>
      </c>
      <c r="E104" s="23" t="s">
        <v>235</v>
      </c>
      <c r="F104" s="124">
        <v>1</v>
      </c>
      <c r="G104" s="125">
        <v>1</v>
      </c>
      <c r="H104" s="103">
        <v>0.25</v>
      </c>
      <c r="I104" s="103">
        <v>0.1</v>
      </c>
      <c r="J104" s="104">
        <f t="shared" si="1"/>
        <v>0.4</v>
      </c>
      <c r="K104" s="123"/>
      <c r="L104" s="123"/>
      <c r="M104" s="123"/>
      <c r="N104" s="128" t="s">
        <v>404</v>
      </c>
      <c r="O104" s="129"/>
    </row>
    <row r="105" spans="1:15" s="130" customFormat="1" ht="24" customHeight="1" x14ac:dyDescent="0.25">
      <c r="A105" s="123" t="s">
        <v>112</v>
      </c>
      <c r="B105" s="23" t="s">
        <v>344</v>
      </c>
      <c r="C105" s="168" t="s">
        <v>345</v>
      </c>
      <c r="D105" s="23" t="s">
        <v>346</v>
      </c>
      <c r="E105" s="23" t="s">
        <v>347</v>
      </c>
      <c r="F105" s="124">
        <v>1</v>
      </c>
      <c r="G105" s="125">
        <v>1198</v>
      </c>
      <c r="H105" s="102">
        <v>1198</v>
      </c>
      <c r="I105" s="102">
        <v>1198</v>
      </c>
      <c r="J105" s="104">
        <f t="shared" si="1"/>
        <v>1</v>
      </c>
      <c r="K105" s="123"/>
      <c r="L105" s="123"/>
      <c r="M105" s="123" t="s">
        <v>338</v>
      </c>
      <c r="N105" s="94" t="s">
        <v>416</v>
      </c>
      <c r="O105" s="129"/>
    </row>
    <row r="106" spans="1:15" s="130" customFormat="1" ht="24" customHeight="1" x14ac:dyDescent="0.25">
      <c r="A106" s="123" t="s">
        <v>112</v>
      </c>
      <c r="B106" s="23" t="s">
        <v>349</v>
      </c>
      <c r="C106" s="168" t="s">
        <v>350</v>
      </c>
      <c r="D106" s="23" t="s">
        <v>351</v>
      </c>
      <c r="E106" s="23" t="s">
        <v>235</v>
      </c>
      <c r="F106" s="124">
        <v>1</v>
      </c>
      <c r="G106" s="125">
        <v>1</v>
      </c>
      <c r="H106" s="103">
        <v>0.25</v>
      </c>
      <c r="I106" s="103">
        <v>0.14000000000000001</v>
      </c>
      <c r="J106" s="104">
        <f t="shared" si="1"/>
        <v>0.56000000000000005</v>
      </c>
      <c r="K106" s="123"/>
      <c r="L106" s="123"/>
      <c r="M106" s="123"/>
      <c r="N106" s="125" t="s">
        <v>411</v>
      </c>
      <c r="O106" s="129"/>
    </row>
    <row r="107" spans="1:15" s="130" customFormat="1" ht="24" customHeight="1" x14ac:dyDescent="0.25">
      <c r="A107" s="123" t="s">
        <v>113</v>
      </c>
      <c r="B107" s="23" t="s">
        <v>344</v>
      </c>
      <c r="C107" s="168" t="s">
        <v>345</v>
      </c>
      <c r="D107" s="23" t="s">
        <v>346</v>
      </c>
      <c r="E107" s="23" t="s">
        <v>347</v>
      </c>
      <c r="F107" s="124">
        <v>1</v>
      </c>
      <c r="G107" s="125">
        <v>1198</v>
      </c>
      <c r="H107" s="103">
        <v>1198</v>
      </c>
      <c r="I107" s="103">
        <v>1198</v>
      </c>
      <c r="J107" s="104">
        <v>1</v>
      </c>
      <c r="K107" s="123"/>
      <c r="L107" s="123"/>
      <c r="M107" s="123" t="s">
        <v>338</v>
      </c>
      <c r="N107" s="125" t="s">
        <v>405</v>
      </c>
      <c r="O107" s="129"/>
    </row>
    <row r="108" spans="1:15" s="130" customFormat="1" ht="24" customHeight="1" x14ac:dyDescent="0.25">
      <c r="A108" s="123" t="s">
        <v>113</v>
      </c>
      <c r="B108" s="23" t="s">
        <v>349</v>
      </c>
      <c r="C108" s="168" t="s">
        <v>350</v>
      </c>
      <c r="D108" s="23" t="s">
        <v>351</v>
      </c>
      <c r="E108" s="23" t="s">
        <v>235</v>
      </c>
      <c r="F108" s="124">
        <v>1</v>
      </c>
      <c r="G108" s="125">
        <v>1</v>
      </c>
      <c r="H108" s="103">
        <v>0.25</v>
      </c>
      <c r="I108" s="103">
        <v>0.17</v>
      </c>
      <c r="J108" s="104">
        <v>0.68</v>
      </c>
      <c r="K108" s="123"/>
      <c r="L108" s="123"/>
      <c r="M108" s="123"/>
      <c r="N108" s="125" t="s">
        <v>417</v>
      </c>
      <c r="O108" s="129"/>
    </row>
    <row r="109" spans="1:15" s="130" customFormat="1" ht="24" customHeight="1" x14ac:dyDescent="0.25">
      <c r="A109" s="123" t="s">
        <v>114</v>
      </c>
      <c r="B109" s="23" t="s">
        <v>344</v>
      </c>
      <c r="C109" s="168" t="s">
        <v>345</v>
      </c>
      <c r="D109" s="23" t="s">
        <v>346</v>
      </c>
      <c r="E109" s="23" t="s">
        <v>347</v>
      </c>
      <c r="F109" s="124">
        <v>1</v>
      </c>
      <c r="G109" s="125">
        <v>1198</v>
      </c>
      <c r="H109" s="103">
        <v>1198</v>
      </c>
      <c r="I109" s="103">
        <v>1198</v>
      </c>
      <c r="J109" s="104">
        <v>1</v>
      </c>
      <c r="K109" s="123"/>
      <c r="L109" s="123"/>
      <c r="M109" s="123" t="s">
        <v>338</v>
      </c>
      <c r="N109" s="125" t="s">
        <v>422</v>
      </c>
      <c r="O109" s="85"/>
    </row>
    <row r="110" spans="1:15" s="130" customFormat="1" ht="24" customHeight="1" x14ac:dyDescent="0.25">
      <c r="A110" s="123" t="s">
        <v>114</v>
      </c>
      <c r="B110" s="23" t="s">
        <v>349</v>
      </c>
      <c r="C110" s="168" t="s">
        <v>350</v>
      </c>
      <c r="D110" s="23" t="s">
        <v>351</v>
      </c>
      <c r="E110" s="23" t="s">
        <v>235</v>
      </c>
      <c r="F110" s="124">
        <v>1</v>
      </c>
      <c r="G110" s="125">
        <v>1</v>
      </c>
      <c r="H110" s="103">
        <v>0.25</v>
      </c>
      <c r="I110" s="103">
        <v>0.21000000000000002</v>
      </c>
      <c r="J110" s="104">
        <v>0.84000000000000008</v>
      </c>
      <c r="K110" s="123"/>
      <c r="L110" s="123"/>
      <c r="M110" s="123"/>
      <c r="N110" s="125" t="s">
        <v>420</v>
      </c>
      <c r="O110" s="85"/>
    </row>
    <row r="111" spans="1:15" s="43" customFormat="1" ht="24" customHeight="1" x14ac:dyDescent="0.25">
      <c r="A111" s="11" t="s">
        <v>115</v>
      </c>
      <c r="B111" s="168" t="s">
        <v>344</v>
      </c>
      <c r="C111" s="168" t="s">
        <v>345</v>
      </c>
      <c r="D111" s="23" t="s">
        <v>346</v>
      </c>
      <c r="E111" s="23" t="s">
        <v>347</v>
      </c>
      <c r="F111" s="124">
        <v>1</v>
      </c>
      <c r="G111" s="125">
        <v>1198</v>
      </c>
      <c r="H111" s="102">
        <v>1198</v>
      </c>
      <c r="I111" s="102">
        <v>1198</v>
      </c>
      <c r="J111" s="104">
        <f t="shared" si="1"/>
        <v>1</v>
      </c>
      <c r="K111" s="123"/>
      <c r="L111" s="123"/>
      <c r="M111" s="123" t="s">
        <v>338</v>
      </c>
      <c r="N111" s="125" t="s">
        <v>428</v>
      </c>
      <c r="O111" s="85"/>
    </row>
    <row r="112" spans="1:15" s="43" customFormat="1" ht="24" customHeight="1" x14ac:dyDescent="0.25">
      <c r="A112" s="189" t="s">
        <v>115</v>
      </c>
      <c r="B112" s="168" t="s">
        <v>349</v>
      </c>
      <c r="C112" s="168" t="s">
        <v>350</v>
      </c>
      <c r="D112" s="23" t="s">
        <v>351</v>
      </c>
      <c r="E112" s="23" t="s">
        <v>235</v>
      </c>
      <c r="F112" s="124">
        <v>1</v>
      </c>
      <c r="G112" s="125">
        <v>1</v>
      </c>
      <c r="H112" s="103">
        <v>0.25</v>
      </c>
      <c r="I112" s="103">
        <f>+[5]GESTIÓN!BE14</f>
        <v>0.25</v>
      </c>
      <c r="J112" s="104">
        <f t="shared" si="1"/>
        <v>1</v>
      </c>
      <c r="K112" s="123"/>
      <c r="L112" s="123"/>
      <c r="M112" s="123"/>
      <c r="N112" s="168"/>
      <c r="O112" s="85"/>
    </row>
    <row r="113" spans="1:14" s="43" customFormat="1" ht="24" customHeight="1" x14ac:dyDescent="0.25">
      <c r="A113" s="190" t="s">
        <v>115</v>
      </c>
      <c r="B113" s="168" t="s">
        <v>344</v>
      </c>
      <c r="C113" s="168" t="s">
        <v>345</v>
      </c>
      <c r="D113" s="23" t="s">
        <v>346</v>
      </c>
      <c r="E113" s="23" t="s">
        <v>347</v>
      </c>
      <c r="F113" s="124">
        <v>1</v>
      </c>
      <c r="G113" s="125">
        <v>1198</v>
      </c>
      <c r="H113" s="102">
        <v>1198</v>
      </c>
      <c r="I113" s="102"/>
      <c r="J113" s="104">
        <f t="shared" si="1"/>
        <v>0</v>
      </c>
      <c r="K113" s="123"/>
      <c r="L113" s="123"/>
      <c r="M113" s="123"/>
      <c r="N113" s="125"/>
    </row>
    <row r="114" spans="1:14" s="43" customFormat="1" ht="24" customHeight="1" x14ac:dyDescent="0.25">
      <c r="A114" s="191" t="s">
        <v>115</v>
      </c>
      <c r="B114" s="168" t="s">
        <v>349</v>
      </c>
      <c r="C114" s="168" t="s">
        <v>350</v>
      </c>
      <c r="D114" s="23" t="s">
        <v>351</v>
      </c>
      <c r="E114" s="23" t="s">
        <v>235</v>
      </c>
      <c r="F114" s="124">
        <v>1</v>
      </c>
      <c r="G114" s="125">
        <v>1</v>
      </c>
      <c r="H114" s="103">
        <v>0.25</v>
      </c>
      <c r="I114" s="103"/>
      <c r="J114" s="104">
        <f t="shared" si="1"/>
        <v>0</v>
      </c>
      <c r="K114" s="123"/>
      <c r="L114" s="123"/>
      <c r="M114" s="123"/>
      <c r="N114" s="125"/>
    </row>
    <row r="115" spans="1:14" ht="15" customHeight="1" x14ac:dyDescent="0.25">
      <c r="A115" s="44"/>
      <c r="B115" s="44"/>
      <c r="C115" s="44"/>
      <c r="D115" s="45"/>
      <c r="E115" s="45"/>
      <c r="F115" s="45"/>
      <c r="G115" s="45"/>
      <c r="H115" s="170"/>
      <c r="I115" s="44"/>
      <c r="J115" s="44"/>
      <c r="K115" s="44"/>
      <c r="L115" s="44"/>
      <c r="M115" s="44"/>
      <c r="N115" s="44"/>
    </row>
    <row r="116" spans="1:14" ht="15" thickBot="1" x14ac:dyDescent="0.3"/>
    <row r="117" spans="1:14" x14ac:dyDescent="0.25">
      <c r="A117" s="919" t="s">
        <v>139</v>
      </c>
      <c r="B117" s="920"/>
      <c r="C117" s="920"/>
      <c r="D117" s="920"/>
      <c r="E117" s="920"/>
      <c r="F117" s="920"/>
      <c r="G117" s="920"/>
      <c r="H117" s="920"/>
      <c r="I117" s="920"/>
      <c r="J117" s="920"/>
      <c r="K117" s="920"/>
      <c r="L117" s="920"/>
      <c r="M117" s="920"/>
      <c r="N117" s="921"/>
    </row>
    <row r="118" spans="1:14" ht="57" x14ac:dyDescent="0.25">
      <c r="A118" s="5" t="s">
        <v>48</v>
      </c>
      <c r="B118" s="6" t="s">
        <v>126</v>
      </c>
      <c r="C118" s="6" t="s">
        <v>127</v>
      </c>
      <c r="D118" s="7" t="s">
        <v>128</v>
      </c>
      <c r="E118" s="6" t="s">
        <v>129</v>
      </c>
      <c r="F118" s="100" t="s">
        <v>140</v>
      </c>
      <c r="G118" s="6" t="s">
        <v>130</v>
      </c>
      <c r="H118" s="46" t="s">
        <v>141</v>
      </c>
      <c r="I118" s="6" t="s">
        <v>142</v>
      </c>
      <c r="J118" s="6" t="s">
        <v>143</v>
      </c>
      <c r="K118" s="6" t="s">
        <v>131</v>
      </c>
      <c r="L118" s="6" t="s">
        <v>132</v>
      </c>
      <c r="M118" s="6" t="s">
        <v>133</v>
      </c>
      <c r="N118" s="47" t="s">
        <v>134</v>
      </c>
    </row>
    <row r="119" spans="1:14" ht="18" customHeight="1" x14ac:dyDescent="0.25">
      <c r="A119" s="11" t="s">
        <v>117</v>
      </c>
      <c r="B119" s="13" t="s">
        <v>376</v>
      </c>
      <c r="C119" s="13" t="s">
        <v>377</v>
      </c>
      <c r="D119" s="13" t="s">
        <v>386</v>
      </c>
      <c r="E119" s="11" t="s">
        <v>387</v>
      </c>
      <c r="F119" s="131">
        <v>0.34</v>
      </c>
      <c r="G119" s="132">
        <v>92248751457</v>
      </c>
      <c r="H119" s="132">
        <v>12587094000</v>
      </c>
      <c r="I119" s="132">
        <v>7865128000</v>
      </c>
      <c r="J119" s="131">
        <f t="shared" ref="J119:J127" si="2">I119/H119</f>
        <v>0.62485653956346077</v>
      </c>
      <c r="K119" s="13"/>
      <c r="L119" s="13"/>
      <c r="M119" s="13" t="e">
        <f t="shared" ref="M119:M127" si="3">L119/K119</f>
        <v>#DIV/0!</v>
      </c>
      <c r="N119" s="61" t="s">
        <v>441</v>
      </c>
    </row>
    <row r="120" spans="1:14" ht="18" customHeight="1" x14ac:dyDescent="0.25">
      <c r="A120" s="11" t="s">
        <v>117</v>
      </c>
      <c r="B120" s="13" t="s">
        <v>376</v>
      </c>
      <c r="C120" s="13" t="s">
        <v>377</v>
      </c>
      <c r="D120" s="13" t="s">
        <v>388</v>
      </c>
      <c r="E120" s="11" t="s">
        <v>387</v>
      </c>
      <c r="F120" s="131">
        <v>0.33</v>
      </c>
      <c r="G120" s="132">
        <v>4405999700</v>
      </c>
      <c r="H120" s="132">
        <v>1222109000</v>
      </c>
      <c r="I120" s="132">
        <v>959830000</v>
      </c>
      <c r="J120" s="131">
        <f t="shared" si="2"/>
        <v>0.78538821005327675</v>
      </c>
      <c r="K120" s="13"/>
      <c r="L120" s="13"/>
      <c r="M120" s="13" t="e">
        <f t="shared" si="3"/>
        <v>#DIV/0!</v>
      </c>
      <c r="N120" s="61" t="s">
        <v>442</v>
      </c>
    </row>
    <row r="121" spans="1:14" ht="18" customHeight="1" x14ac:dyDescent="0.25">
      <c r="A121" s="11" t="s">
        <v>117</v>
      </c>
      <c r="B121" s="13" t="s">
        <v>380</v>
      </c>
      <c r="C121" s="13" t="s">
        <v>351</v>
      </c>
      <c r="D121" s="13" t="s">
        <v>389</v>
      </c>
      <c r="E121" s="11" t="s">
        <v>387</v>
      </c>
      <c r="F121" s="131">
        <v>0.33</v>
      </c>
      <c r="G121" s="132">
        <v>1946642991</v>
      </c>
      <c r="H121" s="132">
        <v>556027000</v>
      </c>
      <c r="I121" s="132">
        <v>544342000</v>
      </c>
      <c r="J121" s="131">
        <f t="shared" si="2"/>
        <v>0.97898483347031706</v>
      </c>
      <c r="K121" s="13"/>
      <c r="L121" s="13"/>
      <c r="M121" s="13" t="e">
        <f t="shared" si="3"/>
        <v>#DIV/0!</v>
      </c>
      <c r="N121" s="61" t="s">
        <v>439</v>
      </c>
    </row>
    <row r="122" spans="1:14" ht="18" customHeight="1" x14ac:dyDescent="0.25">
      <c r="A122" s="11" t="s">
        <v>118</v>
      </c>
      <c r="B122" s="13" t="s">
        <v>376</v>
      </c>
      <c r="C122" s="13" t="s">
        <v>377</v>
      </c>
      <c r="D122" s="13" t="s">
        <v>386</v>
      </c>
      <c r="E122" s="11" t="s">
        <v>387</v>
      </c>
      <c r="F122" s="131">
        <v>0.34</v>
      </c>
      <c r="G122" s="132">
        <v>92248751457</v>
      </c>
      <c r="H122" s="132">
        <v>12587094000</v>
      </c>
      <c r="I122" s="132">
        <v>7865128000</v>
      </c>
      <c r="J122" s="131">
        <f t="shared" si="2"/>
        <v>0.62485653956346077</v>
      </c>
      <c r="K122" s="13"/>
      <c r="L122" s="13"/>
      <c r="M122" s="13" t="e">
        <f t="shared" si="3"/>
        <v>#DIV/0!</v>
      </c>
      <c r="N122" s="61" t="s">
        <v>447</v>
      </c>
    </row>
    <row r="123" spans="1:14" ht="18" customHeight="1" x14ac:dyDescent="0.25">
      <c r="A123" s="11" t="s">
        <v>118</v>
      </c>
      <c r="B123" s="13" t="s">
        <v>376</v>
      </c>
      <c r="C123" s="13" t="s">
        <v>377</v>
      </c>
      <c r="D123" s="13" t="s">
        <v>388</v>
      </c>
      <c r="E123" s="11" t="s">
        <v>387</v>
      </c>
      <c r="F123" s="131">
        <v>0.33</v>
      </c>
      <c r="G123" s="132">
        <v>4405999700</v>
      </c>
      <c r="H123" s="132">
        <v>1222109000</v>
      </c>
      <c r="I123" s="132">
        <v>959830000</v>
      </c>
      <c r="J123" s="131">
        <f t="shared" si="2"/>
        <v>0.78538821005327675</v>
      </c>
      <c r="K123" s="13"/>
      <c r="L123" s="13"/>
      <c r="M123" s="13" t="e">
        <f t="shared" si="3"/>
        <v>#DIV/0!</v>
      </c>
      <c r="N123" s="61" t="s">
        <v>446</v>
      </c>
    </row>
    <row r="124" spans="1:14" ht="18" customHeight="1" x14ac:dyDescent="0.25">
      <c r="A124" s="11" t="s">
        <v>118</v>
      </c>
      <c r="B124" s="13" t="s">
        <v>380</v>
      </c>
      <c r="C124" s="13" t="s">
        <v>381</v>
      </c>
      <c r="D124" s="13" t="s">
        <v>389</v>
      </c>
      <c r="E124" s="11" t="s">
        <v>387</v>
      </c>
      <c r="F124" s="131">
        <v>0.33</v>
      </c>
      <c r="G124" s="132">
        <v>1946642991</v>
      </c>
      <c r="H124" s="132">
        <v>556027000</v>
      </c>
      <c r="I124" s="133">
        <v>544342000</v>
      </c>
      <c r="J124" s="131">
        <f t="shared" si="2"/>
        <v>0.97898483347031706</v>
      </c>
      <c r="K124" s="13"/>
      <c r="L124" s="13"/>
      <c r="M124" s="13" t="e">
        <f t="shared" si="3"/>
        <v>#DIV/0!</v>
      </c>
      <c r="N124" s="61" t="s">
        <v>445</v>
      </c>
    </row>
    <row r="125" spans="1:14" ht="18" customHeight="1" x14ac:dyDescent="0.25">
      <c r="A125" s="11" t="s">
        <v>119</v>
      </c>
      <c r="B125" s="13" t="s">
        <v>376</v>
      </c>
      <c r="C125" s="13" t="s">
        <v>377</v>
      </c>
      <c r="D125" s="13" t="s">
        <v>386</v>
      </c>
      <c r="E125" s="11" t="s">
        <v>387</v>
      </c>
      <c r="F125" s="131">
        <v>0.34</v>
      </c>
      <c r="G125" s="132">
        <v>92248751457</v>
      </c>
      <c r="H125" s="132">
        <v>12587094000</v>
      </c>
      <c r="I125" s="132">
        <v>7865128000</v>
      </c>
      <c r="J125" s="131">
        <f t="shared" si="2"/>
        <v>0.62485653956346077</v>
      </c>
      <c r="K125" s="13"/>
      <c r="L125" s="13"/>
      <c r="M125" s="13" t="e">
        <f t="shared" si="3"/>
        <v>#DIV/0!</v>
      </c>
      <c r="N125" s="61" t="s">
        <v>450</v>
      </c>
    </row>
    <row r="126" spans="1:14" ht="18" customHeight="1" x14ac:dyDescent="0.25">
      <c r="A126" s="11" t="s">
        <v>119</v>
      </c>
      <c r="B126" s="13" t="s">
        <v>376</v>
      </c>
      <c r="C126" s="13" t="s">
        <v>377</v>
      </c>
      <c r="D126" s="13" t="s">
        <v>388</v>
      </c>
      <c r="E126" s="11" t="s">
        <v>387</v>
      </c>
      <c r="F126" s="131">
        <v>0.33</v>
      </c>
      <c r="G126" s="132">
        <v>4405999700</v>
      </c>
      <c r="H126" s="132">
        <v>1222109000</v>
      </c>
      <c r="I126" s="132">
        <v>959830000</v>
      </c>
      <c r="J126" s="131">
        <f t="shared" si="2"/>
        <v>0.78538821005327675</v>
      </c>
      <c r="K126" s="13"/>
      <c r="L126" s="13"/>
      <c r="M126" s="13" t="e">
        <f t="shared" si="3"/>
        <v>#DIV/0!</v>
      </c>
      <c r="N126" s="61" t="s">
        <v>448</v>
      </c>
    </row>
    <row r="127" spans="1:14" ht="18" customHeight="1" x14ac:dyDescent="0.25">
      <c r="A127" s="11" t="s">
        <v>119</v>
      </c>
      <c r="B127" s="13" t="s">
        <v>380</v>
      </c>
      <c r="C127" s="13" t="s">
        <v>381</v>
      </c>
      <c r="D127" s="13" t="s">
        <v>389</v>
      </c>
      <c r="E127" s="11" t="s">
        <v>387</v>
      </c>
      <c r="F127" s="131">
        <v>0.33</v>
      </c>
      <c r="G127" s="132">
        <v>1946642991</v>
      </c>
      <c r="H127" s="132">
        <v>556027000</v>
      </c>
      <c r="I127" s="133">
        <v>544342000</v>
      </c>
      <c r="J127" s="131">
        <f t="shared" si="2"/>
        <v>0.97898483347031706</v>
      </c>
      <c r="K127" s="13"/>
      <c r="L127" s="13"/>
      <c r="M127" s="13" t="e">
        <f t="shared" si="3"/>
        <v>#DIV/0!</v>
      </c>
      <c r="N127" s="61" t="s">
        <v>449</v>
      </c>
    </row>
    <row r="128" spans="1:14" ht="18" customHeight="1" x14ac:dyDescent="0.25">
      <c r="A128" s="11" t="s">
        <v>120</v>
      </c>
      <c r="B128" s="13" t="s">
        <v>376</v>
      </c>
      <c r="C128" s="13" t="s">
        <v>377</v>
      </c>
      <c r="D128" s="13" t="s">
        <v>386</v>
      </c>
      <c r="E128" s="11" t="s">
        <v>387</v>
      </c>
      <c r="F128" s="131">
        <v>0.34</v>
      </c>
      <c r="G128" s="132">
        <v>92248751457</v>
      </c>
      <c r="H128" s="132">
        <v>12814373000</v>
      </c>
      <c r="I128" s="133">
        <v>7865128000</v>
      </c>
      <c r="J128" s="131">
        <v>0.61377392401485431</v>
      </c>
      <c r="K128" s="13"/>
      <c r="L128" s="13"/>
      <c r="M128" s="13" t="e">
        <v>#DIV/0!</v>
      </c>
      <c r="N128" s="61" t="s">
        <v>460</v>
      </c>
    </row>
    <row r="129" spans="1:14" ht="18" customHeight="1" x14ac:dyDescent="0.25">
      <c r="A129" s="11" t="s">
        <v>120</v>
      </c>
      <c r="B129" s="13" t="s">
        <v>376</v>
      </c>
      <c r="C129" s="13" t="s">
        <v>377</v>
      </c>
      <c r="D129" s="13" t="s">
        <v>388</v>
      </c>
      <c r="E129" s="11" t="s">
        <v>387</v>
      </c>
      <c r="F129" s="131">
        <v>0.33</v>
      </c>
      <c r="G129" s="132">
        <v>4405999700</v>
      </c>
      <c r="H129" s="132">
        <v>994830000</v>
      </c>
      <c r="I129" s="133">
        <v>959830000</v>
      </c>
      <c r="J129" s="131">
        <v>0.96481810962677039</v>
      </c>
      <c r="K129" s="13"/>
      <c r="L129" s="13"/>
      <c r="M129" s="13" t="e">
        <v>#DIV/0!</v>
      </c>
      <c r="N129" s="61" t="s">
        <v>458</v>
      </c>
    </row>
    <row r="130" spans="1:14" ht="18" customHeight="1" x14ac:dyDescent="0.25">
      <c r="A130" s="11" t="s">
        <v>120</v>
      </c>
      <c r="B130" s="13" t="s">
        <v>380</v>
      </c>
      <c r="C130" s="13" t="s">
        <v>381</v>
      </c>
      <c r="D130" s="13" t="s">
        <v>389</v>
      </c>
      <c r="E130" s="11" t="s">
        <v>387</v>
      </c>
      <c r="F130" s="131">
        <v>0.33</v>
      </c>
      <c r="G130" s="132">
        <v>1946642991</v>
      </c>
      <c r="H130" s="132">
        <v>556027000</v>
      </c>
      <c r="I130" s="133">
        <v>544342000</v>
      </c>
      <c r="J130" s="131">
        <v>0.97898483347031706</v>
      </c>
      <c r="K130" s="13"/>
      <c r="L130" s="13"/>
      <c r="M130" s="13" t="e">
        <v>#DIV/0!</v>
      </c>
      <c r="N130" s="61" t="s">
        <v>470</v>
      </c>
    </row>
    <row r="131" spans="1:14" ht="24" customHeight="1" x14ac:dyDescent="0.25">
      <c r="A131" s="11" t="s">
        <v>121</v>
      </c>
      <c r="B131" s="13" t="s">
        <v>376</v>
      </c>
      <c r="C131" s="13" t="s">
        <v>377</v>
      </c>
      <c r="D131" s="13" t="s">
        <v>386</v>
      </c>
      <c r="E131" s="11" t="s">
        <v>387</v>
      </c>
      <c r="F131" s="131">
        <v>0.34</v>
      </c>
      <c r="G131" s="132">
        <v>92248751457</v>
      </c>
      <c r="H131" s="132">
        <v>12814373000</v>
      </c>
      <c r="I131" s="133">
        <v>7895639220</v>
      </c>
      <c r="J131" s="131">
        <v>0.61615493945743582</v>
      </c>
      <c r="K131" s="13"/>
      <c r="L131" s="13"/>
      <c r="M131" s="13" t="e">
        <v>#DIV/0!</v>
      </c>
      <c r="N131" s="61" t="s">
        <v>474</v>
      </c>
    </row>
    <row r="132" spans="1:14" ht="24" customHeight="1" x14ac:dyDescent="0.25">
      <c r="A132" s="11" t="s">
        <v>121</v>
      </c>
      <c r="B132" s="13" t="s">
        <v>376</v>
      </c>
      <c r="C132" s="13" t="s">
        <v>377</v>
      </c>
      <c r="D132" s="13" t="s">
        <v>388</v>
      </c>
      <c r="E132" s="11" t="s">
        <v>387</v>
      </c>
      <c r="F132" s="131">
        <v>0.33</v>
      </c>
      <c r="G132" s="132">
        <v>4405999700</v>
      </c>
      <c r="H132" s="132">
        <v>994830000</v>
      </c>
      <c r="I132" s="133">
        <v>959830000</v>
      </c>
      <c r="J132" s="131">
        <v>0.96481810962677039</v>
      </c>
      <c r="K132" s="13"/>
      <c r="L132" s="13"/>
      <c r="M132" s="13" t="e">
        <v>#DIV/0!</v>
      </c>
      <c r="N132" s="61" t="s">
        <v>472</v>
      </c>
    </row>
    <row r="133" spans="1:14" ht="24" customHeight="1" x14ac:dyDescent="0.25">
      <c r="A133" s="11" t="s">
        <v>121</v>
      </c>
      <c r="B133" s="13" t="s">
        <v>380</v>
      </c>
      <c r="C133" s="13" t="s">
        <v>381</v>
      </c>
      <c r="D133" s="13" t="s">
        <v>389</v>
      </c>
      <c r="E133" s="11" t="s">
        <v>387</v>
      </c>
      <c r="F133" s="131">
        <v>0.33</v>
      </c>
      <c r="G133" s="132">
        <v>1946642991</v>
      </c>
      <c r="H133" s="132">
        <v>556027000</v>
      </c>
      <c r="I133" s="133">
        <v>544342000</v>
      </c>
      <c r="J133" s="131">
        <v>0.97898483347031706</v>
      </c>
      <c r="K133" s="13"/>
      <c r="L133" s="13"/>
      <c r="M133" s="13" t="e">
        <v>#DIV/0!</v>
      </c>
      <c r="N133" s="61" t="s">
        <v>449</v>
      </c>
    </row>
    <row r="134" spans="1:14" ht="24" customHeight="1" x14ac:dyDescent="0.25">
      <c r="A134" s="11" t="s">
        <v>122</v>
      </c>
      <c r="B134" s="13" t="s">
        <v>376</v>
      </c>
      <c r="C134" s="13" t="s">
        <v>377</v>
      </c>
      <c r="D134" s="13" t="s">
        <v>386</v>
      </c>
      <c r="E134" s="11" t="s">
        <v>387</v>
      </c>
      <c r="F134" s="131">
        <v>0.34</v>
      </c>
      <c r="G134" s="132">
        <v>93485167587</v>
      </c>
      <c r="H134" s="132">
        <v>14050789130</v>
      </c>
      <c r="I134" s="133">
        <v>7920639220</v>
      </c>
      <c r="J134" s="131">
        <v>0.56371490218215237</v>
      </c>
      <c r="K134" s="13"/>
      <c r="L134" s="13"/>
      <c r="M134" s="13" t="e">
        <v>#DIV/0!</v>
      </c>
      <c r="N134" s="61" t="s">
        <v>476</v>
      </c>
    </row>
    <row r="135" spans="1:14" ht="24" customHeight="1" x14ac:dyDescent="0.25">
      <c r="A135" s="11" t="s">
        <v>122</v>
      </c>
      <c r="B135" s="13" t="s">
        <v>376</v>
      </c>
      <c r="C135" s="13" t="s">
        <v>377</v>
      </c>
      <c r="D135" s="13" t="s">
        <v>388</v>
      </c>
      <c r="E135" s="11" t="s">
        <v>387</v>
      </c>
      <c r="F135" s="131">
        <v>0.33</v>
      </c>
      <c r="G135" s="132">
        <v>4405999700</v>
      </c>
      <c r="H135" s="132">
        <v>994830000</v>
      </c>
      <c r="I135" s="133">
        <v>959830000</v>
      </c>
      <c r="J135" s="131">
        <v>0.96481810962677039</v>
      </c>
      <c r="K135" s="13"/>
      <c r="L135" s="13"/>
      <c r="M135" s="13" t="e">
        <v>#DIV/0!</v>
      </c>
      <c r="N135" s="61" t="s">
        <v>475</v>
      </c>
    </row>
    <row r="136" spans="1:14" ht="24" customHeight="1" x14ac:dyDescent="0.25">
      <c r="A136" s="11" t="s">
        <v>122</v>
      </c>
      <c r="B136" s="13" t="s">
        <v>380</v>
      </c>
      <c r="C136" s="13" t="s">
        <v>381</v>
      </c>
      <c r="D136" s="13" t="s">
        <v>389</v>
      </c>
      <c r="E136" s="11" t="s">
        <v>387</v>
      </c>
      <c r="F136" s="131">
        <v>0.33</v>
      </c>
      <c r="G136" s="132">
        <v>1946642991</v>
      </c>
      <c r="H136" s="132">
        <v>556027000</v>
      </c>
      <c r="I136" s="133">
        <v>544342000</v>
      </c>
      <c r="J136" s="131">
        <v>0.97898483347031706</v>
      </c>
      <c r="K136" s="13"/>
      <c r="L136" s="13"/>
      <c r="M136" s="13" t="e">
        <v>#DIV/0!</v>
      </c>
      <c r="N136" s="61" t="s">
        <v>477</v>
      </c>
    </row>
    <row r="137" spans="1:14" ht="24" customHeight="1" x14ac:dyDescent="0.25">
      <c r="A137" s="11" t="s">
        <v>110</v>
      </c>
      <c r="B137" s="13" t="s">
        <v>376</v>
      </c>
      <c r="C137" s="13" t="s">
        <v>377</v>
      </c>
      <c r="D137" s="13" t="s">
        <v>386</v>
      </c>
      <c r="E137" s="11" t="s">
        <v>387</v>
      </c>
      <c r="F137" s="131">
        <v>0.34</v>
      </c>
      <c r="G137" s="132">
        <v>93485225787</v>
      </c>
      <c r="H137" s="132">
        <v>14050847330</v>
      </c>
      <c r="I137" s="133">
        <v>7921344720</v>
      </c>
      <c r="J137" s="131">
        <v>0.56376277771427474</v>
      </c>
      <c r="K137" s="13"/>
      <c r="L137" s="13"/>
      <c r="M137" s="13" t="e">
        <v>#DIV/0!</v>
      </c>
      <c r="N137" s="61" t="s">
        <v>479</v>
      </c>
    </row>
    <row r="138" spans="1:14" ht="24" customHeight="1" x14ac:dyDescent="0.25">
      <c r="A138" s="11" t="s">
        <v>110</v>
      </c>
      <c r="B138" s="13" t="s">
        <v>376</v>
      </c>
      <c r="C138" s="13" t="s">
        <v>377</v>
      </c>
      <c r="D138" s="13" t="s">
        <v>388</v>
      </c>
      <c r="E138" s="11" t="s">
        <v>387</v>
      </c>
      <c r="F138" s="131">
        <v>0.33</v>
      </c>
      <c r="G138" s="132">
        <v>4405999700</v>
      </c>
      <c r="H138" s="132">
        <v>994830000</v>
      </c>
      <c r="I138" s="133">
        <v>959830000</v>
      </c>
      <c r="J138" s="131">
        <v>0.96481810962677039</v>
      </c>
      <c r="K138" s="13"/>
      <c r="L138" s="13"/>
      <c r="M138" s="13" t="e">
        <v>#DIV/0!</v>
      </c>
      <c r="N138" s="61" t="s">
        <v>478</v>
      </c>
    </row>
    <row r="139" spans="1:14" ht="24" customHeight="1" x14ac:dyDescent="0.25">
      <c r="A139" s="11" t="s">
        <v>110</v>
      </c>
      <c r="B139" s="13" t="s">
        <v>380</v>
      </c>
      <c r="C139" s="13" t="s">
        <v>381</v>
      </c>
      <c r="D139" s="13" t="s">
        <v>389</v>
      </c>
      <c r="E139" s="11" t="s">
        <v>387</v>
      </c>
      <c r="F139" s="131">
        <v>0.33</v>
      </c>
      <c r="G139" s="132">
        <v>1946584791</v>
      </c>
      <c r="H139" s="132">
        <v>555968800</v>
      </c>
      <c r="I139" s="133">
        <v>544342000</v>
      </c>
      <c r="J139" s="131">
        <v>0.9790873156910963</v>
      </c>
      <c r="K139" s="13"/>
      <c r="L139" s="13"/>
      <c r="M139" s="13" t="e">
        <v>#DIV/0!</v>
      </c>
      <c r="N139" s="61" t="s">
        <v>480</v>
      </c>
    </row>
    <row r="140" spans="1:14" ht="24" customHeight="1" x14ac:dyDescent="0.25">
      <c r="A140" s="11" t="s">
        <v>111</v>
      </c>
      <c r="B140" s="13" t="s">
        <v>376</v>
      </c>
      <c r="C140" s="13" t="s">
        <v>377</v>
      </c>
      <c r="D140" s="13" t="s">
        <v>386</v>
      </c>
      <c r="E140" s="11" t="s">
        <v>387</v>
      </c>
      <c r="F140" s="131">
        <v>0.34</v>
      </c>
      <c r="G140" s="132">
        <v>95685225787</v>
      </c>
      <c r="H140" s="132">
        <v>16250847330</v>
      </c>
      <c r="I140" s="133">
        <v>12521749320</v>
      </c>
      <c r="J140" s="131">
        <v>0.77052901093250259</v>
      </c>
      <c r="K140" s="13"/>
      <c r="L140" s="13"/>
      <c r="M140" s="13" t="e">
        <v>#DIV/0!</v>
      </c>
      <c r="N140" s="61" t="s">
        <v>482</v>
      </c>
    </row>
    <row r="141" spans="1:14" ht="24" customHeight="1" x14ac:dyDescent="0.25">
      <c r="A141" s="11" t="s">
        <v>111</v>
      </c>
      <c r="B141" s="13" t="s">
        <v>376</v>
      </c>
      <c r="C141" s="13" t="s">
        <v>377</v>
      </c>
      <c r="D141" s="13" t="s">
        <v>388</v>
      </c>
      <c r="E141" s="11" t="s">
        <v>387</v>
      </c>
      <c r="F141" s="131">
        <v>0.33</v>
      </c>
      <c r="G141" s="132">
        <v>4405999700</v>
      </c>
      <c r="H141" s="132">
        <v>994830000</v>
      </c>
      <c r="I141" s="133">
        <v>959830000</v>
      </c>
      <c r="J141" s="131">
        <v>0.96481810962677039</v>
      </c>
      <c r="K141" s="13"/>
      <c r="L141" s="13"/>
      <c r="M141" s="13" t="e">
        <v>#DIV/0!</v>
      </c>
      <c r="N141" s="61" t="s">
        <v>481</v>
      </c>
    </row>
    <row r="142" spans="1:14" ht="24" customHeight="1" x14ac:dyDescent="0.25">
      <c r="A142" s="11" t="s">
        <v>111</v>
      </c>
      <c r="B142" s="13" t="s">
        <v>380</v>
      </c>
      <c r="C142" s="13" t="s">
        <v>381</v>
      </c>
      <c r="D142" s="13" t="s">
        <v>389</v>
      </c>
      <c r="E142" s="11" t="s">
        <v>387</v>
      </c>
      <c r="F142" s="131">
        <v>0.33</v>
      </c>
      <c r="G142" s="132">
        <v>1946584791</v>
      </c>
      <c r="H142" s="132">
        <v>555968800</v>
      </c>
      <c r="I142" s="133">
        <v>546784800</v>
      </c>
      <c r="J142" s="131">
        <v>0.98348108742792761</v>
      </c>
      <c r="K142" s="13"/>
      <c r="L142" s="13"/>
      <c r="M142" s="13" t="e">
        <v>#DIV/0!</v>
      </c>
      <c r="N142" s="61" t="s">
        <v>483</v>
      </c>
    </row>
    <row r="143" spans="1:14" ht="24" customHeight="1" x14ac:dyDescent="0.25">
      <c r="A143" s="11" t="s">
        <v>112</v>
      </c>
      <c r="B143" s="13" t="s">
        <v>376</v>
      </c>
      <c r="C143" s="13" t="s">
        <v>377</v>
      </c>
      <c r="D143" s="13" t="s">
        <v>386</v>
      </c>
      <c r="E143" s="11" t="s">
        <v>387</v>
      </c>
      <c r="F143" s="131">
        <v>0.34</v>
      </c>
      <c r="G143" s="132">
        <v>95685225787</v>
      </c>
      <c r="H143" s="132">
        <v>16250847330</v>
      </c>
      <c r="I143" s="133">
        <v>12562333020</v>
      </c>
      <c r="J143" s="131">
        <v>0.77302633917489394</v>
      </c>
      <c r="K143" s="13"/>
      <c r="L143" s="13"/>
      <c r="M143" s="13" t="e">
        <v>#DIV/0!</v>
      </c>
      <c r="N143" s="61" t="s">
        <v>494</v>
      </c>
    </row>
    <row r="144" spans="1:14" ht="24" customHeight="1" x14ac:dyDescent="0.25">
      <c r="A144" s="11" t="s">
        <v>112</v>
      </c>
      <c r="B144" s="13" t="s">
        <v>376</v>
      </c>
      <c r="C144" s="13" t="s">
        <v>377</v>
      </c>
      <c r="D144" s="13" t="s">
        <v>388</v>
      </c>
      <c r="E144" s="11" t="s">
        <v>387</v>
      </c>
      <c r="F144" s="131">
        <v>0.33</v>
      </c>
      <c r="G144" s="132">
        <v>4405999700</v>
      </c>
      <c r="H144" s="132">
        <v>994830000</v>
      </c>
      <c r="I144" s="133">
        <v>959830000</v>
      </c>
      <c r="J144" s="131">
        <v>0.96481810962677039</v>
      </c>
      <c r="K144" s="13"/>
      <c r="L144" s="13"/>
      <c r="M144" s="13" t="e">
        <v>#DIV/0!</v>
      </c>
      <c r="N144" s="61" t="s">
        <v>495</v>
      </c>
    </row>
    <row r="145" spans="1:44" ht="24" customHeight="1" x14ac:dyDescent="0.25">
      <c r="A145" s="11" t="s">
        <v>112</v>
      </c>
      <c r="B145" s="13" t="s">
        <v>380</v>
      </c>
      <c r="C145" s="13" t="s">
        <v>381</v>
      </c>
      <c r="D145" s="13" t="s">
        <v>389</v>
      </c>
      <c r="E145" s="11" t="s">
        <v>387</v>
      </c>
      <c r="F145" s="131">
        <v>0.33</v>
      </c>
      <c r="G145" s="132">
        <v>1946584791</v>
      </c>
      <c r="H145" s="132">
        <v>555968800</v>
      </c>
      <c r="I145" s="133">
        <v>546784800</v>
      </c>
      <c r="J145" s="131">
        <v>0.98348108742792761</v>
      </c>
      <c r="K145" s="13"/>
      <c r="L145" s="13"/>
      <c r="M145" s="13" t="e">
        <v>#DIV/0!</v>
      </c>
      <c r="N145" s="61" t="s">
        <v>496</v>
      </c>
    </row>
    <row r="146" spans="1:44" ht="27" customHeight="1" x14ac:dyDescent="0.25">
      <c r="A146" s="11" t="s">
        <v>113</v>
      </c>
      <c r="B146" s="13" t="s">
        <v>376</v>
      </c>
      <c r="C146" s="13" t="s">
        <v>377</v>
      </c>
      <c r="D146" s="13" t="s">
        <v>386</v>
      </c>
      <c r="E146" s="11" t="s">
        <v>387</v>
      </c>
      <c r="F146" s="131">
        <v>0.34</v>
      </c>
      <c r="G146" s="132">
        <v>93965601031</v>
      </c>
      <c r="H146" s="132">
        <v>14531222574</v>
      </c>
      <c r="I146" s="133">
        <v>12563844320</v>
      </c>
      <c r="J146" s="131">
        <v>0.86461027322503936</v>
      </c>
      <c r="K146" s="13"/>
      <c r="L146" s="13"/>
      <c r="M146" s="13" t="e">
        <v>#DIV/0!</v>
      </c>
      <c r="N146" s="61" t="s">
        <v>491</v>
      </c>
    </row>
    <row r="147" spans="1:44" ht="27" customHeight="1" x14ac:dyDescent="0.25">
      <c r="A147" s="11" t="s">
        <v>113</v>
      </c>
      <c r="B147" s="13" t="s">
        <v>376</v>
      </c>
      <c r="C147" s="13" t="s">
        <v>377</v>
      </c>
      <c r="D147" s="13" t="s">
        <v>388</v>
      </c>
      <c r="E147" s="11" t="s">
        <v>387</v>
      </c>
      <c r="F147" s="131">
        <v>0.33</v>
      </c>
      <c r="G147" s="132">
        <v>4519947833</v>
      </c>
      <c r="H147" s="132">
        <v>1108778133</v>
      </c>
      <c r="I147" s="133">
        <v>959830000</v>
      </c>
      <c r="J147" s="131">
        <v>0.86566461894680957</v>
      </c>
      <c r="K147" s="13"/>
      <c r="L147" s="13"/>
      <c r="M147" s="13" t="e">
        <v>#DIV/0!</v>
      </c>
      <c r="N147" s="61" t="s">
        <v>490</v>
      </c>
    </row>
    <row r="148" spans="1:44" ht="27" customHeight="1" x14ac:dyDescent="0.25">
      <c r="A148" s="11" t="s">
        <v>113</v>
      </c>
      <c r="B148" s="13" t="s">
        <v>380</v>
      </c>
      <c r="C148" s="13" t="s">
        <v>381</v>
      </c>
      <c r="D148" s="13" t="s">
        <v>389</v>
      </c>
      <c r="E148" s="11" t="s">
        <v>387</v>
      </c>
      <c r="F148" s="131">
        <v>0.33</v>
      </c>
      <c r="G148" s="132">
        <v>1979290524</v>
      </c>
      <c r="H148" s="132">
        <v>588674533</v>
      </c>
      <c r="I148" s="133">
        <v>546784800</v>
      </c>
      <c r="J148" s="131">
        <v>0.92884058906621669</v>
      </c>
      <c r="K148" s="13"/>
      <c r="L148" s="13"/>
      <c r="M148" s="13" t="e">
        <v>#DIV/0!</v>
      </c>
      <c r="N148" s="61" t="s">
        <v>492</v>
      </c>
    </row>
    <row r="149" spans="1:44" ht="27" customHeight="1" x14ac:dyDescent="0.25">
      <c r="A149" s="11" t="s">
        <v>114</v>
      </c>
      <c r="B149" s="13" t="s">
        <v>376</v>
      </c>
      <c r="C149" s="13" t="s">
        <v>377</v>
      </c>
      <c r="D149" s="13" t="s">
        <v>386</v>
      </c>
      <c r="E149" s="11" t="s">
        <v>387</v>
      </c>
      <c r="F149" s="131">
        <v>0.34</v>
      </c>
      <c r="G149" s="132">
        <v>93974510431</v>
      </c>
      <c r="H149" s="132">
        <v>14540131974</v>
      </c>
      <c r="I149" s="133">
        <v>12915338253</v>
      </c>
      <c r="J149" s="131">
        <v>0.88825454102442936</v>
      </c>
      <c r="K149" s="13"/>
      <c r="L149" s="13"/>
      <c r="M149" s="13" t="e">
        <v>#DIV/0!</v>
      </c>
      <c r="N149" s="61" t="s">
        <v>505</v>
      </c>
    </row>
    <row r="150" spans="1:44" ht="27" customHeight="1" x14ac:dyDescent="0.25">
      <c r="A150" s="11" t="s">
        <v>114</v>
      </c>
      <c r="B150" s="13" t="s">
        <v>376</v>
      </c>
      <c r="C150" s="13" t="s">
        <v>377</v>
      </c>
      <c r="D150" s="13" t="s">
        <v>388</v>
      </c>
      <c r="E150" s="11" t="s">
        <v>387</v>
      </c>
      <c r="F150" s="131">
        <v>0.33</v>
      </c>
      <c r="G150" s="132">
        <v>4512694733</v>
      </c>
      <c r="H150" s="132">
        <v>1101525033</v>
      </c>
      <c r="I150" s="133">
        <v>1022818600</v>
      </c>
      <c r="J150" s="131">
        <v>0.92854775820605429</v>
      </c>
      <c r="K150" s="13"/>
      <c r="L150" s="13"/>
      <c r="M150" s="13" t="e">
        <v>#DIV/0!</v>
      </c>
      <c r="N150" s="61" t="s">
        <v>506</v>
      </c>
    </row>
    <row r="151" spans="1:44" ht="27" customHeight="1" x14ac:dyDescent="0.25">
      <c r="A151" s="11" t="s">
        <v>114</v>
      </c>
      <c r="B151" s="13" t="s">
        <v>380</v>
      </c>
      <c r="C151" s="13" t="s">
        <v>381</v>
      </c>
      <c r="D151" s="13" t="s">
        <v>389</v>
      </c>
      <c r="E151" s="11" t="s">
        <v>387</v>
      </c>
      <c r="F151" s="131">
        <v>0.33</v>
      </c>
      <c r="G151" s="132">
        <v>1977634224</v>
      </c>
      <c r="H151" s="132">
        <v>587018233</v>
      </c>
      <c r="I151" s="133">
        <v>572774233</v>
      </c>
      <c r="J151" s="131">
        <v>0.97573499561128618</v>
      </c>
      <c r="K151" s="13"/>
      <c r="L151" s="13"/>
      <c r="M151" s="13" t="e">
        <v>#DIV/0!</v>
      </c>
      <c r="N151" s="61" t="s">
        <v>507</v>
      </c>
    </row>
    <row r="152" spans="1:44" ht="24" customHeight="1" x14ac:dyDescent="0.25">
      <c r="A152" s="11" t="s">
        <v>115</v>
      </c>
      <c r="B152" s="13" t="s">
        <v>376</v>
      </c>
      <c r="C152" s="13" t="s">
        <v>377</v>
      </c>
      <c r="D152" s="13" t="s">
        <v>386</v>
      </c>
      <c r="E152" s="11" t="s">
        <v>387</v>
      </c>
      <c r="F152" s="131">
        <v>0.34</v>
      </c>
      <c r="G152" s="132">
        <v>71641752516</v>
      </c>
      <c r="H152" s="133">
        <v>14369170059</v>
      </c>
      <c r="I152" s="132">
        <v>13221199957</v>
      </c>
      <c r="J152" s="131">
        <v>0.92010880953552499</v>
      </c>
      <c r="K152" s="13"/>
      <c r="L152" s="13"/>
      <c r="M152" s="13" t="e">
        <v>#DIV/0!</v>
      </c>
      <c r="N152" s="86" t="s">
        <v>508</v>
      </c>
    </row>
    <row r="153" spans="1:44" ht="24.75" customHeight="1" x14ac:dyDescent="0.25">
      <c r="A153" s="11" t="s">
        <v>115</v>
      </c>
      <c r="B153" s="13" t="s">
        <v>376</v>
      </c>
      <c r="C153" s="13" t="s">
        <v>377</v>
      </c>
      <c r="D153" s="13" t="s">
        <v>388</v>
      </c>
      <c r="E153" s="11" t="s">
        <v>387</v>
      </c>
      <c r="F153" s="131">
        <v>0.33</v>
      </c>
      <c r="G153" s="134">
        <v>4384727733</v>
      </c>
      <c r="H153" s="133">
        <v>1101525033</v>
      </c>
      <c r="I153" s="132">
        <v>1084025033</v>
      </c>
      <c r="J153" s="131">
        <v>0.98411293481697937</v>
      </c>
      <c r="K153" s="13"/>
      <c r="L153" s="13"/>
      <c r="M153" s="13" t="e">
        <v>#DIV/0!</v>
      </c>
      <c r="N153" s="178" t="s">
        <v>509</v>
      </c>
    </row>
    <row r="154" spans="1:44" ht="24.75" customHeight="1" x14ac:dyDescent="0.25">
      <c r="A154" s="11" t="s">
        <v>115</v>
      </c>
      <c r="B154" s="13" t="s">
        <v>380</v>
      </c>
      <c r="C154" s="13" t="s">
        <v>381</v>
      </c>
      <c r="D154" s="13" t="s">
        <v>389</v>
      </c>
      <c r="E154" s="11" t="s">
        <v>387</v>
      </c>
      <c r="F154" s="131">
        <v>0.33</v>
      </c>
      <c r="G154" s="134">
        <v>1839345224</v>
      </c>
      <c r="H154" s="133">
        <v>587018233</v>
      </c>
      <c r="I154" s="133">
        <v>577834233</v>
      </c>
      <c r="J154" s="131">
        <v>0.98435483008242441</v>
      </c>
      <c r="K154" s="13"/>
      <c r="L154" s="13"/>
      <c r="M154" s="13" t="e">
        <v>#DIV/0!</v>
      </c>
      <c r="N154" s="61" t="s">
        <v>510</v>
      </c>
    </row>
    <row r="155" spans="1:44" customFormat="1" ht="15.75" thickBot="1" x14ac:dyDescent="0.3">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row>
    <row r="156" spans="1:44" x14ac:dyDescent="0.25">
      <c r="A156" s="919" t="s">
        <v>144</v>
      </c>
      <c r="B156" s="920"/>
      <c r="C156" s="920"/>
      <c r="D156" s="920"/>
      <c r="E156" s="920"/>
      <c r="F156" s="920"/>
      <c r="G156" s="920"/>
      <c r="H156" s="920"/>
      <c r="I156" s="920"/>
      <c r="J156" s="920"/>
      <c r="K156" s="920"/>
      <c r="L156" s="920"/>
      <c r="M156" s="920"/>
      <c r="N156" s="921"/>
    </row>
    <row r="157" spans="1:44" ht="42.75" customHeight="1" x14ac:dyDescent="0.25">
      <c r="A157" s="5" t="s">
        <v>49</v>
      </c>
      <c r="B157" s="6" t="s">
        <v>126</v>
      </c>
      <c r="C157" s="6" t="s">
        <v>127</v>
      </c>
      <c r="D157" s="7" t="s">
        <v>128</v>
      </c>
      <c r="E157" s="6" t="s">
        <v>129</v>
      </c>
      <c r="F157" s="6" t="s">
        <v>145</v>
      </c>
      <c r="G157" s="6" t="s">
        <v>130</v>
      </c>
      <c r="H157" s="46" t="s">
        <v>146</v>
      </c>
      <c r="I157" s="6" t="s">
        <v>147</v>
      </c>
      <c r="J157" s="6" t="s">
        <v>148</v>
      </c>
      <c r="K157" s="6" t="s">
        <v>131</v>
      </c>
      <c r="L157" s="6" t="s">
        <v>132</v>
      </c>
      <c r="M157" s="6" t="s">
        <v>133</v>
      </c>
      <c r="N157" s="47" t="s">
        <v>134</v>
      </c>
    </row>
    <row r="158" spans="1:44" ht="14.25" customHeight="1" x14ac:dyDescent="0.25">
      <c r="A158" s="12" t="s">
        <v>117</v>
      </c>
      <c r="B158" s="13" t="s">
        <v>376</v>
      </c>
      <c r="C158" s="13" t="s">
        <v>377</v>
      </c>
      <c r="D158" s="40" t="s">
        <v>386</v>
      </c>
      <c r="E158" s="11" t="s">
        <v>387</v>
      </c>
      <c r="F158" s="131">
        <v>0.34</v>
      </c>
      <c r="G158" s="179">
        <v>71599204516</v>
      </c>
      <c r="H158" s="179">
        <v>16793566000</v>
      </c>
      <c r="I158" s="179">
        <v>5851777010</v>
      </c>
      <c r="J158" s="180">
        <v>0.34845350951668036</v>
      </c>
      <c r="K158" s="13"/>
      <c r="L158" s="13"/>
      <c r="M158" s="13" t="e">
        <v>#DIV/0!</v>
      </c>
      <c r="N158" s="48" t="s">
        <v>502</v>
      </c>
    </row>
    <row r="159" spans="1:44" ht="14.25" customHeight="1" x14ac:dyDescent="0.25">
      <c r="A159" s="12" t="s">
        <v>117</v>
      </c>
      <c r="B159" s="13" t="s">
        <v>376</v>
      </c>
      <c r="C159" s="13" t="s">
        <v>377</v>
      </c>
      <c r="D159" s="40" t="s">
        <v>388</v>
      </c>
      <c r="E159" s="11" t="s">
        <v>387</v>
      </c>
      <c r="F159" s="131">
        <v>0.33</v>
      </c>
      <c r="G159" s="179">
        <v>4427275733</v>
      </c>
      <c r="H159" s="179">
        <v>1122033000</v>
      </c>
      <c r="I159" s="179">
        <v>83490000</v>
      </c>
      <c r="J159" s="180">
        <v>7.4409576188935622E-2</v>
      </c>
      <c r="K159" s="13"/>
      <c r="L159" s="13"/>
      <c r="M159" s="13" t="e">
        <v>#DIV/0!</v>
      </c>
      <c r="N159" s="48" t="s">
        <v>503</v>
      </c>
    </row>
    <row r="160" spans="1:44" ht="14.25" customHeight="1" x14ac:dyDescent="0.25">
      <c r="A160" s="12" t="s">
        <v>117</v>
      </c>
      <c r="B160" s="13" t="s">
        <v>380</v>
      </c>
      <c r="C160" s="13" t="s">
        <v>381</v>
      </c>
      <c r="D160" s="40" t="s">
        <v>389</v>
      </c>
      <c r="E160" s="11" t="s">
        <v>387</v>
      </c>
      <c r="F160" s="131">
        <v>0.33</v>
      </c>
      <c r="G160" s="179">
        <v>1839345224</v>
      </c>
      <c r="H160" s="179">
        <v>384791000</v>
      </c>
      <c r="I160" s="179">
        <v>0</v>
      </c>
      <c r="J160" s="180">
        <v>0</v>
      </c>
      <c r="K160" s="13"/>
      <c r="L160" s="13"/>
      <c r="M160" s="13" t="e">
        <v>#DIV/0!</v>
      </c>
      <c r="N160" s="48" t="s">
        <v>504</v>
      </c>
    </row>
    <row r="161" spans="1:15" ht="14.25" customHeight="1" x14ac:dyDescent="0.25">
      <c r="A161" s="12" t="s">
        <v>118</v>
      </c>
      <c r="B161" s="13" t="s">
        <v>376</v>
      </c>
      <c r="C161" s="13" t="s">
        <v>377</v>
      </c>
      <c r="D161" s="40" t="s">
        <v>386</v>
      </c>
      <c r="E161" s="11" t="s">
        <v>387</v>
      </c>
      <c r="F161" s="131">
        <v>0.34</v>
      </c>
      <c r="G161" s="179">
        <v>71599204516</v>
      </c>
      <c r="H161" s="179">
        <v>16751018000</v>
      </c>
      <c r="I161" s="179">
        <v>8245383010</v>
      </c>
      <c r="J161" s="180">
        <v>0.49223175630281096</v>
      </c>
      <c r="K161" s="13"/>
      <c r="L161" s="13"/>
      <c r="M161" s="13" t="e">
        <v>#DIV/0!</v>
      </c>
      <c r="N161" s="48" t="s">
        <v>511</v>
      </c>
    </row>
    <row r="162" spans="1:15" ht="14.25" customHeight="1" x14ac:dyDescent="0.25">
      <c r="A162" s="12" t="s">
        <v>118</v>
      </c>
      <c r="B162" s="13" t="s">
        <v>376</v>
      </c>
      <c r="C162" s="13" t="s">
        <v>377</v>
      </c>
      <c r="D162" s="40" t="s">
        <v>388</v>
      </c>
      <c r="E162" s="11" t="s">
        <v>387</v>
      </c>
      <c r="F162" s="131">
        <v>0.33</v>
      </c>
      <c r="G162" s="179">
        <v>4427275733</v>
      </c>
      <c r="H162" s="179">
        <v>1164581000</v>
      </c>
      <c r="I162" s="179">
        <v>859390000</v>
      </c>
      <c r="J162" s="180">
        <v>0.73793922449361615</v>
      </c>
      <c r="K162" s="13"/>
      <c r="L162" s="13"/>
      <c r="M162" s="13" t="e">
        <v>#DIV/0!</v>
      </c>
      <c r="N162" s="48" t="s">
        <v>512</v>
      </c>
    </row>
    <row r="163" spans="1:15" ht="14.25" customHeight="1" x14ac:dyDescent="0.25">
      <c r="A163" s="12" t="s">
        <v>118</v>
      </c>
      <c r="B163" s="13" t="s">
        <v>380</v>
      </c>
      <c r="C163" s="13" t="s">
        <v>381</v>
      </c>
      <c r="D163" s="40" t="s">
        <v>389</v>
      </c>
      <c r="E163" s="11" t="s">
        <v>387</v>
      </c>
      <c r="F163" s="131">
        <v>0.33</v>
      </c>
      <c r="G163" s="179">
        <v>1839345224</v>
      </c>
      <c r="H163" s="179">
        <v>384791000</v>
      </c>
      <c r="I163" s="179">
        <v>240010000</v>
      </c>
      <c r="J163" s="180">
        <v>0.62374119976818587</v>
      </c>
      <c r="K163" s="13"/>
      <c r="L163" s="13"/>
      <c r="M163" s="13" t="e">
        <v>#DIV/0!</v>
      </c>
      <c r="N163" s="48" t="s">
        <v>513</v>
      </c>
    </row>
    <row r="164" spans="1:15" ht="14.25" customHeight="1" x14ac:dyDescent="0.25">
      <c r="A164" s="12" t="s">
        <v>119</v>
      </c>
      <c r="B164" s="13" t="s">
        <v>376</v>
      </c>
      <c r="C164" s="13" t="s">
        <v>377</v>
      </c>
      <c r="D164" s="40" t="s">
        <v>386</v>
      </c>
      <c r="E164" s="11" t="s">
        <v>387</v>
      </c>
      <c r="F164" s="131">
        <v>0.34</v>
      </c>
      <c r="G164" s="179">
        <v>71599204516</v>
      </c>
      <c r="H164" s="179">
        <v>16787149000</v>
      </c>
      <c r="I164" s="179">
        <v>8352825010</v>
      </c>
      <c r="J164" s="180">
        <v>0.49757257828592572</v>
      </c>
      <c r="K164" s="13"/>
      <c r="L164" s="13"/>
      <c r="M164" s="13" t="e">
        <v>#DIV/0!</v>
      </c>
      <c r="N164" s="48" t="s">
        <v>514</v>
      </c>
    </row>
    <row r="165" spans="1:15" ht="14.25" customHeight="1" x14ac:dyDescent="0.25">
      <c r="A165" s="12" t="s">
        <v>119</v>
      </c>
      <c r="B165" s="13" t="s">
        <v>376</v>
      </c>
      <c r="C165" s="13" t="s">
        <v>377</v>
      </c>
      <c r="D165" s="40" t="s">
        <v>388</v>
      </c>
      <c r="E165" s="11" t="s">
        <v>387</v>
      </c>
      <c r="F165" s="131">
        <v>0.33</v>
      </c>
      <c r="G165" s="179">
        <v>4427275733</v>
      </c>
      <c r="H165" s="179">
        <v>1128450000</v>
      </c>
      <c r="I165" s="179">
        <v>976540000</v>
      </c>
      <c r="J165" s="180">
        <v>0.86538171828614474</v>
      </c>
      <c r="K165" s="13"/>
      <c r="L165" s="13"/>
      <c r="M165" s="13" t="e">
        <v>#DIV/0!</v>
      </c>
      <c r="N165" s="48" t="s">
        <v>515</v>
      </c>
    </row>
    <row r="166" spans="1:15" ht="14.25" customHeight="1" x14ac:dyDescent="0.25">
      <c r="A166" s="12" t="s">
        <v>119</v>
      </c>
      <c r="B166" s="13" t="s">
        <v>380</v>
      </c>
      <c r="C166" s="13" t="s">
        <v>381</v>
      </c>
      <c r="D166" s="40" t="s">
        <v>389</v>
      </c>
      <c r="E166" s="11" t="s">
        <v>387</v>
      </c>
      <c r="F166" s="131">
        <v>0.33</v>
      </c>
      <c r="G166" s="179">
        <v>1839345224</v>
      </c>
      <c r="H166" s="179">
        <v>384791000</v>
      </c>
      <c r="I166" s="179">
        <v>349574000</v>
      </c>
      <c r="J166" s="180">
        <v>0.90847758913280197</v>
      </c>
      <c r="K166" s="13"/>
      <c r="L166" s="13"/>
      <c r="M166" s="13" t="e">
        <v>#DIV/0!</v>
      </c>
      <c r="N166" s="48" t="s">
        <v>516</v>
      </c>
    </row>
    <row r="167" spans="1:15" ht="14.25" customHeight="1" x14ac:dyDescent="0.25">
      <c r="A167" s="12" t="s">
        <v>120</v>
      </c>
      <c r="B167" s="13" t="s">
        <v>376</v>
      </c>
      <c r="C167" s="13" t="s">
        <v>377</v>
      </c>
      <c r="D167" s="40" t="s">
        <v>386</v>
      </c>
      <c r="E167" s="11" t="s">
        <v>387</v>
      </c>
      <c r="F167" s="131">
        <v>0.34</v>
      </c>
      <c r="G167" s="179">
        <v>70487365414</v>
      </c>
      <c r="H167" s="179">
        <v>16787149000</v>
      </c>
      <c r="I167" s="179">
        <v>15085074217</v>
      </c>
      <c r="J167" s="180">
        <v>0.89860846633338398</v>
      </c>
      <c r="K167" s="13"/>
      <c r="L167" s="13"/>
      <c r="M167" s="13" t="e">
        <v>#DIV/0!</v>
      </c>
      <c r="N167" s="48" t="s">
        <v>521</v>
      </c>
    </row>
    <row r="168" spans="1:15" ht="14.25" customHeight="1" x14ac:dyDescent="0.25">
      <c r="A168" s="12" t="s">
        <v>120</v>
      </c>
      <c r="B168" s="13" t="s">
        <v>376</v>
      </c>
      <c r="C168" s="13" t="s">
        <v>377</v>
      </c>
      <c r="D168" s="40" t="s">
        <v>388</v>
      </c>
      <c r="E168" s="11" t="s">
        <v>387</v>
      </c>
      <c r="F168" s="131">
        <v>0.33</v>
      </c>
      <c r="G168" s="179">
        <v>4373644733</v>
      </c>
      <c r="H168" s="179">
        <v>1128450000</v>
      </c>
      <c r="I168" s="179">
        <v>1044850000</v>
      </c>
      <c r="J168" s="180">
        <v>0.92591607957818245</v>
      </c>
      <c r="K168" s="13"/>
      <c r="L168" s="13"/>
      <c r="M168" s="13" t="e">
        <v>#DIV/0!</v>
      </c>
      <c r="N168" s="48" t="s">
        <v>522</v>
      </c>
    </row>
    <row r="169" spans="1:15" ht="14.25" customHeight="1" x14ac:dyDescent="0.25">
      <c r="A169" s="12" t="s">
        <v>120</v>
      </c>
      <c r="B169" s="13" t="s">
        <v>380</v>
      </c>
      <c r="C169" s="13" t="s">
        <v>381</v>
      </c>
      <c r="D169" s="40" t="s">
        <v>389</v>
      </c>
      <c r="E169" s="11" t="s">
        <v>387</v>
      </c>
      <c r="F169" s="131">
        <v>0.33</v>
      </c>
      <c r="G169" s="179">
        <v>1830161224</v>
      </c>
      <c r="H169" s="179">
        <v>384791000</v>
      </c>
      <c r="I169" s="179">
        <v>349574000</v>
      </c>
      <c r="J169" s="180">
        <v>0.90847758913280197</v>
      </c>
      <c r="K169" s="13"/>
      <c r="L169" s="13"/>
      <c r="M169" s="13" t="e">
        <v>#DIV/0!</v>
      </c>
      <c r="N169" s="48" t="s">
        <v>523</v>
      </c>
    </row>
    <row r="170" spans="1:15" ht="14.25" customHeight="1" x14ac:dyDescent="0.25">
      <c r="A170" s="12" t="s">
        <v>121</v>
      </c>
      <c r="B170" s="13" t="s">
        <v>376</v>
      </c>
      <c r="C170" s="13" t="s">
        <v>377</v>
      </c>
      <c r="D170" s="40" t="s">
        <v>386</v>
      </c>
      <c r="E170" s="11" t="s">
        <v>387</v>
      </c>
      <c r="F170" s="131">
        <v>0.34</v>
      </c>
      <c r="G170" s="179">
        <v>70487365414</v>
      </c>
      <c r="H170" s="179">
        <v>16787149000</v>
      </c>
      <c r="I170" s="179">
        <v>15085074217</v>
      </c>
      <c r="J170" s="180">
        <v>0.89860846633338398</v>
      </c>
      <c r="K170" s="13"/>
      <c r="L170" s="13"/>
      <c r="M170" s="13" t="e">
        <v>#DIV/0!</v>
      </c>
      <c r="N170" s="48" t="s">
        <v>591</v>
      </c>
    </row>
    <row r="171" spans="1:15" ht="14.25" customHeight="1" x14ac:dyDescent="0.25">
      <c r="A171" s="12" t="s">
        <v>121</v>
      </c>
      <c r="B171" s="13" t="s">
        <v>376</v>
      </c>
      <c r="C171" s="13" t="s">
        <v>377</v>
      </c>
      <c r="D171" s="40" t="s">
        <v>388</v>
      </c>
      <c r="E171" s="11" t="s">
        <v>387</v>
      </c>
      <c r="F171" s="131">
        <v>0.33</v>
      </c>
      <c r="G171" s="179">
        <v>4373644733</v>
      </c>
      <c r="H171" s="179">
        <v>1128450000</v>
      </c>
      <c r="I171" s="179">
        <v>1044850000</v>
      </c>
      <c r="J171" s="180">
        <v>0.92591607957818245</v>
      </c>
      <c r="K171" s="13"/>
      <c r="L171" s="13"/>
      <c r="M171" s="13" t="e">
        <v>#DIV/0!</v>
      </c>
      <c r="N171" s="48" t="s">
        <v>590</v>
      </c>
    </row>
    <row r="172" spans="1:15" ht="14.25" customHeight="1" x14ac:dyDescent="0.25">
      <c r="A172" s="12" t="s">
        <v>121</v>
      </c>
      <c r="B172" s="13" t="s">
        <v>380</v>
      </c>
      <c r="C172" s="13" t="s">
        <v>381</v>
      </c>
      <c r="D172" s="40" t="s">
        <v>389</v>
      </c>
      <c r="E172" s="11" t="s">
        <v>387</v>
      </c>
      <c r="F172" s="131">
        <v>0.33</v>
      </c>
      <c r="G172" s="179">
        <v>1830161224</v>
      </c>
      <c r="H172" s="179">
        <v>384791000</v>
      </c>
      <c r="I172" s="179">
        <v>349574000</v>
      </c>
      <c r="J172" s="180">
        <v>0.90847758913280197</v>
      </c>
      <c r="K172" s="13"/>
      <c r="L172" s="13"/>
      <c r="M172" s="13" t="e">
        <v>#DIV/0!</v>
      </c>
      <c r="N172" s="48" t="s">
        <v>592</v>
      </c>
    </row>
    <row r="173" spans="1:15" ht="14.25" customHeight="1" x14ac:dyDescent="0.25">
      <c r="A173" s="12" t="s">
        <v>122</v>
      </c>
      <c r="B173" s="13" t="s">
        <v>376</v>
      </c>
      <c r="C173" s="13" t="s">
        <v>377</v>
      </c>
      <c r="D173" s="40" t="s">
        <v>386</v>
      </c>
      <c r="E173" s="11" t="s">
        <v>387</v>
      </c>
      <c r="F173" s="131">
        <v>0.34</v>
      </c>
      <c r="G173" s="179">
        <v>73452553928</v>
      </c>
      <c r="H173" s="179">
        <v>19752337514</v>
      </c>
      <c r="I173" s="179">
        <v>15085074217</v>
      </c>
      <c r="J173" s="180">
        <v>0.76371083707475373</v>
      </c>
      <c r="K173" s="13"/>
      <c r="L173" s="13"/>
      <c r="M173" s="13" t="e">
        <v>#DIV/0!</v>
      </c>
      <c r="N173" s="48" t="s">
        <v>593</v>
      </c>
    </row>
    <row r="174" spans="1:15" ht="14.25" customHeight="1" x14ac:dyDescent="0.25">
      <c r="A174" s="12" t="s">
        <v>122</v>
      </c>
      <c r="B174" s="13" t="s">
        <v>376</v>
      </c>
      <c r="C174" s="13" t="s">
        <v>377</v>
      </c>
      <c r="D174" s="40" t="s">
        <v>388</v>
      </c>
      <c r="E174" s="11" t="s">
        <v>387</v>
      </c>
      <c r="F174" s="131">
        <v>0.33</v>
      </c>
      <c r="G174" s="179">
        <v>4373644733</v>
      </c>
      <c r="H174" s="179">
        <v>1128450000</v>
      </c>
      <c r="I174" s="179">
        <v>1044850000</v>
      </c>
      <c r="J174" s="180">
        <v>0.92591607957818245</v>
      </c>
      <c r="K174" s="13"/>
      <c r="L174" s="13"/>
      <c r="M174" s="13" t="e">
        <v>#DIV/0!</v>
      </c>
      <c r="N174" s="48" t="s">
        <v>594</v>
      </c>
      <c r="O174" s="502"/>
    </row>
    <row r="175" spans="1:15" ht="14.25" customHeight="1" x14ac:dyDescent="0.25">
      <c r="A175" s="12" t="s">
        <v>122</v>
      </c>
      <c r="B175" s="13" t="s">
        <v>380</v>
      </c>
      <c r="C175" s="13" t="s">
        <v>381</v>
      </c>
      <c r="D175" s="40" t="s">
        <v>389</v>
      </c>
      <c r="E175" s="11" t="s">
        <v>387</v>
      </c>
      <c r="F175" s="131">
        <v>0.33</v>
      </c>
      <c r="G175" s="179">
        <v>1830161224</v>
      </c>
      <c r="H175" s="179">
        <v>384791000</v>
      </c>
      <c r="I175" s="179">
        <v>349574000</v>
      </c>
      <c r="J175" s="180">
        <v>0.90847758913280197</v>
      </c>
      <c r="K175" s="13"/>
      <c r="L175" s="13"/>
      <c r="M175" s="13" t="e">
        <v>#DIV/0!</v>
      </c>
      <c r="N175" s="48" t="s">
        <v>595</v>
      </c>
      <c r="O175" s="502"/>
    </row>
    <row r="176" spans="1:15" ht="14.25" customHeight="1" x14ac:dyDescent="0.25">
      <c r="A176" s="12" t="s">
        <v>110</v>
      </c>
      <c r="B176" s="13" t="s">
        <v>376</v>
      </c>
      <c r="C176" s="13" t="s">
        <v>377</v>
      </c>
      <c r="D176" s="40" t="s">
        <v>386</v>
      </c>
      <c r="E176" s="11" t="s">
        <v>387</v>
      </c>
      <c r="F176" s="131">
        <v>0.34</v>
      </c>
      <c r="G176" s="179">
        <v>73452553928</v>
      </c>
      <c r="H176" s="179">
        <v>19752337514</v>
      </c>
      <c r="I176" s="179">
        <v>15085074217</v>
      </c>
      <c r="J176" s="180">
        <v>0.76371083707475373</v>
      </c>
      <c r="K176" s="13"/>
      <c r="L176" s="13"/>
      <c r="M176" s="13" t="e">
        <v>#DIV/0!</v>
      </c>
      <c r="N176" s="48" t="s">
        <v>593</v>
      </c>
      <c r="O176" s="502"/>
    </row>
    <row r="177" spans="1:15" ht="14.25" customHeight="1" x14ac:dyDescent="0.25">
      <c r="A177" s="12" t="s">
        <v>110</v>
      </c>
      <c r="B177" s="13" t="s">
        <v>376</v>
      </c>
      <c r="C177" s="13" t="s">
        <v>377</v>
      </c>
      <c r="D177" s="40" t="s">
        <v>388</v>
      </c>
      <c r="E177" s="11" t="s">
        <v>387</v>
      </c>
      <c r="F177" s="131">
        <v>0.33</v>
      </c>
      <c r="G177" s="179">
        <v>4373644733</v>
      </c>
      <c r="H177" s="179">
        <v>1128450000</v>
      </c>
      <c r="I177" s="179">
        <v>1044850000</v>
      </c>
      <c r="J177" s="180">
        <v>0.92591607957818245</v>
      </c>
      <c r="K177" s="13"/>
      <c r="L177" s="13"/>
      <c r="M177" s="13" t="e">
        <v>#DIV/0!</v>
      </c>
      <c r="N177" s="48" t="s">
        <v>596</v>
      </c>
      <c r="O177" s="502"/>
    </row>
    <row r="178" spans="1:15" ht="14.25" customHeight="1" x14ac:dyDescent="0.25">
      <c r="A178" s="12" t="s">
        <v>110</v>
      </c>
      <c r="B178" s="13" t="s">
        <v>380</v>
      </c>
      <c r="C178" s="13" t="s">
        <v>381</v>
      </c>
      <c r="D178" s="40" t="s">
        <v>389</v>
      </c>
      <c r="E178" s="11" t="s">
        <v>387</v>
      </c>
      <c r="F178" s="131">
        <v>0.33</v>
      </c>
      <c r="G178" s="179">
        <v>1830161224</v>
      </c>
      <c r="H178" s="179">
        <v>384791000</v>
      </c>
      <c r="I178" s="179">
        <v>349574000</v>
      </c>
      <c r="J178" s="180">
        <v>0.90847758913280197</v>
      </c>
      <c r="K178" s="13"/>
      <c r="L178" s="13"/>
      <c r="M178" s="13" t="e">
        <v>#DIV/0!</v>
      </c>
      <c r="N178" s="48" t="s">
        <v>595</v>
      </c>
      <c r="O178" s="502"/>
    </row>
    <row r="179" spans="1:15" ht="14.25" customHeight="1" x14ac:dyDescent="0.25">
      <c r="A179" s="12" t="s">
        <v>111</v>
      </c>
      <c r="B179" s="13" t="s">
        <v>376</v>
      </c>
      <c r="C179" s="13" t="s">
        <v>377</v>
      </c>
      <c r="D179" s="40" t="s">
        <v>386</v>
      </c>
      <c r="E179" s="11" t="s">
        <v>387</v>
      </c>
      <c r="F179" s="131">
        <v>0.34</v>
      </c>
      <c r="G179" s="179">
        <v>73452553928</v>
      </c>
      <c r="H179" s="179">
        <v>19752337514</v>
      </c>
      <c r="I179" s="179">
        <v>15096497857</v>
      </c>
      <c r="J179" s="180">
        <v>0.76428918077670305</v>
      </c>
      <c r="K179" s="13"/>
      <c r="L179" s="13"/>
      <c r="M179" s="13" t="e">
        <v>#DIV/0!</v>
      </c>
      <c r="N179" s="48" t="s">
        <v>598</v>
      </c>
      <c r="O179" s="502"/>
    </row>
    <row r="180" spans="1:15" ht="14.25" customHeight="1" x14ac:dyDescent="0.25">
      <c r="A180" s="12" t="s">
        <v>111</v>
      </c>
      <c r="B180" s="13" t="s">
        <v>376</v>
      </c>
      <c r="C180" s="13" t="s">
        <v>377</v>
      </c>
      <c r="D180" s="40" t="s">
        <v>388</v>
      </c>
      <c r="E180" s="11" t="s">
        <v>387</v>
      </c>
      <c r="F180" s="131">
        <v>0.33</v>
      </c>
      <c r="G180" s="179">
        <v>4373644733</v>
      </c>
      <c r="H180" s="179">
        <v>1128450000</v>
      </c>
      <c r="I180" s="179">
        <v>1014750000</v>
      </c>
      <c r="J180" s="180">
        <v>0.89924232354114053</v>
      </c>
      <c r="K180" s="13"/>
      <c r="L180" s="13"/>
      <c r="M180" s="13" t="e">
        <v>#DIV/0!</v>
      </c>
      <c r="N180" s="48" t="s">
        <v>599</v>
      </c>
      <c r="O180" s="502"/>
    </row>
    <row r="181" spans="1:15" ht="14.25" customHeight="1" x14ac:dyDescent="0.25">
      <c r="A181" s="12" t="s">
        <v>111</v>
      </c>
      <c r="B181" s="13" t="s">
        <v>380</v>
      </c>
      <c r="C181" s="13" t="s">
        <v>381</v>
      </c>
      <c r="D181" s="40" t="s">
        <v>389</v>
      </c>
      <c r="E181" s="11" t="s">
        <v>387</v>
      </c>
      <c r="F181" s="131">
        <v>0.33</v>
      </c>
      <c r="G181" s="179">
        <v>1830161224</v>
      </c>
      <c r="H181" s="179">
        <v>384791000</v>
      </c>
      <c r="I181" s="179">
        <v>349574000</v>
      </c>
      <c r="J181" s="180">
        <v>0.90847758913280197</v>
      </c>
      <c r="K181" s="13"/>
      <c r="L181" s="13"/>
      <c r="M181" s="13" t="e">
        <v>#DIV/0!</v>
      </c>
      <c r="N181" s="48" t="s">
        <v>597</v>
      </c>
      <c r="O181" s="502"/>
    </row>
    <row r="182" spans="1:15" ht="14.25" customHeight="1" x14ac:dyDescent="0.25">
      <c r="A182" s="12" t="s">
        <v>112</v>
      </c>
      <c r="B182" s="13" t="s">
        <v>376</v>
      </c>
      <c r="C182" s="13" t="s">
        <v>377</v>
      </c>
      <c r="D182" s="40" t="s">
        <v>386</v>
      </c>
      <c r="E182" s="11" t="s">
        <v>387</v>
      </c>
      <c r="F182" s="131">
        <v>0.34</v>
      </c>
      <c r="G182" s="179">
        <v>74204922041</v>
      </c>
      <c r="H182" s="179">
        <v>20504705626.999992</v>
      </c>
      <c r="I182" s="179">
        <v>15119376857</v>
      </c>
      <c r="J182" s="180">
        <v>0.7373613224220712</v>
      </c>
      <c r="K182" s="13"/>
      <c r="L182" s="13"/>
      <c r="M182" s="13" t="e">
        <v>#DIV/0!</v>
      </c>
      <c r="N182" s="48" t="s">
        <v>601</v>
      </c>
      <c r="O182" s="502"/>
    </row>
    <row r="183" spans="1:15" ht="14.25" customHeight="1" x14ac:dyDescent="0.25">
      <c r="A183" s="12" t="s">
        <v>112</v>
      </c>
      <c r="B183" s="13" t="s">
        <v>376</v>
      </c>
      <c r="C183" s="13" t="s">
        <v>377</v>
      </c>
      <c r="D183" s="40" t="s">
        <v>388</v>
      </c>
      <c r="E183" s="11" t="s">
        <v>387</v>
      </c>
      <c r="F183" s="131">
        <v>0.33</v>
      </c>
      <c r="G183" s="179">
        <v>4282341247</v>
      </c>
      <c r="H183" s="179">
        <v>1037146514</v>
      </c>
      <c r="I183" s="179">
        <v>1014750000</v>
      </c>
      <c r="J183" s="180">
        <v>0.97840564115322282</v>
      </c>
      <c r="K183" s="13"/>
      <c r="L183" s="13"/>
      <c r="M183" s="13" t="e">
        <v>#DIV/0!</v>
      </c>
      <c r="N183" s="48" t="s">
        <v>602</v>
      </c>
      <c r="O183" s="502"/>
    </row>
    <row r="184" spans="1:15" ht="14.25" customHeight="1" x14ac:dyDescent="0.25">
      <c r="A184" s="12" t="s">
        <v>112</v>
      </c>
      <c r="B184" s="13" t="s">
        <v>380</v>
      </c>
      <c r="C184" s="13" t="s">
        <v>381</v>
      </c>
      <c r="D184" s="40" t="s">
        <v>389</v>
      </c>
      <c r="E184" s="11" t="s">
        <v>387</v>
      </c>
      <c r="F184" s="131">
        <v>0.33</v>
      </c>
      <c r="G184" s="179">
        <v>1830161224</v>
      </c>
      <c r="H184" s="179">
        <v>384791000</v>
      </c>
      <c r="I184" s="179">
        <v>349574000</v>
      </c>
      <c r="J184" s="180">
        <v>0.90847758913280197</v>
      </c>
      <c r="K184" s="13"/>
      <c r="L184" s="13"/>
      <c r="M184" s="13" t="e">
        <v>#DIV/0!</v>
      </c>
      <c r="N184" s="48" t="s">
        <v>603</v>
      </c>
      <c r="O184" s="502"/>
    </row>
    <row r="185" spans="1:15" ht="14.25" customHeight="1" x14ac:dyDescent="0.25">
      <c r="A185" s="12" t="s">
        <v>113</v>
      </c>
      <c r="B185" s="13" t="s">
        <v>376</v>
      </c>
      <c r="C185" s="13" t="s">
        <v>377</v>
      </c>
      <c r="D185" s="40" t="s">
        <v>386</v>
      </c>
      <c r="E185" s="11" t="s">
        <v>387</v>
      </c>
      <c r="F185" s="131">
        <v>0.34</v>
      </c>
      <c r="G185" s="179">
        <v>74251517889</v>
      </c>
      <c r="H185" s="179">
        <v>20551301475</v>
      </c>
      <c r="I185" s="179">
        <v>16663447143</v>
      </c>
      <c r="J185" s="180">
        <v>0.81082198921905502</v>
      </c>
      <c r="K185" s="13"/>
      <c r="L185" s="13"/>
      <c r="M185" s="13" t="e">
        <v>#DIV/0!</v>
      </c>
      <c r="N185" s="48" t="s">
        <v>604</v>
      </c>
      <c r="O185" s="502"/>
    </row>
    <row r="186" spans="1:15" ht="14.25" customHeight="1" x14ac:dyDescent="0.25">
      <c r="A186" s="12" t="s">
        <v>113</v>
      </c>
      <c r="B186" s="13" t="s">
        <v>376</v>
      </c>
      <c r="C186" s="13" t="s">
        <v>377</v>
      </c>
      <c r="D186" s="40" t="s">
        <v>388</v>
      </c>
      <c r="E186" s="11" t="s">
        <v>387</v>
      </c>
      <c r="F186" s="131">
        <v>0.33</v>
      </c>
      <c r="G186" s="179">
        <v>4270962399</v>
      </c>
      <c r="H186" s="179">
        <v>1025767666</v>
      </c>
      <c r="I186" s="179">
        <v>1014750000</v>
      </c>
      <c r="J186" s="180">
        <v>0.98925910187541433</v>
      </c>
      <c r="K186" s="13"/>
      <c r="L186" s="13"/>
      <c r="M186" s="13" t="e">
        <v>#DIV/0!</v>
      </c>
      <c r="N186" s="48" t="s">
        <v>605</v>
      </c>
      <c r="O186" s="502"/>
    </row>
    <row r="187" spans="1:15" ht="14.25" customHeight="1" x14ac:dyDescent="0.25">
      <c r="A187" s="12" t="s">
        <v>113</v>
      </c>
      <c r="B187" s="13" t="s">
        <v>380</v>
      </c>
      <c r="C187" s="13" t="s">
        <v>381</v>
      </c>
      <c r="D187" s="40" t="s">
        <v>389</v>
      </c>
      <c r="E187" s="11" t="s">
        <v>387</v>
      </c>
      <c r="F187" s="131">
        <v>0.33</v>
      </c>
      <c r="G187" s="179">
        <v>1794944224</v>
      </c>
      <c r="H187" s="179">
        <v>349574000</v>
      </c>
      <c r="I187" s="179">
        <v>349574000</v>
      </c>
      <c r="J187" s="180">
        <v>1</v>
      </c>
      <c r="K187" s="13"/>
      <c r="L187" s="13"/>
      <c r="M187" s="13" t="e">
        <v>#DIV/0!</v>
      </c>
      <c r="N187" s="48" t="s">
        <v>606</v>
      </c>
      <c r="O187" s="502"/>
    </row>
    <row r="188" spans="1:15" ht="14.25" customHeight="1" x14ac:dyDescent="0.25">
      <c r="A188" s="12" t="s">
        <v>114</v>
      </c>
      <c r="B188" s="13" t="s">
        <v>376</v>
      </c>
      <c r="C188" s="13" t="s">
        <v>377</v>
      </c>
      <c r="D188" s="40" t="s">
        <v>386</v>
      </c>
      <c r="E188" s="11" t="s">
        <v>387</v>
      </c>
      <c r="F188" s="131">
        <v>0.34</v>
      </c>
      <c r="G188" s="179">
        <v>77281484614.999969</v>
      </c>
      <c r="H188" s="179">
        <v>23581268200.999977</v>
      </c>
      <c r="I188" s="179">
        <v>17483082910</v>
      </c>
      <c r="J188" s="180">
        <v>0.7413970597755476</v>
      </c>
      <c r="K188" s="13"/>
      <c r="L188" s="13"/>
      <c r="M188" s="13" t="e">
        <v>#DIV/0!</v>
      </c>
      <c r="N188" s="48" t="s">
        <v>607</v>
      </c>
      <c r="O188" s="502">
        <v>191</v>
      </c>
    </row>
    <row r="189" spans="1:15" ht="14.25" customHeight="1" x14ac:dyDescent="0.25">
      <c r="A189" s="12" t="s">
        <v>114</v>
      </c>
      <c r="B189" s="13" t="s">
        <v>376</v>
      </c>
      <c r="C189" s="13" t="s">
        <v>377</v>
      </c>
      <c r="D189" s="40" t="s">
        <v>388</v>
      </c>
      <c r="E189" s="11" t="s">
        <v>387</v>
      </c>
      <c r="F189" s="131">
        <v>0.33</v>
      </c>
      <c r="G189" s="179">
        <v>4284004093</v>
      </c>
      <c r="H189" s="179">
        <v>1038809359.9999999</v>
      </c>
      <c r="I189" s="179">
        <v>1014750000</v>
      </c>
      <c r="J189" s="180">
        <v>0.97683948477322169</v>
      </c>
      <c r="K189" s="13"/>
      <c r="L189" s="13"/>
      <c r="M189" s="13" t="e">
        <v>#DIV/0!</v>
      </c>
      <c r="N189" s="48" t="s">
        <v>609</v>
      </c>
      <c r="O189" s="502">
        <v>198</v>
      </c>
    </row>
    <row r="190" spans="1:15" ht="14.25" customHeight="1" x14ac:dyDescent="0.25">
      <c r="A190" s="12" t="s">
        <v>114</v>
      </c>
      <c r="B190" s="13" t="s">
        <v>380</v>
      </c>
      <c r="C190" s="13" t="s">
        <v>381</v>
      </c>
      <c r="D190" s="40" t="s">
        <v>389</v>
      </c>
      <c r="E190" s="11" t="s">
        <v>387</v>
      </c>
      <c r="F190" s="131">
        <v>0.33</v>
      </c>
      <c r="G190" s="179">
        <v>1802534224</v>
      </c>
      <c r="H190" s="179">
        <v>357164000</v>
      </c>
      <c r="I190" s="179">
        <v>349574000</v>
      </c>
      <c r="J190" s="180">
        <v>0.97874925804392376</v>
      </c>
      <c r="K190" s="13"/>
      <c r="L190" s="13"/>
      <c r="M190" s="13" t="e">
        <v>#DIV/0!</v>
      </c>
      <c r="N190" s="48" t="s">
        <v>608</v>
      </c>
      <c r="O190" s="502">
        <v>193</v>
      </c>
    </row>
    <row r="191" spans="1:15" ht="14.25" customHeight="1" x14ac:dyDescent="0.25">
      <c r="A191" s="12" t="str">
        <f>+A60</f>
        <v>DICIEMBRE</v>
      </c>
      <c r="B191" s="13" t="s">
        <v>376</v>
      </c>
      <c r="C191" s="13" t="s">
        <v>377</v>
      </c>
      <c r="D191" s="40" t="s">
        <v>386</v>
      </c>
      <c r="E191" s="11" t="s">
        <v>387</v>
      </c>
      <c r="F191" s="131">
        <v>0.34</v>
      </c>
      <c r="G191" s="179">
        <f>+INVERSIÓN!G11</f>
        <v>84636597614.999969</v>
      </c>
      <c r="H191" s="179">
        <f>+INVERSIÓN!DL11</f>
        <v>24091568200.999977</v>
      </c>
      <c r="I191" s="179">
        <f>+INVERSIÓN!DM11</f>
        <v>24046869424</v>
      </c>
      <c r="J191" s="180">
        <f t="shared" ref="J191:J193" si="4">I191/H191</f>
        <v>0.99814462982953012</v>
      </c>
      <c r="K191" s="13"/>
      <c r="L191" s="13"/>
      <c r="M191" s="13" t="e">
        <f t="shared" ref="M191:M193" si="5">L191/K191</f>
        <v>#DIV/0!</v>
      </c>
      <c r="N191" s="48" t="s">
        <v>607</v>
      </c>
      <c r="O191" s="542">
        <f>LEN(N191)</f>
        <v>191</v>
      </c>
    </row>
    <row r="192" spans="1:15" ht="14.25" customHeight="1" x14ac:dyDescent="0.25">
      <c r="A192" s="12" t="str">
        <f>+A191</f>
        <v>DICIEMBRE</v>
      </c>
      <c r="B192" s="13" t="s">
        <v>376</v>
      </c>
      <c r="C192" s="13" t="s">
        <v>377</v>
      </c>
      <c r="D192" s="40" t="s">
        <v>388</v>
      </c>
      <c r="E192" s="11" t="s">
        <v>387</v>
      </c>
      <c r="F192" s="131">
        <v>0.33</v>
      </c>
      <c r="G192" s="179">
        <f>+INVERSIÓN!G18</f>
        <v>5199764093</v>
      </c>
      <c r="H192" s="179">
        <f>+INVERSIÓN!DL18</f>
        <v>1038809359.9999999</v>
      </c>
      <c r="I192" s="179">
        <f>+INVERSIÓN!DM18</f>
        <v>1037520000</v>
      </c>
      <c r="J192" s="180">
        <f t="shared" si="4"/>
        <v>0.99875880979740128</v>
      </c>
      <c r="K192" s="13"/>
      <c r="L192" s="13"/>
      <c r="M192" s="13" t="e">
        <f t="shared" si="5"/>
        <v>#DIV/0!</v>
      </c>
      <c r="N192" s="48" t="s">
        <v>609</v>
      </c>
      <c r="O192" s="542">
        <f t="shared" ref="O192:O193" si="6">LEN(N192)</f>
        <v>198</v>
      </c>
    </row>
    <row r="193" spans="1:15" ht="14.25" customHeight="1" x14ac:dyDescent="0.25">
      <c r="A193" s="12" t="str">
        <f>+A191</f>
        <v>DICIEMBRE</v>
      </c>
      <c r="B193" s="13" t="s">
        <v>380</v>
      </c>
      <c r="C193" s="13" t="s">
        <v>381</v>
      </c>
      <c r="D193" s="40" t="s">
        <v>389</v>
      </c>
      <c r="E193" s="11" t="s">
        <v>387</v>
      </c>
      <c r="F193" s="131">
        <v>0.33</v>
      </c>
      <c r="G193" s="179">
        <f>+INVERSIÓN!G25</f>
        <v>2608825224</v>
      </c>
      <c r="H193" s="179">
        <f>+INVERSIÓN!DL25</f>
        <v>357164000</v>
      </c>
      <c r="I193" s="179">
        <f>+INVERSIÓN!DM25</f>
        <v>357164000</v>
      </c>
      <c r="J193" s="180">
        <f t="shared" si="4"/>
        <v>1</v>
      </c>
      <c r="K193" s="13"/>
      <c r="L193" s="13"/>
      <c r="M193" s="13" t="e">
        <f t="shared" si="5"/>
        <v>#DIV/0!</v>
      </c>
      <c r="N193" s="48" t="s">
        <v>608</v>
      </c>
      <c r="O193" s="542">
        <f t="shared" si="6"/>
        <v>193</v>
      </c>
    </row>
    <row r="194" spans="1:15" ht="15" x14ac:dyDescent="0.25">
      <c r="H194" s="45"/>
      <c r="I194" s="45"/>
      <c r="O194" s="502">
        <v>193</v>
      </c>
    </row>
    <row r="195" spans="1:15" hidden="1" x14ac:dyDescent="0.25">
      <c r="A195" s="922" t="s">
        <v>149</v>
      </c>
      <c r="B195" s="923"/>
      <c r="C195" s="923"/>
      <c r="D195" s="923"/>
      <c r="E195" s="923"/>
      <c r="F195" s="923"/>
      <c r="G195" s="923"/>
      <c r="H195" s="923"/>
      <c r="I195" s="923"/>
      <c r="J195" s="923"/>
      <c r="K195" s="923"/>
      <c r="L195" s="923"/>
      <c r="M195" s="923"/>
      <c r="N195" s="924"/>
    </row>
    <row r="196" spans="1:15" ht="42.75" hidden="1" customHeight="1" x14ac:dyDescent="0.25">
      <c r="A196" s="5" t="s">
        <v>50</v>
      </c>
      <c r="B196" s="6" t="s">
        <v>126</v>
      </c>
      <c r="C196" s="6" t="s">
        <v>127</v>
      </c>
      <c r="D196" s="7" t="s">
        <v>128</v>
      </c>
      <c r="E196" s="6" t="s">
        <v>129</v>
      </c>
      <c r="F196" s="6" t="s">
        <v>150</v>
      </c>
      <c r="G196" s="6" t="s">
        <v>130</v>
      </c>
      <c r="H196" s="46" t="s">
        <v>151</v>
      </c>
      <c r="I196" s="6" t="s">
        <v>152</v>
      </c>
      <c r="J196" s="6" t="s">
        <v>153</v>
      </c>
      <c r="K196" s="6" t="s">
        <v>131</v>
      </c>
      <c r="L196" s="6" t="s">
        <v>132</v>
      </c>
      <c r="M196" s="6" t="s">
        <v>133</v>
      </c>
      <c r="N196" s="47" t="s">
        <v>134</v>
      </c>
    </row>
    <row r="197" spans="1:15" ht="14.25" hidden="1" customHeight="1" x14ac:dyDescent="0.25">
      <c r="A197" s="12" t="s">
        <v>117</v>
      </c>
      <c r="B197" s="13"/>
      <c r="C197" s="13"/>
      <c r="D197" s="40"/>
      <c r="E197" s="13"/>
      <c r="F197" s="13"/>
      <c r="G197" s="13"/>
      <c r="H197" s="39"/>
      <c r="I197" s="13"/>
      <c r="J197" s="13" t="e">
        <v>#DIV/0!</v>
      </c>
      <c r="K197" s="13"/>
      <c r="L197" s="13"/>
      <c r="M197" s="13" t="e">
        <v>#DIV/0!</v>
      </c>
      <c r="N197" s="48"/>
    </row>
    <row r="198" spans="1:15" ht="14.25" hidden="1" customHeight="1" x14ac:dyDescent="0.25">
      <c r="A198" s="12" t="s">
        <v>118</v>
      </c>
      <c r="B198" s="13"/>
      <c r="C198" s="13"/>
      <c r="D198" s="40"/>
      <c r="E198" s="13"/>
      <c r="F198" s="13"/>
      <c r="G198" s="13"/>
      <c r="H198" s="39"/>
      <c r="I198" s="13"/>
      <c r="J198" s="13" t="e">
        <v>#DIV/0!</v>
      </c>
      <c r="K198" s="13"/>
      <c r="L198" s="13"/>
      <c r="M198" s="13" t="e">
        <v>#DIV/0!</v>
      </c>
      <c r="N198" s="48"/>
    </row>
    <row r="199" spans="1:15" ht="14.25" hidden="1" customHeight="1" x14ac:dyDescent="0.25">
      <c r="A199" s="12" t="s">
        <v>119</v>
      </c>
      <c r="B199" s="13"/>
      <c r="C199" s="13"/>
      <c r="D199" s="40"/>
      <c r="E199" s="13"/>
      <c r="F199" s="13"/>
      <c r="G199" s="13"/>
      <c r="H199" s="39"/>
      <c r="I199" s="13"/>
      <c r="J199" s="13" t="e">
        <v>#DIV/0!</v>
      </c>
      <c r="K199" s="13"/>
      <c r="L199" s="13"/>
      <c r="M199" s="13" t="e">
        <v>#DIV/0!</v>
      </c>
      <c r="N199" s="48"/>
    </row>
    <row r="200" spans="1:15" ht="14.25" hidden="1" customHeight="1" x14ac:dyDescent="0.25">
      <c r="A200" s="12" t="s">
        <v>120</v>
      </c>
      <c r="B200" s="13"/>
      <c r="C200" s="13"/>
      <c r="D200" s="40"/>
      <c r="E200" s="13"/>
      <c r="F200" s="13"/>
      <c r="G200" s="13"/>
      <c r="H200" s="39"/>
      <c r="I200" s="13"/>
      <c r="J200" s="13" t="e">
        <v>#DIV/0!</v>
      </c>
      <c r="K200" s="13"/>
      <c r="L200" s="13"/>
      <c r="M200" s="13" t="e">
        <v>#DIV/0!</v>
      </c>
      <c r="N200" s="48"/>
    </row>
    <row r="201" spans="1:15" ht="14.25" hidden="1" customHeight="1" x14ac:dyDescent="0.25">
      <c r="A201" s="12" t="s">
        <v>121</v>
      </c>
      <c r="B201" s="13"/>
      <c r="C201" s="13"/>
      <c r="D201" s="40"/>
      <c r="E201" s="13"/>
      <c r="F201" s="13"/>
      <c r="G201" s="13"/>
      <c r="H201" s="39"/>
      <c r="I201" s="13"/>
      <c r="J201" s="13" t="e">
        <v>#DIV/0!</v>
      </c>
      <c r="K201" s="13"/>
      <c r="L201" s="13"/>
      <c r="M201" s="13" t="e">
        <v>#DIV/0!</v>
      </c>
      <c r="N201" s="48"/>
    </row>
    <row r="202" spans="1:15" ht="14.25" hidden="1" customHeight="1" x14ac:dyDescent="0.25">
      <c r="A202" s="12" t="s">
        <v>122</v>
      </c>
      <c r="B202" s="13"/>
      <c r="C202" s="13"/>
      <c r="D202" s="40"/>
      <c r="E202" s="13"/>
      <c r="F202" s="13"/>
      <c r="G202" s="13"/>
      <c r="H202" s="39"/>
      <c r="I202" s="13"/>
      <c r="J202" s="13" t="e">
        <v>#DIV/0!</v>
      </c>
      <c r="K202" s="13"/>
      <c r="L202" s="13"/>
      <c r="M202" s="13" t="e">
        <v>#DIV/0!</v>
      </c>
      <c r="N202" s="48"/>
    </row>
    <row r="203" spans="1:15" hidden="1" x14ac:dyDescent="0.25">
      <c r="A203" s="12" t="s">
        <v>110</v>
      </c>
      <c r="B203" s="13"/>
      <c r="C203" s="13"/>
      <c r="D203" s="40"/>
      <c r="E203" s="13"/>
      <c r="F203" s="13"/>
      <c r="G203" s="13"/>
      <c r="H203" s="39"/>
      <c r="I203" s="13"/>
      <c r="J203" s="13" t="e">
        <v>#DIV/0!</v>
      </c>
      <c r="K203" s="13"/>
      <c r="L203" s="13"/>
      <c r="M203" s="13" t="e">
        <v>#DIV/0!</v>
      </c>
      <c r="N203" s="48"/>
    </row>
    <row r="204" spans="1:15" hidden="1" x14ac:dyDescent="0.25">
      <c r="A204" s="12" t="s">
        <v>111</v>
      </c>
      <c r="B204" s="13"/>
      <c r="C204" s="13"/>
      <c r="D204" s="40"/>
      <c r="E204" s="13"/>
      <c r="F204" s="13"/>
      <c r="G204" s="13"/>
      <c r="H204" s="39"/>
      <c r="I204" s="13"/>
      <c r="J204" s="13" t="e">
        <v>#DIV/0!</v>
      </c>
      <c r="K204" s="13"/>
      <c r="L204" s="13"/>
      <c r="M204" s="13" t="e">
        <v>#DIV/0!</v>
      </c>
      <c r="N204" s="48"/>
    </row>
    <row r="205" spans="1:15" hidden="1" x14ac:dyDescent="0.25">
      <c r="A205" s="12" t="s">
        <v>112</v>
      </c>
      <c r="B205" s="13"/>
      <c r="C205" s="13"/>
      <c r="D205" s="40"/>
      <c r="E205" s="13"/>
      <c r="F205" s="13"/>
      <c r="G205" s="13"/>
      <c r="H205" s="39"/>
      <c r="I205" s="13"/>
      <c r="J205" s="13" t="e">
        <v>#DIV/0!</v>
      </c>
      <c r="K205" s="13"/>
      <c r="L205" s="13"/>
      <c r="M205" s="13" t="e">
        <v>#DIV/0!</v>
      </c>
      <c r="N205" s="48"/>
    </row>
    <row r="206" spans="1:15" hidden="1" x14ac:dyDescent="0.25">
      <c r="A206" s="12" t="s">
        <v>113</v>
      </c>
      <c r="B206" s="13"/>
      <c r="C206" s="13"/>
      <c r="D206" s="40"/>
      <c r="E206" s="13"/>
      <c r="F206" s="13"/>
      <c r="G206" s="13"/>
      <c r="H206" s="39"/>
      <c r="I206" s="13"/>
      <c r="J206" s="13" t="e">
        <v>#DIV/0!</v>
      </c>
      <c r="K206" s="13"/>
      <c r="L206" s="13"/>
      <c r="M206" s="13" t="e">
        <v>#DIV/0!</v>
      </c>
      <c r="N206" s="48"/>
    </row>
    <row r="207" spans="1:15" hidden="1" x14ac:dyDescent="0.25">
      <c r="A207" s="12" t="s">
        <v>114</v>
      </c>
      <c r="B207" s="13"/>
      <c r="C207" s="13"/>
      <c r="D207" s="40"/>
      <c r="E207" s="13"/>
      <c r="F207" s="13"/>
      <c r="G207" s="13"/>
      <c r="H207" s="39"/>
      <c r="I207" s="13"/>
      <c r="J207" s="13" t="e">
        <v>#DIV/0!</v>
      </c>
      <c r="K207" s="13"/>
      <c r="L207" s="13"/>
      <c r="M207" s="13" t="e">
        <v>#DIV/0!</v>
      </c>
      <c r="N207" s="48"/>
    </row>
    <row r="208" spans="1:15" ht="15" hidden="1" thickBot="1" x14ac:dyDescent="0.3">
      <c r="A208" s="14" t="s">
        <v>115</v>
      </c>
      <c r="B208" s="15"/>
      <c r="C208" s="15"/>
      <c r="D208" s="42"/>
      <c r="E208" s="15"/>
      <c r="F208" s="15"/>
      <c r="G208" s="15"/>
      <c r="H208" s="49"/>
      <c r="I208" s="15"/>
      <c r="J208" s="15" t="e">
        <v>#DIV/0!</v>
      </c>
      <c r="K208" s="15"/>
      <c r="L208" s="15"/>
      <c r="M208" s="15" t="e">
        <v>#DIV/0!</v>
      </c>
      <c r="N208" s="50"/>
    </row>
    <row r="209" spans="1:14" ht="15" thickBot="1" x14ac:dyDescent="0.3"/>
    <row r="210" spans="1:14" ht="30" customHeight="1" x14ac:dyDescent="0.25">
      <c r="A210" s="919" t="s">
        <v>528</v>
      </c>
      <c r="B210" s="920"/>
      <c r="C210" s="920"/>
      <c r="D210" s="920"/>
      <c r="E210" s="920"/>
      <c r="F210" s="920"/>
      <c r="G210" s="921"/>
      <c r="H210" s="160">
        <v>0</v>
      </c>
    </row>
    <row r="211" spans="1:14" ht="43.5" customHeight="1" x14ac:dyDescent="0.25">
      <c r="A211" s="16" t="s">
        <v>45</v>
      </c>
      <c r="B211" s="181" t="s">
        <v>126</v>
      </c>
      <c r="C211" s="181" t="s">
        <v>127</v>
      </c>
      <c r="D211" s="182" t="s">
        <v>154</v>
      </c>
      <c r="E211" s="181" t="s">
        <v>157</v>
      </c>
      <c r="F211" s="181" t="s">
        <v>412</v>
      </c>
      <c r="G211" s="183" t="s">
        <v>155</v>
      </c>
      <c r="H211" s="160"/>
    </row>
    <row r="212" spans="1:14" ht="18.75" customHeight="1" x14ac:dyDescent="0.25">
      <c r="A212" s="10" t="s">
        <v>122</v>
      </c>
      <c r="B212" s="353"/>
      <c r="C212" s="353"/>
      <c r="D212" s="354"/>
      <c r="E212" s="353"/>
      <c r="F212" s="353"/>
      <c r="G212" s="351"/>
      <c r="H212" s="200"/>
    </row>
    <row r="213" spans="1:14" ht="18.75" customHeight="1" x14ac:dyDescent="0.25">
      <c r="A213" s="11" t="s">
        <v>110</v>
      </c>
      <c r="B213" s="353"/>
      <c r="C213" s="353"/>
      <c r="D213" s="354"/>
      <c r="E213" s="353"/>
      <c r="F213" s="353"/>
      <c r="G213" s="351"/>
      <c r="H213" s="200"/>
    </row>
    <row r="214" spans="1:14" ht="18.75" customHeight="1" x14ac:dyDescent="0.25">
      <c r="A214" s="11" t="s">
        <v>111</v>
      </c>
      <c r="B214" s="353"/>
      <c r="C214" s="353"/>
      <c r="D214" s="354"/>
      <c r="E214" s="353"/>
      <c r="F214" s="353"/>
      <c r="G214" s="351"/>
      <c r="H214" s="200"/>
    </row>
    <row r="215" spans="1:14" ht="18.75" customHeight="1" x14ac:dyDescent="0.25">
      <c r="A215" s="11" t="s">
        <v>112</v>
      </c>
      <c r="B215" s="353"/>
      <c r="C215" s="353"/>
      <c r="D215" s="354"/>
      <c r="E215" s="353"/>
      <c r="F215" s="353"/>
      <c r="G215" s="351"/>
      <c r="H215" s="200"/>
    </row>
    <row r="216" spans="1:14" ht="18.75" customHeight="1" x14ac:dyDescent="0.25">
      <c r="A216" s="11" t="s">
        <v>113</v>
      </c>
      <c r="B216" s="184"/>
      <c r="C216" s="13"/>
      <c r="D216" s="13"/>
      <c r="E216" s="13"/>
      <c r="F216" s="13"/>
      <c r="G216" s="13"/>
      <c r="H216" s="160"/>
      <c r="N216" s="4"/>
    </row>
    <row r="217" spans="1:14" ht="18.75" customHeight="1" x14ac:dyDescent="0.25">
      <c r="A217" s="11" t="s">
        <v>114</v>
      </c>
      <c r="B217" s="184"/>
      <c r="C217" s="13"/>
      <c r="D217" s="13"/>
      <c r="E217" s="13"/>
      <c r="F217" s="13"/>
      <c r="G217" s="13"/>
      <c r="H217" s="160"/>
      <c r="N217" s="4"/>
    </row>
    <row r="218" spans="1:14" ht="18.75" customHeight="1" x14ac:dyDescent="0.25">
      <c r="A218" s="11" t="s">
        <v>115</v>
      </c>
      <c r="B218" s="184"/>
      <c r="C218" s="13"/>
      <c r="D218" s="13"/>
      <c r="E218" s="13"/>
      <c r="F218" s="13"/>
      <c r="G218" s="13"/>
      <c r="H218" s="160"/>
      <c r="N218" s="4"/>
    </row>
    <row r="219" spans="1:14" ht="29.25" customHeight="1" thickBot="1" x14ac:dyDescent="0.3">
      <c r="A219" s="184"/>
      <c r="B219" s="184"/>
      <c r="C219" s="13"/>
      <c r="D219" s="13"/>
      <c r="E219" s="13"/>
      <c r="F219" s="13"/>
      <c r="G219" s="13"/>
      <c r="H219" s="160"/>
      <c r="N219" s="4"/>
    </row>
    <row r="220" spans="1:14" ht="30" customHeight="1" x14ac:dyDescent="0.25">
      <c r="A220" s="919" t="s">
        <v>156</v>
      </c>
      <c r="B220" s="920"/>
      <c r="C220" s="920"/>
      <c r="D220" s="920"/>
      <c r="E220" s="920"/>
      <c r="F220" s="920"/>
      <c r="G220" s="921"/>
      <c r="H220" s="160"/>
    </row>
    <row r="221" spans="1:14" ht="43.5" customHeight="1" x14ac:dyDescent="0.25">
      <c r="A221" s="16" t="s">
        <v>46</v>
      </c>
      <c r="B221" s="17" t="s">
        <v>126</v>
      </c>
      <c r="C221" s="17" t="s">
        <v>127</v>
      </c>
      <c r="D221" s="51" t="s">
        <v>154</v>
      </c>
      <c r="E221" s="17" t="s">
        <v>157</v>
      </c>
      <c r="F221" s="17" t="s">
        <v>412</v>
      </c>
      <c r="G221" s="52" t="s">
        <v>155</v>
      </c>
      <c r="H221" s="160"/>
    </row>
    <row r="222" spans="1:14" ht="20.25" customHeight="1" x14ac:dyDescent="0.25">
      <c r="A222" s="11" t="s">
        <v>117</v>
      </c>
      <c r="B222" s="61" t="s">
        <v>344</v>
      </c>
      <c r="C222" s="168" t="s">
        <v>345</v>
      </c>
      <c r="D222" s="61" t="s">
        <v>360</v>
      </c>
      <c r="E222" s="135">
        <v>19287284000</v>
      </c>
      <c r="F222" s="98">
        <v>0</v>
      </c>
      <c r="G222" s="168" t="s">
        <v>361</v>
      </c>
      <c r="H222" s="160">
        <v>0</v>
      </c>
    </row>
    <row r="223" spans="1:14" ht="20.25" customHeight="1" x14ac:dyDescent="0.25">
      <c r="A223" s="11" t="s">
        <v>117</v>
      </c>
      <c r="B223" s="918" t="s">
        <v>349</v>
      </c>
      <c r="C223" s="918" t="s">
        <v>350</v>
      </c>
      <c r="D223" s="61" t="s">
        <v>362</v>
      </c>
      <c r="E223" s="135">
        <v>1162153000</v>
      </c>
      <c r="F223" s="98">
        <v>0</v>
      </c>
      <c r="G223" s="168" t="s">
        <v>363</v>
      </c>
      <c r="H223" s="160"/>
    </row>
    <row r="224" spans="1:14" ht="20.25" customHeight="1" x14ac:dyDescent="0.25">
      <c r="A224" s="11" t="s">
        <v>117</v>
      </c>
      <c r="B224" s="918"/>
      <c r="C224" s="918"/>
      <c r="D224" s="61" t="s">
        <v>364</v>
      </c>
      <c r="E224" s="135">
        <v>443096000</v>
      </c>
      <c r="F224" s="98">
        <v>0</v>
      </c>
      <c r="G224" s="168" t="s">
        <v>365</v>
      </c>
      <c r="H224" s="160">
        <v>0</v>
      </c>
    </row>
    <row r="225" spans="1:15" ht="20.25" customHeight="1" x14ac:dyDescent="0.25">
      <c r="A225" s="11" t="s">
        <v>118</v>
      </c>
      <c r="B225" s="61" t="s">
        <v>344</v>
      </c>
      <c r="C225" s="168" t="s">
        <v>345</v>
      </c>
      <c r="D225" s="61" t="s">
        <v>360</v>
      </c>
      <c r="E225" s="136">
        <v>19477283000</v>
      </c>
      <c r="F225" s="98">
        <v>0</v>
      </c>
      <c r="G225" s="168" t="s">
        <v>366</v>
      </c>
      <c r="H225" s="160">
        <v>0</v>
      </c>
    </row>
    <row r="226" spans="1:15" ht="20.25" customHeight="1" x14ac:dyDescent="0.25">
      <c r="A226" s="11" t="s">
        <v>118</v>
      </c>
      <c r="B226" s="918" t="s">
        <v>349</v>
      </c>
      <c r="C226" s="918" t="s">
        <v>350</v>
      </c>
      <c r="D226" s="61" t="s">
        <v>362</v>
      </c>
      <c r="E226" s="136">
        <v>1017280000</v>
      </c>
      <c r="F226" s="98">
        <v>0</v>
      </c>
      <c r="G226" s="168" t="s">
        <v>367</v>
      </c>
      <c r="H226" s="160">
        <v>0</v>
      </c>
    </row>
    <row r="227" spans="1:15" ht="20.25" customHeight="1" x14ac:dyDescent="0.25">
      <c r="A227" s="11" t="s">
        <v>118</v>
      </c>
      <c r="B227" s="918"/>
      <c r="C227" s="918"/>
      <c r="D227" s="61" t="s">
        <v>364</v>
      </c>
      <c r="E227" s="136">
        <v>397970000</v>
      </c>
      <c r="F227" s="98">
        <v>0</v>
      </c>
      <c r="G227" s="168" t="s">
        <v>368</v>
      </c>
      <c r="H227" s="160">
        <v>0</v>
      </c>
    </row>
    <row r="228" spans="1:15" ht="20.25" customHeight="1" x14ac:dyDescent="0.25">
      <c r="A228" s="11" t="s">
        <v>119</v>
      </c>
      <c r="B228" s="61" t="s">
        <v>344</v>
      </c>
      <c r="C228" s="168" t="s">
        <v>345</v>
      </c>
      <c r="D228" s="61" t="s">
        <v>360</v>
      </c>
      <c r="E228" s="135">
        <v>19477283000</v>
      </c>
      <c r="F228" s="98">
        <v>60447133</v>
      </c>
      <c r="G228" s="169" t="s">
        <v>355</v>
      </c>
      <c r="H228" s="160">
        <v>0</v>
      </c>
    </row>
    <row r="229" spans="1:15" ht="20.25" customHeight="1" x14ac:dyDescent="0.25">
      <c r="A229" s="11" t="s">
        <v>119</v>
      </c>
      <c r="B229" s="918" t="s">
        <v>349</v>
      </c>
      <c r="C229" s="918" t="s">
        <v>350</v>
      </c>
      <c r="D229" s="61" t="s">
        <v>362</v>
      </c>
      <c r="E229" s="135">
        <v>1017280000</v>
      </c>
      <c r="F229" s="98">
        <v>14975400</v>
      </c>
      <c r="G229" s="914" t="s">
        <v>369</v>
      </c>
      <c r="H229" s="160">
        <v>0</v>
      </c>
    </row>
    <row r="230" spans="1:15" ht="20.25" customHeight="1" x14ac:dyDescent="0.25">
      <c r="A230" s="11" t="s">
        <v>119</v>
      </c>
      <c r="B230" s="918"/>
      <c r="C230" s="918"/>
      <c r="D230" s="61" t="s">
        <v>364</v>
      </c>
      <c r="E230" s="135">
        <v>397970000</v>
      </c>
      <c r="F230" s="98">
        <v>2301600</v>
      </c>
      <c r="G230" s="914"/>
      <c r="H230" s="160">
        <v>0</v>
      </c>
    </row>
    <row r="231" spans="1:15" s="32" customFormat="1" ht="20.25" customHeight="1" x14ac:dyDescent="0.25">
      <c r="A231" s="11" t="s">
        <v>120</v>
      </c>
      <c r="B231" s="61" t="s">
        <v>344</v>
      </c>
      <c r="C231" s="168" t="s">
        <v>345</v>
      </c>
      <c r="D231" s="61" t="s">
        <v>360</v>
      </c>
      <c r="E231" s="136">
        <v>19477283000</v>
      </c>
      <c r="F231" s="136">
        <v>253219968</v>
      </c>
      <c r="G231" s="168" t="s">
        <v>370</v>
      </c>
      <c r="H231" s="160">
        <v>0</v>
      </c>
      <c r="N231" s="38"/>
      <c r="O231" s="4"/>
    </row>
    <row r="232" spans="1:15" s="32" customFormat="1" ht="20.25" customHeight="1" x14ac:dyDescent="0.25">
      <c r="A232" s="11" t="s">
        <v>120</v>
      </c>
      <c r="B232" s="918" t="s">
        <v>349</v>
      </c>
      <c r="C232" s="918" t="s">
        <v>350</v>
      </c>
      <c r="D232" s="61" t="s">
        <v>362</v>
      </c>
      <c r="E232" s="136">
        <v>1017280000</v>
      </c>
      <c r="F232" s="136">
        <v>79421101</v>
      </c>
      <c r="G232" s="168" t="s">
        <v>370</v>
      </c>
      <c r="H232" s="160">
        <v>0</v>
      </c>
      <c r="N232" s="38"/>
      <c r="O232" s="4"/>
    </row>
    <row r="233" spans="1:15" s="32" customFormat="1" ht="20.25" customHeight="1" x14ac:dyDescent="0.25">
      <c r="A233" s="11" t="s">
        <v>120</v>
      </c>
      <c r="B233" s="918"/>
      <c r="C233" s="918"/>
      <c r="D233" s="61" t="s">
        <v>364</v>
      </c>
      <c r="E233" s="136">
        <v>397970000</v>
      </c>
      <c r="F233" s="136">
        <v>31377767</v>
      </c>
      <c r="G233" s="168" t="s">
        <v>371</v>
      </c>
      <c r="H233" s="160">
        <v>0</v>
      </c>
      <c r="N233" s="38"/>
      <c r="O233" s="4"/>
    </row>
    <row r="234" spans="1:15" ht="20.25" customHeight="1" x14ac:dyDescent="0.25">
      <c r="A234" s="11" t="s">
        <v>121</v>
      </c>
      <c r="B234" s="61" t="s">
        <v>344</v>
      </c>
      <c r="C234" s="168" t="s">
        <v>345</v>
      </c>
      <c r="D234" s="61" t="s">
        <v>360</v>
      </c>
      <c r="E234" s="136">
        <v>19373729000</v>
      </c>
      <c r="F234" s="136">
        <v>977209113</v>
      </c>
      <c r="G234" s="918" t="s">
        <v>361</v>
      </c>
      <c r="H234" s="160">
        <v>0</v>
      </c>
    </row>
    <row r="235" spans="1:15" ht="20.25" customHeight="1" x14ac:dyDescent="0.25">
      <c r="A235" s="11" t="s">
        <v>121</v>
      </c>
      <c r="B235" s="918" t="s">
        <v>349</v>
      </c>
      <c r="C235" s="918" t="s">
        <v>350</v>
      </c>
      <c r="D235" s="61" t="s">
        <v>362</v>
      </c>
      <c r="E235" s="136">
        <v>975103000</v>
      </c>
      <c r="F235" s="136">
        <v>176472635</v>
      </c>
      <c r="G235" s="918"/>
      <c r="H235" s="160">
        <v>0</v>
      </c>
    </row>
    <row r="236" spans="1:15" ht="20.25" customHeight="1" x14ac:dyDescent="0.25">
      <c r="A236" s="11" t="s">
        <v>121</v>
      </c>
      <c r="B236" s="918"/>
      <c r="C236" s="918"/>
      <c r="D236" s="61" t="s">
        <v>364</v>
      </c>
      <c r="E236" s="136">
        <v>387347000</v>
      </c>
      <c r="F236" s="136">
        <v>57841834</v>
      </c>
      <c r="G236" s="168" t="s">
        <v>372</v>
      </c>
      <c r="H236" s="160"/>
    </row>
    <row r="237" spans="1:15" ht="20.25" customHeight="1" x14ac:dyDescent="0.25">
      <c r="A237" s="11" t="s">
        <v>122</v>
      </c>
      <c r="B237" s="61" t="s">
        <v>344</v>
      </c>
      <c r="C237" s="168" t="s">
        <v>345</v>
      </c>
      <c r="D237" s="61" t="s">
        <v>360</v>
      </c>
      <c r="E237" s="136">
        <v>19373729000</v>
      </c>
      <c r="F237" s="136">
        <v>1790688783</v>
      </c>
      <c r="G237" s="168" t="s">
        <v>373</v>
      </c>
      <c r="H237" s="160"/>
    </row>
    <row r="238" spans="1:15" ht="20.25" customHeight="1" x14ac:dyDescent="0.25">
      <c r="A238" s="11" t="s">
        <v>122</v>
      </c>
      <c r="B238" s="918" t="s">
        <v>349</v>
      </c>
      <c r="C238" s="918" t="s">
        <v>350</v>
      </c>
      <c r="D238" s="61" t="s">
        <v>362</v>
      </c>
      <c r="E238" s="136">
        <v>975103000</v>
      </c>
      <c r="F238" s="136">
        <v>268484402</v>
      </c>
      <c r="G238" s="168" t="s">
        <v>374</v>
      </c>
      <c r="H238" s="160"/>
    </row>
    <row r="239" spans="1:15" ht="20.25" customHeight="1" x14ac:dyDescent="0.25">
      <c r="A239" s="11" t="s">
        <v>122</v>
      </c>
      <c r="B239" s="918"/>
      <c r="C239" s="918"/>
      <c r="D239" s="61" t="s">
        <v>364</v>
      </c>
      <c r="E239" s="136">
        <v>387347000</v>
      </c>
      <c r="F239" s="136">
        <v>90603801</v>
      </c>
      <c r="G239" s="168" t="s">
        <v>375</v>
      </c>
      <c r="H239" s="160"/>
    </row>
    <row r="240" spans="1:15" ht="20.25" customHeight="1" x14ac:dyDescent="0.25">
      <c r="A240" s="11" t="s">
        <v>110</v>
      </c>
      <c r="B240" s="168" t="s">
        <v>376</v>
      </c>
      <c r="C240" s="168" t="s">
        <v>377</v>
      </c>
      <c r="D240" s="128" t="s">
        <v>378</v>
      </c>
      <c r="E240" s="96">
        <v>19373729000</v>
      </c>
      <c r="F240" s="96">
        <v>10810023512</v>
      </c>
      <c r="G240" s="168" t="s">
        <v>402</v>
      </c>
      <c r="H240" s="160"/>
    </row>
    <row r="241" spans="1:8" ht="20.25" customHeight="1" x14ac:dyDescent="0.25">
      <c r="A241" s="11" t="s">
        <v>110</v>
      </c>
      <c r="B241" s="168" t="s">
        <v>376</v>
      </c>
      <c r="C241" s="168" t="s">
        <v>377</v>
      </c>
      <c r="D241" s="128" t="s">
        <v>379</v>
      </c>
      <c r="E241" s="96">
        <v>975103000</v>
      </c>
      <c r="F241" s="96">
        <v>918838500</v>
      </c>
      <c r="G241" s="168" t="s">
        <v>340</v>
      </c>
      <c r="H241" s="160"/>
    </row>
    <row r="242" spans="1:8" ht="20.25" customHeight="1" x14ac:dyDescent="0.25">
      <c r="A242" s="11" t="s">
        <v>110</v>
      </c>
      <c r="B242" s="168" t="s">
        <v>380</v>
      </c>
      <c r="C242" s="168" t="s">
        <v>381</v>
      </c>
      <c r="D242" s="128" t="s">
        <v>382</v>
      </c>
      <c r="E242" s="96">
        <v>387347000</v>
      </c>
      <c r="F242" s="96">
        <v>387347000</v>
      </c>
      <c r="G242" s="168" t="s">
        <v>336</v>
      </c>
      <c r="H242" s="160"/>
    </row>
    <row r="243" spans="1:8" ht="20.25" customHeight="1" x14ac:dyDescent="0.25">
      <c r="A243" s="11" t="s">
        <v>111</v>
      </c>
      <c r="B243" s="168" t="s">
        <v>376</v>
      </c>
      <c r="C243" s="168" t="s">
        <v>377</v>
      </c>
      <c r="D243" s="128" t="s">
        <v>378</v>
      </c>
      <c r="E243" s="96">
        <v>12208285000</v>
      </c>
      <c r="F243" s="96">
        <v>10894358747</v>
      </c>
      <c r="G243" s="61" t="s">
        <v>405</v>
      </c>
      <c r="H243" s="160"/>
    </row>
    <row r="244" spans="1:8" ht="20.25" customHeight="1" x14ac:dyDescent="0.25">
      <c r="A244" s="11" t="s">
        <v>111</v>
      </c>
      <c r="B244" s="168" t="s">
        <v>376</v>
      </c>
      <c r="C244" s="168" t="s">
        <v>377</v>
      </c>
      <c r="D244" s="128" t="s">
        <v>379</v>
      </c>
      <c r="E244" s="98">
        <v>975103000</v>
      </c>
      <c r="F244" s="98">
        <v>918838500</v>
      </c>
      <c r="G244" s="61" t="s">
        <v>406</v>
      </c>
      <c r="H244" s="160">
        <v>0</v>
      </c>
    </row>
    <row r="245" spans="1:8" ht="20.25" customHeight="1" x14ac:dyDescent="0.2">
      <c r="A245" s="11" t="s">
        <v>111</v>
      </c>
      <c r="B245" s="168" t="s">
        <v>380</v>
      </c>
      <c r="C245" s="168" t="s">
        <v>381</v>
      </c>
      <c r="D245" s="128" t="s">
        <v>382</v>
      </c>
      <c r="E245" s="98">
        <v>387347000</v>
      </c>
      <c r="F245" s="98">
        <v>387347000</v>
      </c>
      <c r="G245" s="137" t="s">
        <v>404</v>
      </c>
      <c r="H245" s="160">
        <v>0</v>
      </c>
    </row>
    <row r="246" spans="1:8" ht="20.25" customHeight="1" x14ac:dyDescent="0.25">
      <c r="A246" s="11" t="s">
        <v>112</v>
      </c>
      <c r="B246" s="168" t="s">
        <v>376</v>
      </c>
      <c r="C246" s="168" t="s">
        <v>377</v>
      </c>
      <c r="D246" s="128" t="s">
        <v>378</v>
      </c>
      <c r="E246" s="96">
        <v>12208285000</v>
      </c>
      <c r="F246" s="96">
        <v>10908186966</v>
      </c>
      <c r="G246" s="94" t="s">
        <v>416</v>
      </c>
      <c r="H246" s="160">
        <v>0</v>
      </c>
    </row>
    <row r="247" spans="1:8" ht="20.25" customHeight="1" x14ac:dyDescent="0.25">
      <c r="A247" s="11" t="s">
        <v>112</v>
      </c>
      <c r="B247" s="168" t="s">
        <v>376</v>
      </c>
      <c r="C247" s="168" t="s">
        <v>377</v>
      </c>
      <c r="D247" s="128" t="s">
        <v>379</v>
      </c>
      <c r="E247" s="96">
        <v>975103000</v>
      </c>
      <c r="F247" s="96">
        <v>918838500</v>
      </c>
      <c r="G247" s="168" t="s">
        <v>409</v>
      </c>
      <c r="H247" s="160">
        <v>0</v>
      </c>
    </row>
    <row r="248" spans="1:8" ht="20.25" customHeight="1" x14ac:dyDescent="0.25">
      <c r="A248" s="11" t="s">
        <v>112</v>
      </c>
      <c r="B248" s="168" t="s">
        <v>380</v>
      </c>
      <c r="C248" s="168" t="s">
        <v>381</v>
      </c>
      <c r="D248" s="128" t="s">
        <v>382</v>
      </c>
      <c r="E248" s="96">
        <v>387347000</v>
      </c>
      <c r="F248" s="96">
        <v>387347000</v>
      </c>
      <c r="G248" s="168" t="s">
        <v>411</v>
      </c>
      <c r="H248" s="160">
        <v>0</v>
      </c>
    </row>
    <row r="249" spans="1:8" ht="20.25" customHeight="1" x14ac:dyDescent="0.25">
      <c r="A249" s="11" t="s">
        <v>113</v>
      </c>
      <c r="B249" s="168" t="s">
        <v>376</v>
      </c>
      <c r="C249" s="168" t="s">
        <v>377</v>
      </c>
      <c r="D249" s="128" t="s">
        <v>378</v>
      </c>
      <c r="E249" s="98">
        <v>10910406269</v>
      </c>
      <c r="F249" s="98">
        <v>6397493062</v>
      </c>
      <c r="G249" s="168" t="s">
        <v>405</v>
      </c>
      <c r="H249" s="160">
        <v>0</v>
      </c>
    </row>
    <row r="250" spans="1:8" ht="20.25" customHeight="1" x14ac:dyDescent="0.25">
      <c r="A250" s="11" t="s">
        <v>113</v>
      </c>
      <c r="B250" s="168" t="s">
        <v>376</v>
      </c>
      <c r="C250" s="168" t="s">
        <v>377</v>
      </c>
      <c r="D250" s="128" t="s">
        <v>379</v>
      </c>
      <c r="E250" s="98">
        <v>918838500</v>
      </c>
      <c r="F250" s="98">
        <v>655282902</v>
      </c>
      <c r="G250" s="168" t="s">
        <v>418</v>
      </c>
      <c r="H250" s="160">
        <v>0</v>
      </c>
    </row>
    <row r="251" spans="1:8" ht="20.25" customHeight="1" x14ac:dyDescent="0.25">
      <c r="A251" s="11" t="s">
        <v>113</v>
      </c>
      <c r="B251" s="168" t="s">
        <v>380</v>
      </c>
      <c r="C251" s="168" t="s">
        <v>381</v>
      </c>
      <c r="D251" s="128" t="s">
        <v>382</v>
      </c>
      <c r="E251" s="98">
        <v>387347000</v>
      </c>
      <c r="F251" s="98">
        <v>273100701</v>
      </c>
      <c r="G251" s="168" t="s">
        <v>417</v>
      </c>
      <c r="H251" s="160">
        <v>0</v>
      </c>
    </row>
    <row r="252" spans="1:8" ht="20.25" customHeight="1" x14ac:dyDescent="0.25">
      <c r="A252" s="11" t="s">
        <v>114</v>
      </c>
      <c r="B252" s="168" t="s">
        <v>376</v>
      </c>
      <c r="C252" s="168" t="s">
        <v>377</v>
      </c>
      <c r="D252" s="128" t="s">
        <v>378</v>
      </c>
      <c r="E252" s="98">
        <v>10899780015</v>
      </c>
      <c r="F252" s="98">
        <v>7634164848</v>
      </c>
      <c r="G252" s="168" t="s">
        <v>422</v>
      </c>
      <c r="H252" s="160">
        <v>0</v>
      </c>
    </row>
    <row r="253" spans="1:8" ht="20.25" customHeight="1" x14ac:dyDescent="0.25">
      <c r="A253" s="11" t="s">
        <v>114</v>
      </c>
      <c r="B253" s="168" t="s">
        <v>376</v>
      </c>
      <c r="C253" s="168" t="s">
        <v>377</v>
      </c>
      <c r="D253" s="128" t="s">
        <v>379</v>
      </c>
      <c r="E253" s="98">
        <v>918838500</v>
      </c>
      <c r="F253" s="98">
        <v>739818902</v>
      </c>
      <c r="G253" s="168" t="s">
        <v>423</v>
      </c>
      <c r="H253" s="160">
        <v>0</v>
      </c>
    </row>
    <row r="254" spans="1:8" ht="20.25" customHeight="1" x14ac:dyDescent="0.25">
      <c r="A254" s="11" t="s">
        <v>114</v>
      </c>
      <c r="B254" s="168" t="s">
        <v>380</v>
      </c>
      <c r="C254" s="168" t="s">
        <v>381</v>
      </c>
      <c r="D254" s="128" t="s">
        <v>382</v>
      </c>
      <c r="E254" s="98">
        <v>387347000</v>
      </c>
      <c r="F254" s="98">
        <v>312897701</v>
      </c>
      <c r="G254" s="168" t="s">
        <v>420</v>
      </c>
      <c r="H254" s="160">
        <v>0</v>
      </c>
    </row>
    <row r="255" spans="1:8" ht="20.25" customHeight="1" x14ac:dyDescent="0.25">
      <c r="A255" s="11" t="s">
        <v>115</v>
      </c>
      <c r="B255" s="95" t="s">
        <v>376</v>
      </c>
      <c r="C255" s="95" t="s">
        <v>377</v>
      </c>
      <c r="D255" s="138" t="s">
        <v>378</v>
      </c>
      <c r="E255" s="97">
        <v>13461178024</v>
      </c>
      <c r="F255" s="97">
        <v>9193393875</v>
      </c>
      <c r="G255" s="95" t="s">
        <v>429</v>
      </c>
      <c r="H255" s="160"/>
    </row>
    <row r="256" spans="1:8" ht="20.25" customHeight="1" x14ac:dyDescent="0.25">
      <c r="A256" s="11" t="s">
        <v>115</v>
      </c>
      <c r="B256" s="76" t="s">
        <v>376</v>
      </c>
      <c r="C256" s="76" t="s">
        <v>377</v>
      </c>
      <c r="D256" s="139" t="s">
        <v>379</v>
      </c>
      <c r="E256" s="53">
        <v>948930700</v>
      </c>
      <c r="F256" s="53">
        <v>867669502</v>
      </c>
      <c r="G256" s="76" t="s">
        <v>426</v>
      </c>
      <c r="H256" s="160"/>
    </row>
    <row r="257" spans="1:9" ht="20.25" customHeight="1" x14ac:dyDescent="0.25">
      <c r="A257" s="11" t="s">
        <v>115</v>
      </c>
      <c r="B257" s="76" t="s">
        <v>380</v>
      </c>
      <c r="C257" s="76" t="s">
        <v>381</v>
      </c>
      <c r="D257" s="139" t="s">
        <v>382</v>
      </c>
      <c r="E257" s="53">
        <v>486662991</v>
      </c>
      <c r="F257" s="53">
        <v>448174692</v>
      </c>
      <c r="G257" s="76" t="s">
        <v>425</v>
      </c>
      <c r="H257" s="160"/>
    </row>
    <row r="258" spans="1:9" ht="15.75" customHeight="1" thickBot="1" x14ac:dyDescent="0.3">
      <c r="A258" s="44"/>
      <c r="B258" s="44"/>
      <c r="C258" s="44"/>
      <c r="D258" s="44"/>
      <c r="E258" s="140">
        <v>0</v>
      </c>
      <c r="F258" s="140"/>
      <c r="G258" s="45"/>
      <c r="H258" s="160">
        <v>0</v>
      </c>
    </row>
    <row r="259" spans="1:9" ht="15.75" thickBot="1" x14ac:dyDescent="0.3">
      <c r="A259" s="111"/>
      <c r="B259" s="165"/>
      <c r="C259" s="165"/>
      <c r="D259" s="112"/>
      <c r="E259" s="165"/>
      <c r="F259" s="165"/>
      <c r="G259" s="166"/>
      <c r="H259" s="45"/>
      <c r="I259" s="45"/>
    </row>
    <row r="260" spans="1:9" ht="31.5" customHeight="1" x14ac:dyDescent="0.25">
      <c r="A260" s="919" t="s">
        <v>383</v>
      </c>
      <c r="B260" s="920"/>
      <c r="C260" s="920"/>
      <c r="D260" s="920"/>
      <c r="E260" s="920"/>
      <c r="F260" s="920"/>
      <c r="G260" s="921"/>
    </row>
    <row r="261" spans="1:9" ht="41.25" customHeight="1" x14ac:dyDescent="0.25">
      <c r="A261" s="16" t="s">
        <v>48</v>
      </c>
      <c r="B261" s="17" t="s">
        <v>126</v>
      </c>
      <c r="C261" s="181" t="s">
        <v>127</v>
      </c>
      <c r="D261" s="182" t="s">
        <v>154</v>
      </c>
      <c r="E261" s="181" t="s">
        <v>384</v>
      </c>
      <c r="F261" s="181" t="s">
        <v>385</v>
      </c>
      <c r="G261" s="52" t="s">
        <v>155</v>
      </c>
      <c r="H261" s="75"/>
    </row>
    <row r="262" spans="1:9" ht="16.5" customHeight="1" x14ac:dyDescent="0.25">
      <c r="A262" s="12" t="s">
        <v>117</v>
      </c>
      <c r="B262" s="13" t="s">
        <v>376</v>
      </c>
      <c r="C262" s="81" t="s">
        <v>377</v>
      </c>
      <c r="D262" s="81" t="s">
        <v>378</v>
      </c>
      <c r="E262" s="141">
        <v>7865128000</v>
      </c>
      <c r="F262" s="141">
        <v>7865128000</v>
      </c>
      <c r="G262" s="142" t="s">
        <v>441</v>
      </c>
      <c r="H262" s="143"/>
    </row>
    <row r="263" spans="1:9" ht="16.5" customHeight="1" x14ac:dyDescent="0.25">
      <c r="A263" s="12" t="s">
        <v>117</v>
      </c>
      <c r="B263" s="13" t="s">
        <v>376</v>
      </c>
      <c r="C263" s="81" t="s">
        <v>377</v>
      </c>
      <c r="D263" s="81" t="s">
        <v>379</v>
      </c>
      <c r="E263" s="141">
        <v>959830000</v>
      </c>
      <c r="F263" s="141">
        <v>959830000</v>
      </c>
      <c r="G263" s="142" t="s">
        <v>442</v>
      </c>
      <c r="H263" s="143"/>
    </row>
    <row r="264" spans="1:9" ht="16.5" customHeight="1" x14ac:dyDescent="0.25">
      <c r="A264" s="12" t="s">
        <v>117</v>
      </c>
      <c r="B264" s="13" t="s">
        <v>380</v>
      </c>
      <c r="C264" s="81" t="s">
        <v>381</v>
      </c>
      <c r="D264" s="81" t="s">
        <v>382</v>
      </c>
      <c r="E264" s="141">
        <v>544342000</v>
      </c>
      <c r="F264" s="141">
        <v>544342000</v>
      </c>
      <c r="G264" s="142" t="s">
        <v>439</v>
      </c>
      <c r="H264" s="143"/>
    </row>
    <row r="265" spans="1:9" ht="16.5" customHeight="1" x14ac:dyDescent="0.25">
      <c r="A265" s="12" t="s">
        <v>118</v>
      </c>
      <c r="B265" s="13" t="s">
        <v>376</v>
      </c>
      <c r="C265" s="81" t="s">
        <v>377</v>
      </c>
      <c r="D265" s="81" t="s">
        <v>378</v>
      </c>
      <c r="E265" s="141">
        <v>7865128000</v>
      </c>
      <c r="F265" s="141">
        <v>7865128000</v>
      </c>
      <c r="G265" s="142" t="s">
        <v>447</v>
      </c>
      <c r="H265" s="143"/>
    </row>
    <row r="266" spans="1:9" ht="16.5" customHeight="1" x14ac:dyDescent="0.25">
      <c r="A266" s="12" t="s">
        <v>118</v>
      </c>
      <c r="B266" s="13" t="s">
        <v>376</v>
      </c>
      <c r="C266" s="81" t="s">
        <v>377</v>
      </c>
      <c r="D266" s="81" t="s">
        <v>379</v>
      </c>
      <c r="E266" s="141">
        <v>959830000</v>
      </c>
      <c r="F266" s="141">
        <v>959830000</v>
      </c>
      <c r="G266" s="142" t="s">
        <v>446</v>
      </c>
      <c r="H266" s="143"/>
    </row>
    <row r="267" spans="1:9" ht="16.5" customHeight="1" x14ac:dyDescent="0.25">
      <c r="A267" s="12" t="s">
        <v>118</v>
      </c>
      <c r="B267" s="13" t="s">
        <v>380</v>
      </c>
      <c r="C267" s="81" t="s">
        <v>381</v>
      </c>
      <c r="D267" s="81" t="s">
        <v>382</v>
      </c>
      <c r="E267" s="141">
        <v>544342000</v>
      </c>
      <c r="F267" s="141">
        <v>544342000</v>
      </c>
      <c r="G267" s="142" t="s">
        <v>445</v>
      </c>
      <c r="H267" s="143"/>
    </row>
    <row r="268" spans="1:9" ht="16.5" customHeight="1" x14ac:dyDescent="0.25">
      <c r="A268" s="12" t="s">
        <v>119</v>
      </c>
      <c r="B268" s="13" t="s">
        <v>376</v>
      </c>
      <c r="C268" s="81" t="s">
        <v>377</v>
      </c>
      <c r="D268" s="81" t="s">
        <v>453</v>
      </c>
      <c r="E268" s="141">
        <v>12587094000</v>
      </c>
      <c r="F268" s="141">
        <v>462027940</v>
      </c>
      <c r="G268" s="142" t="s">
        <v>450</v>
      </c>
      <c r="H268" s="143"/>
    </row>
    <row r="269" spans="1:9" ht="16.5" customHeight="1" x14ac:dyDescent="0.25">
      <c r="A269" s="12" t="s">
        <v>119</v>
      </c>
      <c r="B269" s="13" t="s">
        <v>376</v>
      </c>
      <c r="C269" s="81" t="s">
        <v>377</v>
      </c>
      <c r="D269" s="81" t="s">
        <v>454</v>
      </c>
      <c r="E269" s="141">
        <v>1222109000</v>
      </c>
      <c r="F269" s="141">
        <v>70789400</v>
      </c>
      <c r="G269" s="142" t="s">
        <v>448</v>
      </c>
      <c r="H269" s="143"/>
    </row>
    <row r="270" spans="1:9" ht="16.5" customHeight="1" x14ac:dyDescent="0.25">
      <c r="A270" s="12" t="s">
        <v>119</v>
      </c>
      <c r="B270" s="13" t="s">
        <v>380</v>
      </c>
      <c r="C270" s="81" t="s">
        <v>381</v>
      </c>
      <c r="D270" s="81" t="s">
        <v>455</v>
      </c>
      <c r="E270" s="141">
        <v>556027000</v>
      </c>
      <c r="F270" s="141">
        <v>52559899</v>
      </c>
      <c r="G270" s="142" t="s">
        <v>449</v>
      </c>
      <c r="H270" s="143"/>
    </row>
    <row r="271" spans="1:9" ht="16.5" customHeight="1" x14ac:dyDescent="0.25">
      <c r="A271" s="12" t="s">
        <v>120</v>
      </c>
      <c r="B271" s="13" t="s">
        <v>376</v>
      </c>
      <c r="C271" s="81" t="s">
        <v>377</v>
      </c>
      <c r="D271" s="81" t="s">
        <v>453</v>
      </c>
      <c r="E271" s="141">
        <v>12814373000</v>
      </c>
      <c r="F271" s="141">
        <v>1112721258</v>
      </c>
      <c r="G271" s="142" t="s">
        <v>460</v>
      </c>
      <c r="H271" s="143"/>
    </row>
    <row r="272" spans="1:9" ht="16.5" customHeight="1" x14ac:dyDescent="0.25">
      <c r="A272" s="12" t="s">
        <v>120</v>
      </c>
      <c r="B272" s="13" t="s">
        <v>376</v>
      </c>
      <c r="C272" s="81" t="s">
        <v>377</v>
      </c>
      <c r="D272" s="81" t="s">
        <v>454</v>
      </c>
      <c r="E272" s="141">
        <v>994830000</v>
      </c>
      <c r="F272" s="141">
        <v>184971467</v>
      </c>
      <c r="G272" s="142" t="s">
        <v>458</v>
      </c>
      <c r="H272" s="143"/>
    </row>
    <row r="273" spans="1:8" ht="16.5" customHeight="1" x14ac:dyDescent="0.25">
      <c r="A273" s="12" t="s">
        <v>120</v>
      </c>
      <c r="B273" s="13" t="s">
        <v>380</v>
      </c>
      <c r="C273" s="81" t="s">
        <v>381</v>
      </c>
      <c r="D273" s="81" t="s">
        <v>455</v>
      </c>
      <c r="E273" s="141">
        <v>556027000</v>
      </c>
      <c r="F273" s="141">
        <v>101646899</v>
      </c>
      <c r="G273" s="142" t="s">
        <v>470</v>
      </c>
      <c r="H273" s="143"/>
    </row>
    <row r="274" spans="1:8" ht="24.75" customHeight="1" x14ac:dyDescent="0.25">
      <c r="A274" s="12" t="s">
        <v>121</v>
      </c>
      <c r="B274" s="13" t="s">
        <v>376</v>
      </c>
      <c r="C274" s="81" t="s">
        <v>377</v>
      </c>
      <c r="D274" s="81" t="s">
        <v>453</v>
      </c>
      <c r="E274" s="141">
        <v>12814373000</v>
      </c>
      <c r="F274" s="141">
        <v>1792300909</v>
      </c>
      <c r="G274" s="142" t="s">
        <v>474</v>
      </c>
      <c r="H274" s="143"/>
    </row>
    <row r="275" spans="1:8" ht="24.75" customHeight="1" x14ac:dyDescent="0.25">
      <c r="A275" s="12" t="s">
        <v>121</v>
      </c>
      <c r="B275" s="13" t="s">
        <v>376</v>
      </c>
      <c r="C275" s="81" t="s">
        <v>377</v>
      </c>
      <c r="D275" s="81" t="s">
        <v>454</v>
      </c>
      <c r="E275" s="141">
        <v>994830000</v>
      </c>
      <c r="F275" s="141">
        <v>286938067</v>
      </c>
      <c r="G275" s="142" t="s">
        <v>472</v>
      </c>
      <c r="H275" s="143"/>
    </row>
    <row r="276" spans="1:8" ht="24.75" customHeight="1" x14ac:dyDescent="0.25">
      <c r="A276" s="12" t="s">
        <v>121</v>
      </c>
      <c r="B276" s="13" t="s">
        <v>380</v>
      </c>
      <c r="C276" s="81" t="s">
        <v>381</v>
      </c>
      <c r="D276" s="81" t="s">
        <v>455</v>
      </c>
      <c r="E276" s="141">
        <v>556027000</v>
      </c>
      <c r="F276" s="141">
        <v>150733899</v>
      </c>
      <c r="G276" s="142" t="s">
        <v>449</v>
      </c>
      <c r="H276" s="143"/>
    </row>
    <row r="277" spans="1:8" ht="24.75" customHeight="1" x14ac:dyDescent="0.25">
      <c r="A277" s="12" t="s">
        <v>122</v>
      </c>
      <c r="B277" s="13" t="s">
        <v>376</v>
      </c>
      <c r="C277" s="81" t="s">
        <v>377</v>
      </c>
      <c r="D277" s="81" t="s">
        <v>453</v>
      </c>
      <c r="E277" s="141">
        <v>14050789130</v>
      </c>
      <c r="F277" s="141">
        <v>2082746809</v>
      </c>
      <c r="G277" s="142" t="s">
        <v>476</v>
      </c>
      <c r="H277" s="143"/>
    </row>
    <row r="278" spans="1:8" ht="24.75" customHeight="1" x14ac:dyDescent="0.25">
      <c r="A278" s="12" t="s">
        <v>122</v>
      </c>
      <c r="B278" s="13" t="s">
        <v>376</v>
      </c>
      <c r="C278" s="81" t="s">
        <v>377</v>
      </c>
      <c r="D278" s="81" t="s">
        <v>454</v>
      </c>
      <c r="E278" s="141">
        <v>994830000</v>
      </c>
      <c r="F278" s="141">
        <v>382921067</v>
      </c>
      <c r="G278" s="142" t="s">
        <v>475</v>
      </c>
      <c r="H278" s="143"/>
    </row>
    <row r="279" spans="1:8" ht="24.75" customHeight="1" x14ac:dyDescent="0.25">
      <c r="A279" s="12" t="s">
        <v>122</v>
      </c>
      <c r="B279" s="13" t="s">
        <v>380</v>
      </c>
      <c r="C279" s="81" t="s">
        <v>381</v>
      </c>
      <c r="D279" s="81" t="s">
        <v>455</v>
      </c>
      <c r="E279" s="141">
        <v>556027000</v>
      </c>
      <c r="F279" s="141">
        <v>204255632</v>
      </c>
      <c r="G279" s="142" t="s">
        <v>477</v>
      </c>
      <c r="H279" s="143"/>
    </row>
    <row r="280" spans="1:8" ht="24.75" customHeight="1" x14ac:dyDescent="0.25">
      <c r="A280" s="12" t="s">
        <v>110</v>
      </c>
      <c r="B280" s="13" t="s">
        <v>376</v>
      </c>
      <c r="C280" s="81" t="s">
        <v>377</v>
      </c>
      <c r="D280" s="81" t="s">
        <v>453</v>
      </c>
      <c r="E280" s="141">
        <v>14050847330</v>
      </c>
      <c r="F280" s="141">
        <v>2474180060</v>
      </c>
      <c r="G280" s="142" t="s">
        <v>479</v>
      </c>
      <c r="H280" s="143"/>
    </row>
    <row r="281" spans="1:8" ht="24.75" customHeight="1" x14ac:dyDescent="0.25">
      <c r="A281" s="12" t="s">
        <v>110</v>
      </c>
      <c r="B281" s="13" t="s">
        <v>376</v>
      </c>
      <c r="C281" s="81" t="s">
        <v>377</v>
      </c>
      <c r="D281" s="81" t="s">
        <v>454</v>
      </c>
      <c r="E281" s="141">
        <v>994830000</v>
      </c>
      <c r="F281" s="141">
        <v>465748067</v>
      </c>
      <c r="G281" s="142" t="s">
        <v>478</v>
      </c>
      <c r="H281" s="143"/>
    </row>
    <row r="282" spans="1:8" ht="24.75" customHeight="1" x14ac:dyDescent="0.25">
      <c r="A282" s="12" t="s">
        <v>110</v>
      </c>
      <c r="B282" s="13" t="s">
        <v>380</v>
      </c>
      <c r="C282" s="81" t="s">
        <v>381</v>
      </c>
      <c r="D282" s="81" t="s">
        <v>455</v>
      </c>
      <c r="E282" s="141">
        <v>555968800</v>
      </c>
      <c r="F282" s="141">
        <v>257255632</v>
      </c>
      <c r="G282" s="142" t="s">
        <v>480</v>
      </c>
      <c r="H282" s="143"/>
    </row>
    <row r="283" spans="1:8" ht="24.75" customHeight="1" x14ac:dyDescent="0.25">
      <c r="A283" s="12" t="s">
        <v>111</v>
      </c>
      <c r="B283" s="13" t="s">
        <v>376</v>
      </c>
      <c r="C283" s="81" t="s">
        <v>377</v>
      </c>
      <c r="D283" s="81" t="s">
        <v>453</v>
      </c>
      <c r="E283" s="141">
        <v>16250847330</v>
      </c>
      <c r="F283" s="141">
        <v>2474584660</v>
      </c>
      <c r="G283" s="142" t="s">
        <v>482</v>
      </c>
      <c r="H283" s="143"/>
    </row>
    <row r="284" spans="1:8" ht="24.75" customHeight="1" x14ac:dyDescent="0.25">
      <c r="A284" s="12" t="s">
        <v>111</v>
      </c>
      <c r="B284" s="13" t="s">
        <v>376</v>
      </c>
      <c r="C284" s="81" t="s">
        <v>377</v>
      </c>
      <c r="D284" s="81" t="s">
        <v>454</v>
      </c>
      <c r="E284" s="141">
        <v>994830000</v>
      </c>
      <c r="F284" s="141">
        <v>465748067</v>
      </c>
      <c r="G284" s="142" t="s">
        <v>481</v>
      </c>
      <c r="H284" s="143"/>
    </row>
    <row r="285" spans="1:8" ht="24.75" customHeight="1" x14ac:dyDescent="0.25">
      <c r="A285" s="12" t="s">
        <v>111</v>
      </c>
      <c r="B285" s="13" t="s">
        <v>380</v>
      </c>
      <c r="C285" s="81" t="s">
        <v>381</v>
      </c>
      <c r="D285" s="81" t="s">
        <v>455</v>
      </c>
      <c r="E285" s="141">
        <v>555968800</v>
      </c>
      <c r="F285" s="141">
        <v>258504432</v>
      </c>
      <c r="G285" s="142" t="s">
        <v>483</v>
      </c>
      <c r="H285" s="143"/>
    </row>
    <row r="286" spans="1:8" ht="24.75" customHeight="1" x14ac:dyDescent="0.25">
      <c r="A286" s="12" t="s">
        <v>112</v>
      </c>
      <c r="B286" s="13" t="s">
        <v>376</v>
      </c>
      <c r="C286" s="81" t="s">
        <v>377</v>
      </c>
      <c r="D286" s="81" t="s">
        <v>453</v>
      </c>
      <c r="E286" s="141">
        <v>16250847330</v>
      </c>
      <c r="F286" s="141">
        <v>4173114640</v>
      </c>
      <c r="G286" s="142" t="s">
        <v>494</v>
      </c>
      <c r="H286" s="143"/>
    </row>
    <row r="287" spans="1:8" ht="24.75" customHeight="1" x14ac:dyDescent="0.25">
      <c r="A287" s="12" t="s">
        <v>112</v>
      </c>
      <c r="B287" s="13" t="s">
        <v>376</v>
      </c>
      <c r="C287" s="81" t="s">
        <v>377</v>
      </c>
      <c r="D287" s="81" t="s">
        <v>454</v>
      </c>
      <c r="E287" s="141">
        <v>994830000</v>
      </c>
      <c r="F287" s="141">
        <v>670870067</v>
      </c>
      <c r="G287" s="142" t="s">
        <v>495</v>
      </c>
      <c r="H287" s="143"/>
    </row>
    <row r="288" spans="1:8" ht="24.75" customHeight="1" x14ac:dyDescent="0.25">
      <c r="A288" s="12" t="s">
        <v>112</v>
      </c>
      <c r="B288" s="13" t="s">
        <v>380</v>
      </c>
      <c r="C288" s="81" t="s">
        <v>381</v>
      </c>
      <c r="D288" s="81" t="s">
        <v>455</v>
      </c>
      <c r="E288" s="141">
        <v>555968800</v>
      </c>
      <c r="F288" s="141">
        <v>365698432</v>
      </c>
      <c r="G288" s="142" t="s">
        <v>496</v>
      </c>
      <c r="H288" s="143"/>
    </row>
    <row r="289" spans="1:44" ht="24.75" customHeight="1" x14ac:dyDescent="0.25">
      <c r="A289" s="12" t="s">
        <v>113</v>
      </c>
      <c r="B289" s="13" t="s">
        <v>376</v>
      </c>
      <c r="C289" s="81" t="s">
        <v>377</v>
      </c>
      <c r="D289" s="81" t="s">
        <v>453</v>
      </c>
      <c r="E289" s="141">
        <v>14531222574</v>
      </c>
      <c r="F289" s="141">
        <v>6747111211</v>
      </c>
      <c r="G289" s="142" t="s">
        <v>491</v>
      </c>
      <c r="H289" s="143"/>
    </row>
    <row r="290" spans="1:44" ht="24.75" customHeight="1" x14ac:dyDescent="0.25">
      <c r="A290" s="12" t="s">
        <v>113</v>
      </c>
      <c r="B290" s="13" t="s">
        <v>376</v>
      </c>
      <c r="C290" s="81" t="s">
        <v>377</v>
      </c>
      <c r="D290" s="81" t="s">
        <v>454</v>
      </c>
      <c r="E290" s="141">
        <v>1108778133</v>
      </c>
      <c r="F290" s="141">
        <v>753697067</v>
      </c>
      <c r="G290" s="142" t="s">
        <v>490</v>
      </c>
      <c r="H290" s="143"/>
    </row>
    <row r="291" spans="1:44" ht="24.75" customHeight="1" x14ac:dyDescent="0.25">
      <c r="A291" s="12" t="s">
        <v>113</v>
      </c>
      <c r="B291" s="13" t="s">
        <v>380</v>
      </c>
      <c r="C291" s="81" t="s">
        <v>381</v>
      </c>
      <c r="D291" s="81" t="s">
        <v>455</v>
      </c>
      <c r="E291" s="141">
        <v>588674533</v>
      </c>
      <c r="F291" s="141">
        <v>418698432</v>
      </c>
      <c r="G291" s="142" t="s">
        <v>492</v>
      </c>
      <c r="H291" s="143"/>
    </row>
    <row r="292" spans="1:44" ht="24.75" customHeight="1" x14ac:dyDescent="0.25">
      <c r="A292" s="12" t="s">
        <v>114</v>
      </c>
      <c r="B292" s="13" t="s">
        <v>376</v>
      </c>
      <c r="C292" s="81" t="s">
        <v>377</v>
      </c>
      <c r="D292" s="81" t="s">
        <v>453</v>
      </c>
      <c r="E292" s="141">
        <v>14540131974</v>
      </c>
      <c r="F292" s="141">
        <v>8241615502</v>
      </c>
      <c r="G292" s="142" t="s">
        <v>505</v>
      </c>
      <c r="H292" s="143"/>
    </row>
    <row r="293" spans="1:44" ht="24.75" customHeight="1" x14ac:dyDescent="0.25">
      <c r="A293" s="12" t="s">
        <v>114</v>
      </c>
      <c r="B293" s="13" t="s">
        <v>376</v>
      </c>
      <c r="C293" s="81" t="s">
        <v>377</v>
      </c>
      <c r="D293" s="81" t="s">
        <v>454</v>
      </c>
      <c r="E293" s="141">
        <v>1101525033</v>
      </c>
      <c r="F293" s="141">
        <v>831446067</v>
      </c>
      <c r="G293" s="142" t="s">
        <v>506</v>
      </c>
      <c r="H293" s="143"/>
    </row>
    <row r="294" spans="1:44" ht="24.75" customHeight="1" x14ac:dyDescent="0.25">
      <c r="A294" s="12" t="s">
        <v>114</v>
      </c>
      <c r="B294" s="13" t="s">
        <v>380</v>
      </c>
      <c r="C294" s="81" t="s">
        <v>381</v>
      </c>
      <c r="D294" s="81" t="s">
        <v>455</v>
      </c>
      <c r="E294" s="141">
        <v>587018233</v>
      </c>
      <c r="F294" s="141">
        <v>471698432</v>
      </c>
      <c r="G294" s="142" t="s">
        <v>507</v>
      </c>
      <c r="H294" s="143"/>
    </row>
    <row r="295" spans="1:44" ht="24.75" customHeight="1" x14ac:dyDescent="0.25">
      <c r="A295" s="12" t="s">
        <v>115</v>
      </c>
      <c r="B295" s="13" t="s">
        <v>376</v>
      </c>
      <c r="C295" s="13" t="s">
        <v>377</v>
      </c>
      <c r="D295" s="40" t="s">
        <v>453</v>
      </c>
      <c r="E295" s="141">
        <v>14369170059</v>
      </c>
      <c r="F295" s="141">
        <v>10284453856</v>
      </c>
      <c r="G295" s="152" t="s">
        <v>508</v>
      </c>
      <c r="H295" s="143"/>
    </row>
    <row r="296" spans="1:44" ht="24.75" customHeight="1" x14ac:dyDescent="0.25">
      <c r="A296" s="12" t="s">
        <v>115</v>
      </c>
      <c r="B296" s="13" t="s">
        <v>376</v>
      </c>
      <c r="C296" s="13" t="s">
        <v>377</v>
      </c>
      <c r="D296" s="40" t="s">
        <v>454</v>
      </c>
      <c r="E296" s="141">
        <v>1101525033</v>
      </c>
      <c r="F296" s="141">
        <v>952723467</v>
      </c>
      <c r="G296" s="152" t="s">
        <v>509</v>
      </c>
      <c r="H296" s="143"/>
    </row>
    <row r="297" spans="1:44" ht="24.75" customHeight="1" x14ac:dyDescent="0.25">
      <c r="A297" s="12" t="s">
        <v>115</v>
      </c>
      <c r="B297" s="13" t="s">
        <v>380</v>
      </c>
      <c r="C297" s="13" t="s">
        <v>381</v>
      </c>
      <c r="D297" s="40" t="s">
        <v>455</v>
      </c>
      <c r="E297" s="141">
        <v>587018233</v>
      </c>
      <c r="F297" s="141">
        <v>532026766</v>
      </c>
      <c r="G297" s="152" t="s">
        <v>510</v>
      </c>
      <c r="H297" s="143"/>
    </row>
    <row r="298" spans="1:44" ht="15" thickBot="1" x14ac:dyDescent="0.3">
      <c r="A298" s="113"/>
      <c r="B298" s="167"/>
      <c r="C298" s="167"/>
      <c r="D298" s="114"/>
      <c r="E298" s="167"/>
      <c r="F298" s="167"/>
      <c r="G298" s="164"/>
      <c r="H298" s="143"/>
    </row>
    <row r="299" spans="1:44" ht="30.75" customHeight="1" x14ac:dyDescent="0.25">
      <c r="A299" s="919" t="s">
        <v>158</v>
      </c>
      <c r="B299" s="920"/>
      <c r="C299" s="920"/>
      <c r="D299" s="920"/>
      <c r="E299" s="920"/>
      <c r="F299" s="920"/>
      <c r="G299" s="921"/>
    </row>
    <row r="300" spans="1:44" ht="43.5" thickBot="1" x14ac:dyDescent="0.3">
      <c r="A300" s="5" t="s">
        <v>49</v>
      </c>
      <c r="B300" s="18" t="s">
        <v>126</v>
      </c>
      <c r="C300" s="18" t="s">
        <v>127</v>
      </c>
      <c r="D300" s="55" t="s">
        <v>154</v>
      </c>
      <c r="E300" s="171" t="s">
        <v>159</v>
      </c>
      <c r="F300" s="171" t="s">
        <v>160</v>
      </c>
      <c r="G300" s="56" t="s">
        <v>155</v>
      </c>
    </row>
    <row r="301" spans="1:44" ht="16.5" customHeight="1" x14ac:dyDescent="0.25">
      <c r="A301" s="12" t="s">
        <v>117</v>
      </c>
      <c r="B301" s="13" t="s">
        <v>376</v>
      </c>
      <c r="C301" s="13" t="s">
        <v>377</v>
      </c>
      <c r="D301" s="40" t="s">
        <v>453</v>
      </c>
      <c r="E301" s="179">
        <v>16793566000</v>
      </c>
      <c r="F301" s="179">
        <v>0</v>
      </c>
      <c r="G301" s="348" t="s">
        <v>502</v>
      </c>
      <c r="H301" s="105"/>
    </row>
    <row r="302" spans="1:44" s="36" customFormat="1" ht="16.5" customHeight="1" x14ac:dyDescent="0.25">
      <c r="A302" s="12" t="s">
        <v>117</v>
      </c>
      <c r="B302" s="13" t="s">
        <v>376</v>
      </c>
      <c r="C302" s="13" t="s">
        <v>377</v>
      </c>
      <c r="D302" s="40" t="s">
        <v>454</v>
      </c>
      <c r="E302" s="179">
        <v>1122033000</v>
      </c>
      <c r="F302" s="179">
        <v>0</v>
      </c>
      <c r="G302" s="348" t="s">
        <v>503</v>
      </c>
      <c r="H302" s="105"/>
      <c r="I302" s="4"/>
      <c r="J302" s="4"/>
      <c r="K302" s="4"/>
      <c r="L302" s="4"/>
      <c r="M302" s="4"/>
      <c r="N302" s="9"/>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row>
    <row r="303" spans="1:44" s="36" customFormat="1" ht="16.5" customHeight="1" x14ac:dyDescent="0.25">
      <c r="A303" s="12" t="s">
        <v>117</v>
      </c>
      <c r="B303" s="13" t="s">
        <v>380</v>
      </c>
      <c r="C303" s="13" t="s">
        <v>381</v>
      </c>
      <c r="D303" s="40" t="s">
        <v>455</v>
      </c>
      <c r="E303" s="179">
        <v>384791000</v>
      </c>
      <c r="F303" s="179">
        <v>0</v>
      </c>
      <c r="G303" s="348" t="s">
        <v>504</v>
      </c>
      <c r="H303" s="105"/>
      <c r="I303" s="4"/>
      <c r="J303" s="4"/>
      <c r="K303" s="4"/>
      <c r="L303" s="4"/>
      <c r="M303" s="4"/>
      <c r="N303" s="9"/>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row>
    <row r="304" spans="1:44" s="36" customFormat="1" ht="16.5" customHeight="1" x14ac:dyDescent="0.25">
      <c r="A304" s="12" t="s">
        <v>118</v>
      </c>
      <c r="B304" s="13" t="s">
        <v>376</v>
      </c>
      <c r="C304" s="13" t="s">
        <v>377</v>
      </c>
      <c r="D304" s="40" t="s">
        <v>453</v>
      </c>
      <c r="E304" s="179">
        <v>16751018000</v>
      </c>
      <c r="F304" s="179">
        <v>451731458</v>
      </c>
      <c r="G304" s="348" t="s">
        <v>511</v>
      </c>
      <c r="H304" s="105"/>
      <c r="I304" s="4"/>
      <c r="J304" s="4"/>
      <c r="K304" s="4"/>
      <c r="L304" s="4"/>
      <c r="M304" s="4"/>
      <c r="N304" s="9"/>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row>
    <row r="305" spans="1:44" s="36" customFormat="1" ht="16.5" customHeight="1" x14ac:dyDescent="0.25">
      <c r="A305" s="12" t="s">
        <v>118</v>
      </c>
      <c r="B305" s="13" t="s">
        <v>376</v>
      </c>
      <c r="C305" s="13" t="s">
        <v>377</v>
      </c>
      <c r="D305" s="40" t="s">
        <v>454</v>
      </c>
      <c r="E305" s="179">
        <v>1164581000</v>
      </c>
      <c r="F305" s="179">
        <v>0</v>
      </c>
      <c r="G305" s="348" t="s">
        <v>512</v>
      </c>
      <c r="H305" s="105"/>
      <c r="I305" s="4"/>
      <c r="J305" s="4"/>
      <c r="K305" s="4"/>
      <c r="L305" s="4"/>
      <c r="M305" s="4"/>
      <c r="N305" s="9"/>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row>
    <row r="306" spans="1:44" s="36" customFormat="1" ht="16.5" customHeight="1" x14ac:dyDescent="0.25">
      <c r="A306" s="12" t="s">
        <v>118</v>
      </c>
      <c r="B306" s="13" t="s">
        <v>380</v>
      </c>
      <c r="C306" s="13" t="s">
        <v>381</v>
      </c>
      <c r="D306" s="40" t="s">
        <v>455</v>
      </c>
      <c r="E306" s="179">
        <v>384791000</v>
      </c>
      <c r="F306" s="179">
        <v>0</v>
      </c>
      <c r="G306" s="348" t="s">
        <v>513</v>
      </c>
      <c r="H306" s="105"/>
      <c r="I306" s="4"/>
      <c r="J306" s="4"/>
      <c r="K306" s="4"/>
      <c r="L306" s="4"/>
      <c r="M306" s="4"/>
      <c r="N306" s="9"/>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row>
    <row r="307" spans="1:44" s="36" customFormat="1" ht="16.5" customHeight="1" x14ac:dyDescent="0.25">
      <c r="A307" s="12" t="s">
        <v>119</v>
      </c>
      <c r="B307" s="13" t="s">
        <v>376</v>
      </c>
      <c r="C307" s="13" t="s">
        <v>377</v>
      </c>
      <c r="D307" s="40" t="s">
        <v>453</v>
      </c>
      <c r="E307" s="179">
        <v>16787149000</v>
      </c>
      <c r="F307" s="179">
        <v>1081927119</v>
      </c>
      <c r="G307" s="348" t="s">
        <v>514</v>
      </c>
      <c r="H307" s="105"/>
      <c r="I307" s="4"/>
      <c r="J307" s="4"/>
      <c r="K307" s="4"/>
      <c r="L307" s="4"/>
      <c r="M307" s="4"/>
      <c r="N307" s="9"/>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row>
    <row r="308" spans="1:44" s="36" customFormat="1" ht="16.5" customHeight="1" x14ac:dyDescent="0.25">
      <c r="A308" s="12" t="s">
        <v>119</v>
      </c>
      <c r="B308" s="13" t="s">
        <v>376</v>
      </c>
      <c r="C308" s="13" t="s">
        <v>377</v>
      </c>
      <c r="D308" s="40" t="s">
        <v>454</v>
      </c>
      <c r="E308" s="179">
        <v>1128450000</v>
      </c>
      <c r="F308" s="179">
        <v>27431633</v>
      </c>
      <c r="G308" s="348" t="s">
        <v>515</v>
      </c>
      <c r="H308" s="105"/>
      <c r="I308" s="4"/>
      <c r="J308" s="4"/>
      <c r="K308" s="4"/>
      <c r="L308" s="4"/>
      <c r="M308" s="4"/>
      <c r="N308" s="9"/>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row>
    <row r="309" spans="1:44" s="36" customFormat="1" ht="16.5" customHeight="1" x14ac:dyDescent="0.25">
      <c r="A309" s="12" t="s">
        <v>119</v>
      </c>
      <c r="B309" s="13" t="s">
        <v>380</v>
      </c>
      <c r="C309" s="13" t="s">
        <v>381</v>
      </c>
      <c r="D309" s="40" t="s">
        <v>455</v>
      </c>
      <c r="E309" s="179">
        <v>384791000</v>
      </c>
      <c r="F309" s="179">
        <v>10068234</v>
      </c>
      <c r="G309" s="348" t="s">
        <v>516</v>
      </c>
      <c r="H309" s="105"/>
      <c r="I309" s="4"/>
      <c r="J309" s="4"/>
      <c r="K309" s="4"/>
      <c r="L309" s="4"/>
      <c r="M309" s="4"/>
      <c r="N309" s="9"/>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row>
    <row r="310" spans="1:44" s="36" customFormat="1" ht="16.5" customHeight="1" x14ac:dyDescent="0.25">
      <c r="A310" s="12" t="s">
        <v>120</v>
      </c>
      <c r="B310" s="13" t="s">
        <v>376</v>
      </c>
      <c r="C310" s="13" t="s">
        <v>377</v>
      </c>
      <c r="D310" s="40" t="s">
        <v>453</v>
      </c>
      <c r="E310" s="179">
        <v>16787149000</v>
      </c>
      <c r="F310" s="179">
        <v>1840700668</v>
      </c>
      <c r="G310" s="348" t="s">
        <v>521</v>
      </c>
      <c r="H310" s="105"/>
      <c r="I310" s="4"/>
      <c r="J310" s="4"/>
      <c r="K310" s="4"/>
      <c r="L310" s="4"/>
      <c r="M310" s="4"/>
      <c r="N310" s="9"/>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row>
    <row r="311" spans="1:44" s="36" customFormat="1" ht="16.5" customHeight="1" x14ac:dyDescent="0.25">
      <c r="A311" s="12" t="s">
        <v>120</v>
      </c>
      <c r="B311" s="13" t="s">
        <v>376</v>
      </c>
      <c r="C311" s="13" t="s">
        <v>377</v>
      </c>
      <c r="D311" s="40" t="s">
        <v>454</v>
      </c>
      <c r="E311" s="179">
        <v>1128450000</v>
      </c>
      <c r="F311" s="179">
        <v>100569000</v>
      </c>
      <c r="G311" s="348" t="s">
        <v>522</v>
      </c>
      <c r="H311" s="105"/>
      <c r="I311" s="4"/>
      <c r="J311" s="4"/>
      <c r="K311" s="4"/>
      <c r="L311" s="4"/>
      <c r="M311" s="4"/>
      <c r="N311" s="9"/>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row>
    <row r="312" spans="1:44" s="36" customFormat="1" ht="16.5" customHeight="1" x14ac:dyDescent="0.25">
      <c r="A312" s="12" t="s">
        <v>120</v>
      </c>
      <c r="B312" s="13" t="s">
        <v>380</v>
      </c>
      <c r="C312" s="13" t="s">
        <v>381</v>
      </c>
      <c r="D312" s="40" t="s">
        <v>455</v>
      </c>
      <c r="E312" s="179">
        <v>384791000</v>
      </c>
      <c r="F312" s="179">
        <v>33057234</v>
      </c>
      <c r="G312" s="348" t="s">
        <v>523</v>
      </c>
      <c r="H312" s="105"/>
      <c r="I312" s="4"/>
      <c r="J312" s="4"/>
      <c r="K312" s="4"/>
      <c r="L312" s="4"/>
      <c r="M312" s="4"/>
      <c r="N312" s="9"/>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row>
    <row r="313" spans="1:44" s="36" customFormat="1" ht="16.5" customHeight="1" x14ac:dyDescent="0.25">
      <c r="A313" s="12" t="s">
        <v>121</v>
      </c>
      <c r="B313" s="13" t="s">
        <v>376</v>
      </c>
      <c r="C313" s="13" t="s">
        <v>377</v>
      </c>
      <c r="D313" s="40" t="s">
        <v>453</v>
      </c>
      <c r="E313" s="179">
        <v>16787149000</v>
      </c>
      <c r="F313" s="179">
        <v>2618796595</v>
      </c>
      <c r="G313" s="348" t="s">
        <v>591</v>
      </c>
      <c r="H313" s="105"/>
      <c r="I313" s="4"/>
      <c r="J313" s="4"/>
      <c r="K313" s="4"/>
      <c r="L313" s="4"/>
      <c r="M313" s="4"/>
      <c r="N313" s="9"/>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row>
    <row r="314" spans="1:44" s="36" customFormat="1" ht="16.5" customHeight="1" x14ac:dyDescent="0.25">
      <c r="A314" s="12" t="s">
        <v>121</v>
      </c>
      <c r="B314" s="13" t="s">
        <v>376</v>
      </c>
      <c r="C314" s="13" t="s">
        <v>377</v>
      </c>
      <c r="D314" s="40" t="s">
        <v>454</v>
      </c>
      <c r="E314" s="179">
        <v>1128450000</v>
      </c>
      <c r="F314" s="179">
        <v>192284900</v>
      </c>
      <c r="G314" s="348" t="s">
        <v>590</v>
      </c>
      <c r="H314" s="364"/>
      <c r="I314" s="4"/>
      <c r="J314" s="4"/>
      <c r="K314" s="4"/>
      <c r="L314" s="4"/>
      <c r="M314" s="4"/>
      <c r="N314" s="9"/>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row>
    <row r="315" spans="1:44" s="36" customFormat="1" ht="16.5" customHeight="1" x14ac:dyDescent="0.25">
      <c r="A315" s="12" t="s">
        <v>121</v>
      </c>
      <c r="B315" s="13" t="s">
        <v>380</v>
      </c>
      <c r="C315" s="13" t="s">
        <v>381</v>
      </c>
      <c r="D315" s="40" t="s">
        <v>455</v>
      </c>
      <c r="E315" s="179">
        <v>384791000</v>
      </c>
      <c r="F315" s="179">
        <v>68038234</v>
      </c>
      <c r="G315" s="348" t="s">
        <v>592</v>
      </c>
      <c r="H315" s="364"/>
      <c r="I315" s="4"/>
      <c r="J315" s="4"/>
      <c r="K315" s="4"/>
      <c r="L315" s="4"/>
      <c r="M315" s="4"/>
      <c r="N315" s="9"/>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row>
    <row r="316" spans="1:44" s="36" customFormat="1" ht="16.5" customHeight="1" x14ac:dyDescent="0.25">
      <c r="A316" s="12" t="s">
        <v>122</v>
      </c>
      <c r="B316" s="13" t="s">
        <v>376</v>
      </c>
      <c r="C316" s="13" t="s">
        <v>377</v>
      </c>
      <c r="D316" s="40" t="s">
        <v>453</v>
      </c>
      <c r="E316" s="179">
        <v>19752337514</v>
      </c>
      <c r="F316" s="179">
        <v>4555127585</v>
      </c>
      <c r="G316" s="348" t="s">
        <v>593</v>
      </c>
      <c r="H316" s="364"/>
      <c r="I316" s="4"/>
      <c r="J316" s="4"/>
      <c r="K316" s="4"/>
      <c r="L316" s="4"/>
      <c r="M316" s="4"/>
      <c r="N316" s="9"/>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row>
    <row r="317" spans="1:44" s="36" customFormat="1" ht="16.5" customHeight="1" x14ac:dyDescent="0.25">
      <c r="A317" s="12" t="s">
        <v>122</v>
      </c>
      <c r="B317" s="13" t="s">
        <v>376</v>
      </c>
      <c r="C317" s="13" t="s">
        <v>377</v>
      </c>
      <c r="D317" s="40" t="s">
        <v>454</v>
      </c>
      <c r="E317" s="179">
        <v>1128450000</v>
      </c>
      <c r="F317" s="179">
        <v>291670967</v>
      </c>
      <c r="G317" s="348" t="s">
        <v>594</v>
      </c>
      <c r="H317" s="364"/>
      <c r="I317" s="4"/>
      <c r="J317" s="4"/>
      <c r="K317" s="4"/>
      <c r="L317" s="4"/>
      <c r="M317" s="4"/>
      <c r="N317" s="9"/>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row>
    <row r="318" spans="1:44" s="36" customFormat="1" ht="16.5" customHeight="1" x14ac:dyDescent="0.25">
      <c r="A318" s="12" t="s">
        <v>122</v>
      </c>
      <c r="B318" s="13" t="s">
        <v>380</v>
      </c>
      <c r="C318" s="13" t="s">
        <v>381</v>
      </c>
      <c r="D318" s="40" t="s">
        <v>455</v>
      </c>
      <c r="E318" s="179">
        <v>384791000</v>
      </c>
      <c r="F318" s="179">
        <v>106932234</v>
      </c>
      <c r="G318" s="348" t="s">
        <v>595</v>
      </c>
      <c r="H318" s="364"/>
      <c r="I318" s="4"/>
      <c r="J318" s="4"/>
      <c r="K318" s="4"/>
      <c r="L318" s="4"/>
      <c r="M318" s="4"/>
      <c r="N318" s="9"/>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row>
    <row r="319" spans="1:44" s="36" customFormat="1" ht="16.5" customHeight="1" x14ac:dyDescent="0.25">
      <c r="A319" s="12" t="s">
        <v>110</v>
      </c>
      <c r="B319" s="13" t="s">
        <v>376</v>
      </c>
      <c r="C319" s="13" t="s">
        <v>377</v>
      </c>
      <c r="D319" s="40" t="s">
        <v>453</v>
      </c>
      <c r="E319" s="179">
        <v>19752337514</v>
      </c>
      <c r="F319" s="179">
        <v>6098943573</v>
      </c>
      <c r="G319" s="348" t="s">
        <v>593</v>
      </c>
      <c r="H319" s="364"/>
      <c r="I319" s="4"/>
      <c r="J319" s="4"/>
      <c r="K319" s="4"/>
      <c r="L319" s="4"/>
      <c r="M319" s="4"/>
      <c r="N319" s="9"/>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row>
    <row r="320" spans="1:44" s="36" customFormat="1" ht="16.5" customHeight="1" x14ac:dyDescent="0.25">
      <c r="A320" s="12" t="s">
        <v>110</v>
      </c>
      <c r="B320" s="13" t="s">
        <v>376</v>
      </c>
      <c r="C320" s="13" t="s">
        <v>377</v>
      </c>
      <c r="D320" s="40" t="s">
        <v>454</v>
      </c>
      <c r="E320" s="179">
        <v>1128450000</v>
      </c>
      <c r="F320" s="179">
        <v>408952967</v>
      </c>
      <c r="G320" s="348" t="s">
        <v>596</v>
      </c>
      <c r="H320" s="364"/>
      <c r="I320" s="4"/>
      <c r="J320" s="4"/>
      <c r="K320" s="4"/>
      <c r="L320" s="4"/>
      <c r="M320" s="4"/>
      <c r="N320" s="9"/>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row>
    <row r="321" spans="1:44" s="36" customFormat="1" ht="16.5" customHeight="1" x14ac:dyDescent="0.25">
      <c r="A321" s="12" t="s">
        <v>110</v>
      </c>
      <c r="B321" s="13" t="s">
        <v>380</v>
      </c>
      <c r="C321" s="13" t="s">
        <v>381</v>
      </c>
      <c r="D321" s="40" t="s">
        <v>455</v>
      </c>
      <c r="E321" s="179">
        <v>384791000</v>
      </c>
      <c r="F321" s="179">
        <v>141913234</v>
      </c>
      <c r="G321" s="348" t="s">
        <v>595</v>
      </c>
      <c r="H321" s="364"/>
      <c r="I321" s="4"/>
      <c r="J321" s="4"/>
      <c r="K321" s="4"/>
      <c r="L321" s="4"/>
      <c r="M321" s="4"/>
      <c r="N321" s="9"/>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row>
    <row r="322" spans="1:44" s="36" customFormat="1" ht="16.5" customHeight="1" x14ac:dyDescent="0.25">
      <c r="A322" s="12" t="s">
        <v>111</v>
      </c>
      <c r="B322" s="13" t="s">
        <v>376</v>
      </c>
      <c r="C322" s="13" t="s">
        <v>377</v>
      </c>
      <c r="D322" s="40" t="s">
        <v>453</v>
      </c>
      <c r="E322" s="179">
        <v>19752337514</v>
      </c>
      <c r="F322" s="179">
        <v>7660975218</v>
      </c>
      <c r="G322" s="348" t="s">
        <v>598</v>
      </c>
      <c r="H322" s="364"/>
      <c r="I322" s="4"/>
      <c r="J322" s="4"/>
      <c r="K322" s="4"/>
      <c r="L322" s="4"/>
      <c r="M322" s="4"/>
      <c r="N322" s="9"/>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row>
    <row r="323" spans="1:44" s="36" customFormat="1" ht="16.5" customHeight="1" x14ac:dyDescent="0.25">
      <c r="A323" s="12" t="s">
        <v>111</v>
      </c>
      <c r="B323" s="13" t="s">
        <v>376</v>
      </c>
      <c r="C323" s="13" t="s">
        <v>377</v>
      </c>
      <c r="D323" s="40" t="s">
        <v>454</v>
      </c>
      <c r="E323" s="179">
        <v>1128450000</v>
      </c>
      <c r="F323" s="179">
        <v>511813967</v>
      </c>
      <c r="G323" s="348" t="s">
        <v>599</v>
      </c>
      <c r="H323" s="364"/>
      <c r="I323" s="4"/>
      <c r="J323" s="4"/>
      <c r="K323" s="4"/>
      <c r="L323" s="4"/>
      <c r="M323" s="4"/>
      <c r="N323" s="9"/>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row>
    <row r="324" spans="1:44" s="36" customFormat="1" ht="16.5" customHeight="1" x14ac:dyDescent="0.25">
      <c r="A324" s="12" t="s">
        <v>111</v>
      </c>
      <c r="B324" s="13" t="s">
        <v>380</v>
      </c>
      <c r="C324" s="13" t="s">
        <v>381</v>
      </c>
      <c r="D324" s="40" t="s">
        <v>455</v>
      </c>
      <c r="E324" s="179">
        <v>384791000</v>
      </c>
      <c r="F324" s="179">
        <v>176894234</v>
      </c>
      <c r="G324" s="348" t="s">
        <v>597</v>
      </c>
      <c r="H324" s="364"/>
      <c r="I324" s="4"/>
      <c r="J324" s="4"/>
      <c r="K324" s="4"/>
      <c r="L324" s="4"/>
      <c r="M324" s="4"/>
      <c r="N324" s="9"/>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row>
    <row r="325" spans="1:44" s="36" customFormat="1" ht="16.5" customHeight="1" x14ac:dyDescent="0.25">
      <c r="A325" s="12" t="s">
        <v>112</v>
      </c>
      <c r="B325" s="13" t="s">
        <v>376</v>
      </c>
      <c r="C325" s="13" t="s">
        <v>377</v>
      </c>
      <c r="D325" s="40" t="s">
        <v>453</v>
      </c>
      <c r="E325" s="179">
        <v>20504705626.999992</v>
      </c>
      <c r="F325" s="179">
        <v>9311321491</v>
      </c>
      <c r="G325" s="348" t="s">
        <v>601</v>
      </c>
      <c r="H325" s="364"/>
      <c r="I325" s="4"/>
      <c r="J325" s="4"/>
      <c r="K325" s="4"/>
      <c r="L325" s="4"/>
      <c r="M325" s="4"/>
      <c r="N325" s="9"/>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row>
    <row r="326" spans="1:44" s="36" customFormat="1" ht="16.5" customHeight="1" x14ac:dyDescent="0.25">
      <c r="A326" s="12" t="s">
        <v>112</v>
      </c>
      <c r="B326" s="13" t="s">
        <v>376</v>
      </c>
      <c r="C326" s="13" t="s">
        <v>377</v>
      </c>
      <c r="D326" s="40" t="s">
        <v>454</v>
      </c>
      <c r="E326" s="179">
        <v>1037146514</v>
      </c>
      <c r="F326" s="179">
        <v>614674967</v>
      </c>
      <c r="G326" s="348" t="s">
        <v>602</v>
      </c>
      <c r="H326" s="364"/>
      <c r="I326" s="4"/>
      <c r="J326" s="4"/>
      <c r="K326" s="4"/>
      <c r="L326" s="4"/>
      <c r="M326" s="4"/>
      <c r="N326" s="9"/>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row>
    <row r="327" spans="1:44" s="36" customFormat="1" ht="16.5" customHeight="1" x14ac:dyDescent="0.25">
      <c r="A327" s="12" t="s">
        <v>112</v>
      </c>
      <c r="B327" s="13" t="s">
        <v>380</v>
      </c>
      <c r="C327" s="13" t="s">
        <v>381</v>
      </c>
      <c r="D327" s="40" t="s">
        <v>455</v>
      </c>
      <c r="E327" s="179">
        <v>384791000</v>
      </c>
      <c r="F327" s="179">
        <v>211875234</v>
      </c>
      <c r="G327" s="348" t="s">
        <v>603</v>
      </c>
      <c r="H327" s="364"/>
      <c r="I327" s="4"/>
      <c r="J327" s="4"/>
      <c r="K327" s="4"/>
      <c r="L327" s="4"/>
      <c r="M327" s="4"/>
      <c r="N327" s="9"/>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row>
    <row r="328" spans="1:44" s="36" customFormat="1" ht="16.5" customHeight="1" x14ac:dyDescent="0.25">
      <c r="A328" s="12" t="s">
        <v>113</v>
      </c>
      <c r="B328" s="13" t="s">
        <v>376</v>
      </c>
      <c r="C328" s="13" t="s">
        <v>377</v>
      </c>
      <c r="D328" s="40" t="s">
        <v>453</v>
      </c>
      <c r="E328" s="179">
        <v>20551301475</v>
      </c>
      <c r="F328" s="179">
        <v>10934545324</v>
      </c>
      <c r="G328" s="348" t="s">
        <v>604</v>
      </c>
      <c r="H328" s="364"/>
      <c r="I328" s="4"/>
      <c r="J328" s="4"/>
      <c r="K328" s="4"/>
      <c r="L328" s="4"/>
      <c r="M328" s="4"/>
      <c r="N328" s="9"/>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row>
    <row r="329" spans="1:44" s="36" customFormat="1" ht="16.5" customHeight="1" x14ac:dyDescent="0.25">
      <c r="A329" s="12" t="s">
        <v>113</v>
      </c>
      <c r="B329" s="13" t="s">
        <v>376</v>
      </c>
      <c r="C329" s="13" t="s">
        <v>377</v>
      </c>
      <c r="D329" s="40" t="s">
        <v>454</v>
      </c>
      <c r="E329" s="179">
        <v>1025767666</v>
      </c>
      <c r="F329" s="179">
        <v>717535967</v>
      </c>
      <c r="G329" s="348" t="s">
        <v>605</v>
      </c>
      <c r="H329" s="364"/>
      <c r="I329" s="4"/>
      <c r="J329" s="4"/>
      <c r="K329" s="4"/>
      <c r="L329" s="4"/>
      <c r="M329" s="4"/>
      <c r="N329" s="9"/>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row>
    <row r="330" spans="1:44" s="36" customFormat="1" ht="16.5" customHeight="1" x14ac:dyDescent="0.25">
      <c r="A330" s="12" t="s">
        <v>113</v>
      </c>
      <c r="B330" s="13" t="s">
        <v>380</v>
      </c>
      <c r="C330" s="13" t="s">
        <v>381</v>
      </c>
      <c r="D330" s="40" t="s">
        <v>455</v>
      </c>
      <c r="E330" s="179">
        <v>349574000</v>
      </c>
      <c r="F330" s="179">
        <v>246856234</v>
      </c>
      <c r="G330" s="348" t="s">
        <v>606</v>
      </c>
      <c r="H330" s="364"/>
      <c r="I330" s="4"/>
      <c r="J330" s="4"/>
      <c r="K330" s="4"/>
      <c r="L330" s="4"/>
      <c r="M330" s="4"/>
      <c r="N330" s="9"/>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row>
    <row r="331" spans="1:44" s="36" customFormat="1" ht="16.5" customHeight="1" x14ac:dyDescent="0.25">
      <c r="A331" s="12" t="s">
        <v>114</v>
      </c>
      <c r="B331" s="13" t="s">
        <v>376</v>
      </c>
      <c r="C331" s="13" t="s">
        <v>377</v>
      </c>
      <c r="D331" s="40" t="s">
        <v>453</v>
      </c>
      <c r="E331" s="179">
        <v>23581268200.999977</v>
      </c>
      <c r="F331" s="179">
        <v>13298583988</v>
      </c>
      <c r="G331" s="348" t="s">
        <v>607</v>
      </c>
      <c r="H331" s="364"/>
      <c r="I331" s="4"/>
      <c r="J331" s="4"/>
      <c r="K331" s="4"/>
      <c r="L331" s="4"/>
      <c r="M331" s="4"/>
      <c r="N331" s="9"/>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row>
    <row r="332" spans="1:44" s="36" customFormat="1" ht="16.5" customHeight="1" x14ac:dyDescent="0.25">
      <c r="A332" s="12" t="s">
        <v>114</v>
      </c>
      <c r="B332" s="13" t="s">
        <v>376</v>
      </c>
      <c r="C332" s="13" t="s">
        <v>377</v>
      </c>
      <c r="D332" s="40" t="s">
        <v>454</v>
      </c>
      <c r="E332" s="179">
        <v>1038809359.9999999</v>
      </c>
      <c r="F332" s="179">
        <v>820396967</v>
      </c>
      <c r="G332" s="348" t="s">
        <v>609</v>
      </c>
      <c r="H332" s="364"/>
      <c r="I332" s="4"/>
      <c r="J332" s="4"/>
      <c r="K332" s="4"/>
      <c r="L332" s="4"/>
      <c r="M332" s="4"/>
      <c r="N332" s="9"/>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row>
    <row r="333" spans="1:44" s="36" customFormat="1" ht="16.5" customHeight="1" x14ac:dyDescent="0.25">
      <c r="A333" s="12" t="s">
        <v>114</v>
      </c>
      <c r="B333" s="13" t="s">
        <v>380</v>
      </c>
      <c r="C333" s="13" t="s">
        <v>381</v>
      </c>
      <c r="D333" s="40" t="s">
        <v>455</v>
      </c>
      <c r="E333" s="179">
        <v>357164000</v>
      </c>
      <c r="F333" s="179">
        <v>281837234</v>
      </c>
      <c r="G333" s="348" t="s">
        <v>608</v>
      </c>
      <c r="H333" s="364"/>
      <c r="I333" s="4"/>
      <c r="J333" s="4"/>
      <c r="K333" s="4"/>
      <c r="L333" s="4"/>
      <c r="M333" s="4"/>
      <c r="N333" s="9"/>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row>
    <row r="334" spans="1:44" ht="16.5" customHeight="1" x14ac:dyDescent="0.25">
      <c r="A334" s="12" t="str">
        <f t="shared" ref="A334:A336" si="7">+$A$60</f>
        <v>DICIEMBRE</v>
      </c>
      <c r="B334" s="13" t="s">
        <v>376</v>
      </c>
      <c r="C334" s="13" t="s">
        <v>377</v>
      </c>
      <c r="D334" s="40" t="s">
        <v>453</v>
      </c>
      <c r="E334" s="179">
        <f>+H191</f>
        <v>24091568200.999977</v>
      </c>
      <c r="F334" s="179">
        <f>+INVERSIÓN!DM12</f>
        <v>16415025950</v>
      </c>
      <c r="G334" s="543" t="str">
        <f>+N191</f>
        <v>A noviembre se han adelantado acciones de administración, manejo integral y seguimiento a los instrumentos de planeación en las 21 áreas protegidas priorizadas, avanzando según lo programado.</v>
      </c>
      <c r="H334" s="105"/>
    </row>
    <row r="335" spans="1:44" s="36" customFormat="1" ht="16.5" customHeight="1" x14ac:dyDescent="0.25">
      <c r="A335" s="12" t="str">
        <f t="shared" si="7"/>
        <v>DICIEMBRE</v>
      </c>
      <c r="B335" s="13" t="s">
        <v>376</v>
      </c>
      <c r="C335" s="13" t="s">
        <v>377</v>
      </c>
      <c r="D335" s="40" t="s">
        <v>454</v>
      </c>
      <c r="E335" s="179">
        <f>+H192</f>
        <v>1038809359.9999999</v>
      </c>
      <c r="F335" s="179">
        <f>+INVERSIÓN!DM19</f>
        <v>948697367</v>
      </c>
      <c r="G335" s="543" t="str">
        <f>+N192</f>
        <v>Informe consolidado 11 de 12 del año 2023 acumulado cuatrienio 41 documentos: Total pronunciamientos de Afectaciones a la EEP 1.713, acotamiento del sistema hídrico 110, Conservación ecosistemas 15.</v>
      </c>
      <c r="H335" s="105"/>
      <c r="I335" s="4"/>
      <c r="J335" s="4"/>
      <c r="K335" s="4"/>
      <c r="L335" s="4"/>
      <c r="M335" s="4"/>
      <c r="N335" s="9"/>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row>
    <row r="336" spans="1:44" s="36" customFormat="1" ht="16.5" customHeight="1" x14ac:dyDescent="0.25">
      <c r="A336" s="12" t="str">
        <f t="shared" si="7"/>
        <v>DICIEMBRE</v>
      </c>
      <c r="B336" s="13" t="s">
        <v>380</v>
      </c>
      <c r="C336" s="13" t="s">
        <v>381</v>
      </c>
      <c r="D336" s="40" t="s">
        <v>455</v>
      </c>
      <c r="E336" s="179">
        <f>+H193</f>
        <v>357164000</v>
      </c>
      <c r="F336" s="179">
        <f>+INVERSIÓN!DM26</f>
        <v>324408234</v>
      </c>
      <c r="G336" s="543" t="str">
        <f>+N193</f>
        <v>A nov 2023, ejecución el 100% de lo programado, con lo cual se consolida un avance PDD del 75% (0,75) del programa de monitoreo para el cuatrienio. 2023 y 2024 inicia la fase de implementación.</v>
      </c>
      <c r="H336" s="105"/>
      <c r="I336" s="4"/>
      <c r="J336" s="4"/>
      <c r="K336" s="4"/>
      <c r="L336" s="4"/>
      <c r="M336" s="4"/>
      <c r="N336" s="9"/>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row>
    <row r="337" spans="1:44" s="36" customFormat="1" ht="15" hidden="1" thickBot="1" x14ac:dyDescent="0.3">
      <c r="A337" s="21"/>
      <c r="B337" s="4"/>
      <c r="C337" s="4"/>
      <c r="D337" s="35"/>
      <c r="E337" s="4"/>
      <c r="F337" s="4"/>
      <c r="G337" s="163"/>
      <c r="I337" s="4"/>
      <c r="J337" s="4"/>
      <c r="K337" s="4"/>
      <c r="L337" s="4"/>
      <c r="M337" s="4"/>
      <c r="N337" s="9"/>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row>
    <row r="338" spans="1:44" s="36" customFormat="1" hidden="1" x14ac:dyDescent="0.25">
      <c r="A338" s="922" t="s">
        <v>161</v>
      </c>
      <c r="B338" s="923"/>
      <c r="C338" s="923"/>
      <c r="D338" s="923"/>
      <c r="E338" s="923"/>
      <c r="F338" s="923"/>
      <c r="G338" s="924"/>
      <c r="I338" s="4"/>
      <c r="J338" s="4"/>
      <c r="K338" s="4"/>
      <c r="L338" s="4"/>
      <c r="M338" s="4"/>
      <c r="N338" s="9"/>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row>
    <row r="339" spans="1:44" s="36" customFormat="1" ht="43.5" hidden="1" thickBot="1" x14ac:dyDescent="0.3">
      <c r="A339" s="5" t="s">
        <v>50</v>
      </c>
      <c r="B339" s="18" t="s">
        <v>126</v>
      </c>
      <c r="C339" s="18" t="s">
        <v>127</v>
      </c>
      <c r="D339" s="55" t="s">
        <v>154</v>
      </c>
      <c r="E339" s="18" t="s">
        <v>162</v>
      </c>
      <c r="F339" s="18" t="s">
        <v>163</v>
      </c>
      <c r="G339" s="56" t="s">
        <v>155</v>
      </c>
      <c r="I339" s="4"/>
      <c r="J339" s="4"/>
      <c r="K339" s="4"/>
      <c r="L339" s="4"/>
      <c r="M339" s="4"/>
      <c r="N339" s="9"/>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row>
    <row r="340" spans="1:44" s="36" customFormat="1" ht="16.5" hidden="1" customHeight="1" x14ac:dyDescent="0.25">
      <c r="A340" s="12" t="s">
        <v>117</v>
      </c>
      <c r="B340" s="13"/>
      <c r="C340" s="13"/>
      <c r="D340" s="40"/>
      <c r="E340" s="13"/>
      <c r="F340" s="13"/>
      <c r="G340" s="57"/>
      <c r="I340" s="4"/>
      <c r="J340" s="4"/>
      <c r="K340" s="4"/>
      <c r="L340" s="4"/>
      <c r="M340" s="4"/>
      <c r="N340" s="9"/>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row>
    <row r="341" spans="1:44" s="36" customFormat="1" ht="16.5" hidden="1" customHeight="1" x14ac:dyDescent="0.25">
      <c r="A341" s="12" t="s">
        <v>118</v>
      </c>
      <c r="B341" s="13"/>
      <c r="C341" s="13"/>
      <c r="D341" s="40"/>
      <c r="E341" s="13"/>
      <c r="F341" s="13"/>
      <c r="G341" s="57"/>
      <c r="I341" s="4"/>
      <c r="J341" s="4"/>
      <c r="K341" s="4"/>
      <c r="L341" s="4"/>
      <c r="M341" s="4"/>
      <c r="N341" s="9"/>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row>
    <row r="342" spans="1:44" ht="16.5" hidden="1" customHeight="1" x14ac:dyDescent="0.25">
      <c r="A342" s="12" t="s">
        <v>119</v>
      </c>
      <c r="B342" s="13"/>
      <c r="C342" s="13"/>
      <c r="D342" s="40"/>
      <c r="E342" s="13"/>
      <c r="F342" s="13"/>
      <c r="G342" s="57"/>
    </row>
    <row r="343" spans="1:44" ht="16.5" hidden="1" customHeight="1" x14ac:dyDescent="0.25">
      <c r="A343" s="12" t="s">
        <v>120</v>
      </c>
      <c r="B343" s="13"/>
      <c r="C343" s="13"/>
      <c r="D343" s="40"/>
      <c r="E343" s="13"/>
      <c r="F343" s="13"/>
      <c r="G343" s="57"/>
    </row>
    <row r="344" spans="1:44" ht="16.5" hidden="1" customHeight="1" x14ac:dyDescent="0.25">
      <c r="A344" s="12" t="s">
        <v>121</v>
      </c>
      <c r="B344" s="13"/>
      <c r="C344" s="13"/>
      <c r="D344" s="40"/>
      <c r="E344" s="13"/>
      <c r="F344" s="13"/>
      <c r="G344" s="57"/>
    </row>
    <row r="345" spans="1:44" ht="16.5" hidden="1" customHeight="1" x14ac:dyDescent="0.25">
      <c r="A345" s="12" t="s">
        <v>122</v>
      </c>
      <c r="B345" s="13"/>
      <c r="C345" s="13"/>
      <c r="D345" s="40"/>
      <c r="E345" s="13"/>
      <c r="F345" s="13"/>
      <c r="G345" s="57"/>
    </row>
    <row r="346" spans="1:44" hidden="1" x14ac:dyDescent="0.25">
      <c r="A346" s="19" t="s">
        <v>110</v>
      </c>
      <c r="B346" s="20"/>
      <c r="C346" s="20"/>
      <c r="D346" s="58"/>
      <c r="E346" s="20"/>
      <c r="F346" s="20"/>
      <c r="G346" s="59"/>
    </row>
    <row r="347" spans="1:44" hidden="1" x14ac:dyDescent="0.25">
      <c r="A347" s="12" t="s">
        <v>111</v>
      </c>
      <c r="B347" s="13"/>
      <c r="C347" s="13"/>
      <c r="D347" s="40"/>
      <c r="E347" s="13"/>
      <c r="F347" s="13"/>
      <c r="G347" s="57"/>
    </row>
    <row r="348" spans="1:44" hidden="1" x14ac:dyDescent="0.25">
      <c r="A348" s="12" t="s">
        <v>112</v>
      </c>
      <c r="B348" s="13"/>
      <c r="C348" s="13"/>
      <c r="D348" s="40"/>
      <c r="E348" s="13"/>
      <c r="F348" s="13"/>
      <c r="G348" s="57"/>
    </row>
    <row r="349" spans="1:44" hidden="1" x14ac:dyDescent="0.25">
      <c r="A349" s="12" t="s">
        <v>113</v>
      </c>
      <c r="B349" s="13"/>
      <c r="C349" s="13"/>
      <c r="D349" s="40"/>
      <c r="E349" s="13"/>
      <c r="F349" s="13"/>
      <c r="G349" s="57"/>
    </row>
    <row r="350" spans="1:44" hidden="1" x14ac:dyDescent="0.25">
      <c r="A350" s="12" t="s">
        <v>114</v>
      </c>
      <c r="B350" s="13"/>
      <c r="C350" s="13"/>
      <c r="D350" s="40"/>
      <c r="E350" s="13"/>
      <c r="F350" s="13"/>
      <c r="G350" s="57"/>
    </row>
    <row r="351" spans="1:44" ht="15" hidden="1" thickBot="1" x14ac:dyDescent="0.3">
      <c r="A351" s="14" t="s">
        <v>115</v>
      </c>
      <c r="B351" s="15"/>
      <c r="C351" s="15"/>
      <c r="D351" s="42"/>
      <c r="E351" s="15"/>
      <c r="F351" s="15"/>
      <c r="G351" s="60"/>
    </row>
    <row r="352" spans="1:44" ht="15" thickBot="1" x14ac:dyDescent="0.3"/>
    <row r="353" spans="1:14" x14ac:dyDescent="0.25">
      <c r="A353" s="919" t="s">
        <v>529</v>
      </c>
      <c r="B353" s="920"/>
      <c r="C353" s="920"/>
      <c r="D353" s="920"/>
      <c r="E353" s="920"/>
      <c r="F353" s="920"/>
      <c r="G353" s="920"/>
      <c r="H353" s="921"/>
    </row>
    <row r="354" spans="1:14" ht="32.25" customHeight="1" x14ac:dyDescent="0.25">
      <c r="A354" s="99" t="s">
        <v>45</v>
      </c>
      <c r="B354" s="100" t="s">
        <v>164</v>
      </c>
      <c r="C354" s="106" t="s">
        <v>129</v>
      </c>
      <c r="D354" s="162" t="s">
        <v>135</v>
      </c>
      <c r="E354" s="106" t="s">
        <v>179</v>
      </c>
      <c r="F354" s="106" t="s">
        <v>180</v>
      </c>
      <c r="G354" s="106" t="s">
        <v>181</v>
      </c>
      <c r="H354" s="101" t="s">
        <v>155</v>
      </c>
    </row>
    <row r="355" spans="1:14" ht="13.5" customHeight="1" x14ac:dyDescent="0.25">
      <c r="A355" s="10" t="s">
        <v>122</v>
      </c>
      <c r="B355" s="351"/>
      <c r="C355" s="355"/>
      <c r="D355" s="356"/>
      <c r="E355" s="355"/>
      <c r="F355" s="355"/>
      <c r="G355" s="355"/>
      <c r="H355" s="352"/>
    </row>
    <row r="356" spans="1:14" ht="13.5" customHeight="1" x14ac:dyDescent="0.25">
      <c r="A356" s="11" t="s">
        <v>110</v>
      </c>
      <c r="B356" s="351"/>
      <c r="C356" s="355"/>
      <c r="D356" s="356"/>
      <c r="E356" s="355"/>
      <c r="F356" s="355"/>
      <c r="G356" s="355"/>
      <c r="H356" s="352"/>
    </row>
    <row r="357" spans="1:14" ht="13.5" customHeight="1" x14ac:dyDescent="0.25">
      <c r="A357" s="11" t="s">
        <v>111</v>
      </c>
      <c r="B357" s="351"/>
      <c r="C357" s="355"/>
      <c r="D357" s="356"/>
      <c r="E357" s="355"/>
      <c r="F357" s="355"/>
      <c r="G357" s="355"/>
      <c r="H357" s="352"/>
    </row>
    <row r="358" spans="1:14" ht="13.5" customHeight="1" x14ac:dyDescent="0.25">
      <c r="A358" s="11" t="s">
        <v>112</v>
      </c>
      <c r="B358" s="351"/>
      <c r="C358" s="355"/>
      <c r="D358" s="356"/>
      <c r="E358" s="355"/>
      <c r="F358" s="355"/>
      <c r="G358" s="355"/>
      <c r="H358" s="352"/>
    </row>
    <row r="359" spans="1:14" ht="13.5" customHeight="1" x14ac:dyDescent="0.25">
      <c r="A359" s="11" t="s">
        <v>113</v>
      </c>
      <c r="B359" s="351"/>
      <c r="C359" s="355"/>
      <c r="D359" s="356"/>
      <c r="E359" s="355"/>
      <c r="F359" s="355"/>
      <c r="G359" s="355"/>
      <c r="H359" s="352"/>
    </row>
    <row r="360" spans="1:14" ht="13.5" customHeight="1" x14ac:dyDescent="0.25">
      <c r="A360" s="11" t="s">
        <v>114</v>
      </c>
      <c r="B360" s="351"/>
      <c r="C360" s="355"/>
      <c r="D360" s="356"/>
      <c r="E360" s="355"/>
      <c r="F360" s="355"/>
      <c r="G360" s="355"/>
      <c r="H360" s="352"/>
    </row>
    <row r="361" spans="1:14" ht="13.5" customHeight="1" x14ac:dyDescent="0.25">
      <c r="A361" s="11" t="s">
        <v>115</v>
      </c>
      <c r="B361" s="351"/>
      <c r="C361" s="355"/>
      <c r="D361" s="356"/>
      <c r="E361" s="355"/>
      <c r="F361" s="355"/>
      <c r="G361" s="355"/>
      <c r="H361" s="352"/>
    </row>
    <row r="362" spans="1:14" ht="15" thickBot="1" x14ac:dyDescent="0.3"/>
    <row r="363" spans="1:14" ht="24.75" customHeight="1" x14ac:dyDescent="0.25">
      <c r="A363" s="919" t="s">
        <v>177</v>
      </c>
      <c r="B363" s="920"/>
      <c r="C363" s="920"/>
      <c r="D363" s="920"/>
      <c r="E363" s="920"/>
      <c r="F363" s="920"/>
      <c r="G363" s="920"/>
      <c r="H363" s="921"/>
    </row>
    <row r="364" spans="1:14" s="3" customFormat="1" ht="57.6" customHeight="1" x14ac:dyDescent="0.25">
      <c r="A364" s="99" t="s">
        <v>46</v>
      </c>
      <c r="B364" s="100" t="s">
        <v>164</v>
      </c>
      <c r="C364" s="106" t="s">
        <v>129</v>
      </c>
      <c r="D364" s="162" t="s">
        <v>135</v>
      </c>
      <c r="E364" s="106" t="s">
        <v>179</v>
      </c>
      <c r="F364" s="106" t="s">
        <v>180</v>
      </c>
      <c r="G364" s="106" t="s">
        <v>181</v>
      </c>
      <c r="H364" s="101" t="s">
        <v>155</v>
      </c>
      <c r="N364" s="22"/>
    </row>
    <row r="365" spans="1:14" s="32" customFormat="1" ht="15.6" customHeight="1" x14ac:dyDescent="0.25">
      <c r="A365" s="107" t="s">
        <v>117</v>
      </c>
      <c r="B365" s="61" t="s">
        <v>386</v>
      </c>
      <c r="C365" s="23" t="s">
        <v>387</v>
      </c>
      <c r="D365" s="24">
        <v>0.34</v>
      </c>
      <c r="E365" s="107">
        <v>19</v>
      </c>
      <c r="F365" s="107">
        <v>19</v>
      </c>
      <c r="G365" s="108">
        <f>+F365/E365</f>
        <v>1</v>
      </c>
      <c r="H365" s="109"/>
      <c r="K365" s="3"/>
      <c r="L365" s="3"/>
      <c r="M365" s="3"/>
      <c r="N365" s="38"/>
    </row>
    <row r="366" spans="1:14" s="32" customFormat="1" ht="15.6" customHeight="1" x14ac:dyDescent="0.25">
      <c r="A366" s="107" t="s">
        <v>117</v>
      </c>
      <c r="B366" s="61" t="s">
        <v>388</v>
      </c>
      <c r="C366" s="23" t="s">
        <v>387</v>
      </c>
      <c r="D366" s="24">
        <v>0.33</v>
      </c>
      <c r="E366" s="107">
        <v>12</v>
      </c>
      <c r="F366" s="107">
        <v>1</v>
      </c>
      <c r="G366" s="108">
        <f t="shared" ref="G366:G400" si="8">+F366/E366</f>
        <v>8.3333333333333329E-2</v>
      </c>
      <c r="H366" s="109"/>
      <c r="K366" s="3"/>
      <c r="L366" s="3"/>
      <c r="M366" s="3"/>
      <c r="N366" s="38"/>
    </row>
    <row r="367" spans="1:14" s="32" customFormat="1" ht="15.6" customHeight="1" x14ac:dyDescent="0.25">
      <c r="A367" s="107" t="s">
        <v>117</v>
      </c>
      <c r="B367" s="61" t="s">
        <v>389</v>
      </c>
      <c r="C367" s="23" t="s">
        <v>387</v>
      </c>
      <c r="D367" s="24">
        <v>0.33</v>
      </c>
      <c r="E367" s="107">
        <v>0.25</v>
      </c>
      <c r="F367" s="107">
        <v>0</v>
      </c>
      <c r="G367" s="108">
        <f t="shared" si="8"/>
        <v>0</v>
      </c>
      <c r="H367" s="109"/>
      <c r="K367" s="3"/>
      <c r="L367" s="3"/>
      <c r="M367" s="3"/>
      <c r="N367" s="38"/>
    </row>
    <row r="368" spans="1:14" s="32" customFormat="1" ht="16.350000000000001" customHeight="1" x14ac:dyDescent="0.25">
      <c r="A368" s="107" t="s">
        <v>118</v>
      </c>
      <c r="B368" s="61" t="s">
        <v>386</v>
      </c>
      <c r="C368" s="23" t="s">
        <v>387</v>
      </c>
      <c r="D368" s="24">
        <v>0.34</v>
      </c>
      <c r="E368" s="107">
        <v>19</v>
      </c>
      <c r="F368" s="107">
        <v>19</v>
      </c>
      <c r="G368" s="108">
        <f t="shared" si="8"/>
        <v>1</v>
      </c>
      <c r="H368" s="109" t="s">
        <v>390</v>
      </c>
      <c r="K368" s="3"/>
      <c r="L368" s="3"/>
      <c r="M368" s="3"/>
      <c r="N368" s="38"/>
    </row>
    <row r="369" spans="1:14" s="32" customFormat="1" ht="16.350000000000001" customHeight="1" x14ac:dyDescent="0.25">
      <c r="A369" s="107" t="s">
        <v>118</v>
      </c>
      <c r="B369" s="61" t="s">
        <v>388</v>
      </c>
      <c r="C369" s="23" t="s">
        <v>387</v>
      </c>
      <c r="D369" s="24">
        <v>0.33</v>
      </c>
      <c r="E369" s="107">
        <v>12</v>
      </c>
      <c r="F369" s="107">
        <v>2</v>
      </c>
      <c r="G369" s="108">
        <f t="shared" si="8"/>
        <v>0.16666666666666666</v>
      </c>
      <c r="H369" s="109" t="s">
        <v>391</v>
      </c>
      <c r="K369" s="3"/>
      <c r="L369" s="3"/>
      <c r="M369" s="3"/>
      <c r="N369" s="38"/>
    </row>
    <row r="370" spans="1:14" s="32" customFormat="1" ht="16.350000000000001" customHeight="1" x14ac:dyDescent="0.25">
      <c r="A370" s="107" t="s">
        <v>118</v>
      </c>
      <c r="B370" s="61" t="s">
        <v>389</v>
      </c>
      <c r="C370" s="23" t="s">
        <v>387</v>
      </c>
      <c r="D370" s="24">
        <v>0.33</v>
      </c>
      <c r="E370" s="107">
        <v>0.25</v>
      </c>
      <c r="F370" s="107">
        <v>0.01</v>
      </c>
      <c r="G370" s="108">
        <f t="shared" si="8"/>
        <v>0.04</v>
      </c>
      <c r="H370" s="109" t="s">
        <v>392</v>
      </c>
      <c r="K370" s="3"/>
      <c r="L370" s="3"/>
      <c r="M370" s="3"/>
      <c r="N370" s="38"/>
    </row>
    <row r="371" spans="1:14" s="32" customFormat="1" ht="16.350000000000001" customHeight="1" x14ac:dyDescent="0.25">
      <c r="A371" s="107" t="s">
        <v>119</v>
      </c>
      <c r="B371" s="61" t="s">
        <v>386</v>
      </c>
      <c r="C371" s="23" t="s">
        <v>387</v>
      </c>
      <c r="D371" s="24">
        <v>0.34</v>
      </c>
      <c r="E371" s="107">
        <v>19</v>
      </c>
      <c r="F371" s="107">
        <v>19</v>
      </c>
      <c r="G371" s="108">
        <f t="shared" si="8"/>
        <v>1</v>
      </c>
      <c r="H371" s="109" t="s">
        <v>393</v>
      </c>
      <c r="K371" s="3"/>
      <c r="L371" s="3"/>
      <c r="M371" s="3"/>
      <c r="N371" s="38"/>
    </row>
    <row r="372" spans="1:14" s="32" customFormat="1" ht="16.350000000000001" customHeight="1" x14ac:dyDescent="0.25">
      <c r="A372" s="107" t="s">
        <v>119</v>
      </c>
      <c r="B372" s="61" t="s">
        <v>388</v>
      </c>
      <c r="C372" s="23" t="s">
        <v>387</v>
      </c>
      <c r="D372" s="24">
        <v>0.33</v>
      </c>
      <c r="E372" s="107">
        <v>12</v>
      </c>
      <c r="F372" s="107">
        <v>3</v>
      </c>
      <c r="G372" s="108">
        <f t="shared" si="8"/>
        <v>0.25</v>
      </c>
      <c r="H372" s="109" t="s">
        <v>394</v>
      </c>
      <c r="K372" s="3"/>
      <c r="L372" s="3"/>
      <c r="M372" s="3"/>
      <c r="N372" s="38"/>
    </row>
    <row r="373" spans="1:14" s="32" customFormat="1" ht="16.350000000000001" customHeight="1" x14ac:dyDescent="0.25">
      <c r="A373" s="107" t="s">
        <v>119</v>
      </c>
      <c r="B373" s="61" t="s">
        <v>389</v>
      </c>
      <c r="C373" s="23" t="s">
        <v>387</v>
      </c>
      <c r="D373" s="24">
        <v>0.33</v>
      </c>
      <c r="E373" s="107">
        <v>0.25</v>
      </c>
      <c r="F373" s="107">
        <v>1.4999999999999999E-2</v>
      </c>
      <c r="G373" s="108">
        <f t="shared" si="8"/>
        <v>0.06</v>
      </c>
      <c r="H373" s="109" t="s">
        <v>394</v>
      </c>
      <c r="N373" s="38"/>
    </row>
    <row r="374" spans="1:14" s="32" customFormat="1" ht="16.350000000000001" customHeight="1" x14ac:dyDescent="0.25">
      <c r="A374" s="107" t="s">
        <v>120</v>
      </c>
      <c r="B374" s="61" t="s">
        <v>386</v>
      </c>
      <c r="C374" s="23" t="s">
        <v>387</v>
      </c>
      <c r="D374" s="24">
        <v>0.34</v>
      </c>
      <c r="E374" s="107">
        <v>19</v>
      </c>
      <c r="F374" s="107">
        <v>19</v>
      </c>
      <c r="G374" s="108">
        <f t="shared" si="8"/>
        <v>1</v>
      </c>
      <c r="H374" s="109" t="s">
        <v>393</v>
      </c>
      <c r="N374" s="38"/>
    </row>
    <row r="375" spans="1:14" s="32" customFormat="1" ht="16.350000000000001" customHeight="1" x14ac:dyDescent="0.25">
      <c r="A375" s="107" t="s">
        <v>120</v>
      </c>
      <c r="B375" s="61" t="s">
        <v>388</v>
      </c>
      <c r="C375" s="23" t="s">
        <v>387</v>
      </c>
      <c r="D375" s="24">
        <v>0.33</v>
      </c>
      <c r="E375" s="107">
        <v>12</v>
      </c>
      <c r="F375" s="107">
        <v>4</v>
      </c>
      <c r="G375" s="108">
        <f t="shared" si="8"/>
        <v>0.33333333333333331</v>
      </c>
      <c r="H375" s="109" t="s">
        <v>395</v>
      </c>
      <c r="N375" s="38"/>
    </row>
    <row r="376" spans="1:14" s="32" customFormat="1" ht="16.350000000000001" customHeight="1" x14ac:dyDescent="0.25">
      <c r="A376" s="107" t="s">
        <v>120</v>
      </c>
      <c r="B376" s="61" t="s">
        <v>389</v>
      </c>
      <c r="C376" s="23" t="s">
        <v>387</v>
      </c>
      <c r="D376" s="24">
        <v>0.33</v>
      </c>
      <c r="E376" s="107">
        <v>0.25</v>
      </c>
      <c r="F376" s="107">
        <v>2.5000000000000001E-2</v>
      </c>
      <c r="G376" s="108">
        <f t="shared" si="8"/>
        <v>0.1</v>
      </c>
      <c r="H376" s="109" t="s">
        <v>396</v>
      </c>
      <c r="N376" s="38"/>
    </row>
    <row r="377" spans="1:14" s="32" customFormat="1" ht="16.350000000000001" customHeight="1" x14ac:dyDescent="0.25">
      <c r="A377" s="107" t="s">
        <v>121</v>
      </c>
      <c r="B377" s="61" t="s">
        <v>386</v>
      </c>
      <c r="C377" s="23" t="s">
        <v>387</v>
      </c>
      <c r="D377" s="24">
        <v>0.34</v>
      </c>
      <c r="E377" s="107">
        <v>19</v>
      </c>
      <c r="F377" s="107">
        <v>19</v>
      </c>
      <c r="G377" s="108">
        <f t="shared" si="8"/>
        <v>1</v>
      </c>
      <c r="H377" s="109" t="s">
        <v>396</v>
      </c>
      <c r="N377" s="38"/>
    </row>
    <row r="378" spans="1:14" s="32" customFormat="1" ht="16.350000000000001" customHeight="1" x14ac:dyDescent="0.25">
      <c r="A378" s="107" t="s">
        <v>121</v>
      </c>
      <c r="B378" s="61" t="s">
        <v>388</v>
      </c>
      <c r="C378" s="23" t="s">
        <v>387</v>
      </c>
      <c r="D378" s="24">
        <v>0.33</v>
      </c>
      <c r="E378" s="107">
        <v>12</v>
      </c>
      <c r="F378" s="107">
        <v>5</v>
      </c>
      <c r="G378" s="108">
        <f t="shared" si="8"/>
        <v>0.41666666666666669</v>
      </c>
      <c r="H378" s="109" t="s">
        <v>397</v>
      </c>
      <c r="N378" s="38"/>
    </row>
    <row r="379" spans="1:14" s="32" customFormat="1" ht="16.350000000000001" customHeight="1" x14ac:dyDescent="0.25">
      <c r="A379" s="107" t="s">
        <v>121</v>
      </c>
      <c r="B379" s="61" t="s">
        <v>389</v>
      </c>
      <c r="C379" s="23" t="s">
        <v>387</v>
      </c>
      <c r="D379" s="24">
        <v>0.33</v>
      </c>
      <c r="E379" s="107">
        <v>0.25</v>
      </c>
      <c r="F379" s="107">
        <v>0.03</v>
      </c>
      <c r="G379" s="108">
        <f t="shared" si="8"/>
        <v>0.12</v>
      </c>
      <c r="H379" s="109" t="s">
        <v>395</v>
      </c>
      <c r="N379" s="38"/>
    </row>
    <row r="380" spans="1:14" s="32" customFormat="1" ht="15.6" customHeight="1" x14ac:dyDescent="0.25">
      <c r="A380" s="107" t="s">
        <v>122</v>
      </c>
      <c r="B380" s="61" t="s">
        <v>386</v>
      </c>
      <c r="C380" s="23" t="s">
        <v>387</v>
      </c>
      <c r="D380" s="24">
        <v>0.34</v>
      </c>
      <c r="E380" s="107">
        <v>19</v>
      </c>
      <c r="F380" s="107">
        <v>19</v>
      </c>
      <c r="G380" s="108">
        <f t="shared" si="8"/>
        <v>1</v>
      </c>
      <c r="H380" s="109" t="s">
        <v>398</v>
      </c>
      <c r="N380" s="38"/>
    </row>
    <row r="381" spans="1:14" s="32" customFormat="1" ht="15.6" customHeight="1" x14ac:dyDescent="0.25">
      <c r="A381" s="107" t="s">
        <v>122</v>
      </c>
      <c r="B381" s="61" t="s">
        <v>388</v>
      </c>
      <c r="C381" s="23" t="s">
        <v>387</v>
      </c>
      <c r="D381" s="24">
        <v>0.33</v>
      </c>
      <c r="E381" s="107">
        <v>12</v>
      </c>
      <c r="F381" s="107">
        <v>6</v>
      </c>
      <c r="G381" s="108">
        <f t="shared" si="8"/>
        <v>0.5</v>
      </c>
      <c r="H381" s="109" t="s">
        <v>399</v>
      </c>
      <c r="N381" s="38"/>
    </row>
    <row r="382" spans="1:14" s="32" customFormat="1" ht="15.6" customHeight="1" x14ac:dyDescent="0.25">
      <c r="A382" s="107" t="s">
        <v>122</v>
      </c>
      <c r="B382" s="61" t="s">
        <v>389</v>
      </c>
      <c r="C382" s="23" t="s">
        <v>387</v>
      </c>
      <c r="D382" s="24">
        <v>0.33</v>
      </c>
      <c r="E382" s="107">
        <v>0.25</v>
      </c>
      <c r="F382" s="107">
        <v>0.04</v>
      </c>
      <c r="G382" s="108">
        <f t="shared" si="8"/>
        <v>0.16</v>
      </c>
      <c r="H382" s="109" t="s">
        <v>396</v>
      </c>
      <c r="N382" s="38"/>
    </row>
    <row r="383" spans="1:14" s="91" customFormat="1" ht="16.350000000000001" customHeight="1" x14ac:dyDescent="0.25">
      <c r="A383" s="87" t="s">
        <v>110</v>
      </c>
      <c r="B383" s="86" t="s">
        <v>386</v>
      </c>
      <c r="C383" s="87" t="s">
        <v>387</v>
      </c>
      <c r="D383" s="88">
        <v>0.34</v>
      </c>
      <c r="E383" s="87">
        <v>19</v>
      </c>
      <c r="F383" s="87">
        <v>19</v>
      </c>
      <c r="G383" s="89">
        <f t="shared" si="8"/>
        <v>1</v>
      </c>
      <c r="H383" s="90"/>
      <c r="N383" s="92"/>
    </row>
    <row r="384" spans="1:14" s="91" customFormat="1" ht="16.350000000000001" customHeight="1" x14ac:dyDescent="0.25">
      <c r="A384" s="87" t="s">
        <v>110</v>
      </c>
      <c r="B384" s="86" t="s">
        <v>388</v>
      </c>
      <c r="C384" s="87" t="s">
        <v>387</v>
      </c>
      <c r="D384" s="88">
        <v>0.33</v>
      </c>
      <c r="E384" s="87">
        <v>12</v>
      </c>
      <c r="F384" s="87">
        <v>7</v>
      </c>
      <c r="G384" s="89">
        <f t="shared" si="8"/>
        <v>0.58333333333333337</v>
      </c>
      <c r="H384" s="90"/>
      <c r="N384" s="92"/>
    </row>
    <row r="385" spans="1:14" s="91" customFormat="1" ht="16.350000000000001" customHeight="1" x14ac:dyDescent="0.25">
      <c r="A385" s="87" t="s">
        <v>110</v>
      </c>
      <c r="B385" s="86" t="s">
        <v>389</v>
      </c>
      <c r="C385" s="87" t="s">
        <v>387</v>
      </c>
      <c r="D385" s="88">
        <v>0.33</v>
      </c>
      <c r="E385" s="87">
        <v>0.25</v>
      </c>
      <c r="F385" s="87">
        <v>7.0000000000000007E-2</v>
      </c>
      <c r="G385" s="89">
        <f t="shared" si="8"/>
        <v>0.28000000000000003</v>
      </c>
      <c r="H385" s="90"/>
      <c r="N385" s="92"/>
    </row>
    <row r="386" spans="1:14" s="32" customFormat="1" ht="23.25" customHeight="1" x14ac:dyDescent="0.25">
      <c r="A386" s="23" t="s">
        <v>111</v>
      </c>
      <c r="B386" s="61" t="s">
        <v>386</v>
      </c>
      <c r="C386" s="23" t="s">
        <v>387</v>
      </c>
      <c r="D386" s="24">
        <v>0.34</v>
      </c>
      <c r="E386" s="23">
        <v>19</v>
      </c>
      <c r="F386" s="23">
        <v>19</v>
      </c>
      <c r="G386" s="93">
        <f t="shared" si="8"/>
        <v>1</v>
      </c>
      <c r="H386" s="61" t="s">
        <v>405</v>
      </c>
      <c r="I386" s="105"/>
      <c r="N386" s="38"/>
    </row>
    <row r="387" spans="1:14" s="32" customFormat="1" ht="23.25" customHeight="1" x14ac:dyDescent="0.25">
      <c r="A387" s="23" t="s">
        <v>111</v>
      </c>
      <c r="B387" s="61" t="s">
        <v>388</v>
      </c>
      <c r="C387" s="23" t="s">
        <v>387</v>
      </c>
      <c r="D387" s="24">
        <v>0.33</v>
      </c>
      <c r="E387" s="23">
        <v>12</v>
      </c>
      <c r="F387" s="23">
        <v>5</v>
      </c>
      <c r="G387" s="93">
        <f t="shared" si="8"/>
        <v>0.41666666666666669</v>
      </c>
      <c r="H387" s="94" t="s">
        <v>407</v>
      </c>
      <c r="I387" s="105"/>
      <c r="N387" s="38"/>
    </row>
    <row r="388" spans="1:14" ht="22.5" customHeight="1" x14ac:dyDescent="0.25">
      <c r="A388" s="23" t="s">
        <v>111</v>
      </c>
      <c r="B388" s="61" t="s">
        <v>389</v>
      </c>
      <c r="C388" s="23" t="s">
        <v>387</v>
      </c>
      <c r="D388" s="24">
        <v>0.33</v>
      </c>
      <c r="E388" s="23">
        <v>0.51</v>
      </c>
      <c r="F388" s="144">
        <v>6.0000000000000005E-2</v>
      </c>
      <c r="G388" s="93">
        <f t="shared" si="8"/>
        <v>0.11764705882352942</v>
      </c>
      <c r="H388" s="94" t="s">
        <v>408</v>
      </c>
      <c r="I388" s="105"/>
    </row>
    <row r="389" spans="1:14" ht="22.5" customHeight="1" x14ac:dyDescent="0.25">
      <c r="A389" s="23" t="s">
        <v>112</v>
      </c>
      <c r="B389" s="61" t="s">
        <v>386</v>
      </c>
      <c r="C389" s="23" t="s">
        <v>387</v>
      </c>
      <c r="D389" s="24">
        <v>0.34</v>
      </c>
      <c r="E389" s="23">
        <v>19</v>
      </c>
      <c r="F389" s="144">
        <v>19</v>
      </c>
      <c r="G389" s="93">
        <f t="shared" si="8"/>
        <v>1</v>
      </c>
      <c r="H389" s="94" t="s">
        <v>416</v>
      </c>
      <c r="I389" s="105"/>
    </row>
    <row r="390" spans="1:14" ht="22.5" customHeight="1" x14ac:dyDescent="0.25">
      <c r="A390" s="23" t="s">
        <v>112</v>
      </c>
      <c r="B390" s="61" t="s">
        <v>388</v>
      </c>
      <c r="C390" s="23" t="s">
        <v>387</v>
      </c>
      <c r="D390" s="24">
        <v>0.33</v>
      </c>
      <c r="E390" s="23">
        <v>12</v>
      </c>
      <c r="F390" s="144">
        <v>9</v>
      </c>
      <c r="G390" s="93">
        <f t="shared" si="8"/>
        <v>0.75</v>
      </c>
      <c r="H390" s="94" t="s">
        <v>410</v>
      </c>
      <c r="I390" s="105"/>
    </row>
    <row r="391" spans="1:14" ht="22.5" customHeight="1" x14ac:dyDescent="0.25">
      <c r="A391" s="23" t="s">
        <v>112</v>
      </c>
      <c r="B391" s="61" t="s">
        <v>389</v>
      </c>
      <c r="C391" s="23" t="s">
        <v>387</v>
      </c>
      <c r="D391" s="24">
        <v>0.33</v>
      </c>
      <c r="E391" s="23">
        <v>0.25</v>
      </c>
      <c r="F391" s="144">
        <v>0.14000000000000001</v>
      </c>
      <c r="G391" s="93">
        <f t="shared" si="8"/>
        <v>0.56000000000000005</v>
      </c>
      <c r="H391" s="94" t="s">
        <v>411</v>
      </c>
      <c r="I391" s="105"/>
    </row>
    <row r="392" spans="1:14" ht="22.5" customHeight="1" x14ac:dyDescent="0.25">
      <c r="A392" s="23" t="s">
        <v>113</v>
      </c>
      <c r="B392" s="61" t="s">
        <v>386</v>
      </c>
      <c r="C392" s="23" t="s">
        <v>387</v>
      </c>
      <c r="D392" s="24">
        <v>0.34</v>
      </c>
      <c r="E392" s="23">
        <v>19</v>
      </c>
      <c r="F392" s="144">
        <v>19</v>
      </c>
      <c r="G392" s="93">
        <v>1</v>
      </c>
      <c r="H392" s="94" t="s">
        <v>405</v>
      </c>
      <c r="I392" s="105"/>
    </row>
    <row r="393" spans="1:14" ht="22.5" customHeight="1" x14ac:dyDescent="0.25">
      <c r="A393" s="23" t="s">
        <v>113</v>
      </c>
      <c r="B393" s="61" t="s">
        <v>388</v>
      </c>
      <c r="C393" s="23" t="s">
        <v>387</v>
      </c>
      <c r="D393" s="24">
        <v>0.33</v>
      </c>
      <c r="E393" s="23">
        <v>12</v>
      </c>
      <c r="F393" s="144">
        <v>10</v>
      </c>
      <c r="G393" s="93">
        <v>0.83333333333333337</v>
      </c>
      <c r="H393" s="94" t="s">
        <v>419</v>
      </c>
      <c r="I393" s="105"/>
    </row>
    <row r="394" spans="1:14" ht="22.5" customHeight="1" x14ac:dyDescent="0.25">
      <c r="A394" s="23" t="s">
        <v>113</v>
      </c>
      <c r="B394" s="61" t="s">
        <v>389</v>
      </c>
      <c r="C394" s="23" t="s">
        <v>387</v>
      </c>
      <c r="D394" s="24">
        <v>0.33</v>
      </c>
      <c r="E394" s="145">
        <v>0.25</v>
      </c>
      <c r="F394" s="146">
        <v>0.17</v>
      </c>
      <c r="G394" s="93">
        <v>0.68</v>
      </c>
      <c r="H394" s="168" t="s">
        <v>417</v>
      </c>
      <c r="I394" s="105"/>
    </row>
    <row r="395" spans="1:14" ht="22.5" customHeight="1" x14ac:dyDescent="0.25">
      <c r="A395" s="23" t="s">
        <v>114</v>
      </c>
      <c r="B395" s="61" t="s">
        <v>386</v>
      </c>
      <c r="C395" s="23" t="s">
        <v>387</v>
      </c>
      <c r="D395" s="24">
        <v>0.34</v>
      </c>
      <c r="E395" s="145">
        <v>19</v>
      </c>
      <c r="F395" s="146">
        <v>19</v>
      </c>
      <c r="G395" s="93">
        <v>1</v>
      </c>
      <c r="H395" s="168" t="s">
        <v>422</v>
      </c>
      <c r="I395" s="105"/>
    </row>
    <row r="396" spans="1:14" ht="21" customHeight="1" x14ac:dyDescent="0.25">
      <c r="A396" s="23" t="s">
        <v>114</v>
      </c>
      <c r="B396" s="61" t="s">
        <v>388</v>
      </c>
      <c r="C396" s="23" t="s">
        <v>387</v>
      </c>
      <c r="D396" s="24">
        <v>0.33</v>
      </c>
      <c r="E396" s="145">
        <v>12</v>
      </c>
      <c r="F396" s="146">
        <v>11</v>
      </c>
      <c r="G396" s="93">
        <v>0.91666666666666663</v>
      </c>
      <c r="H396" s="168" t="s">
        <v>424</v>
      </c>
      <c r="I396" s="105"/>
    </row>
    <row r="397" spans="1:14" ht="22.5" customHeight="1" x14ac:dyDescent="0.25">
      <c r="A397" s="23" t="s">
        <v>114</v>
      </c>
      <c r="B397" s="61" t="s">
        <v>389</v>
      </c>
      <c r="C397" s="23" t="s">
        <v>387</v>
      </c>
      <c r="D397" s="24">
        <v>0.33</v>
      </c>
      <c r="E397" s="145">
        <v>0.25</v>
      </c>
      <c r="F397" s="146">
        <v>0.21000000000000002</v>
      </c>
      <c r="G397" s="93">
        <v>0.84000000000000008</v>
      </c>
      <c r="H397" s="168" t="s">
        <v>421</v>
      </c>
      <c r="I397" s="105"/>
    </row>
    <row r="398" spans="1:14" s="32" customFormat="1" ht="22.5" customHeight="1" x14ac:dyDescent="0.25">
      <c r="A398" s="11" t="s">
        <v>115</v>
      </c>
      <c r="B398" s="61" t="s">
        <v>386</v>
      </c>
      <c r="C398" s="23" t="s">
        <v>387</v>
      </c>
      <c r="D398" s="24">
        <v>0.34</v>
      </c>
      <c r="E398" s="23">
        <v>19</v>
      </c>
      <c r="F398" s="144">
        <f>+[5]INVERSIÓN!BE10</f>
        <v>19</v>
      </c>
      <c r="G398" s="93">
        <f t="shared" si="8"/>
        <v>1</v>
      </c>
      <c r="H398" s="94" t="s">
        <v>430</v>
      </c>
      <c r="I398" s="105"/>
      <c r="N398" s="38"/>
    </row>
    <row r="399" spans="1:14" s="32" customFormat="1" ht="22.5" customHeight="1" x14ac:dyDescent="0.25">
      <c r="A399" s="11" t="s">
        <v>115</v>
      </c>
      <c r="B399" s="61" t="s">
        <v>388</v>
      </c>
      <c r="C399" s="23" t="s">
        <v>387</v>
      </c>
      <c r="D399" s="24">
        <v>0.33</v>
      </c>
      <c r="E399" s="23">
        <v>12</v>
      </c>
      <c r="F399" s="144">
        <f>+[5]INVERSIÓN!BE17</f>
        <v>12</v>
      </c>
      <c r="G399" s="93">
        <f t="shared" si="8"/>
        <v>1</v>
      </c>
      <c r="H399" s="94" t="s">
        <v>427</v>
      </c>
      <c r="I399" s="105"/>
      <c r="N399" s="38"/>
    </row>
    <row r="400" spans="1:14" s="32" customFormat="1" ht="22.5" customHeight="1" x14ac:dyDescent="0.25">
      <c r="A400" s="11" t="s">
        <v>115</v>
      </c>
      <c r="B400" s="61" t="s">
        <v>389</v>
      </c>
      <c r="C400" s="23" t="s">
        <v>387</v>
      </c>
      <c r="D400" s="24">
        <v>0.33</v>
      </c>
      <c r="E400" s="145">
        <v>0.25</v>
      </c>
      <c r="F400" s="146">
        <f>+[5]INVERSIÓN!BE24</f>
        <v>0.25</v>
      </c>
      <c r="G400" s="93">
        <f t="shared" si="8"/>
        <v>1</v>
      </c>
      <c r="H400" s="168" t="s">
        <v>425</v>
      </c>
      <c r="I400" s="105"/>
      <c r="N400" s="38"/>
    </row>
    <row r="401" spans="1:14" s="32" customFormat="1" ht="22.5" customHeight="1" x14ac:dyDescent="0.25">
      <c r="A401" s="147"/>
      <c r="B401" s="148"/>
      <c r="C401" s="147"/>
      <c r="D401" s="149"/>
      <c r="E401" s="150"/>
      <c r="F401" s="151"/>
      <c r="G401" s="110"/>
      <c r="H401" s="110"/>
      <c r="I401" s="105"/>
      <c r="N401" s="38"/>
    </row>
    <row r="402" spans="1:14" s="32" customFormat="1" ht="15" thickBot="1" x14ac:dyDescent="0.3">
      <c r="A402" s="31"/>
      <c r="D402" s="34"/>
      <c r="H402" s="54"/>
      <c r="N402" s="38"/>
    </row>
    <row r="403" spans="1:14" s="32" customFormat="1" ht="33" customHeight="1" thickBot="1" x14ac:dyDescent="0.3">
      <c r="A403" s="925" t="s">
        <v>165</v>
      </c>
      <c r="B403" s="926"/>
      <c r="C403" s="926"/>
      <c r="D403" s="926"/>
      <c r="E403" s="926"/>
      <c r="F403" s="926"/>
      <c r="G403" s="926"/>
      <c r="H403" s="927"/>
      <c r="N403" s="38"/>
    </row>
    <row r="404" spans="1:14" s="32" customFormat="1" ht="53.25" customHeight="1" x14ac:dyDescent="0.25">
      <c r="A404" s="120" t="s">
        <v>48</v>
      </c>
      <c r="B404" s="192" t="s">
        <v>164</v>
      </c>
      <c r="C404" s="193" t="s">
        <v>129</v>
      </c>
      <c r="D404" s="174" t="s">
        <v>140</v>
      </c>
      <c r="E404" s="193" t="s">
        <v>166</v>
      </c>
      <c r="F404" s="193" t="s">
        <v>167</v>
      </c>
      <c r="G404" s="193" t="s">
        <v>168</v>
      </c>
      <c r="H404" s="194" t="s">
        <v>155</v>
      </c>
      <c r="N404" s="38"/>
    </row>
    <row r="405" spans="1:14" s="32" customFormat="1" ht="23.25" customHeight="1" x14ac:dyDescent="0.25">
      <c r="A405" s="27" t="s">
        <v>117</v>
      </c>
      <c r="B405" s="61" t="s">
        <v>386</v>
      </c>
      <c r="C405" s="23" t="s">
        <v>387</v>
      </c>
      <c r="D405" s="24">
        <v>0.34</v>
      </c>
      <c r="E405" s="23">
        <v>19</v>
      </c>
      <c r="F405" s="144">
        <v>19</v>
      </c>
      <c r="G405" s="93">
        <v>1</v>
      </c>
      <c r="H405" s="152" t="s">
        <v>441</v>
      </c>
      <c r="N405" s="38"/>
    </row>
    <row r="406" spans="1:14" s="32" customFormat="1" ht="23.25" customHeight="1" x14ac:dyDescent="0.25">
      <c r="A406" s="27" t="s">
        <v>117</v>
      </c>
      <c r="B406" s="61" t="s">
        <v>388</v>
      </c>
      <c r="C406" s="23" t="s">
        <v>387</v>
      </c>
      <c r="D406" s="24">
        <v>0.33</v>
      </c>
      <c r="E406" s="23">
        <v>12</v>
      </c>
      <c r="F406" s="144">
        <v>2</v>
      </c>
      <c r="G406" s="93">
        <v>0.16666666666666666</v>
      </c>
      <c r="H406" s="152" t="s">
        <v>442</v>
      </c>
      <c r="N406" s="38"/>
    </row>
    <row r="407" spans="1:14" s="32" customFormat="1" ht="23.25" customHeight="1" x14ac:dyDescent="0.25">
      <c r="A407" s="27" t="s">
        <v>117</v>
      </c>
      <c r="B407" s="61" t="s">
        <v>389</v>
      </c>
      <c r="C407" s="23" t="s">
        <v>387</v>
      </c>
      <c r="D407" s="24">
        <v>0.33</v>
      </c>
      <c r="E407" s="23">
        <v>0.25</v>
      </c>
      <c r="F407" s="144">
        <v>0.02</v>
      </c>
      <c r="G407" s="93">
        <v>0.08</v>
      </c>
      <c r="H407" s="152" t="s">
        <v>439</v>
      </c>
      <c r="N407" s="38"/>
    </row>
    <row r="408" spans="1:14" s="32" customFormat="1" ht="23.25" customHeight="1" x14ac:dyDescent="0.25">
      <c r="A408" s="27" t="s">
        <v>118</v>
      </c>
      <c r="B408" s="61" t="s">
        <v>386</v>
      </c>
      <c r="C408" s="23" t="s">
        <v>387</v>
      </c>
      <c r="D408" s="24">
        <v>0.34</v>
      </c>
      <c r="E408" s="23">
        <v>19</v>
      </c>
      <c r="F408" s="144">
        <v>19</v>
      </c>
      <c r="G408" s="93">
        <v>1</v>
      </c>
      <c r="H408" s="152" t="s">
        <v>447</v>
      </c>
      <c r="N408" s="38"/>
    </row>
    <row r="409" spans="1:14" s="32" customFormat="1" ht="23.25" customHeight="1" x14ac:dyDescent="0.25">
      <c r="A409" s="27" t="s">
        <v>118</v>
      </c>
      <c r="B409" s="61" t="s">
        <v>388</v>
      </c>
      <c r="C409" s="23" t="s">
        <v>387</v>
      </c>
      <c r="D409" s="24">
        <v>0.33</v>
      </c>
      <c r="E409" s="23">
        <v>12</v>
      </c>
      <c r="F409" s="144">
        <v>2</v>
      </c>
      <c r="G409" s="93">
        <v>0.16666666666666666</v>
      </c>
      <c r="H409" s="152" t="s">
        <v>446</v>
      </c>
      <c r="N409" s="38"/>
    </row>
    <row r="410" spans="1:14" s="32" customFormat="1" ht="23.25" customHeight="1" x14ac:dyDescent="0.25">
      <c r="A410" s="27" t="s">
        <v>118</v>
      </c>
      <c r="B410" s="61" t="s">
        <v>389</v>
      </c>
      <c r="C410" s="23" t="s">
        <v>387</v>
      </c>
      <c r="D410" s="24">
        <v>0.33</v>
      </c>
      <c r="E410" s="23">
        <v>0.25</v>
      </c>
      <c r="F410" s="144">
        <v>0.02</v>
      </c>
      <c r="G410" s="93">
        <v>0.08</v>
      </c>
      <c r="H410" s="152" t="s">
        <v>445</v>
      </c>
      <c r="N410" s="38"/>
    </row>
    <row r="411" spans="1:14" s="32" customFormat="1" ht="23.25" customHeight="1" x14ac:dyDescent="0.25">
      <c r="A411" s="27" t="s">
        <v>119</v>
      </c>
      <c r="B411" s="61" t="s">
        <v>386</v>
      </c>
      <c r="C411" s="23" t="s">
        <v>387</v>
      </c>
      <c r="D411" s="24">
        <v>0.34</v>
      </c>
      <c r="E411" s="23">
        <v>19</v>
      </c>
      <c r="F411" s="144">
        <v>19</v>
      </c>
      <c r="G411" s="93">
        <v>1</v>
      </c>
      <c r="H411" s="152" t="s">
        <v>456</v>
      </c>
      <c r="N411" s="38"/>
    </row>
    <row r="412" spans="1:14" s="32" customFormat="1" ht="23.25" customHeight="1" x14ac:dyDescent="0.25">
      <c r="A412" s="27" t="s">
        <v>119</v>
      </c>
      <c r="B412" s="61" t="s">
        <v>388</v>
      </c>
      <c r="C412" s="23" t="s">
        <v>387</v>
      </c>
      <c r="D412" s="24">
        <v>0.33</v>
      </c>
      <c r="E412" s="23">
        <v>12</v>
      </c>
      <c r="F412" s="144">
        <v>3</v>
      </c>
      <c r="G412" s="93">
        <v>0.25</v>
      </c>
      <c r="H412" s="152" t="s">
        <v>448</v>
      </c>
      <c r="N412" s="38"/>
    </row>
    <row r="413" spans="1:14" s="32" customFormat="1" ht="23.25" customHeight="1" x14ac:dyDescent="0.25">
      <c r="A413" s="27" t="s">
        <v>119</v>
      </c>
      <c r="B413" s="61" t="s">
        <v>389</v>
      </c>
      <c r="C413" s="23" t="s">
        <v>387</v>
      </c>
      <c r="D413" s="24">
        <v>0.33</v>
      </c>
      <c r="E413" s="23">
        <v>0.25</v>
      </c>
      <c r="F413" s="144">
        <v>0.03</v>
      </c>
      <c r="G413" s="93">
        <v>0.12</v>
      </c>
      <c r="H413" s="152" t="s">
        <v>457</v>
      </c>
      <c r="N413" s="38"/>
    </row>
    <row r="414" spans="1:14" s="32" customFormat="1" ht="23.25" customHeight="1" x14ac:dyDescent="0.25">
      <c r="A414" s="27" t="s">
        <v>120</v>
      </c>
      <c r="B414" s="61" t="s">
        <v>386</v>
      </c>
      <c r="C414" s="23" t="s">
        <v>387</v>
      </c>
      <c r="D414" s="24">
        <v>0.34</v>
      </c>
      <c r="E414" s="23">
        <v>19</v>
      </c>
      <c r="F414" s="144">
        <v>19</v>
      </c>
      <c r="G414" s="93">
        <v>1</v>
      </c>
      <c r="H414" s="152" t="s">
        <v>460</v>
      </c>
      <c r="N414" s="38"/>
    </row>
    <row r="415" spans="1:14" s="32" customFormat="1" ht="23.25" customHeight="1" x14ac:dyDescent="0.25">
      <c r="A415" s="27" t="s">
        <v>120</v>
      </c>
      <c r="B415" s="61" t="s">
        <v>388</v>
      </c>
      <c r="C415" s="23" t="s">
        <v>387</v>
      </c>
      <c r="D415" s="24">
        <v>0.33</v>
      </c>
      <c r="E415" s="23">
        <v>12</v>
      </c>
      <c r="F415" s="144">
        <v>4</v>
      </c>
      <c r="G415" s="93">
        <v>0.33333333333333331</v>
      </c>
      <c r="H415" s="152" t="s">
        <v>459</v>
      </c>
      <c r="N415" s="38"/>
    </row>
    <row r="416" spans="1:14" s="32" customFormat="1" ht="23.25" customHeight="1" x14ac:dyDescent="0.25">
      <c r="A416" s="27" t="s">
        <v>120</v>
      </c>
      <c r="B416" s="61" t="s">
        <v>389</v>
      </c>
      <c r="C416" s="23" t="s">
        <v>387</v>
      </c>
      <c r="D416" s="24">
        <v>0.33</v>
      </c>
      <c r="E416" s="23">
        <v>0.25</v>
      </c>
      <c r="F416" s="144">
        <v>0.06</v>
      </c>
      <c r="G416" s="93">
        <v>0.24</v>
      </c>
      <c r="H416" s="152" t="s">
        <v>470</v>
      </c>
      <c r="N416" s="38"/>
    </row>
    <row r="417" spans="1:14" s="32" customFormat="1" ht="23.25" customHeight="1" x14ac:dyDescent="0.25">
      <c r="A417" s="27" t="s">
        <v>121</v>
      </c>
      <c r="B417" s="61" t="s">
        <v>386</v>
      </c>
      <c r="C417" s="23" t="s">
        <v>387</v>
      </c>
      <c r="D417" s="24">
        <v>0.34</v>
      </c>
      <c r="E417" s="23">
        <v>19</v>
      </c>
      <c r="F417" s="144">
        <v>19</v>
      </c>
      <c r="G417" s="93">
        <v>1</v>
      </c>
      <c r="H417" s="152" t="s">
        <v>474</v>
      </c>
      <c r="N417" s="38"/>
    </row>
    <row r="418" spans="1:14" s="32" customFormat="1" ht="23.25" customHeight="1" x14ac:dyDescent="0.25">
      <c r="A418" s="27" t="s">
        <v>121</v>
      </c>
      <c r="B418" s="61" t="s">
        <v>388</v>
      </c>
      <c r="C418" s="23" t="s">
        <v>387</v>
      </c>
      <c r="D418" s="24">
        <v>0.33</v>
      </c>
      <c r="E418" s="23">
        <v>12</v>
      </c>
      <c r="F418" s="144">
        <v>5</v>
      </c>
      <c r="G418" s="93">
        <v>0.41666666666666669</v>
      </c>
      <c r="H418" s="152" t="s">
        <v>471</v>
      </c>
      <c r="N418" s="38"/>
    </row>
    <row r="419" spans="1:14" s="32" customFormat="1" ht="23.25" customHeight="1" x14ac:dyDescent="0.25">
      <c r="A419" s="27" t="s">
        <v>121</v>
      </c>
      <c r="B419" s="61" t="s">
        <v>389</v>
      </c>
      <c r="C419" s="23" t="s">
        <v>387</v>
      </c>
      <c r="D419" s="24">
        <v>0.33</v>
      </c>
      <c r="E419" s="23">
        <v>0.24999999999999997</v>
      </c>
      <c r="F419" s="144">
        <v>0.09</v>
      </c>
      <c r="G419" s="93">
        <v>0.36000000000000004</v>
      </c>
      <c r="H419" s="152" t="s">
        <v>473</v>
      </c>
      <c r="N419" s="38"/>
    </row>
    <row r="420" spans="1:14" s="32" customFormat="1" ht="23.25" customHeight="1" x14ac:dyDescent="0.25">
      <c r="A420" s="27" t="s">
        <v>122</v>
      </c>
      <c r="B420" s="61" t="s">
        <v>386</v>
      </c>
      <c r="C420" s="23" t="s">
        <v>387</v>
      </c>
      <c r="D420" s="24">
        <v>0.34</v>
      </c>
      <c r="E420" s="23">
        <v>19</v>
      </c>
      <c r="F420" s="144">
        <v>19</v>
      </c>
      <c r="G420" s="93">
        <v>1</v>
      </c>
      <c r="H420" s="152" t="s">
        <v>476</v>
      </c>
      <c r="N420" s="38"/>
    </row>
    <row r="421" spans="1:14" s="32" customFormat="1" ht="23.25" customHeight="1" x14ac:dyDescent="0.25">
      <c r="A421" s="27" t="s">
        <v>122</v>
      </c>
      <c r="B421" s="61" t="s">
        <v>388</v>
      </c>
      <c r="C421" s="23" t="s">
        <v>387</v>
      </c>
      <c r="D421" s="24">
        <v>0.33</v>
      </c>
      <c r="E421" s="23">
        <v>12</v>
      </c>
      <c r="F421" s="144">
        <v>6</v>
      </c>
      <c r="G421" s="93">
        <v>0.5</v>
      </c>
      <c r="H421" s="152" t="s">
        <v>475</v>
      </c>
      <c r="N421" s="38"/>
    </row>
    <row r="422" spans="1:14" s="32" customFormat="1" ht="23.25" customHeight="1" x14ac:dyDescent="0.25">
      <c r="A422" s="27" t="s">
        <v>122</v>
      </c>
      <c r="B422" s="61" t="s">
        <v>389</v>
      </c>
      <c r="C422" s="23" t="s">
        <v>387</v>
      </c>
      <c r="D422" s="24">
        <v>0.33</v>
      </c>
      <c r="E422" s="23">
        <v>0.24999999999999997</v>
      </c>
      <c r="F422" s="144">
        <v>0.11</v>
      </c>
      <c r="G422" s="93">
        <v>0.44000000000000006</v>
      </c>
      <c r="H422" s="152" t="s">
        <v>477</v>
      </c>
      <c r="N422" s="38"/>
    </row>
    <row r="423" spans="1:14" s="32" customFormat="1" ht="23.25" customHeight="1" x14ac:dyDescent="0.25">
      <c r="A423" s="27" t="s">
        <v>110</v>
      </c>
      <c r="B423" s="61" t="s">
        <v>386</v>
      </c>
      <c r="C423" s="23" t="s">
        <v>387</v>
      </c>
      <c r="D423" s="24">
        <v>0.34</v>
      </c>
      <c r="E423" s="23">
        <v>19</v>
      </c>
      <c r="F423" s="144">
        <v>19</v>
      </c>
      <c r="G423" s="93">
        <v>1</v>
      </c>
      <c r="H423" s="152" t="s">
        <v>479</v>
      </c>
      <c r="N423" s="38"/>
    </row>
    <row r="424" spans="1:14" s="32" customFormat="1" ht="23.25" customHeight="1" x14ac:dyDescent="0.25">
      <c r="A424" s="27" t="s">
        <v>110</v>
      </c>
      <c r="B424" s="61" t="s">
        <v>388</v>
      </c>
      <c r="C424" s="23" t="s">
        <v>387</v>
      </c>
      <c r="D424" s="24">
        <v>0.33</v>
      </c>
      <c r="E424" s="23">
        <v>12</v>
      </c>
      <c r="F424" s="144">
        <v>7</v>
      </c>
      <c r="G424" s="93">
        <v>0.58333333333333337</v>
      </c>
      <c r="H424" s="152" t="s">
        <v>478</v>
      </c>
      <c r="N424" s="38"/>
    </row>
    <row r="425" spans="1:14" s="32" customFormat="1" ht="23.25" customHeight="1" x14ac:dyDescent="0.25">
      <c r="A425" s="27" t="s">
        <v>110</v>
      </c>
      <c r="B425" s="61" t="s">
        <v>389</v>
      </c>
      <c r="C425" s="23" t="s">
        <v>387</v>
      </c>
      <c r="D425" s="24">
        <v>0.33</v>
      </c>
      <c r="E425" s="23">
        <v>0.24999999999999997</v>
      </c>
      <c r="F425" s="144">
        <v>0.13</v>
      </c>
      <c r="G425" s="93">
        <v>0.52000000000000013</v>
      </c>
      <c r="H425" s="152" t="s">
        <v>480</v>
      </c>
      <c r="N425" s="38"/>
    </row>
    <row r="426" spans="1:14" s="32" customFormat="1" ht="23.25" customHeight="1" x14ac:dyDescent="0.25">
      <c r="A426" s="27" t="s">
        <v>111</v>
      </c>
      <c r="B426" s="61" t="s">
        <v>386</v>
      </c>
      <c r="C426" s="23" t="s">
        <v>387</v>
      </c>
      <c r="D426" s="24">
        <v>0.34</v>
      </c>
      <c r="E426" s="23">
        <v>19</v>
      </c>
      <c r="F426" s="144">
        <v>19</v>
      </c>
      <c r="G426" s="93">
        <v>1</v>
      </c>
      <c r="H426" s="152" t="s">
        <v>482</v>
      </c>
      <c r="N426" s="38"/>
    </row>
    <row r="427" spans="1:14" s="32" customFormat="1" ht="23.25" customHeight="1" x14ac:dyDescent="0.25">
      <c r="A427" s="27" t="s">
        <v>111</v>
      </c>
      <c r="B427" s="61" t="s">
        <v>388</v>
      </c>
      <c r="C427" s="23" t="s">
        <v>387</v>
      </c>
      <c r="D427" s="24">
        <v>0.33</v>
      </c>
      <c r="E427" s="23">
        <v>12</v>
      </c>
      <c r="F427" s="144">
        <v>8</v>
      </c>
      <c r="G427" s="93">
        <v>0.66666666666666663</v>
      </c>
      <c r="H427" s="152" t="s">
        <v>481</v>
      </c>
      <c r="N427" s="38"/>
    </row>
    <row r="428" spans="1:14" s="32" customFormat="1" ht="23.25" customHeight="1" x14ac:dyDescent="0.25">
      <c r="A428" s="27" t="s">
        <v>111</v>
      </c>
      <c r="B428" s="61" t="s">
        <v>389</v>
      </c>
      <c r="C428" s="23" t="s">
        <v>387</v>
      </c>
      <c r="D428" s="24">
        <v>0.33</v>
      </c>
      <c r="E428" s="23">
        <v>0.24999999999999997</v>
      </c>
      <c r="F428" s="144">
        <v>0.16</v>
      </c>
      <c r="G428" s="93">
        <v>0.64000000000000012</v>
      </c>
      <c r="H428" s="152" t="s">
        <v>483</v>
      </c>
      <c r="N428" s="38"/>
    </row>
    <row r="429" spans="1:14" s="32" customFormat="1" ht="23.25" customHeight="1" x14ac:dyDescent="0.25">
      <c r="A429" s="27" t="s">
        <v>112</v>
      </c>
      <c r="B429" s="61" t="s">
        <v>386</v>
      </c>
      <c r="C429" s="23" t="s">
        <v>387</v>
      </c>
      <c r="D429" s="24">
        <v>0.34</v>
      </c>
      <c r="E429" s="23">
        <v>19</v>
      </c>
      <c r="F429" s="144">
        <v>19</v>
      </c>
      <c r="G429" s="93">
        <v>1</v>
      </c>
      <c r="H429" s="152" t="s">
        <v>494</v>
      </c>
      <c r="N429" s="38"/>
    </row>
    <row r="430" spans="1:14" s="32" customFormat="1" ht="23.25" customHeight="1" x14ac:dyDescent="0.25">
      <c r="A430" s="27" t="s">
        <v>112</v>
      </c>
      <c r="B430" s="61" t="s">
        <v>388</v>
      </c>
      <c r="C430" s="23" t="s">
        <v>387</v>
      </c>
      <c r="D430" s="24">
        <v>0.33</v>
      </c>
      <c r="E430" s="23">
        <v>12</v>
      </c>
      <c r="F430" s="144">
        <v>9</v>
      </c>
      <c r="G430" s="93">
        <v>0.75</v>
      </c>
      <c r="H430" s="152" t="s">
        <v>495</v>
      </c>
      <c r="N430" s="38"/>
    </row>
    <row r="431" spans="1:14" s="32" customFormat="1" ht="23.25" customHeight="1" x14ac:dyDescent="0.25">
      <c r="A431" s="27" t="s">
        <v>112</v>
      </c>
      <c r="B431" s="61" t="s">
        <v>389</v>
      </c>
      <c r="C431" s="23" t="s">
        <v>387</v>
      </c>
      <c r="D431" s="24">
        <v>0.33</v>
      </c>
      <c r="E431" s="23">
        <v>0.24999999999999997</v>
      </c>
      <c r="F431" s="144">
        <v>0.18</v>
      </c>
      <c r="G431" s="93">
        <v>0.72000000000000008</v>
      </c>
      <c r="H431" s="152" t="s">
        <v>496</v>
      </c>
      <c r="N431" s="38"/>
    </row>
    <row r="432" spans="1:14" s="32" customFormat="1" ht="23.25" customHeight="1" x14ac:dyDescent="0.25">
      <c r="A432" s="27" t="s">
        <v>113</v>
      </c>
      <c r="B432" s="61" t="s">
        <v>386</v>
      </c>
      <c r="C432" s="23" t="s">
        <v>387</v>
      </c>
      <c r="D432" s="24">
        <v>0.34</v>
      </c>
      <c r="E432" s="23">
        <v>19</v>
      </c>
      <c r="F432" s="144">
        <v>19</v>
      </c>
      <c r="G432" s="93">
        <v>1</v>
      </c>
      <c r="H432" s="152" t="s">
        <v>491</v>
      </c>
      <c r="N432" s="38"/>
    </row>
    <row r="433" spans="1:14" s="32" customFormat="1" ht="23.25" customHeight="1" x14ac:dyDescent="0.25">
      <c r="A433" s="27" t="s">
        <v>113</v>
      </c>
      <c r="B433" s="61" t="s">
        <v>388</v>
      </c>
      <c r="C433" s="23" t="s">
        <v>387</v>
      </c>
      <c r="D433" s="24">
        <v>0.33</v>
      </c>
      <c r="E433" s="23">
        <v>12</v>
      </c>
      <c r="F433" s="144">
        <v>10</v>
      </c>
      <c r="G433" s="93">
        <v>0.83333333333333337</v>
      </c>
      <c r="H433" s="152" t="s">
        <v>490</v>
      </c>
      <c r="N433" s="38"/>
    </row>
    <row r="434" spans="1:14" s="32" customFormat="1" ht="23.25" customHeight="1" x14ac:dyDescent="0.25">
      <c r="A434" s="27" t="s">
        <v>113</v>
      </c>
      <c r="B434" s="61" t="s">
        <v>389</v>
      </c>
      <c r="C434" s="23" t="s">
        <v>387</v>
      </c>
      <c r="D434" s="24">
        <v>0.33</v>
      </c>
      <c r="E434" s="23">
        <v>0.24999999999999997</v>
      </c>
      <c r="F434" s="144">
        <v>0.19999999999999998</v>
      </c>
      <c r="G434" s="93">
        <v>0.8</v>
      </c>
      <c r="H434" s="152" t="s">
        <v>492</v>
      </c>
      <c r="N434" s="38"/>
    </row>
    <row r="435" spans="1:14" s="32" customFormat="1" ht="23.25" customHeight="1" x14ac:dyDescent="0.25">
      <c r="A435" s="27" t="s">
        <v>114</v>
      </c>
      <c r="B435" s="61" t="s">
        <v>386</v>
      </c>
      <c r="C435" s="23" t="s">
        <v>387</v>
      </c>
      <c r="D435" s="24">
        <v>0.34</v>
      </c>
      <c r="E435" s="23">
        <v>19</v>
      </c>
      <c r="F435" s="144">
        <v>19</v>
      </c>
      <c r="G435" s="93">
        <v>1</v>
      </c>
      <c r="H435" s="152" t="s">
        <v>505</v>
      </c>
      <c r="N435" s="38"/>
    </row>
    <row r="436" spans="1:14" s="32" customFormat="1" ht="23.25" customHeight="1" x14ac:dyDescent="0.25">
      <c r="A436" s="27" t="s">
        <v>114</v>
      </c>
      <c r="B436" s="61" t="s">
        <v>388</v>
      </c>
      <c r="C436" s="23" t="s">
        <v>387</v>
      </c>
      <c r="D436" s="24">
        <v>0.33</v>
      </c>
      <c r="E436" s="23">
        <v>12</v>
      </c>
      <c r="F436" s="144">
        <v>11</v>
      </c>
      <c r="G436" s="93">
        <v>0.91666666666666663</v>
      </c>
      <c r="H436" s="152" t="s">
        <v>506</v>
      </c>
      <c r="N436" s="38"/>
    </row>
    <row r="437" spans="1:14" s="32" customFormat="1" ht="27.75" customHeight="1" x14ac:dyDescent="0.25">
      <c r="A437" s="27" t="s">
        <v>114</v>
      </c>
      <c r="B437" s="61" t="s">
        <v>389</v>
      </c>
      <c r="C437" s="23" t="s">
        <v>387</v>
      </c>
      <c r="D437" s="24">
        <v>0.33</v>
      </c>
      <c r="E437" s="23">
        <v>0.24999999999999997</v>
      </c>
      <c r="F437" s="144">
        <v>0.22999999999999998</v>
      </c>
      <c r="G437" s="93">
        <v>0.92</v>
      </c>
      <c r="H437" s="152" t="s">
        <v>507</v>
      </c>
      <c r="N437" s="38"/>
    </row>
    <row r="438" spans="1:14" s="32" customFormat="1" ht="23.25" customHeight="1" x14ac:dyDescent="0.25">
      <c r="A438" s="153" t="s">
        <v>115</v>
      </c>
      <c r="B438" s="40" t="s">
        <v>386</v>
      </c>
      <c r="C438" s="125" t="s">
        <v>387</v>
      </c>
      <c r="D438" s="124">
        <v>0.34</v>
      </c>
      <c r="E438" s="154">
        <v>19</v>
      </c>
      <c r="F438" s="154">
        <v>19</v>
      </c>
      <c r="G438" s="155">
        <v>1</v>
      </c>
      <c r="H438" s="152" t="s">
        <v>508</v>
      </c>
      <c r="N438" s="38"/>
    </row>
    <row r="439" spans="1:14" s="32" customFormat="1" ht="24.75" customHeight="1" x14ac:dyDescent="0.25">
      <c r="A439" s="153" t="s">
        <v>115</v>
      </c>
      <c r="B439" s="40" t="s">
        <v>388</v>
      </c>
      <c r="C439" s="125" t="s">
        <v>387</v>
      </c>
      <c r="D439" s="124">
        <v>0.33</v>
      </c>
      <c r="E439" s="154">
        <v>12</v>
      </c>
      <c r="F439" s="154">
        <v>12</v>
      </c>
      <c r="G439" s="155">
        <v>1</v>
      </c>
      <c r="H439" s="185" t="s">
        <v>509</v>
      </c>
      <c r="N439" s="38"/>
    </row>
    <row r="440" spans="1:14" s="32" customFormat="1" ht="24.75" customHeight="1" x14ac:dyDescent="0.25">
      <c r="A440" s="153" t="s">
        <v>115</v>
      </c>
      <c r="B440" s="40" t="s">
        <v>389</v>
      </c>
      <c r="C440" s="125" t="s">
        <v>387</v>
      </c>
      <c r="D440" s="124">
        <v>0.33</v>
      </c>
      <c r="E440" s="156">
        <v>0.24999999999999997</v>
      </c>
      <c r="F440" s="157">
        <v>0.24999999999999997</v>
      </c>
      <c r="G440" s="155">
        <v>1</v>
      </c>
      <c r="H440" s="152" t="s">
        <v>510</v>
      </c>
      <c r="N440" s="38"/>
    </row>
    <row r="441" spans="1:14" s="32" customFormat="1" ht="15" thickBot="1" x14ac:dyDescent="0.3">
      <c r="A441" s="116"/>
      <c r="B441" s="117"/>
      <c r="C441" s="117"/>
      <c r="D441" s="118"/>
      <c r="E441" s="117"/>
      <c r="F441" s="117"/>
      <c r="G441" s="117"/>
      <c r="H441" s="119"/>
      <c r="N441" s="38"/>
    </row>
    <row r="442" spans="1:14" s="32" customFormat="1" x14ac:dyDescent="0.25">
      <c r="A442" s="919" t="s">
        <v>169</v>
      </c>
      <c r="B442" s="920"/>
      <c r="C442" s="920"/>
      <c r="D442" s="920"/>
      <c r="E442" s="920"/>
      <c r="F442" s="920"/>
      <c r="G442" s="920"/>
      <c r="H442" s="921"/>
      <c r="N442" s="38"/>
    </row>
    <row r="443" spans="1:14" s="32" customFormat="1" ht="28.5" x14ac:dyDescent="0.25">
      <c r="A443" s="5" t="s">
        <v>49</v>
      </c>
      <c r="B443" s="6" t="s">
        <v>164</v>
      </c>
      <c r="C443" s="172" t="s">
        <v>129</v>
      </c>
      <c r="D443" s="173" t="s">
        <v>145</v>
      </c>
      <c r="E443" s="106" t="s">
        <v>170</v>
      </c>
      <c r="F443" s="106" t="s">
        <v>171</v>
      </c>
      <c r="G443" s="172" t="s">
        <v>172</v>
      </c>
      <c r="H443" s="8" t="s">
        <v>155</v>
      </c>
      <c r="N443" s="38"/>
    </row>
    <row r="444" spans="1:14" s="32" customFormat="1" x14ac:dyDescent="0.25">
      <c r="A444" s="12" t="s">
        <v>117</v>
      </c>
      <c r="B444" s="13" t="s">
        <v>386</v>
      </c>
      <c r="C444" s="125" t="s">
        <v>387</v>
      </c>
      <c r="D444" s="124">
        <v>0.34</v>
      </c>
      <c r="E444" s="154">
        <v>21</v>
      </c>
      <c r="F444" s="154">
        <v>21</v>
      </c>
      <c r="G444" s="155">
        <v>1</v>
      </c>
      <c r="H444" s="349" t="s">
        <v>502</v>
      </c>
      <c r="I444" s="186" t="s">
        <v>582</v>
      </c>
      <c r="N444" s="38"/>
    </row>
    <row r="445" spans="1:14" s="32" customFormat="1" x14ac:dyDescent="0.25">
      <c r="A445" s="12" t="s">
        <v>117</v>
      </c>
      <c r="B445" s="13" t="s">
        <v>388</v>
      </c>
      <c r="C445" s="125" t="s">
        <v>387</v>
      </c>
      <c r="D445" s="124">
        <v>0.33</v>
      </c>
      <c r="E445" s="154">
        <v>12</v>
      </c>
      <c r="F445" s="154">
        <v>1</v>
      </c>
      <c r="G445" s="155">
        <v>8.3333333333333329E-2</v>
      </c>
      <c r="H445" s="349" t="s">
        <v>503</v>
      </c>
      <c r="I445" s="186" t="s">
        <v>582</v>
      </c>
      <c r="N445" s="38"/>
    </row>
    <row r="446" spans="1:14" s="32" customFormat="1" x14ac:dyDescent="0.25">
      <c r="A446" s="12" t="s">
        <v>117</v>
      </c>
      <c r="B446" s="13" t="s">
        <v>389</v>
      </c>
      <c r="C446" s="125" t="s">
        <v>387</v>
      </c>
      <c r="D446" s="124">
        <v>0.33</v>
      </c>
      <c r="E446" s="156">
        <v>0.3</v>
      </c>
      <c r="F446" s="157">
        <v>0.01</v>
      </c>
      <c r="G446" s="155">
        <v>3.3333333333333333E-2</v>
      </c>
      <c r="H446" s="349" t="s">
        <v>504</v>
      </c>
      <c r="I446" s="186" t="s">
        <v>582</v>
      </c>
      <c r="N446" s="38"/>
    </row>
    <row r="447" spans="1:14" s="32" customFormat="1" x14ac:dyDescent="0.25">
      <c r="A447" s="12" t="s">
        <v>118</v>
      </c>
      <c r="B447" s="13" t="s">
        <v>386</v>
      </c>
      <c r="C447" s="125" t="s">
        <v>387</v>
      </c>
      <c r="D447" s="124">
        <v>0.34</v>
      </c>
      <c r="E447" s="156">
        <v>21</v>
      </c>
      <c r="F447" s="157">
        <v>21</v>
      </c>
      <c r="G447" s="155">
        <v>1</v>
      </c>
      <c r="H447" s="349" t="s">
        <v>511</v>
      </c>
      <c r="I447" s="186" t="s">
        <v>582</v>
      </c>
      <c r="N447" s="38"/>
    </row>
    <row r="448" spans="1:14" s="32" customFormat="1" x14ac:dyDescent="0.25">
      <c r="A448" s="12" t="s">
        <v>118</v>
      </c>
      <c r="B448" s="13" t="s">
        <v>388</v>
      </c>
      <c r="C448" s="125" t="s">
        <v>387</v>
      </c>
      <c r="D448" s="124">
        <v>0.33</v>
      </c>
      <c r="E448" s="156">
        <v>12</v>
      </c>
      <c r="F448" s="157">
        <v>2</v>
      </c>
      <c r="G448" s="155">
        <v>0.16666666666666666</v>
      </c>
      <c r="H448" s="349" t="s">
        <v>512</v>
      </c>
      <c r="I448" s="186" t="s">
        <v>582</v>
      </c>
      <c r="N448" s="38"/>
    </row>
    <row r="449" spans="1:14" s="32" customFormat="1" x14ac:dyDescent="0.25">
      <c r="A449" s="12" t="s">
        <v>118</v>
      </c>
      <c r="B449" s="13" t="s">
        <v>389</v>
      </c>
      <c r="C449" s="125" t="s">
        <v>387</v>
      </c>
      <c r="D449" s="124">
        <v>0.33</v>
      </c>
      <c r="E449" s="156">
        <v>0.3</v>
      </c>
      <c r="F449" s="157">
        <v>0.02</v>
      </c>
      <c r="G449" s="155">
        <v>6.6666666666666666E-2</v>
      </c>
      <c r="H449" s="349" t="s">
        <v>513</v>
      </c>
      <c r="I449" s="186" t="s">
        <v>582</v>
      </c>
      <c r="N449" s="38"/>
    </row>
    <row r="450" spans="1:14" s="32" customFormat="1" x14ac:dyDescent="0.25">
      <c r="A450" s="12" t="s">
        <v>119</v>
      </c>
      <c r="B450" s="13" t="s">
        <v>386</v>
      </c>
      <c r="C450" s="125" t="s">
        <v>387</v>
      </c>
      <c r="D450" s="124">
        <v>0.34</v>
      </c>
      <c r="E450" s="156">
        <v>21</v>
      </c>
      <c r="F450" s="157">
        <v>21</v>
      </c>
      <c r="G450" s="155">
        <v>1</v>
      </c>
      <c r="H450" s="349" t="s">
        <v>514</v>
      </c>
      <c r="I450" s="186" t="s">
        <v>582</v>
      </c>
      <c r="N450" s="38"/>
    </row>
    <row r="451" spans="1:14" s="32" customFormat="1" x14ac:dyDescent="0.25">
      <c r="A451" s="12" t="s">
        <v>119</v>
      </c>
      <c r="B451" s="13" t="s">
        <v>388</v>
      </c>
      <c r="C451" s="125" t="s">
        <v>387</v>
      </c>
      <c r="D451" s="124">
        <v>0.33</v>
      </c>
      <c r="E451" s="156">
        <v>12</v>
      </c>
      <c r="F451" s="157">
        <v>3</v>
      </c>
      <c r="G451" s="155">
        <v>0.25</v>
      </c>
      <c r="H451" s="349" t="s">
        <v>515</v>
      </c>
      <c r="I451" s="186" t="s">
        <v>582</v>
      </c>
      <c r="N451" s="38"/>
    </row>
    <row r="452" spans="1:14" s="32" customFormat="1" x14ac:dyDescent="0.25">
      <c r="A452" s="12" t="s">
        <v>119</v>
      </c>
      <c r="B452" s="13" t="s">
        <v>389</v>
      </c>
      <c r="C452" s="125" t="s">
        <v>387</v>
      </c>
      <c r="D452" s="124">
        <v>0.33</v>
      </c>
      <c r="E452" s="156">
        <v>0.3</v>
      </c>
      <c r="F452" s="157">
        <v>0.04</v>
      </c>
      <c r="G452" s="155">
        <v>0.13333333333333333</v>
      </c>
      <c r="H452" s="349" t="s">
        <v>516</v>
      </c>
      <c r="I452" s="186" t="s">
        <v>582</v>
      </c>
      <c r="N452" s="38"/>
    </row>
    <row r="453" spans="1:14" s="32" customFormat="1" ht="16.5" customHeight="1" x14ac:dyDescent="0.25">
      <c r="A453" s="12" t="s">
        <v>120</v>
      </c>
      <c r="B453" s="13" t="s">
        <v>386</v>
      </c>
      <c r="C453" s="125" t="s">
        <v>387</v>
      </c>
      <c r="D453" s="124">
        <v>0.34</v>
      </c>
      <c r="E453" s="156">
        <v>21</v>
      </c>
      <c r="F453" s="157">
        <v>21</v>
      </c>
      <c r="G453" s="155">
        <v>1</v>
      </c>
      <c r="H453" s="350" t="s">
        <v>521</v>
      </c>
      <c r="I453" s="186"/>
      <c r="N453" s="38"/>
    </row>
    <row r="454" spans="1:14" s="32" customFormat="1" ht="16.5" customHeight="1" x14ac:dyDescent="0.25">
      <c r="A454" s="12" t="s">
        <v>120</v>
      </c>
      <c r="B454" s="13" t="s">
        <v>388</v>
      </c>
      <c r="C454" s="125" t="s">
        <v>387</v>
      </c>
      <c r="D454" s="124">
        <v>0.33</v>
      </c>
      <c r="E454" s="156">
        <v>12</v>
      </c>
      <c r="F454" s="157">
        <v>5</v>
      </c>
      <c r="G454" s="155">
        <v>0.41666666666666669</v>
      </c>
      <c r="H454" s="350" t="s">
        <v>522</v>
      </c>
      <c r="I454" s="186"/>
      <c r="N454" s="38"/>
    </row>
    <row r="455" spans="1:14" s="32" customFormat="1" ht="16.5" customHeight="1" x14ac:dyDescent="0.25">
      <c r="A455" s="12" t="s">
        <v>120</v>
      </c>
      <c r="B455" s="13" t="s">
        <v>389</v>
      </c>
      <c r="C455" s="125" t="s">
        <v>387</v>
      </c>
      <c r="D455" s="124">
        <v>0.33</v>
      </c>
      <c r="E455" s="156">
        <v>0.3</v>
      </c>
      <c r="F455" s="157">
        <v>0.08</v>
      </c>
      <c r="G455" s="155">
        <v>0.26666666666666666</v>
      </c>
      <c r="H455" s="350" t="s">
        <v>523</v>
      </c>
      <c r="I455" s="186"/>
      <c r="N455" s="38"/>
    </row>
    <row r="456" spans="1:14" s="32" customFormat="1" ht="16.5" customHeight="1" x14ac:dyDescent="0.25">
      <c r="A456" s="12" t="s">
        <v>121</v>
      </c>
      <c r="B456" s="13" t="s">
        <v>386</v>
      </c>
      <c r="C456" s="125" t="s">
        <v>387</v>
      </c>
      <c r="D456" s="124">
        <v>0.34</v>
      </c>
      <c r="E456" s="156">
        <v>21</v>
      </c>
      <c r="F456" s="157">
        <v>21</v>
      </c>
      <c r="G456" s="155">
        <v>1</v>
      </c>
      <c r="H456" s="350" t="s">
        <v>591</v>
      </c>
      <c r="I456" s="186"/>
      <c r="N456" s="38"/>
    </row>
    <row r="457" spans="1:14" s="32" customFormat="1" ht="16.5" customHeight="1" x14ac:dyDescent="0.25">
      <c r="A457" s="12" t="s">
        <v>121</v>
      </c>
      <c r="B457" s="13" t="s">
        <v>388</v>
      </c>
      <c r="C457" s="125" t="s">
        <v>387</v>
      </c>
      <c r="D457" s="124">
        <v>0.33</v>
      </c>
      <c r="E457" s="156">
        <v>12</v>
      </c>
      <c r="F457" s="157">
        <v>5</v>
      </c>
      <c r="G457" s="155">
        <v>0.41666666666666669</v>
      </c>
      <c r="H457" s="350" t="s">
        <v>590</v>
      </c>
      <c r="I457" s="186"/>
      <c r="N457" s="38"/>
    </row>
    <row r="458" spans="1:14" s="32" customFormat="1" ht="16.5" customHeight="1" x14ac:dyDescent="0.25">
      <c r="A458" s="12" t="s">
        <v>121</v>
      </c>
      <c r="B458" s="13" t="s">
        <v>389</v>
      </c>
      <c r="C458" s="125" t="s">
        <v>387</v>
      </c>
      <c r="D458" s="124">
        <v>0.33</v>
      </c>
      <c r="E458" s="156">
        <v>0.3</v>
      </c>
      <c r="F458" s="157">
        <v>0.08</v>
      </c>
      <c r="G458" s="155">
        <v>0.26666666666666666</v>
      </c>
      <c r="H458" s="350" t="s">
        <v>592</v>
      </c>
      <c r="I458" s="186"/>
      <c r="N458" s="38"/>
    </row>
    <row r="459" spans="1:14" s="32" customFormat="1" ht="16.5" customHeight="1" x14ac:dyDescent="0.25">
      <c r="A459" s="12" t="s">
        <v>122</v>
      </c>
      <c r="B459" s="13" t="s">
        <v>386</v>
      </c>
      <c r="C459" s="125" t="s">
        <v>387</v>
      </c>
      <c r="D459" s="124">
        <v>0.34</v>
      </c>
      <c r="E459" s="156">
        <v>21</v>
      </c>
      <c r="F459" s="157">
        <v>21</v>
      </c>
      <c r="G459" s="155">
        <v>1</v>
      </c>
      <c r="H459" s="350" t="s">
        <v>593</v>
      </c>
      <c r="I459" s="186"/>
      <c r="N459" s="38"/>
    </row>
    <row r="460" spans="1:14" s="32" customFormat="1" ht="16.5" customHeight="1" x14ac:dyDescent="0.25">
      <c r="A460" s="12" t="s">
        <v>122</v>
      </c>
      <c r="B460" s="13" t="s">
        <v>388</v>
      </c>
      <c r="C460" s="125" t="s">
        <v>387</v>
      </c>
      <c r="D460" s="124">
        <v>0.33</v>
      </c>
      <c r="E460" s="156">
        <v>12</v>
      </c>
      <c r="F460" s="157">
        <v>6</v>
      </c>
      <c r="G460" s="155">
        <v>0.5</v>
      </c>
      <c r="H460" s="350" t="s">
        <v>594</v>
      </c>
      <c r="I460" s="186"/>
      <c r="N460" s="38"/>
    </row>
    <row r="461" spans="1:14" s="32" customFormat="1" ht="16.5" customHeight="1" x14ac:dyDescent="0.25">
      <c r="A461" s="12" t="s">
        <v>122</v>
      </c>
      <c r="B461" s="13" t="s">
        <v>389</v>
      </c>
      <c r="C461" s="125" t="s">
        <v>387</v>
      </c>
      <c r="D461" s="124">
        <v>0.33</v>
      </c>
      <c r="E461" s="156">
        <v>0.3</v>
      </c>
      <c r="F461" s="157">
        <v>0.1</v>
      </c>
      <c r="G461" s="155">
        <v>0.33333333333333337</v>
      </c>
      <c r="H461" s="350" t="s">
        <v>595</v>
      </c>
      <c r="I461" s="186"/>
      <c r="N461" s="38"/>
    </row>
    <row r="462" spans="1:14" s="32" customFormat="1" ht="16.5" customHeight="1" x14ac:dyDescent="0.25">
      <c r="A462" s="12" t="s">
        <v>110</v>
      </c>
      <c r="B462" s="13" t="s">
        <v>386</v>
      </c>
      <c r="C462" s="125" t="s">
        <v>387</v>
      </c>
      <c r="D462" s="124">
        <v>0.34</v>
      </c>
      <c r="E462" s="156">
        <v>21</v>
      </c>
      <c r="F462" s="157">
        <v>21</v>
      </c>
      <c r="G462" s="155">
        <v>1</v>
      </c>
      <c r="H462" s="350" t="s">
        <v>593</v>
      </c>
      <c r="I462" s="186"/>
      <c r="N462" s="38"/>
    </row>
    <row r="463" spans="1:14" s="32" customFormat="1" ht="16.5" customHeight="1" x14ac:dyDescent="0.25">
      <c r="A463" s="12" t="s">
        <v>110</v>
      </c>
      <c r="B463" s="13" t="s">
        <v>388</v>
      </c>
      <c r="C463" s="125" t="s">
        <v>387</v>
      </c>
      <c r="D463" s="124">
        <v>0.33</v>
      </c>
      <c r="E463" s="156">
        <v>12</v>
      </c>
      <c r="F463" s="157">
        <v>7</v>
      </c>
      <c r="G463" s="155">
        <v>0.58333333333333337</v>
      </c>
      <c r="H463" s="350" t="s">
        <v>596</v>
      </c>
      <c r="I463" s="186"/>
      <c r="N463" s="38"/>
    </row>
    <row r="464" spans="1:14" s="32" customFormat="1" ht="16.5" customHeight="1" x14ac:dyDescent="0.25">
      <c r="A464" s="12" t="s">
        <v>110</v>
      </c>
      <c r="B464" s="13" t="s">
        <v>389</v>
      </c>
      <c r="C464" s="125" t="s">
        <v>387</v>
      </c>
      <c r="D464" s="124">
        <v>0.33</v>
      </c>
      <c r="E464" s="156">
        <v>0.3</v>
      </c>
      <c r="F464" s="157">
        <v>0.12000000000000001</v>
      </c>
      <c r="G464" s="155">
        <v>0.4</v>
      </c>
      <c r="H464" s="350" t="s">
        <v>595</v>
      </c>
      <c r="I464" s="186"/>
      <c r="N464" s="38"/>
    </row>
    <row r="465" spans="1:14" s="32" customFormat="1" ht="16.5" customHeight="1" x14ac:dyDescent="0.25">
      <c r="A465" s="12" t="s">
        <v>111</v>
      </c>
      <c r="B465" s="13" t="s">
        <v>386</v>
      </c>
      <c r="C465" s="125" t="s">
        <v>387</v>
      </c>
      <c r="D465" s="124">
        <v>0.34</v>
      </c>
      <c r="E465" s="156">
        <v>21</v>
      </c>
      <c r="F465" s="157">
        <v>21</v>
      </c>
      <c r="G465" s="155">
        <v>1</v>
      </c>
      <c r="H465" s="350" t="s">
        <v>598</v>
      </c>
      <c r="I465" s="186"/>
      <c r="N465" s="38"/>
    </row>
    <row r="466" spans="1:14" s="32" customFormat="1" ht="16.5" customHeight="1" x14ac:dyDescent="0.25">
      <c r="A466" s="12" t="s">
        <v>111</v>
      </c>
      <c r="B466" s="13" t="s">
        <v>388</v>
      </c>
      <c r="C466" s="125" t="s">
        <v>387</v>
      </c>
      <c r="D466" s="124">
        <v>0.33</v>
      </c>
      <c r="E466" s="156">
        <v>12</v>
      </c>
      <c r="F466" s="157">
        <v>8</v>
      </c>
      <c r="G466" s="155">
        <v>0.66666666666666663</v>
      </c>
      <c r="H466" s="350" t="s">
        <v>599</v>
      </c>
      <c r="I466" s="186"/>
      <c r="N466" s="38"/>
    </row>
    <row r="467" spans="1:14" s="32" customFormat="1" ht="16.5" customHeight="1" x14ac:dyDescent="0.25">
      <c r="A467" s="12" t="s">
        <v>111</v>
      </c>
      <c r="B467" s="13" t="s">
        <v>389</v>
      </c>
      <c r="C467" s="125" t="s">
        <v>387</v>
      </c>
      <c r="D467" s="124">
        <v>0.33</v>
      </c>
      <c r="E467" s="156">
        <v>0.3</v>
      </c>
      <c r="F467" s="157">
        <v>0.14000000000000001</v>
      </c>
      <c r="G467" s="155">
        <v>0.46666666666666673</v>
      </c>
      <c r="H467" s="350" t="s">
        <v>597</v>
      </c>
      <c r="I467" s="186"/>
      <c r="N467" s="38"/>
    </row>
    <row r="468" spans="1:14" s="32" customFormat="1" ht="16.5" customHeight="1" x14ac:dyDescent="0.25">
      <c r="A468" s="12" t="s">
        <v>112</v>
      </c>
      <c r="B468" s="13" t="s">
        <v>386</v>
      </c>
      <c r="C468" s="125" t="s">
        <v>387</v>
      </c>
      <c r="D468" s="124">
        <v>0.34</v>
      </c>
      <c r="E468" s="156">
        <v>21</v>
      </c>
      <c r="F468" s="157">
        <v>21</v>
      </c>
      <c r="G468" s="155">
        <v>1</v>
      </c>
      <c r="H468" s="350" t="s">
        <v>601</v>
      </c>
      <c r="I468" s="186"/>
      <c r="N468" s="38"/>
    </row>
    <row r="469" spans="1:14" s="32" customFormat="1" ht="16.5" customHeight="1" x14ac:dyDescent="0.25">
      <c r="A469" s="12" t="s">
        <v>112</v>
      </c>
      <c r="B469" s="13" t="s">
        <v>388</v>
      </c>
      <c r="C469" s="125" t="s">
        <v>387</v>
      </c>
      <c r="D469" s="124">
        <v>0.33</v>
      </c>
      <c r="E469" s="156">
        <v>12</v>
      </c>
      <c r="F469" s="157">
        <v>9</v>
      </c>
      <c r="G469" s="155">
        <v>0.75</v>
      </c>
      <c r="H469" s="350" t="s">
        <v>602</v>
      </c>
      <c r="I469" s="186"/>
      <c r="N469" s="38"/>
    </row>
    <row r="470" spans="1:14" s="32" customFormat="1" ht="16.5" customHeight="1" x14ac:dyDescent="0.25">
      <c r="A470" s="12" t="s">
        <v>112</v>
      </c>
      <c r="B470" s="13" t="s">
        <v>389</v>
      </c>
      <c r="C470" s="125" t="s">
        <v>387</v>
      </c>
      <c r="D470" s="124">
        <v>0.33</v>
      </c>
      <c r="E470" s="156">
        <v>0.3</v>
      </c>
      <c r="F470" s="157">
        <v>0.16</v>
      </c>
      <c r="G470" s="155">
        <v>0.53333333333333333</v>
      </c>
      <c r="H470" s="350" t="s">
        <v>603</v>
      </c>
      <c r="I470" s="186"/>
      <c r="N470" s="38"/>
    </row>
    <row r="471" spans="1:14" s="32" customFormat="1" ht="16.5" customHeight="1" x14ac:dyDescent="0.25">
      <c r="A471" s="12" t="s">
        <v>113</v>
      </c>
      <c r="B471" s="13" t="s">
        <v>386</v>
      </c>
      <c r="C471" s="125" t="s">
        <v>387</v>
      </c>
      <c r="D471" s="124">
        <v>0.34</v>
      </c>
      <c r="E471" s="156">
        <v>21</v>
      </c>
      <c r="F471" s="157">
        <v>21</v>
      </c>
      <c r="G471" s="155">
        <v>1</v>
      </c>
      <c r="H471" s="350" t="s">
        <v>604</v>
      </c>
      <c r="I471" s="186" t="s">
        <v>582</v>
      </c>
      <c r="N471" s="38"/>
    </row>
    <row r="472" spans="1:14" s="32" customFormat="1" ht="16.5" customHeight="1" x14ac:dyDescent="0.25">
      <c r="A472" s="12" t="s">
        <v>113</v>
      </c>
      <c r="B472" s="13" t="s">
        <v>388</v>
      </c>
      <c r="C472" s="125" t="s">
        <v>387</v>
      </c>
      <c r="D472" s="124">
        <v>0.33</v>
      </c>
      <c r="E472" s="156">
        <v>12</v>
      </c>
      <c r="F472" s="157">
        <v>10</v>
      </c>
      <c r="G472" s="155">
        <v>0.83333333333333337</v>
      </c>
      <c r="H472" s="350" t="s">
        <v>605</v>
      </c>
      <c r="I472" s="186" t="s">
        <v>582</v>
      </c>
      <c r="N472" s="38"/>
    </row>
    <row r="473" spans="1:14" s="32" customFormat="1" ht="16.5" customHeight="1" x14ac:dyDescent="0.25">
      <c r="A473" s="12" t="s">
        <v>113</v>
      </c>
      <c r="B473" s="13" t="s">
        <v>389</v>
      </c>
      <c r="C473" s="125" t="s">
        <v>387</v>
      </c>
      <c r="D473" s="124">
        <v>0.33</v>
      </c>
      <c r="E473" s="156">
        <v>0.3</v>
      </c>
      <c r="F473" s="157">
        <v>0.18</v>
      </c>
      <c r="G473" s="155">
        <v>0.6</v>
      </c>
      <c r="H473" s="350" t="s">
        <v>606</v>
      </c>
      <c r="I473" s="186" t="s">
        <v>582</v>
      </c>
      <c r="N473" s="38"/>
    </row>
    <row r="474" spans="1:14" s="32" customFormat="1" ht="16.5" customHeight="1" x14ac:dyDescent="0.25">
      <c r="A474" s="12" t="s">
        <v>114</v>
      </c>
      <c r="B474" s="13" t="s">
        <v>386</v>
      </c>
      <c r="C474" s="125" t="s">
        <v>387</v>
      </c>
      <c r="D474" s="124">
        <v>0.34</v>
      </c>
      <c r="E474" s="156">
        <v>21</v>
      </c>
      <c r="F474" s="157">
        <v>21</v>
      </c>
      <c r="G474" s="155">
        <v>1</v>
      </c>
      <c r="H474" s="350" t="s">
        <v>607</v>
      </c>
      <c r="I474" s="186" t="s">
        <v>582</v>
      </c>
      <c r="N474" s="38"/>
    </row>
    <row r="475" spans="1:14" s="32" customFormat="1" ht="16.5" customHeight="1" x14ac:dyDescent="0.25">
      <c r="A475" s="12" t="s">
        <v>114</v>
      </c>
      <c r="B475" s="13" t="s">
        <v>388</v>
      </c>
      <c r="C475" s="125" t="s">
        <v>387</v>
      </c>
      <c r="D475" s="124">
        <v>0.33</v>
      </c>
      <c r="E475" s="156">
        <v>12</v>
      </c>
      <c r="F475" s="157">
        <v>11</v>
      </c>
      <c r="G475" s="155">
        <v>0.91666666666666663</v>
      </c>
      <c r="H475" s="350" t="s">
        <v>609</v>
      </c>
      <c r="I475" s="186" t="s">
        <v>582</v>
      </c>
      <c r="N475" s="38"/>
    </row>
    <row r="476" spans="1:14" s="32" customFormat="1" ht="16.5" customHeight="1" x14ac:dyDescent="0.25">
      <c r="A476" s="12" t="s">
        <v>114</v>
      </c>
      <c r="B476" s="13" t="s">
        <v>389</v>
      </c>
      <c r="C476" s="125" t="s">
        <v>387</v>
      </c>
      <c r="D476" s="124">
        <v>0.33</v>
      </c>
      <c r="E476" s="156">
        <v>0.3</v>
      </c>
      <c r="F476" s="157">
        <v>0.19999999999999998</v>
      </c>
      <c r="G476" s="155">
        <v>0.66666666666666663</v>
      </c>
      <c r="H476" s="350" t="s">
        <v>608</v>
      </c>
      <c r="I476" s="186" t="s">
        <v>582</v>
      </c>
      <c r="N476" s="38"/>
    </row>
    <row r="477" spans="1:14" s="32" customFormat="1" x14ac:dyDescent="0.25">
      <c r="A477" s="12" t="str">
        <f t="shared" ref="A477:A479" si="9">+$A$60</f>
        <v>DICIEMBRE</v>
      </c>
      <c r="B477" s="13" t="s">
        <v>386</v>
      </c>
      <c r="C477" s="125" t="s">
        <v>387</v>
      </c>
      <c r="D477" s="124">
        <v>0.34</v>
      </c>
      <c r="E477" s="154">
        <f>+INVERSIÓN!DL10</f>
        <v>21</v>
      </c>
      <c r="F477" s="154">
        <v>21</v>
      </c>
      <c r="G477" s="155">
        <f>F477/E477</f>
        <v>1</v>
      </c>
      <c r="H477" s="349" t="str">
        <f>+G334</f>
        <v>A noviembre se han adelantado acciones de administración, manejo integral y seguimiento a los instrumentos de planeación en las 21 áreas protegidas priorizadas, avanzando según lo programado.</v>
      </c>
      <c r="I477" s="186" t="s">
        <v>582</v>
      </c>
      <c r="N477" s="38"/>
    </row>
    <row r="478" spans="1:14" s="32" customFormat="1" x14ac:dyDescent="0.25">
      <c r="A478" s="12" t="str">
        <f t="shared" si="9"/>
        <v>DICIEMBRE</v>
      </c>
      <c r="B478" s="13" t="s">
        <v>388</v>
      </c>
      <c r="C478" s="125" t="s">
        <v>387</v>
      </c>
      <c r="D478" s="124">
        <v>0.33</v>
      </c>
      <c r="E478" s="154">
        <f>+INVERSIÓN!DL17</f>
        <v>12</v>
      </c>
      <c r="F478" s="154">
        <f>+INVERSIÓN!DM17</f>
        <v>12</v>
      </c>
      <c r="G478" s="155">
        <f t="shared" ref="G478:G479" si="10">F478/E478</f>
        <v>1</v>
      </c>
      <c r="H478" s="349" t="str">
        <f>+G335</f>
        <v>Informe consolidado 11 de 12 del año 2023 acumulado cuatrienio 41 documentos: Total pronunciamientos de Afectaciones a la EEP 1.713, acotamiento del sistema hídrico 110, Conservación ecosistemas 15.</v>
      </c>
      <c r="I478" s="186" t="s">
        <v>582</v>
      </c>
      <c r="N478" s="38"/>
    </row>
    <row r="479" spans="1:14" s="32" customFormat="1" x14ac:dyDescent="0.25">
      <c r="A479" s="12" t="str">
        <f t="shared" si="9"/>
        <v>DICIEMBRE</v>
      </c>
      <c r="B479" s="13" t="s">
        <v>389</v>
      </c>
      <c r="C479" s="125" t="s">
        <v>387</v>
      </c>
      <c r="D479" s="124">
        <v>0.33</v>
      </c>
      <c r="E479" s="156">
        <f>+INVERSIÓN!DL24</f>
        <v>0.3</v>
      </c>
      <c r="F479" s="157">
        <f>+INVERSIÓN!DM24</f>
        <v>0.3</v>
      </c>
      <c r="G479" s="155">
        <f t="shared" si="10"/>
        <v>1</v>
      </c>
      <c r="H479" s="349" t="str">
        <f>+G336</f>
        <v>A nov 2023, ejecución el 100% de lo programado, con lo cual se consolida un avance PDD del 75% (0,75) del programa de monitoreo para el cuatrienio. 2023 y 2024 inicia la fase de implementación.</v>
      </c>
      <c r="I479" s="186" t="s">
        <v>582</v>
      </c>
      <c r="N479" s="38"/>
    </row>
    <row r="480" spans="1:14" s="32" customFormat="1" x14ac:dyDescent="0.25">
      <c r="A480" s="31"/>
      <c r="D480" s="34"/>
      <c r="H480" s="54"/>
      <c r="I480" s="186" t="s">
        <v>582</v>
      </c>
      <c r="N480" s="38"/>
    </row>
    <row r="481" spans="1:44" s="32" customFormat="1" hidden="1" x14ac:dyDescent="0.25">
      <c r="A481" s="915" t="s">
        <v>173</v>
      </c>
      <c r="B481" s="916"/>
      <c r="C481" s="916"/>
      <c r="D481" s="916"/>
      <c r="E481" s="916"/>
      <c r="F481" s="916"/>
      <c r="G481" s="916"/>
      <c r="H481" s="917"/>
      <c r="N481" s="38"/>
    </row>
    <row r="482" spans="1:44" s="32" customFormat="1" ht="28.5" hidden="1" x14ac:dyDescent="0.25">
      <c r="A482" s="25" t="s">
        <v>50</v>
      </c>
      <c r="B482" s="62" t="s">
        <v>164</v>
      </c>
      <c r="C482" s="26" t="s">
        <v>129</v>
      </c>
      <c r="D482" s="63" t="s">
        <v>150</v>
      </c>
      <c r="E482" s="26" t="s">
        <v>174</v>
      </c>
      <c r="F482" s="26" t="s">
        <v>175</v>
      </c>
      <c r="G482" s="26" t="s">
        <v>176</v>
      </c>
      <c r="H482" s="64" t="s">
        <v>155</v>
      </c>
      <c r="N482" s="38"/>
    </row>
    <row r="483" spans="1:44" s="32" customFormat="1" hidden="1" x14ac:dyDescent="0.25">
      <c r="A483" s="27" t="s">
        <v>117</v>
      </c>
      <c r="B483" s="28"/>
      <c r="C483" s="28"/>
      <c r="D483" s="65"/>
      <c r="E483" s="28"/>
      <c r="F483" s="28"/>
      <c r="G483" s="28" t="e">
        <f>F483/E483</f>
        <v>#DIV/0!</v>
      </c>
      <c r="H483" s="66"/>
      <c r="N483" s="38"/>
    </row>
    <row r="484" spans="1:44" s="32" customFormat="1" hidden="1" x14ac:dyDescent="0.25">
      <c r="A484" s="27" t="s">
        <v>118</v>
      </c>
      <c r="B484" s="28"/>
      <c r="C484" s="28"/>
      <c r="D484" s="65"/>
      <c r="E484" s="28"/>
      <c r="F484" s="28"/>
      <c r="G484" s="28" t="e">
        <f t="shared" ref="G484:G494" si="11">F484/E484</f>
        <v>#DIV/0!</v>
      </c>
      <c r="H484" s="66"/>
      <c r="N484" s="38"/>
    </row>
    <row r="485" spans="1:44" s="32" customFormat="1" hidden="1" x14ac:dyDescent="0.25">
      <c r="A485" s="27" t="s">
        <v>119</v>
      </c>
      <c r="B485" s="28"/>
      <c r="C485" s="28"/>
      <c r="D485" s="65"/>
      <c r="E485" s="28"/>
      <c r="F485" s="28"/>
      <c r="G485" s="28" t="e">
        <f t="shared" si="11"/>
        <v>#DIV/0!</v>
      </c>
      <c r="H485" s="66"/>
      <c r="N485" s="38"/>
    </row>
    <row r="486" spans="1:44" s="32" customFormat="1" hidden="1" x14ac:dyDescent="0.25">
      <c r="A486" s="27" t="s">
        <v>120</v>
      </c>
      <c r="B486" s="28"/>
      <c r="C486" s="28"/>
      <c r="D486" s="65"/>
      <c r="E486" s="28"/>
      <c r="F486" s="28"/>
      <c r="G486" s="28" t="e">
        <f t="shared" si="11"/>
        <v>#DIV/0!</v>
      </c>
      <c r="H486" s="66"/>
      <c r="N486" s="38"/>
    </row>
    <row r="487" spans="1:44" s="32" customFormat="1" hidden="1" x14ac:dyDescent="0.25">
      <c r="A487" s="27" t="s">
        <v>121</v>
      </c>
      <c r="B487" s="28"/>
      <c r="C487" s="28"/>
      <c r="D487" s="65"/>
      <c r="E487" s="28"/>
      <c r="F487" s="28"/>
      <c r="G487" s="28" t="e">
        <f t="shared" si="11"/>
        <v>#DIV/0!</v>
      </c>
      <c r="H487" s="66"/>
      <c r="N487" s="38"/>
    </row>
    <row r="488" spans="1:44" s="32" customFormat="1" hidden="1" x14ac:dyDescent="0.25">
      <c r="A488" s="27" t="s">
        <v>122</v>
      </c>
      <c r="B488" s="28"/>
      <c r="C488" s="28"/>
      <c r="D488" s="65"/>
      <c r="E488" s="28"/>
      <c r="F488" s="28"/>
      <c r="G488" s="28" t="e">
        <f t="shared" si="11"/>
        <v>#DIV/0!</v>
      </c>
      <c r="H488" s="66"/>
      <c r="N488" s="38"/>
    </row>
    <row r="489" spans="1:44" s="32" customFormat="1" hidden="1" x14ac:dyDescent="0.25">
      <c r="A489" s="27" t="s">
        <v>110</v>
      </c>
      <c r="B489" s="28"/>
      <c r="C489" s="28"/>
      <c r="D489" s="65"/>
      <c r="E489" s="28"/>
      <c r="F489" s="28"/>
      <c r="G489" s="28" t="e">
        <f t="shared" si="11"/>
        <v>#DIV/0!</v>
      </c>
      <c r="H489" s="66"/>
      <c r="N489" s="38"/>
    </row>
    <row r="490" spans="1:44" s="32" customFormat="1" hidden="1" x14ac:dyDescent="0.25">
      <c r="A490" s="27" t="s">
        <v>111</v>
      </c>
      <c r="B490" s="28"/>
      <c r="C490" s="28"/>
      <c r="D490" s="65"/>
      <c r="E490" s="28"/>
      <c r="F490" s="28"/>
      <c r="G490" s="28" t="e">
        <f t="shared" si="11"/>
        <v>#DIV/0!</v>
      </c>
      <c r="H490" s="66"/>
      <c r="N490" s="38"/>
    </row>
    <row r="491" spans="1:44" s="32" customFormat="1" hidden="1" x14ac:dyDescent="0.25">
      <c r="A491" s="27" t="s">
        <v>112</v>
      </c>
      <c r="B491" s="28"/>
      <c r="C491" s="28"/>
      <c r="D491" s="65"/>
      <c r="E491" s="28"/>
      <c r="F491" s="28"/>
      <c r="G491" s="28" t="e">
        <f t="shared" si="11"/>
        <v>#DIV/0!</v>
      </c>
      <c r="H491" s="66"/>
      <c r="N491" s="38"/>
    </row>
    <row r="492" spans="1:44" s="32" customFormat="1" hidden="1" x14ac:dyDescent="0.25">
      <c r="A492" s="27" t="s">
        <v>113</v>
      </c>
      <c r="B492" s="28"/>
      <c r="C492" s="28"/>
      <c r="D492" s="65"/>
      <c r="E492" s="28"/>
      <c r="F492" s="28"/>
      <c r="G492" s="28" t="e">
        <f t="shared" si="11"/>
        <v>#DIV/0!</v>
      </c>
      <c r="H492" s="66"/>
      <c r="N492" s="38"/>
    </row>
    <row r="493" spans="1:44" s="32" customFormat="1" hidden="1" x14ac:dyDescent="0.25">
      <c r="A493" s="27" t="s">
        <v>114</v>
      </c>
      <c r="B493" s="28"/>
      <c r="C493" s="28"/>
      <c r="D493" s="65"/>
      <c r="E493" s="28"/>
      <c r="F493" s="28"/>
      <c r="G493" s="28" t="e">
        <f t="shared" si="11"/>
        <v>#DIV/0!</v>
      </c>
      <c r="H493" s="66"/>
      <c r="N493" s="38"/>
    </row>
    <row r="494" spans="1:44" s="32" customFormat="1" ht="15" hidden="1" thickBot="1" x14ac:dyDescent="0.3">
      <c r="A494" s="29" t="s">
        <v>115</v>
      </c>
      <c r="B494" s="30"/>
      <c r="C494" s="30"/>
      <c r="D494" s="67"/>
      <c r="E494" s="30"/>
      <c r="F494" s="30"/>
      <c r="G494" s="30" t="e">
        <f t="shared" si="11"/>
        <v>#DIV/0!</v>
      </c>
      <c r="H494" s="68"/>
      <c r="N494" s="38"/>
    </row>
    <row r="495" spans="1:44" s="32" customFormat="1" x14ac:dyDescent="0.25">
      <c r="A495" s="31"/>
      <c r="D495" s="34"/>
      <c r="H495" s="158"/>
      <c r="N495" s="38"/>
    </row>
    <row r="496" spans="1:44" s="32" customFormat="1" x14ac:dyDescent="0.25">
      <c r="A496" s="33" t="s">
        <v>31</v>
      </c>
      <c r="B496" s="34"/>
      <c r="C496" s="34"/>
      <c r="D496" s="34"/>
      <c r="E496" s="69"/>
      <c r="F496" s="69"/>
      <c r="G496" s="69"/>
      <c r="H496" s="70"/>
      <c r="I496" s="69"/>
      <c r="J496" s="69"/>
      <c r="K496" s="69"/>
      <c r="L496" s="69"/>
      <c r="M496" s="69"/>
      <c r="N496" s="71"/>
      <c r="O496" s="69"/>
      <c r="P496" s="69"/>
      <c r="Q496" s="69"/>
      <c r="R496" s="69"/>
      <c r="S496" s="69"/>
      <c r="T496" s="69"/>
      <c r="U496" s="69"/>
      <c r="V496" s="69"/>
      <c r="W496" s="69"/>
      <c r="X496" s="34"/>
      <c r="Y496" s="34"/>
      <c r="Z496" s="34"/>
      <c r="AA496" s="34"/>
      <c r="AB496" s="34"/>
      <c r="AC496" s="34"/>
      <c r="AD496" s="72"/>
      <c r="AE496" s="72"/>
      <c r="AF496" s="72"/>
      <c r="AG496" s="72"/>
      <c r="AH496" s="72"/>
      <c r="AI496" s="72"/>
      <c r="AJ496" s="72"/>
      <c r="AK496" s="72"/>
      <c r="AL496" s="73"/>
      <c r="AM496" s="73"/>
      <c r="AN496" s="73"/>
      <c r="AO496" s="73"/>
      <c r="AP496" s="73"/>
      <c r="AQ496" s="73"/>
      <c r="AR496" s="73"/>
    </row>
    <row r="497" spans="1:15" ht="15" x14ac:dyDescent="0.25">
      <c r="A497" s="1" t="s">
        <v>32</v>
      </c>
      <c r="B497" s="644" t="s">
        <v>33</v>
      </c>
      <c r="C497" s="645"/>
      <c r="D497" s="645"/>
      <c r="E497" s="645"/>
      <c r="F497" s="645"/>
      <c r="G497" s="645"/>
      <c r="H497" s="646"/>
      <c r="I497" s="647" t="s">
        <v>34</v>
      </c>
      <c r="J497" s="648"/>
      <c r="K497" s="648"/>
      <c r="L497" s="648"/>
      <c r="M497" s="648"/>
      <c r="N497" s="648"/>
      <c r="O497" s="649"/>
    </row>
    <row r="498" spans="1:15" ht="15" x14ac:dyDescent="0.25">
      <c r="A498" s="2">
        <v>13</v>
      </c>
      <c r="B498" s="650" t="s">
        <v>75</v>
      </c>
      <c r="C498" s="650"/>
      <c r="D498" s="650"/>
      <c r="E498" s="650"/>
      <c r="F498" s="650"/>
      <c r="G498" s="650"/>
      <c r="H498" s="650"/>
      <c r="I498" s="650" t="s">
        <v>66</v>
      </c>
      <c r="J498" s="650"/>
      <c r="K498" s="650"/>
      <c r="L498" s="650"/>
      <c r="M498" s="650"/>
      <c r="N498" s="650"/>
      <c r="O498" s="650"/>
    </row>
    <row r="499" spans="1:15" ht="15" x14ac:dyDescent="0.25">
      <c r="A499" s="2">
        <v>14</v>
      </c>
      <c r="B499" s="650" t="s">
        <v>224</v>
      </c>
      <c r="C499" s="650"/>
      <c r="D499" s="650"/>
      <c r="E499" s="650"/>
      <c r="F499" s="650"/>
      <c r="G499" s="650"/>
      <c r="H499" s="650"/>
      <c r="I499" s="651" t="s">
        <v>431</v>
      </c>
      <c r="J499" s="651"/>
      <c r="K499" s="651"/>
      <c r="L499" s="651"/>
      <c r="M499" s="651"/>
      <c r="N499" s="651"/>
      <c r="O499" s="651"/>
    </row>
  </sheetData>
  <mergeCells count="49">
    <mergeCell ref="B498:H498"/>
    <mergeCell ref="I498:O498"/>
    <mergeCell ref="B499:H499"/>
    <mergeCell ref="I499:O499"/>
    <mergeCell ref="A77:N77"/>
    <mergeCell ref="A210:G210"/>
    <mergeCell ref="A353:H353"/>
    <mergeCell ref="B497:H497"/>
    <mergeCell ref="I497:O497"/>
    <mergeCell ref="B232:B233"/>
    <mergeCell ref="C232:C233"/>
    <mergeCell ref="A87:N87"/>
    <mergeCell ref="A117:N117"/>
    <mergeCell ref="A156:N156"/>
    <mergeCell ref="A195:N195"/>
    <mergeCell ref="A220:G220"/>
    <mergeCell ref="A62:H62"/>
    <mergeCell ref="A1:B3"/>
    <mergeCell ref="C1:N1"/>
    <mergeCell ref="C2:N2"/>
    <mergeCell ref="C3:G3"/>
    <mergeCell ref="H3:N3"/>
    <mergeCell ref="A4:B4"/>
    <mergeCell ref="C4:N4"/>
    <mergeCell ref="A5:B5"/>
    <mergeCell ref="C5:N5"/>
    <mergeCell ref="A17:H17"/>
    <mergeCell ref="A32:H32"/>
    <mergeCell ref="A47:H47"/>
    <mergeCell ref="A7:H7"/>
    <mergeCell ref="B223:B224"/>
    <mergeCell ref="C223:C224"/>
    <mergeCell ref="B226:B227"/>
    <mergeCell ref="C226:C227"/>
    <mergeCell ref="B229:B230"/>
    <mergeCell ref="C229:C230"/>
    <mergeCell ref="G229:G230"/>
    <mergeCell ref="A481:H481"/>
    <mergeCell ref="G234:G235"/>
    <mergeCell ref="B235:B236"/>
    <mergeCell ref="C235:C236"/>
    <mergeCell ref="B238:B239"/>
    <mergeCell ref="C238:C239"/>
    <mergeCell ref="A260:G260"/>
    <mergeCell ref="A299:G299"/>
    <mergeCell ref="A338:G338"/>
    <mergeCell ref="A363:H363"/>
    <mergeCell ref="A403:H403"/>
    <mergeCell ref="A442:H442"/>
  </mergeCells>
  <phoneticPr fontId="62" type="noConversion"/>
  <conditionalFormatting sqref="H262:H298">
    <cfRule type="cellIs" dxfId="4" priority="27" operator="greaterThan">
      <formula>200</formula>
    </cfRule>
  </conditionalFormatting>
  <conditionalFormatting sqref="H301:H336">
    <cfRule type="cellIs" dxfId="3" priority="2" operator="greaterThan">
      <formula>200</formula>
    </cfRule>
  </conditionalFormatting>
  <conditionalFormatting sqref="I386:I401">
    <cfRule type="cellIs" dxfId="2" priority="15" operator="greaterThan">
      <formula>200</formula>
    </cfRule>
  </conditionalFormatting>
  <conditionalFormatting sqref="O97">
    <cfRule type="cellIs" dxfId="1" priority="25" operator="greaterThan">
      <formula>200</formula>
    </cfRule>
  </conditionalFormatting>
  <conditionalFormatting sqref="O103:O112">
    <cfRule type="cellIs" dxfId="0" priority="16" operator="greaterThan">
      <formula>200</formula>
    </cfRule>
  </conditionalFormatting>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2024-01-30T21:57:25Z</dcterms:modified>
</cp:coreProperties>
</file>